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A3C86AC7-6080-4F31-9F96-63CC56DF7DF0}" xr6:coauthVersionLast="46" xr6:coauthVersionMax="46" xr10:uidLastSave="{00000000-0000-0000-0000-000000000000}"/>
  <bookViews>
    <workbookView xWindow="1008" yWindow="432" windowWidth="23436" windowHeight="16032" activeTab="4" xr2:uid="{00000000-000D-0000-FFFF-FFFF00000000}"/>
  </bookViews>
  <sheets>
    <sheet name="LOG" sheetId="17" r:id="rId1"/>
    <sheet name="Intro" sheetId="30" r:id="rId2"/>
    <sheet name="BY_Demands" sheetId="6" r:id="rId3"/>
    <sheet name="Mm2_PROJ" sheetId="27" r:id="rId4"/>
    <sheet name="APP_PROJ" sheetId="23" r:id="rId5"/>
    <sheet name="NETP 2016" sheetId="31" r:id="rId6"/>
    <sheet name="TIMES-DK Data a" sheetId="28" r:id="rId7"/>
    <sheet name="TIMES-DK Data b" sheetId="29" r:id="rId8"/>
  </sheets>
  <externalReferences>
    <externalReference r:id="rId9"/>
    <externalReference r:id="rId10"/>
    <externalReference r:id="rId11"/>
    <externalReference r:id="rId12"/>
    <externalReference r:id="rId13"/>
  </externalReferences>
  <definedNames>
    <definedName name="_xlnm._FilterDatabase" localSheetId="2" hidden="1">BY_Demands!$L$10:$L$23</definedName>
    <definedName name="_xlnm._FilterDatabase" localSheetId="6" hidden="1">'TIMES-DK Data a'!#REF!</definedName>
    <definedName name="_xlnm._FilterDatabase" localSheetId="7" hidden="1">'TIMES-DK Data b'!$A$1:$F$405</definedName>
    <definedName name="dkkPerEUR">'[1]Centrale data'!$C$34</definedName>
    <definedName name="FID_1" localSheetId="0">[2]AGR_Fuels!$A$2</definedName>
    <definedName name="FID_1">[3]AGR_Fuels!$A$2</definedName>
    <definedName name="Fremskriv_m2" localSheetId="6">'TIMES-DK Data a'!#REF!</definedName>
    <definedName name="Provinces_CDI_m2_3" localSheetId="7">'TIMES-DK Data b'!$A$1:$F$405</definedName>
    <definedName name="Regions">[4]MASTER!$A$299:$A$304</definedName>
    <definedName name="rSØK">'[1]Centrale data'!$C$32</definedName>
    <definedName name="Type">[4]MASTER!$D$285:$D$287</definedName>
    <definedName name="x">[5]AGR_Fuels!$A$2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9" i="31" l="1"/>
  <c r="J79" i="31"/>
  <c r="I79" i="31"/>
  <c r="H79" i="31"/>
  <c r="G79" i="31"/>
  <c r="F79" i="31"/>
  <c r="E79" i="31"/>
  <c r="D79" i="31"/>
  <c r="C79" i="31"/>
  <c r="K78" i="31"/>
  <c r="J78" i="31"/>
  <c r="I78" i="31"/>
  <c r="H78" i="31"/>
  <c r="G78" i="31"/>
  <c r="F78" i="31"/>
  <c r="E78" i="31"/>
  <c r="D78" i="31"/>
  <c r="C78" i="31"/>
  <c r="K77" i="31"/>
  <c r="J77" i="31"/>
  <c r="I77" i="31"/>
  <c r="H77" i="31"/>
  <c r="G77" i="31"/>
  <c r="F77" i="31"/>
  <c r="E77" i="31"/>
  <c r="D77" i="31"/>
  <c r="C77" i="31"/>
  <c r="K76" i="31"/>
  <c r="J76" i="31"/>
  <c r="I76" i="31"/>
  <c r="H76" i="31"/>
  <c r="G76" i="31"/>
  <c r="F76" i="31"/>
  <c r="E76" i="31"/>
  <c r="D76" i="31"/>
  <c r="C76" i="31"/>
  <c r="K75" i="31"/>
  <c r="J75" i="31"/>
  <c r="I75" i="31"/>
  <c r="H75" i="31"/>
  <c r="G75" i="31"/>
  <c r="F75" i="31"/>
  <c r="E75" i="31"/>
  <c r="D75" i="31"/>
  <c r="C75" i="31"/>
  <c r="K72" i="31"/>
  <c r="J72" i="31"/>
  <c r="I72" i="31"/>
  <c r="H72" i="31"/>
  <c r="G72" i="31"/>
  <c r="F72" i="31"/>
  <c r="E72" i="31"/>
  <c r="D72" i="31"/>
  <c r="C72" i="31"/>
  <c r="K71" i="31"/>
  <c r="J71" i="31"/>
  <c r="I71" i="31"/>
  <c r="H71" i="31"/>
  <c r="G71" i="31"/>
  <c r="F71" i="31"/>
  <c r="E71" i="31"/>
  <c r="D71" i="31"/>
  <c r="C71" i="31"/>
  <c r="K70" i="31"/>
  <c r="J70" i="31"/>
  <c r="I70" i="31"/>
  <c r="H70" i="31"/>
  <c r="G70" i="31"/>
  <c r="F70" i="31"/>
  <c r="E70" i="31"/>
  <c r="D70" i="31"/>
  <c r="C70" i="31"/>
  <c r="K69" i="31"/>
  <c r="J69" i="31"/>
  <c r="I69" i="31"/>
  <c r="H69" i="31"/>
  <c r="G69" i="31"/>
  <c r="F69" i="31"/>
  <c r="E69" i="31"/>
  <c r="D69" i="31"/>
  <c r="C69" i="31"/>
  <c r="K68" i="31"/>
  <c r="J68" i="31"/>
  <c r="I68" i="31"/>
  <c r="H68" i="31"/>
  <c r="G68" i="31"/>
  <c r="F68" i="31"/>
  <c r="E68" i="31"/>
  <c r="D68" i="31"/>
  <c r="C68" i="31"/>
  <c r="K65" i="31"/>
  <c r="J65" i="31"/>
  <c r="I65" i="31"/>
  <c r="H65" i="31"/>
  <c r="G65" i="31"/>
  <c r="F65" i="31"/>
  <c r="E65" i="31"/>
  <c r="D65" i="31"/>
  <c r="C65" i="31"/>
  <c r="K64" i="31"/>
  <c r="J64" i="31"/>
  <c r="I64" i="31"/>
  <c r="H64" i="31"/>
  <c r="G64" i="31"/>
  <c r="F64" i="31"/>
  <c r="E64" i="31"/>
  <c r="D64" i="31"/>
  <c r="C64" i="31"/>
  <c r="K63" i="31"/>
  <c r="J63" i="31"/>
  <c r="I63" i="31"/>
  <c r="H63" i="31"/>
  <c r="G63" i="31"/>
  <c r="F63" i="31"/>
  <c r="E63" i="31"/>
  <c r="D63" i="31"/>
  <c r="C63" i="31"/>
  <c r="K62" i="31"/>
  <c r="J62" i="31"/>
  <c r="I62" i="31"/>
  <c r="H62" i="31"/>
  <c r="G62" i="31"/>
  <c r="F62" i="31"/>
  <c r="E62" i="31"/>
  <c r="D62" i="31"/>
  <c r="C62" i="31"/>
  <c r="K61" i="31"/>
  <c r="J61" i="31"/>
  <c r="I61" i="31"/>
  <c r="H61" i="31"/>
  <c r="G61" i="31"/>
  <c r="F61" i="31"/>
  <c r="E61" i="31"/>
  <c r="D61" i="31"/>
  <c r="C61" i="31"/>
  <c r="BO46" i="31"/>
  <c r="BN46" i="31"/>
  <c r="BM46" i="31"/>
  <c r="BL46" i="31"/>
  <c r="BK46" i="31"/>
  <c r="BJ46" i="31"/>
  <c r="BI46" i="31"/>
  <c r="BH46" i="31"/>
  <c r="BG46" i="31"/>
  <c r="BF46" i="31"/>
  <c r="BE46" i="31"/>
  <c r="BD46" i="31"/>
  <c r="BB46" i="31"/>
  <c r="BA46" i="31"/>
  <c r="AZ46" i="31"/>
  <c r="AY46" i="31"/>
  <c r="AX46" i="31"/>
  <c r="AW46" i="31"/>
  <c r="AV46" i="31"/>
  <c r="AU46" i="31"/>
  <c r="AT46" i="31"/>
  <c r="AS46" i="31"/>
  <c r="AR46" i="31"/>
  <c r="AQ46" i="31"/>
  <c r="AO46" i="31"/>
  <c r="AN46" i="31"/>
  <c r="AM46" i="31"/>
  <c r="AL46" i="31"/>
  <c r="AK46" i="31"/>
  <c r="AJ46" i="31"/>
  <c r="K57" i="31" s="1"/>
  <c r="AI46" i="31"/>
  <c r="J57" i="31" s="1"/>
  <c r="AH46" i="31"/>
  <c r="I57" i="31" s="1"/>
  <c r="AG46" i="31"/>
  <c r="H57" i="31" s="1"/>
  <c r="AF46" i="31"/>
  <c r="G57" i="31" s="1"/>
  <c r="AE46" i="31"/>
  <c r="F57" i="31" s="1"/>
  <c r="AD46" i="31"/>
  <c r="E57" i="31" s="1"/>
  <c r="AB46" i="31"/>
  <c r="D57" i="31" s="1"/>
  <c r="AA46" i="31"/>
  <c r="Z46" i="31"/>
  <c r="Y46" i="31"/>
  <c r="X46" i="31"/>
  <c r="W46" i="31"/>
  <c r="C57" i="31" s="1"/>
  <c r="V46" i="31"/>
  <c r="U46" i="31"/>
  <c r="T46" i="31"/>
  <c r="S46" i="31"/>
  <c r="R46" i="31"/>
  <c r="Q46" i="31"/>
  <c r="P46" i="31"/>
  <c r="O46" i="31"/>
  <c r="N46" i="31"/>
  <c r="M46" i="31"/>
  <c r="L46" i="31"/>
  <c r="K46" i="31"/>
  <c r="J46" i="31"/>
  <c r="I46" i="31"/>
  <c r="H46" i="31"/>
  <c r="G46" i="31"/>
  <c r="F46" i="31"/>
  <c r="E46" i="31"/>
  <c r="D46" i="31"/>
  <c r="C46" i="31"/>
  <c r="BO45" i="31"/>
  <c r="BN45" i="31"/>
  <c r="BM45" i="31"/>
  <c r="BL45" i="31"/>
  <c r="BK45" i="31"/>
  <c r="BJ45" i="31"/>
  <c r="BI45" i="31"/>
  <c r="BH45" i="31"/>
  <c r="BG45" i="31"/>
  <c r="BF45" i="31"/>
  <c r="BE45" i="31"/>
  <c r="BD45" i="31"/>
  <c r="BB45" i="31"/>
  <c r="BA45" i="31"/>
  <c r="AZ45" i="31"/>
  <c r="AY45" i="31"/>
  <c r="AX45" i="31"/>
  <c r="AW45" i="31"/>
  <c r="AV45" i="31"/>
  <c r="AU45" i="31"/>
  <c r="AT45" i="31"/>
  <c r="AS45" i="31"/>
  <c r="AR45" i="31"/>
  <c r="AQ45" i="31"/>
  <c r="AO45" i="31"/>
  <c r="AN45" i="31"/>
  <c r="AM45" i="31"/>
  <c r="AL45" i="31"/>
  <c r="AK45" i="31"/>
  <c r="AJ45" i="31"/>
  <c r="K56" i="31" s="1"/>
  <c r="AI45" i="31"/>
  <c r="J56" i="31" s="1"/>
  <c r="AH45" i="31"/>
  <c r="I56" i="31" s="1"/>
  <c r="AG45" i="31"/>
  <c r="H56" i="31" s="1"/>
  <c r="AF45" i="31"/>
  <c r="G56" i="31" s="1"/>
  <c r="AE45" i="31"/>
  <c r="F56" i="31" s="1"/>
  <c r="AD45" i="31"/>
  <c r="E56" i="31" s="1"/>
  <c r="AB45" i="31"/>
  <c r="D56" i="31" s="1"/>
  <c r="AA45" i="31"/>
  <c r="Z45" i="31"/>
  <c r="Y45" i="31"/>
  <c r="X45" i="31"/>
  <c r="W45" i="31"/>
  <c r="C56" i="31" s="1"/>
  <c r="V45" i="31"/>
  <c r="U45" i="31"/>
  <c r="T45" i="31"/>
  <c r="S45" i="31"/>
  <c r="R45" i="31"/>
  <c r="Q45" i="31"/>
  <c r="P45" i="31"/>
  <c r="O45" i="31"/>
  <c r="N45" i="31"/>
  <c r="M45" i="31"/>
  <c r="L45" i="31"/>
  <c r="K45" i="31"/>
  <c r="J45" i="31"/>
  <c r="I45" i="31"/>
  <c r="H45" i="31"/>
  <c r="G45" i="31"/>
  <c r="F45" i="31"/>
  <c r="E45" i="31"/>
  <c r="D45" i="31"/>
  <c r="C45" i="31"/>
  <c r="BO44" i="31"/>
  <c r="BN44" i="31"/>
  <c r="BM44" i="31"/>
  <c r="BL44" i="31"/>
  <c r="BK44" i="31"/>
  <c r="BJ44" i="31"/>
  <c r="BI44" i="31"/>
  <c r="BH44" i="31"/>
  <c r="BG44" i="31"/>
  <c r="BF44" i="31"/>
  <c r="BE44" i="31"/>
  <c r="BD44" i="31"/>
  <c r="B43" i="31"/>
  <c r="M34" i="31"/>
  <c r="L34" i="31"/>
  <c r="K34" i="31"/>
  <c r="J34" i="31"/>
  <c r="I34" i="31"/>
  <c r="H34" i="31"/>
  <c r="G34" i="31"/>
  <c r="F34" i="31"/>
  <c r="E34" i="31"/>
  <c r="M33" i="31"/>
  <c r="L33" i="31"/>
  <c r="K33" i="31"/>
  <c r="J33" i="31"/>
  <c r="I33" i="31"/>
  <c r="H33" i="31"/>
  <c r="G33" i="31"/>
  <c r="F33" i="31"/>
  <c r="E33" i="31"/>
  <c r="E36" i="31" s="1"/>
  <c r="T5" i="27" s="1"/>
  <c r="M32" i="31"/>
  <c r="L32" i="31"/>
  <c r="K32" i="31"/>
  <c r="J32" i="31"/>
  <c r="I32" i="31"/>
  <c r="H32" i="31"/>
  <c r="G32" i="31"/>
  <c r="F32" i="31"/>
  <c r="E32" i="31"/>
  <c r="E37" i="31" s="1"/>
  <c r="M31" i="31"/>
  <c r="L31" i="31"/>
  <c r="K31" i="31"/>
  <c r="J31" i="31"/>
  <c r="I31" i="31"/>
  <c r="H31" i="31"/>
  <c r="G31" i="31"/>
  <c r="F31" i="31"/>
  <c r="E31" i="31"/>
  <c r="M29" i="31"/>
  <c r="L29" i="31"/>
  <c r="K29" i="31"/>
  <c r="J29" i="31"/>
  <c r="I29" i="31"/>
  <c r="H29" i="31"/>
  <c r="G29" i="31"/>
  <c r="F29" i="31"/>
  <c r="E29" i="31"/>
  <c r="M28" i="31"/>
  <c r="L28" i="31"/>
  <c r="K28" i="31"/>
  <c r="J28" i="31"/>
  <c r="I28" i="31"/>
  <c r="H28" i="31"/>
  <c r="G28" i="31"/>
  <c r="F28" i="31"/>
  <c r="E28" i="31"/>
  <c r="BO18" i="31"/>
  <c r="BN18" i="31"/>
  <c r="BM18" i="31"/>
  <c r="BL18" i="31"/>
  <c r="BK18" i="31"/>
  <c r="BJ18" i="31"/>
  <c r="BI18" i="31"/>
  <c r="BH18" i="31"/>
  <c r="BG18" i="31"/>
  <c r="BF18" i="31"/>
  <c r="BE18" i="31"/>
  <c r="BD18" i="31"/>
  <c r="BB18" i="31"/>
  <c r="BA18" i="31"/>
  <c r="AZ18" i="31"/>
  <c r="AY18" i="31"/>
  <c r="AX18" i="31"/>
  <c r="AW18" i="31"/>
  <c r="AV18" i="31"/>
  <c r="AU18" i="31"/>
  <c r="AT18" i="31"/>
  <c r="AS18" i="31"/>
  <c r="AR18" i="31"/>
  <c r="AQ18" i="31"/>
  <c r="AO18" i="31"/>
  <c r="AN18" i="31"/>
  <c r="AM18" i="31"/>
  <c r="AL18" i="31"/>
  <c r="AK18" i="31"/>
  <c r="AJ18" i="31"/>
  <c r="AI18" i="31"/>
  <c r="AH18" i="31"/>
  <c r="AG18" i="31"/>
  <c r="AF18" i="31"/>
  <c r="AE18" i="31"/>
  <c r="AD18" i="31"/>
  <c r="AB18" i="31"/>
  <c r="AA18" i="31"/>
  <c r="Z18" i="31"/>
  <c r="Y18" i="31"/>
  <c r="X18" i="31"/>
  <c r="W18" i="31"/>
  <c r="V18" i="31"/>
  <c r="U18" i="31"/>
  <c r="T18" i="31"/>
  <c r="S18" i="31"/>
  <c r="R18" i="31"/>
  <c r="Q18" i="31"/>
  <c r="P18" i="31"/>
  <c r="O18" i="31"/>
  <c r="N18" i="31"/>
  <c r="M18" i="31"/>
  <c r="L18" i="31"/>
  <c r="M19" i="31" s="1"/>
  <c r="K18" i="31"/>
  <c r="J18" i="31"/>
  <c r="I18" i="31"/>
  <c r="H18" i="31"/>
  <c r="G18" i="31"/>
  <c r="F18" i="31"/>
  <c r="E18" i="31"/>
  <c r="D18" i="31"/>
  <c r="C18" i="31"/>
  <c r="BO17" i="31"/>
  <c r="BN17" i="31"/>
  <c r="BM17" i="31"/>
  <c r="BL17" i="31"/>
  <c r="BK17" i="31"/>
  <c r="BJ17" i="31"/>
  <c r="BI17" i="31"/>
  <c r="BH17" i="31"/>
  <c r="BG17" i="31"/>
  <c r="BF17" i="31"/>
  <c r="BE17" i="31"/>
  <c r="BD17" i="31"/>
  <c r="K85" i="31" l="1"/>
  <c r="C84" i="31"/>
  <c r="H19" i="31"/>
  <c r="R19" i="31"/>
  <c r="J84" i="31"/>
  <c r="I37" i="31"/>
  <c r="K84" i="31"/>
  <c r="E86" i="31"/>
  <c r="P19" i="31"/>
  <c r="I85" i="31"/>
  <c r="J85" i="31"/>
  <c r="T19" i="31"/>
  <c r="K86" i="31"/>
  <c r="AK20" i="31"/>
  <c r="H85" i="31"/>
  <c r="F86" i="31"/>
  <c r="F73" i="31"/>
  <c r="D84" i="31"/>
  <c r="D88" i="31" s="1"/>
  <c r="H80" i="31"/>
  <c r="E84" i="31"/>
  <c r="J86" i="31"/>
  <c r="H84" i="31"/>
  <c r="J66" i="31"/>
  <c r="K73" i="31"/>
  <c r="C86" i="31"/>
  <c r="E85" i="31"/>
  <c r="F85" i="31"/>
  <c r="G86" i="31"/>
  <c r="U19" i="31"/>
  <c r="X19" i="31"/>
  <c r="G84" i="31"/>
  <c r="I86" i="31"/>
  <c r="AO20" i="31"/>
  <c r="F84" i="31"/>
  <c r="G37" i="31"/>
  <c r="H37" i="31"/>
  <c r="K37" i="31"/>
  <c r="D85" i="31"/>
  <c r="L37" i="31"/>
  <c r="M37" i="31"/>
  <c r="G85" i="31"/>
  <c r="Y19" i="31"/>
  <c r="AD20" i="31"/>
  <c r="AF20" i="31"/>
  <c r="D19" i="31"/>
  <c r="AG20" i="31"/>
  <c r="D80" i="31"/>
  <c r="H86" i="31"/>
  <c r="AJ20" i="31"/>
  <c r="D86" i="31"/>
  <c r="Z19" i="31"/>
  <c r="E19" i="31"/>
  <c r="G36" i="31"/>
  <c r="W5" i="27" s="1"/>
  <c r="F19" i="31"/>
  <c r="H36" i="31"/>
  <c r="X5" i="27" s="1"/>
  <c r="F36" i="31"/>
  <c r="V5" i="27" s="1"/>
  <c r="D66" i="31"/>
  <c r="J36" i="31"/>
  <c r="Z5" i="27" s="1"/>
  <c r="I66" i="31"/>
  <c r="H66" i="31"/>
  <c r="I84" i="31"/>
  <c r="E80" i="31"/>
  <c r="I36" i="31"/>
  <c r="Y5" i="27" s="1"/>
  <c r="K36" i="31"/>
  <c r="AA5" i="27" s="1"/>
  <c r="AH20" i="31"/>
  <c r="AL20" i="31"/>
  <c r="L36" i="31"/>
  <c r="AB5" i="27" s="1"/>
  <c r="J80" i="31"/>
  <c r="J73" i="31"/>
  <c r="I19" i="31"/>
  <c r="M20" i="31"/>
  <c r="E66" i="31"/>
  <c r="C73" i="31"/>
  <c r="H20" i="31"/>
  <c r="D73" i="31"/>
  <c r="Q19" i="31"/>
  <c r="G73" i="31"/>
  <c r="H73" i="31"/>
  <c r="J19" i="31"/>
  <c r="I80" i="31"/>
  <c r="F80" i="31"/>
  <c r="AN20" i="31"/>
  <c r="M36" i="31"/>
  <c r="AC5" i="27" s="1"/>
  <c r="V19" i="31"/>
  <c r="C85" i="31"/>
  <c r="F66" i="31"/>
  <c r="N19" i="31"/>
  <c r="C80" i="31"/>
  <c r="G80" i="31"/>
  <c r="K80" i="31"/>
  <c r="R20" i="31"/>
  <c r="AE20" i="31"/>
  <c r="AI20" i="31"/>
  <c r="AM20" i="31"/>
  <c r="W20" i="31"/>
  <c r="C66" i="31"/>
  <c r="C88" i="31" s="1"/>
  <c r="G66" i="31"/>
  <c r="K66" i="31"/>
  <c r="G19" i="31"/>
  <c r="K19" i="31"/>
  <c r="O19" i="31"/>
  <c r="S19" i="31"/>
  <c r="W19" i="31"/>
  <c r="AA19" i="31"/>
  <c r="L19" i="31"/>
  <c r="AB19" i="31"/>
  <c r="AB20" i="31"/>
  <c r="F37" i="31"/>
  <c r="J37" i="31"/>
  <c r="E73" i="31"/>
  <c r="I73" i="31"/>
  <c r="F90" i="31" l="1"/>
  <c r="E90" i="31"/>
  <c r="J90" i="31"/>
  <c r="K90" i="31"/>
  <c r="C90" i="31"/>
  <c r="G90" i="31"/>
  <c r="D89" i="31"/>
  <c r="H90" i="31"/>
  <c r="D90" i="31"/>
  <c r="G88" i="31"/>
  <c r="AG21" i="31"/>
  <c r="E89" i="31"/>
  <c r="J89" i="31"/>
  <c r="G89" i="31"/>
  <c r="I89" i="31"/>
  <c r="C89" i="31"/>
  <c r="C92" i="31" s="1"/>
  <c r="K89" i="31"/>
  <c r="F49" i="27"/>
  <c r="F48" i="27"/>
  <c r="F50" i="27"/>
  <c r="G50" i="27"/>
  <c r="F51" i="27"/>
  <c r="G46" i="27"/>
  <c r="F46" i="27"/>
  <c r="G47" i="27"/>
  <c r="G48" i="27"/>
  <c r="G49" i="27"/>
  <c r="G51" i="27"/>
  <c r="F47" i="27"/>
  <c r="F29" i="27"/>
  <c r="G29" i="27"/>
  <c r="F30" i="27"/>
  <c r="G30" i="27"/>
  <c r="F31" i="27"/>
  <c r="G33" i="27"/>
  <c r="G31" i="27"/>
  <c r="F32" i="27"/>
  <c r="G32" i="27"/>
  <c r="F33" i="27"/>
  <c r="G28" i="27"/>
  <c r="F28" i="27"/>
  <c r="F10" i="27"/>
  <c r="U5" i="27"/>
  <c r="F11" i="27"/>
  <c r="F12" i="27"/>
  <c r="G12" i="27"/>
  <c r="G14" i="27"/>
  <c r="F15" i="27"/>
  <c r="F14" i="27"/>
  <c r="G11" i="27"/>
  <c r="F13" i="27"/>
  <c r="G13" i="27"/>
  <c r="G15" i="27"/>
  <c r="G10" i="27"/>
  <c r="F23" i="27"/>
  <c r="G23" i="27"/>
  <c r="F24" i="27"/>
  <c r="G25" i="27"/>
  <c r="F26" i="27"/>
  <c r="F25" i="27"/>
  <c r="G22" i="27"/>
  <c r="G24" i="27"/>
  <c r="G26" i="27"/>
  <c r="F27" i="27"/>
  <c r="G27" i="27"/>
  <c r="F22" i="27"/>
  <c r="F38" i="27"/>
  <c r="G34" i="27"/>
  <c r="F34" i="27"/>
  <c r="F36" i="27"/>
  <c r="G36" i="27"/>
  <c r="G35" i="27"/>
  <c r="F37" i="27"/>
  <c r="G37" i="27"/>
  <c r="G38" i="27"/>
  <c r="F39" i="27"/>
  <c r="G39" i="27"/>
  <c r="F35" i="27"/>
  <c r="G17" i="27"/>
  <c r="F18" i="27"/>
  <c r="G18" i="27"/>
  <c r="F19" i="27"/>
  <c r="G19" i="27"/>
  <c r="F20" i="27"/>
  <c r="G20" i="27"/>
  <c r="F21" i="27"/>
  <c r="F17" i="27"/>
  <c r="G21" i="27"/>
  <c r="G16" i="27"/>
  <c r="F16" i="27"/>
  <c r="F53" i="27"/>
  <c r="G53" i="27"/>
  <c r="G56" i="27"/>
  <c r="F57" i="27"/>
  <c r="G54" i="27"/>
  <c r="G57" i="27"/>
  <c r="F54" i="27"/>
  <c r="F55" i="27"/>
  <c r="G55" i="27"/>
  <c r="F56" i="27"/>
  <c r="G52" i="27"/>
  <c r="F52" i="27"/>
  <c r="H89" i="31"/>
  <c r="D92" i="31"/>
  <c r="F44" i="27"/>
  <c r="G44" i="27"/>
  <c r="F45" i="27"/>
  <c r="G45" i="27"/>
  <c r="G40" i="27"/>
  <c r="F41" i="27"/>
  <c r="G41" i="27"/>
  <c r="F42" i="27"/>
  <c r="G42" i="27"/>
  <c r="F43" i="27"/>
  <c r="G43" i="27"/>
  <c r="F40" i="27"/>
  <c r="F89" i="31"/>
  <c r="AD21" i="31"/>
  <c r="AN21" i="31"/>
  <c r="AO21" i="31"/>
  <c r="AM21" i="31"/>
  <c r="AL21" i="31"/>
  <c r="I88" i="31"/>
  <c r="E88" i="31"/>
  <c r="AF21" i="31"/>
  <c r="AB21" i="31"/>
  <c r="AI21" i="31"/>
  <c r="F88" i="31"/>
  <c r="AH21" i="31"/>
  <c r="AJ21" i="31"/>
  <c r="K88" i="31"/>
  <c r="AE21" i="31"/>
  <c r="AK21" i="31"/>
  <c r="H88" i="31"/>
  <c r="I90" i="31"/>
  <c r="J88" i="31"/>
  <c r="D93" i="31" l="1"/>
  <c r="G93" i="31"/>
  <c r="G92" i="31"/>
  <c r="C93" i="31"/>
  <c r="G6" i="27"/>
  <c r="F7" i="27"/>
  <c r="F8" i="27"/>
  <c r="G8" i="27"/>
  <c r="F9" i="27"/>
  <c r="G9" i="27"/>
  <c r="G4" i="27"/>
  <c r="F4" i="27"/>
  <c r="F5" i="27"/>
  <c r="G5" i="27"/>
  <c r="G7" i="27"/>
  <c r="F6" i="27"/>
  <c r="J93" i="31"/>
  <c r="J92" i="31"/>
  <c r="I93" i="31"/>
  <c r="I92" i="31"/>
  <c r="H92" i="31"/>
  <c r="H93" i="31"/>
  <c r="K93" i="31"/>
  <c r="K92" i="31"/>
  <c r="F93" i="31"/>
  <c r="F92" i="31"/>
  <c r="E92" i="31"/>
  <c r="E93" i="31"/>
  <c r="D4" i="17" l="1"/>
  <c r="G118" i="23" l="1"/>
  <c r="F118" i="23"/>
  <c r="G117" i="23"/>
  <c r="F117" i="23"/>
  <c r="G116" i="23"/>
  <c r="F116" i="23"/>
  <c r="G115" i="23"/>
  <c r="F115" i="23"/>
  <c r="G114" i="23"/>
  <c r="F114" i="23"/>
  <c r="G113" i="23"/>
  <c r="F113" i="23"/>
  <c r="G112" i="23"/>
  <c r="F112" i="23"/>
  <c r="G111" i="23"/>
  <c r="F111" i="23"/>
  <c r="G110" i="23"/>
  <c r="F110" i="23"/>
  <c r="G109" i="23"/>
  <c r="F109" i="23"/>
  <c r="G108" i="23"/>
  <c r="F108" i="23"/>
  <c r="G107" i="23"/>
  <c r="F107" i="23"/>
  <c r="G106" i="23"/>
  <c r="F106" i="23"/>
  <c r="G105" i="23"/>
  <c r="F105" i="23"/>
  <c r="G104" i="23"/>
  <c r="F104" i="23"/>
  <c r="G103" i="23"/>
  <c r="F103" i="23"/>
  <c r="G102" i="23"/>
  <c r="F102" i="23"/>
  <c r="G101" i="23"/>
  <c r="F101" i="23"/>
  <c r="G100" i="23"/>
  <c r="F100" i="23"/>
  <c r="G99" i="23"/>
  <c r="F99" i="23"/>
  <c r="G98" i="23"/>
  <c r="F98" i="23"/>
  <c r="G97" i="23"/>
  <c r="F97" i="23"/>
  <c r="G96" i="23"/>
  <c r="F96" i="23"/>
  <c r="G95" i="23"/>
  <c r="F95" i="23"/>
  <c r="G94" i="23"/>
  <c r="F94" i="23"/>
  <c r="G93" i="23"/>
  <c r="F93" i="23"/>
  <c r="G92" i="23"/>
  <c r="F92" i="23"/>
  <c r="G91" i="23"/>
  <c r="F91" i="23"/>
  <c r="G90" i="23"/>
  <c r="F90" i="23"/>
  <c r="G89" i="23"/>
  <c r="F89" i="23"/>
  <c r="G88" i="23"/>
  <c r="F88" i="23"/>
  <c r="G87" i="23"/>
  <c r="F87" i="23"/>
  <c r="G86" i="23"/>
  <c r="F86" i="23"/>
  <c r="G85" i="23"/>
  <c r="F85" i="23"/>
  <c r="G84" i="23"/>
  <c r="F84" i="23"/>
  <c r="G83" i="23"/>
  <c r="F83" i="23"/>
  <c r="G82" i="23"/>
  <c r="F82" i="23"/>
  <c r="G81" i="23"/>
  <c r="F81" i="23"/>
  <c r="G80" i="23"/>
  <c r="F80" i="23"/>
  <c r="G79" i="23"/>
  <c r="F79" i="23"/>
  <c r="G78" i="23"/>
  <c r="F78" i="23"/>
  <c r="G77" i="23"/>
  <c r="F77" i="23"/>
  <c r="G76" i="23"/>
  <c r="F76" i="23"/>
  <c r="G75" i="23"/>
  <c r="F75" i="23"/>
  <c r="G74" i="23"/>
  <c r="F74" i="23"/>
  <c r="G73" i="23"/>
  <c r="F73" i="23"/>
  <c r="G72" i="23"/>
  <c r="F72" i="23"/>
  <c r="G71" i="23"/>
  <c r="F71" i="23"/>
  <c r="G70" i="23"/>
  <c r="F70" i="23"/>
  <c r="G69" i="23"/>
  <c r="F69" i="23"/>
  <c r="G68" i="23"/>
  <c r="F68" i="23"/>
  <c r="G67" i="23"/>
  <c r="F67" i="23"/>
  <c r="G66" i="23"/>
  <c r="F66" i="23"/>
  <c r="G65" i="23"/>
  <c r="F65" i="23"/>
  <c r="G64" i="23"/>
  <c r="F64" i="23"/>
  <c r="G63" i="23"/>
  <c r="F63" i="23"/>
  <c r="G62" i="23"/>
  <c r="F62" i="23"/>
  <c r="G61" i="23"/>
  <c r="F61" i="23"/>
  <c r="G60" i="23"/>
  <c r="F60" i="23"/>
  <c r="G59" i="23"/>
  <c r="F59" i="23"/>
  <c r="G58" i="23"/>
  <c r="F58" i="23"/>
  <c r="G57" i="23"/>
  <c r="F57" i="23"/>
  <c r="G56" i="23"/>
  <c r="F56" i="23"/>
  <c r="G55" i="23"/>
  <c r="F55" i="23"/>
  <c r="G54" i="23"/>
  <c r="F54" i="23"/>
  <c r="G53" i="23"/>
  <c r="F53" i="23"/>
  <c r="G52" i="23"/>
  <c r="F52" i="23"/>
  <c r="G51" i="23"/>
  <c r="F51" i="23"/>
  <c r="G50" i="23"/>
  <c r="F50" i="23"/>
  <c r="G49" i="23"/>
  <c r="F49" i="23"/>
  <c r="G48" i="23"/>
  <c r="F48" i="23"/>
  <c r="G47" i="23"/>
  <c r="F47" i="23"/>
  <c r="G46" i="23"/>
  <c r="F46" i="23"/>
  <c r="G45" i="23"/>
  <c r="F45" i="23"/>
  <c r="G44" i="23"/>
  <c r="F44" i="23"/>
  <c r="G43" i="23"/>
  <c r="F43" i="23"/>
  <c r="G42" i="23"/>
  <c r="F42" i="23"/>
  <c r="G41" i="23"/>
  <c r="F41" i="23"/>
  <c r="G40" i="23"/>
  <c r="F40" i="23"/>
  <c r="G39" i="23"/>
  <c r="F39" i="23"/>
  <c r="G38" i="23"/>
  <c r="F38" i="23"/>
  <c r="G37" i="23"/>
  <c r="F37" i="23"/>
  <c r="G36" i="23"/>
  <c r="F36" i="23"/>
  <c r="G35" i="23"/>
  <c r="F35" i="23"/>
  <c r="G34" i="23"/>
  <c r="F34" i="23"/>
  <c r="G33" i="23"/>
  <c r="F33" i="23"/>
  <c r="G32" i="23"/>
  <c r="F32" i="23"/>
  <c r="G31" i="23"/>
  <c r="F31" i="23"/>
  <c r="G30" i="23"/>
  <c r="F30" i="23"/>
  <c r="G29" i="23"/>
  <c r="F29" i="23"/>
  <c r="G28" i="23"/>
  <c r="F28" i="23"/>
  <c r="G27" i="23"/>
  <c r="F27" i="23"/>
  <c r="G26" i="23"/>
  <c r="F26" i="23"/>
  <c r="G25" i="23"/>
  <c r="F25" i="23"/>
  <c r="G24" i="23"/>
  <c r="F24" i="23"/>
  <c r="G23" i="23"/>
  <c r="F23" i="23"/>
  <c r="G22" i="23"/>
  <c r="F22" i="23"/>
  <c r="G21" i="23"/>
  <c r="F21" i="23"/>
  <c r="G20" i="23"/>
  <c r="F20" i="23"/>
  <c r="G19" i="23"/>
  <c r="F19" i="23"/>
  <c r="G18" i="23"/>
  <c r="F18" i="23"/>
  <c r="G17" i="23"/>
  <c r="F17" i="23"/>
  <c r="G16" i="23"/>
  <c r="F16" i="23"/>
  <c r="G15" i="23"/>
  <c r="F15" i="23"/>
  <c r="G14" i="23"/>
  <c r="F14" i="23"/>
  <c r="G13" i="23"/>
  <c r="F13" i="23"/>
  <c r="G12" i="23"/>
  <c r="F12" i="23"/>
  <c r="G11" i="23"/>
  <c r="F11" i="23"/>
  <c r="G10" i="23"/>
  <c r="F10" i="23"/>
  <c r="G9" i="23"/>
  <c r="F9" i="23"/>
  <c r="G8" i="23"/>
  <c r="F8" i="23"/>
  <c r="G7" i="23"/>
  <c r="F7" i="23"/>
  <c r="U25" i="29" l="1"/>
  <c r="T25" i="29"/>
  <c r="S25" i="29"/>
  <c r="R25" i="29"/>
  <c r="Q25" i="29"/>
  <c r="P25" i="29"/>
  <c r="O25" i="29"/>
  <c r="N25" i="29"/>
  <c r="M25" i="29"/>
  <c r="U24" i="29"/>
  <c r="T24" i="29"/>
  <c r="S24" i="29"/>
  <c r="R24" i="29"/>
  <c r="Q24" i="29"/>
  <c r="P24" i="29"/>
  <c r="O24" i="29"/>
  <c r="N24" i="29"/>
  <c r="M24" i="29"/>
  <c r="U23" i="29"/>
  <c r="T23" i="29"/>
  <c r="S23" i="29"/>
  <c r="R23" i="29"/>
  <c r="Q23" i="29"/>
  <c r="P23" i="29"/>
  <c r="O23" i="29"/>
  <c r="N23" i="29"/>
  <c r="M23" i="29"/>
  <c r="U22" i="29"/>
  <c r="T22" i="29"/>
  <c r="S22" i="29"/>
  <c r="R22" i="29"/>
  <c r="Q22" i="29"/>
  <c r="P22" i="29"/>
  <c r="O22" i="29"/>
  <c r="N22" i="29"/>
  <c r="M22" i="29"/>
  <c r="U21" i="29"/>
  <c r="T21" i="29"/>
  <c r="S21" i="29"/>
  <c r="R21" i="29"/>
  <c r="Q21" i="29"/>
  <c r="P21" i="29"/>
  <c r="O21" i="29"/>
  <c r="N21" i="29"/>
  <c r="M21" i="29"/>
  <c r="U20" i="29"/>
  <c r="T20" i="29"/>
  <c r="S20" i="29"/>
  <c r="R20" i="29"/>
  <c r="Q20" i="29"/>
  <c r="P20" i="29"/>
  <c r="O20" i="29"/>
  <c r="N20" i="29"/>
  <c r="M20" i="29"/>
  <c r="U19" i="29"/>
  <c r="T19" i="29"/>
  <c r="S19" i="29"/>
  <c r="R19" i="29"/>
  <c r="Q19" i="29"/>
  <c r="P19" i="29"/>
  <c r="O19" i="29"/>
  <c r="N19" i="29"/>
  <c r="M19" i="29"/>
  <c r="U18" i="29"/>
  <c r="T18" i="29"/>
  <c r="S18" i="29"/>
  <c r="R18" i="29"/>
  <c r="Q18" i="29"/>
  <c r="P18" i="29"/>
  <c r="O18" i="29"/>
  <c r="N18" i="29"/>
  <c r="M18" i="29"/>
  <c r="U17" i="29"/>
  <c r="T17" i="29"/>
  <c r="S17" i="29"/>
  <c r="R17" i="29"/>
  <c r="Q17" i="29"/>
  <c r="P17" i="29"/>
  <c r="O17" i="29"/>
  <c r="N17" i="29"/>
  <c r="M17" i="29"/>
  <c r="U16" i="29"/>
  <c r="T16" i="29"/>
  <c r="S16" i="29"/>
  <c r="R16" i="29"/>
  <c r="Q16" i="29"/>
  <c r="P16" i="29"/>
  <c r="O16" i="29"/>
  <c r="N16" i="29"/>
  <c r="M16" i="29"/>
  <c r="U15" i="29"/>
  <c r="T15" i="29"/>
  <c r="S15" i="29"/>
  <c r="R15" i="29"/>
  <c r="Q15" i="29"/>
  <c r="P15" i="29"/>
  <c r="O15" i="29"/>
  <c r="N15" i="29"/>
  <c r="M15" i="29"/>
  <c r="I76" i="28"/>
  <c r="H76" i="28"/>
  <c r="G76" i="28"/>
  <c r="I75" i="28"/>
  <c r="H75" i="28"/>
  <c r="G75" i="28"/>
  <c r="I74" i="28"/>
  <c r="H74" i="28"/>
  <c r="G74" i="28"/>
  <c r="I73" i="28"/>
  <c r="H73" i="28"/>
  <c r="G73" i="28"/>
  <c r="S39" i="29" l="1"/>
  <c r="M11" i="28" s="1"/>
  <c r="AE64" i="28" s="1"/>
  <c r="S42" i="29"/>
  <c r="M14" i="28" s="1"/>
  <c r="Y67" i="28" s="1"/>
  <c r="P34" i="29"/>
  <c r="J6" i="28" s="1"/>
  <c r="V48" i="28" s="1"/>
  <c r="T34" i="29"/>
  <c r="N6" i="28" s="1"/>
  <c r="Z59" i="28" s="1"/>
  <c r="S32" i="29"/>
  <c r="M4" i="28" s="1"/>
  <c r="G57" i="28" s="1"/>
  <c r="P39" i="29"/>
  <c r="J11" i="28" s="1"/>
  <c r="AE53" i="28" s="1"/>
  <c r="M34" i="29"/>
  <c r="G6" i="28" s="1"/>
  <c r="AE37" i="28" s="1"/>
  <c r="M38" i="29"/>
  <c r="G10" i="28" s="1"/>
  <c r="P41" i="28" s="1"/>
  <c r="P42" i="29"/>
  <c r="J14" i="28" s="1"/>
  <c r="M56" i="28" s="1"/>
  <c r="N32" i="29"/>
  <c r="H4" i="28" s="1"/>
  <c r="AC35" i="28" s="1"/>
  <c r="Q41" i="29"/>
  <c r="K13" i="28" s="1"/>
  <c r="AC55" i="28" s="1"/>
  <c r="N42" i="29"/>
  <c r="H14" i="28" s="1"/>
  <c r="T45" i="28" s="1"/>
  <c r="R36" i="29"/>
  <c r="L8" i="28" s="1"/>
  <c r="AJ50" i="28" s="1"/>
  <c r="N36" i="29"/>
  <c r="H8" i="28" s="1"/>
  <c r="W39" i="28" s="1"/>
  <c r="Q33" i="29"/>
  <c r="K5" i="28" s="1"/>
  <c r="W47" i="28" s="1"/>
  <c r="M33" i="29"/>
  <c r="G5" i="28" s="1"/>
  <c r="V36" i="28" s="1"/>
  <c r="M37" i="29"/>
  <c r="G9" i="28" s="1"/>
  <c r="Y40" i="28" s="1"/>
  <c r="N40" i="29"/>
  <c r="H12" i="28" s="1"/>
  <c r="Z43" i="28" s="1"/>
  <c r="Q37" i="29"/>
  <c r="K9" i="28" s="1"/>
  <c r="AF51" i="28" s="1"/>
  <c r="O35" i="29"/>
  <c r="I7" i="28" s="1"/>
  <c r="R38" i="28" s="1"/>
  <c r="S40" i="29"/>
  <c r="M12" i="28" s="1"/>
  <c r="G65" i="28" s="1"/>
  <c r="P35" i="29"/>
  <c r="J7" i="28" s="1"/>
  <c r="M49" i="28" s="1"/>
  <c r="M41" i="29"/>
  <c r="G13" i="28" s="1"/>
  <c r="P44" i="28" s="1"/>
  <c r="S35" i="29"/>
  <c r="M7" i="28" s="1"/>
  <c r="G60" i="28" s="1"/>
  <c r="T38" i="29"/>
  <c r="N10" i="28" s="1"/>
  <c r="T63" i="28" s="1"/>
  <c r="R32" i="29"/>
  <c r="L4" i="28" s="1"/>
  <c r="R46" i="28" s="1"/>
  <c r="M32" i="29"/>
  <c r="G4" i="28" s="1"/>
  <c r="G35" i="28" s="1"/>
  <c r="Q32" i="29"/>
  <c r="K4" i="28" s="1"/>
  <c r="H46" i="28" s="1"/>
  <c r="U32" i="29"/>
  <c r="O4" i="28" s="1"/>
  <c r="I57" i="28" s="1"/>
  <c r="P33" i="29"/>
  <c r="J5" i="28" s="1"/>
  <c r="P47" i="28" s="1"/>
  <c r="T33" i="29"/>
  <c r="N5" i="28" s="1"/>
  <c r="T58" i="28" s="1"/>
  <c r="O34" i="29"/>
  <c r="I6" i="28" s="1"/>
  <c r="AD37" i="28" s="1"/>
  <c r="S34" i="29"/>
  <c r="M6" i="28" s="1"/>
  <c r="AH59" i="28" s="1"/>
  <c r="N35" i="29"/>
  <c r="H7" i="28" s="1"/>
  <c r="H38" i="28" s="1"/>
  <c r="R35" i="29"/>
  <c r="L7" i="28" s="1"/>
  <c r="O49" i="28" s="1"/>
  <c r="M36" i="29"/>
  <c r="G8" i="28" s="1"/>
  <c r="G39" i="28" s="1"/>
  <c r="Q36" i="29"/>
  <c r="K8" i="28" s="1"/>
  <c r="Z50" i="28" s="1"/>
  <c r="U36" i="29"/>
  <c r="O8" i="28" s="1"/>
  <c r="U61" i="28" s="1"/>
  <c r="P37" i="29"/>
  <c r="J9" i="28" s="1"/>
  <c r="S51" i="28" s="1"/>
  <c r="T37" i="29"/>
  <c r="N9" i="28" s="1"/>
  <c r="T62" i="28" s="1"/>
  <c r="O38" i="29"/>
  <c r="I10" i="28" s="1"/>
  <c r="AG41" i="28" s="1"/>
  <c r="S38" i="29"/>
  <c r="M10" i="28" s="1"/>
  <c r="AB63" i="28" s="1"/>
  <c r="N39" i="29"/>
  <c r="H11" i="28" s="1"/>
  <c r="H42" i="28" s="1"/>
  <c r="R39" i="29"/>
  <c r="L11" i="28" s="1"/>
  <c r="O53" i="28" s="1"/>
  <c r="M40" i="29"/>
  <c r="G12" i="28" s="1"/>
  <c r="Y43" i="28" s="1"/>
  <c r="Q40" i="29"/>
  <c r="K12" i="28" s="1"/>
  <c r="AC54" i="28" s="1"/>
  <c r="U40" i="29"/>
  <c r="O12" i="28" s="1"/>
  <c r="X65" i="28" s="1"/>
  <c r="P41" i="29"/>
  <c r="J13" i="28" s="1"/>
  <c r="AH55" i="28" s="1"/>
  <c r="T41" i="29"/>
  <c r="N13" i="28" s="1"/>
  <c r="Z66" i="28" s="1"/>
  <c r="O42" i="29"/>
  <c r="I14" i="28" s="1"/>
  <c r="AJ45" i="28" s="1"/>
  <c r="U37" i="29"/>
  <c r="O9" i="28" s="1"/>
  <c r="AG62" i="28" s="1"/>
  <c r="P38" i="29"/>
  <c r="J10" i="28" s="1"/>
  <c r="AB52" i="28" s="1"/>
  <c r="O39" i="29"/>
  <c r="I11" i="28" s="1"/>
  <c r="U42" i="28" s="1"/>
  <c r="R40" i="29"/>
  <c r="L12" i="28" s="1"/>
  <c r="X54" i="28" s="1"/>
  <c r="U41" i="29"/>
  <c r="O13" i="28" s="1"/>
  <c r="X66" i="28" s="1"/>
  <c r="T42" i="29"/>
  <c r="N14" i="28" s="1"/>
  <c r="AC67" i="28" s="1"/>
  <c r="U33" i="29"/>
  <c r="O5" i="28" s="1"/>
  <c r="U58" i="28" s="1"/>
  <c r="T32" i="29"/>
  <c r="N4" i="28" s="1"/>
  <c r="T57" i="28" s="1"/>
  <c r="N34" i="29"/>
  <c r="H6" i="28" s="1"/>
  <c r="T37" i="28" s="1"/>
  <c r="Q35" i="29"/>
  <c r="K7" i="28" s="1"/>
  <c r="H49" i="28" s="1"/>
  <c r="T36" i="29"/>
  <c r="N8" i="28" s="1"/>
  <c r="AC61" i="28" s="1"/>
  <c r="N38" i="29"/>
  <c r="H10" i="28" s="1"/>
  <c r="Z41" i="28" s="1"/>
  <c r="Q39" i="29"/>
  <c r="K11" i="28" s="1"/>
  <c r="AF53" i="28" s="1"/>
  <c r="T40" i="29"/>
  <c r="N12" i="28" s="1"/>
  <c r="AC65" i="28" s="1"/>
  <c r="S36" i="29"/>
  <c r="M8" i="28" s="1"/>
  <c r="AE61" i="28" s="1"/>
  <c r="M42" i="29"/>
  <c r="G14" i="28" s="1"/>
  <c r="AH45" i="28" s="1"/>
  <c r="R33" i="29"/>
  <c r="L5" i="28" s="1"/>
  <c r="AJ47" i="28" s="1"/>
  <c r="Q34" i="29"/>
  <c r="K6" i="28" s="1"/>
  <c r="Q48" i="28" s="1"/>
  <c r="O36" i="29"/>
  <c r="I8" i="28" s="1"/>
  <c r="AG39" i="28" s="1"/>
  <c r="N37" i="29"/>
  <c r="H9" i="28" s="1"/>
  <c r="T40" i="28" s="1"/>
  <c r="O40" i="29"/>
  <c r="I12" i="28" s="1"/>
  <c r="X43" i="28" s="1"/>
  <c r="N41" i="29"/>
  <c r="H13" i="28" s="1"/>
  <c r="W44" i="28" s="1"/>
  <c r="Q42" i="29"/>
  <c r="K14" i="28" s="1"/>
  <c r="Z56" i="28" s="1"/>
  <c r="P32" i="29"/>
  <c r="J4" i="28" s="1"/>
  <c r="M46" i="28" s="1"/>
  <c r="O33" i="29"/>
  <c r="I5" i="28" s="1"/>
  <c r="R36" i="28" s="1"/>
  <c r="S33" i="29"/>
  <c r="M5" i="28" s="1"/>
  <c r="Y58" i="28" s="1"/>
  <c r="R34" i="29"/>
  <c r="L6" i="28" s="1"/>
  <c r="U48" i="28" s="1"/>
  <c r="M35" i="29"/>
  <c r="G7" i="28" s="1"/>
  <c r="AH38" i="28" s="1"/>
  <c r="U35" i="29"/>
  <c r="O7" i="28" s="1"/>
  <c r="AD60" i="28" s="1"/>
  <c r="P36" i="29"/>
  <c r="J8" i="28" s="1"/>
  <c r="S50" i="28" s="1"/>
  <c r="O37" i="29"/>
  <c r="I9" i="28" s="1"/>
  <c r="AJ40" i="28" s="1"/>
  <c r="S37" i="29"/>
  <c r="M9" i="28" s="1"/>
  <c r="S62" i="28" s="1"/>
  <c r="R38" i="29"/>
  <c r="L10" i="28" s="1"/>
  <c r="AD52" i="28" s="1"/>
  <c r="M39" i="29"/>
  <c r="G11" i="28" s="1"/>
  <c r="Y42" i="28" s="1"/>
  <c r="U39" i="29"/>
  <c r="O11" i="28" s="1"/>
  <c r="R64" i="28" s="1"/>
  <c r="P40" i="29"/>
  <c r="J12" i="28" s="1"/>
  <c r="AB54" i="28" s="1"/>
  <c r="O41" i="29"/>
  <c r="I13" i="28" s="1"/>
  <c r="AD44" i="28" s="1"/>
  <c r="S41" i="29"/>
  <c r="M13" i="28" s="1"/>
  <c r="AE66" i="28" s="1"/>
  <c r="R42" i="29"/>
  <c r="L14" i="28" s="1"/>
  <c r="AA56" i="28" s="1"/>
  <c r="O32" i="29"/>
  <c r="I4" i="28" s="1"/>
  <c r="AA35" i="28" s="1"/>
  <c r="N33" i="29"/>
  <c r="H5" i="28" s="1"/>
  <c r="AC36" i="28" s="1"/>
  <c r="U34" i="29"/>
  <c r="O6" i="28" s="1"/>
  <c r="AJ59" i="28" s="1"/>
  <c r="T35" i="29"/>
  <c r="N7" i="28" s="1"/>
  <c r="N60" i="28" s="1"/>
  <c r="R37" i="29"/>
  <c r="L9" i="28" s="1"/>
  <c r="R51" i="28" s="1"/>
  <c r="Q38" i="29"/>
  <c r="K10" i="28" s="1"/>
  <c r="N52" i="28" s="1"/>
  <c r="U38" i="29"/>
  <c r="O10" i="28" s="1"/>
  <c r="AD63" i="28" s="1"/>
  <c r="T39" i="29"/>
  <c r="N11" i="28" s="1"/>
  <c r="AF64" i="28" s="1"/>
  <c r="R41" i="29"/>
  <c r="L13" i="28" s="1"/>
  <c r="O55" i="28" s="1"/>
  <c r="U42" i="29"/>
  <c r="O14" i="28" s="1"/>
  <c r="U67" i="28" s="1"/>
  <c r="S64" i="28" l="1"/>
  <c r="AH64" i="28"/>
  <c r="AB64" i="28"/>
  <c r="G64" i="28"/>
  <c r="V64" i="28"/>
  <c r="P64" i="28"/>
  <c r="Y64" i="28"/>
  <c r="M64" i="28"/>
  <c r="AJ55" i="28"/>
  <c r="M67" i="28"/>
  <c r="S67" i="28"/>
  <c r="AE67" i="28"/>
  <c r="AH67" i="28"/>
  <c r="V67" i="28"/>
  <c r="G67" i="28"/>
  <c r="AB67" i="28"/>
  <c r="P67" i="28"/>
  <c r="AI55" i="28"/>
  <c r="N59" i="28"/>
  <c r="AA65" i="28"/>
  <c r="AH36" i="28"/>
  <c r="R67" i="28"/>
  <c r="AG55" i="28"/>
  <c r="U49" i="28"/>
  <c r="P56" i="28"/>
  <c r="AH56" i="28"/>
  <c r="AF52" i="28"/>
  <c r="V56" i="28"/>
  <c r="AC53" i="28"/>
  <c r="M41" i="28"/>
  <c r="U41" i="28"/>
  <c r="AC51" i="28"/>
  <c r="Q51" i="28"/>
  <c r="AB37" i="28"/>
  <c r="H55" i="28"/>
  <c r="AH43" i="28"/>
  <c r="AC46" i="28"/>
  <c r="Z55" i="28"/>
  <c r="N56" i="28"/>
  <c r="Q45" i="28"/>
  <c r="AB60" i="28"/>
  <c r="M48" i="28"/>
  <c r="AE57" i="28"/>
  <c r="AC59" i="28"/>
  <c r="AB48" i="28"/>
  <c r="H59" i="28"/>
  <c r="AB57" i="28"/>
  <c r="P57" i="28"/>
  <c r="O56" i="28"/>
  <c r="S57" i="28"/>
  <c r="AD56" i="28"/>
  <c r="P48" i="28"/>
  <c r="Q59" i="28"/>
  <c r="S53" i="28"/>
  <c r="AF59" i="28"/>
  <c r="T59" i="28"/>
  <c r="AH57" i="28"/>
  <c r="V57" i="28"/>
  <c r="I56" i="28"/>
  <c r="Y57" i="28"/>
  <c r="Y48" i="28"/>
  <c r="AI59" i="28"/>
  <c r="G53" i="28"/>
  <c r="S48" i="28"/>
  <c r="V41" i="28"/>
  <c r="W59" i="28"/>
  <c r="G48" i="28"/>
  <c r="AJ65" i="28"/>
  <c r="M57" i="28"/>
  <c r="J57" i="28" s="1"/>
  <c r="G41" i="28"/>
  <c r="AE48" i="28"/>
  <c r="G37" i="28"/>
  <c r="X56" i="28"/>
  <c r="M40" i="28"/>
  <c r="AH53" i="28"/>
  <c r="R55" i="28"/>
  <c r="AH48" i="28"/>
  <c r="Y41" i="28"/>
  <c r="V60" i="28"/>
  <c r="W66" i="28"/>
  <c r="U65" i="28"/>
  <c r="I55" i="28"/>
  <c r="L55" i="28" s="1"/>
  <c r="I65" i="28"/>
  <c r="AB38" i="28"/>
  <c r="X36" i="28"/>
  <c r="AE55" i="28"/>
  <c r="I47" i="28"/>
  <c r="N64" i="28"/>
  <c r="W56" i="28"/>
  <c r="AE63" i="28"/>
  <c r="AD65" i="28"/>
  <c r="P36" i="28"/>
  <c r="W51" i="28"/>
  <c r="Z45" i="28"/>
  <c r="AI51" i="28"/>
  <c r="AF66" i="28"/>
  <c r="AF56" i="28"/>
  <c r="T67" i="28"/>
  <c r="AC63" i="28"/>
  <c r="H45" i="28"/>
  <c r="AB40" i="28"/>
  <c r="AB55" i="28"/>
  <c r="AD55" i="28"/>
  <c r="Q55" i="28"/>
  <c r="Q56" i="28"/>
  <c r="X46" i="28"/>
  <c r="U45" i="28"/>
  <c r="U54" i="28"/>
  <c r="AA43" i="28"/>
  <c r="R54" i="28"/>
  <c r="N45" i="28"/>
  <c r="O65" i="28"/>
  <c r="I67" i="28"/>
  <c r="AA40" i="28"/>
  <c r="H66" i="28"/>
  <c r="V50" i="28"/>
  <c r="AE60" i="28"/>
  <c r="U53" i="28"/>
  <c r="AD53" i="28"/>
  <c r="R42" i="28"/>
  <c r="X53" i="28"/>
  <c r="Q42" i="28"/>
  <c r="R53" i="28"/>
  <c r="H53" i="28"/>
  <c r="Q53" i="28"/>
  <c r="I53" i="28"/>
  <c r="L53" i="28" s="1"/>
  <c r="AD38" i="28"/>
  <c r="T52" i="28"/>
  <c r="T51" i="28"/>
  <c r="AH50" i="28"/>
  <c r="R65" i="28"/>
  <c r="Q63" i="28"/>
  <c r="AG56" i="28"/>
  <c r="AD58" i="28"/>
  <c r="Y37" i="28"/>
  <c r="AG54" i="28"/>
  <c r="N63" i="28"/>
  <c r="O41" i="28"/>
  <c r="AC45" i="28"/>
  <c r="AB35" i="28"/>
  <c r="P53" i="28"/>
  <c r="AD36" i="28"/>
  <c r="Q47" i="28"/>
  <c r="AG36" i="28"/>
  <c r="M47" i="28"/>
  <c r="N48" i="28"/>
  <c r="W41" i="28"/>
  <c r="O38" i="28"/>
  <c r="H51" i="28"/>
  <c r="AI45" i="28"/>
  <c r="S56" i="28"/>
  <c r="AB36" i="28"/>
  <c r="AF45" i="28"/>
  <c r="T56" i="28"/>
  <c r="T47" i="28"/>
  <c r="M36" i="28"/>
  <c r="S36" i="28"/>
  <c r="X52" i="28"/>
  <c r="AI46" i="28"/>
  <c r="S42" i="28"/>
  <c r="I42" i="28"/>
  <c r="O64" i="28"/>
  <c r="AC49" i="28"/>
  <c r="AE47" i="28"/>
  <c r="Q49" i="28"/>
  <c r="AF63" i="28"/>
  <c r="I60" i="28"/>
  <c r="R52" i="28"/>
  <c r="I66" i="28"/>
  <c r="AH66" i="28"/>
  <c r="W58" i="28"/>
  <c r="X42" i="28"/>
  <c r="G46" i="28"/>
  <c r="J46" i="28" s="1"/>
  <c r="I54" i="28"/>
  <c r="N67" i="28"/>
  <c r="AA44" i="28"/>
  <c r="AI58" i="28"/>
  <c r="Q61" i="28"/>
  <c r="AG64" i="28"/>
  <c r="AI63" i="28"/>
  <c r="V49" i="28"/>
  <c r="AF40" i="28"/>
  <c r="S60" i="28"/>
  <c r="Y62" i="28"/>
  <c r="W37" i="28"/>
  <c r="AA42" i="28"/>
  <c r="Z57" i="28"/>
  <c r="AJ58" i="28"/>
  <c r="AD64" i="28"/>
  <c r="G47" i="28"/>
  <c r="AD48" i="28"/>
  <c r="W46" i="28"/>
  <c r="AF46" i="28"/>
  <c r="H56" i="28"/>
  <c r="X60" i="28"/>
  <c r="Y46" i="28"/>
  <c r="I52" i="28"/>
  <c r="O66" i="28"/>
  <c r="AJ54" i="28"/>
  <c r="AG52" i="28"/>
  <c r="U64" i="28"/>
  <c r="AF58" i="28"/>
  <c r="AB47" i="28"/>
  <c r="P42" i="28"/>
  <c r="AC40" i="28"/>
  <c r="M42" i="28"/>
  <c r="AC66" i="28"/>
  <c r="S47" i="28"/>
  <c r="AA46" i="28"/>
  <c r="AH40" i="28"/>
  <c r="M66" i="28"/>
  <c r="Y50" i="28"/>
  <c r="AE58" i="28"/>
  <c r="AC57" i="28"/>
  <c r="R40" i="28"/>
  <c r="O42" i="28"/>
  <c r="AG53" i="28"/>
  <c r="AD66" i="28"/>
  <c r="AI37" i="28"/>
  <c r="AI40" i="28"/>
  <c r="N66" i="28"/>
  <c r="AH62" i="28"/>
  <c r="AJ42" i="28"/>
  <c r="AA66" i="28"/>
  <c r="H64" i="28"/>
  <c r="AC42" i="28"/>
  <c r="AA55" i="28"/>
  <c r="AJ41" i="28"/>
  <c r="O46" i="28"/>
  <c r="Z51" i="28"/>
  <c r="AG65" i="28"/>
  <c r="O37" i="28"/>
  <c r="AA57" i="28"/>
  <c r="O44" i="28"/>
  <c r="U52" i="28"/>
  <c r="AI52" i="28"/>
  <c r="X64" i="28"/>
  <c r="M50" i="28"/>
  <c r="W40" i="28"/>
  <c r="AE65" i="28"/>
  <c r="U60" i="28"/>
  <c r="R45" i="28"/>
  <c r="AD42" i="28"/>
  <c r="AA54" i="28"/>
  <c r="O54" i="28"/>
  <c r="AI56" i="28"/>
  <c r="Z67" i="28"/>
  <c r="Z63" i="28"/>
  <c r="AH65" i="28"/>
  <c r="AJ60" i="28"/>
  <c r="AC56" i="28"/>
  <c r="AD54" i="28"/>
  <c r="AI47" i="28"/>
  <c r="AI35" i="28"/>
  <c r="M63" i="28"/>
  <c r="Z35" i="28"/>
  <c r="AB44" i="28"/>
  <c r="X62" i="28"/>
  <c r="AI42" i="28"/>
  <c r="AD39" i="28"/>
  <c r="AF43" i="28"/>
  <c r="M44" i="28"/>
  <c r="U62" i="28"/>
  <c r="V66" i="28"/>
  <c r="V62" i="28"/>
  <c r="G49" i="28"/>
  <c r="J49" i="28" s="1"/>
  <c r="Z46" i="28"/>
  <c r="U50" i="28"/>
  <c r="T35" i="28"/>
  <c r="S65" i="28"/>
  <c r="O62" i="28"/>
  <c r="H43" i="28"/>
  <c r="AI43" i="28"/>
  <c r="AI54" i="28"/>
  <c r="S55" i="28"/>
  <c r="V44" i="28"/>
  <c r="I49" i="28"/>
  <c r="L49" i="28" s="1"/>
  <c r="AC64" i="28"/>
  <c r="Q39" i="28"/>
  <c r="G40" i="28"/>
  <c r="AE43" i="28"/>
  <c r="G62" i="28"/>
  <c r="G55" i="28"/>
  <c r="AD61" i="28"/>
  <c r="P66" i="28"/>
  <c r="R49" i="28"/>
  <c r="AH37" i="28"/>
  <c r="V35" i="28"/>
  <c r="R39" i="28"/>
  <c r="H35" i="28"/>
  <c r="O43" i="28"/>
  <c r="H40" i="28"/>
  <c r="I62" i="28"/>
  <c r="AA50" i="28"/>
  <c r="Q66" i="28"/>
  <c r="P49" i="28"/>
  <c r="Y53" i="28"/>
  <c r="I50" i="28"/>
  <c r="T53" i="28"/>
  <c r="M43" i="28"/>
  <c r="AA39" i="28"/>
  <c r="AG50" i="28"/>
  <c r="AE41" i="28"/>
  <c r="W54" i="28"/>
  <c r="R61" i="28"/>
  <c r="AA49" i="28"/>
  <c r="Z39" i="28"/>
  <c r="O61" i="28"/>
  <c r="I39" i="28"/>
  <c r="R62" i="28"/>
  <c r="O45" i="28"/>
  <c r="AJ62" i="28"/>
  <c r="AJ61" i="28"/>
  <c r="O63" i="28"/>
  <c r="AB49" i="28"/>
  <c r="AA62" i="28"/>
  <c r="T43" i="28"/>
  <c r="X50" i="28"/>
  <c r="Z54" i="28"/>
  <c r="AA48" i="28"/>
  <c r="S41" i="28"/>
  <c r="W42" i="28"/>
  <c r="Y49" i="28"/>
  <c r="O39" i="28"/>
  <c r="U43" i="28"/>
  <c r="AD49" i="28"/>
  <c r="AH41" i="28"/>
  <c r="AF42" i="28"/>
  <c r="I61" i="28"/>
  <c r="AF47" i="28"/>
  <c r="AD43" i="28"/>
  <c r="V37" i="28"/>
  <c r="Q64" i="28"/>
  <c r="X59" i="28"/>
  <c r="AJ56" i="28"/>
  <c r="W45" i="28"/>
  <c r="AI64" i="28"/>
  <c r="G45" i="28"/>
  <c r="V65" i="28"/>
  <c r="M53" i="28"/>
  <c r="V59" i="28"/>
  <c r="R50" i="28"/>
  <c r="Z64" i="28"/>
  <c r="Z47" i="28"/>
  <c r="AG45" i="28"/>
  <c r="AB53" i="28"/>
  <c r="R44" i="28"/>
  <c r="S37" i="28"/>
  <c r="AF67" i="28"/>
  <c r="AH63" i="28"/>
  <c r="AH49" i="28"/>
  <c r="V53" i="28"/>
  <c r="AC48" i="28"/>
  <c r="Y47" i="28"/>
  <c r="X48" i="28"/>
  <c r="AB58" i="28"/>
  <c r="T42" i="28"/>
  <c r="AJ39" i="28"/>
  <c r="W64" i="28"/>
  <c r="AD47" i="28"/>
  <c r="AH58" i="28"/>
  <c r="AB56" i="28"/>
  <c r="N47" i="28"/>
  <c r="AF48" i="28"/>
  <c r="AE56" i="28"/>
  <c r="S39" i="28"/>
  <c r="O47" i="28"/>
  <c r="L47" i="28" s="1"/>
  <c r="T64" i="28"/>
  <c r="AB41" i="28"/>
  <c r="S45" i="28"/>
  <c r="AD67" i="28"/>
  <c r="AD45" i="28"/>
  <c r="AA38" i="28"/>
  <c r="AC47" i="28"/>
  <c r="AA45" i="28"/>
  <c r="AD41" i="28"/>
  <c r="P37" i="28"/>
  <c r="M37" i="28"/>
  <c r="Z42" i="28"/>
  <c r="Y56" i="28"/>
  <c r="Y44" i="28"/>
  <c r="AF44" i="28"/>
  <c r="I45" i="28"/>
  <c r="Q67" i="28"/>
  <c r="W67" i="28"/>
  <c r="N42" i="28"/>
  <c r="K42" i="28" s="1"/>
  <c r="V58" i="28"/>
  <c r="AA36" i="28"/>
  <c r="AE44" i="28"/>
  <c r="G59" i="28"/>
  <c r="AF35" i="28"/>
  <c r="X47" i="28"/>
  <c r="Y63" i="28"/>
  <c r="AE49" i="28"/>
  <c r="H47" i="28"/>
  <c r="AD62" i="28"/>
  <c r="S63" i="28"/>
  <c r="AE62" i="28"/>
  <c r="S66" i="28"/>
  <c r="AI66" i="28"/>
  <c r="Z52" i="28"/>
  <c r="G56" i="28"/>
  <c r="J56" i="28" s="1"/>
  <c r="U39" i="28"/>
  <c r="AG49" i="28"/>
  <c r="H67" i="28"/>
  <c r="AG35" i="28"/>
  <c r="G44" i="28"/>
  <c r="N41" i="28"/>
  <c r="AB45" i="28"/>
  <c r="S49" i="28"/>
  <c r="Z65" i="28"/>
  <c r="X37" i="28"/>
  <c r="W50" i="28"/>
  <c r="AH39" i="28"/>
  <c r="V54" i="28"/>
  <c r="N37" i="28"/>
  <c r="AI36" i="28"/>
  <c r="AF65" i="28"/>
  <c r="V39" i="28"/>
  <c r="Q65" i="28"/>
  <c r="AG40" i="28"/>
  <c r="AH47" i="28"/>
  <c r="AJ57" i="28"/>
  <c r="Y61" i="28"/>
  <c r="AB50" i="28"/>
  <c r="T65" i="28"/>
  <c r="V47" i="28"/>
  <c r="N65" i="28"/>
  <c r="U46" i="28"/>
  <c r="AI65" i="28"/>
  <c r="X44" i="28"/>
  <c r="G54" i="28"/>
  <c r="H57" i="28"/>
  <c r="AD46" i="28"/>
  <c r="AE39" i="28"/>
  <c r="AJ35" i="28"/>
  <c r="AB59" i="28"/>
  <c r="N36" i="28"/>
  <c r="U66" i="28"/>
  <c r="AH42" i="28"/>
  <c r="P62" i="28"/>
  <c r="O36" i="28"/>
  <c r="Y52" i="28"/>
  <c r="AF41" i="28"/>
  <c r="X45" i="28"/>
  <c r="AJ67" i="28"/>
  <c r="W65" i="28"/>
  <c r="N46" i="28"/>
  <c r="K46" i="28" s="1"/>
  <c r="N51" i="28"/>
  <c r="I58" i="28"/>
  <c r="AG48" i="28"/>
  <c r="AA64" i="28"/>
  <c r="G58" i="28"/>
  <c r="AJ46" i="28"/>
  <c r="G61" i="28"/>
  <c r="U57" i="28"/>
  <c r="Q36" i="28"/>
  <c r="S54" i="28"/>
  <c r="AE50" i="28"/>
  <c r="Q37" i="28"/>
  <c r="Y60" i="28"/>
  <c r="Q46" i="28"/>
  <c r="AG58" i="28"/>
  <c r="AB39" i="28"/>
  <c r="AE35" i="28"/>
  <c r="R58" i="28"/>
  <c r="U38" i="28"/>
  <c r="O35" i="28"/>
  <c r="I37" i="28"/>
  <c r="V42" i="28"/>
  <c r="AG46" i="28"/>
  <c r="I38" i="28"/>
  <c r="M35" i="28"/>
  <c r="AH60" i="28"/>
  <c r="R43" i="28"/>
  <c r="V38" i="28"/>
  <c r="AG43" i="28"/>
  <c r="AA63" i="28"/>
  <c r="AJ43" i="28"/>
  <c r="P63" i="28"/>
  <c r="R66" i="28"/>
  <c r="S43" i="28"/>
  <c r="N44" i="28"/>
  <c r="P43" i="28"/>
  <c r="AC41" i="28"/>
  <c r="Y36" i="28"/>
  <c r="T41" i="28"/>
  <c r="AC52" i="28"/>
  <c r="AG38" i="28"/>
  <c r="AE36" i="28"/>
  <c r="X38" i="28"/>
  <c r="AA67" i="28"/>
  <c r="Y65" i="28"/>
  <c r="V52" i="28"/>
  <c r="Q40" i="28"/>
  <c r="R63" i="28"/>
  <c r="N55" i="28"/>
  <c r="M65" i="28"/>
  <c r="J65" i="28" s="1"/>
  <c r="AI48" i="28"/>
  <c r="AC44" i="28"/>
  <c r="Q43" i="28"/>
  <c r="V63" i="28"/>
  <c r="AC39" i="28"/>
  <c r="R47" i="28"/>
  <c r="AI41" i="28"/>
  <c r="AE46" i="28"/>
  <c r="Q54" i="28"/>
  <c r="AA41" i="28"/>
  <c r="AE38" i="28"/>
  <c r="Z58" i="28"/>
  <c r="AJ48" i="28"/>
  <c r="W52" i="28"/>
  <c r="AB65" i="28"/>
  <c r="O52" i="28"/>
  <c r="M55" i="28"/>
  <c r="AF37" i="28"/>
  <c r="AC38" i="28"/>
  <c r="AG47" i="28"/>
  <c r="H54" i="28"/>
  <c r="W63" i="28"/>
  <c r="O40" i="28"/>
  <c r="P35" i="28"/>
  <c r="AF38" i="28"/>
  <c r="AA58" i="28"/>
  <c r="Y54" i="28"/>
  <c r="AH52" i="28"/>
  <c r="Y59" i="28"/>
  <c r="X63" i="28"/>
  <c r="AD40" i="28"/>
  <c r="Q35" i="28"/>
  <c r="N43" i="28"/>
  <c r="U63" i="28"/>
  <c r="AA60" i="28"/>
  <c r="T48" i="28"/>
  <c r="AG67" i="28"/>
  <c r="U55" i="28"/>
  <c r="O67" i="28"/>
  <c r="L67" i="28" s="1"/>
  <c r="I41" i="28"/>
  <c r="P65" i="28"/>
  <c r="AF54" i="28"/>
  <c r="AF39" i="28"/>
  <c r="U37" i="28"/>
  <c r="T49" i="28"/>
  <c r="X58" i="28"/>
  <c r="R41" i="28"/>
  <c r="AJ38" i="28"/>
  <c r="Q52" i="28"/>
  <c r="X55" i="28"/>
  <c r="AJ53" i="28"/>
  <c r="O60" i="28"/>
  <c r="G36" i="28"/>
  <c r="AJ36" i="28"/>
  <c r="X67" i="28"/>
  <c r="W48" i="28"/>
  <c r="S52" i="28"/>
  <c r="P52" i="28"/>
  <c r="S38" i="28"/>
  <c r="N54" i="28"/>
  <c r="AE54" i="28"/>
  <c r="M59" i="28"/>
  <c r="Z49" i="28"/>
  <c r="H58" i="28"/>
  <c r="W55" i="28"/>
  <c r="I63" i="28"/>
  <c r="M60" i="28"/>
  <c r="J60" i="28" s="1"/>
  <c r="AJ52" i="28"/>
  <c r="I43" i="28"/>
  <c r="P40" i="28"/>
  <c r="P45" i="28"/>
  <c r="AB43" i="28"/>
  <c r="T39" i="28"/>
  <c r="O59" i="28"/>
  <c r="U47" i="28"/>
  <c r="H52" i="28"/>
  <c r="K52" i="28" s="1"/>
  <c r="AH46" i="28"/>
  <c r="V55" i="28"/>
  <c r="AG42" i="28"/>
  <c r="H63" i="28"/>
  <c r="G38" i="28"/>
  <c r="AA47" i="28"/>
  <c r="P38" i="28"/>
  <c r="T44" i="28"/>
  <c r="G63" i="28"/>
  <c r="AG66" i="28"/>
  <c r="AJ64" i="28"/>
  <c r="AB61" i="28"/>
  <c r="AC43" i="28"/>
  <c r="N61" i="28"/>
  <c r="AA53" i="28"/>
  <c r="G52" i="28"/>
  <c r="AD50" i="28"/>
  <c r="S44" i="28"/>
  <c r="AE42" i="28"/>
  <c r="AE40" i="28"/>
  <c r="Y35" i="28"/>
  <c r="H48" i="28"/>
  <c r="Z44" i="28"/>
  <c r="T66" i="28"/>
  <c r="AI50" i="28"/>
  <c r="AJ66" i="28"/>
  <c r="P61" i="28"/>
  <c r="AH44" i="28"/>
  <c r="T54" i="28"/>
  <c r="AG60" i="28"/>
  <c r="AH35" i="28"/>
  <c r="I48" i="28"/>
  <c r="I44" i="28"/>
  <c r="Z61" i="28"/>
  <c r="AJ44" i="28"/>
  <c r="AD59" i="28"/>
  <c r="V40" i="28"/>
  <c r="H44" i="28"/>
  <c r="U40" i="28"/>
  <c r="P60" i="28"/>
  <c r="AI44" i="28"/>
  <c r="Z48" i="28"/>
  <c r="S40" i="28"/>
  <c r="G43" i="28"/>
  <c r="P55" i="28"/>
  <c r="AA61" i="28"/>
  <c r="AF55" i="28"/>
  <c r="AB66" i="28"/>
  <c r="M61" i="28"/>
  <c r="Y38" i="28"/>
  <c r="N50" i="28"/>
  <c r="AD57" i="28"/>
  <c r="X40" i="28"/>
  <c r="AC58" i="28"/>
  <c r="V46" i="28"/>
  <c r="R60" i="28"/>
  <c r="N35" i="28"/>
  <c r="W43" i="28"/>
  <c r="X41" i="28"/>
  <c r="G66" i="28"/>
  <c r="I64" i="28"/>
  <c r="T55" i="28"/>
  <c r="H37" i="28"/>
  <c r="Y55" i="28"/>
  <c r="H39" i="28"/>
  <c r="V43" i="28"/>
  <c r="W35" i="28"/>
  <c r="AJ63" i="28"/>
  <c r="AH61" i="28"/>
  <c r="M52" i="28"/>
  <c r="AJ37" i="28"/>
  <c r="M38" i="28"/>
  <c r="AI61" i="28"/>
  <c r="AH54" i="28"/>
  <c r="R37" i="28"/>
  <c r="AI39" i="28"/>
  <c r="Q44" i="28"/>
  <c r="AE45" i="28"/>
  <c r="N38" i="28"/>
  <c r="K38" i="28" s="1"/>
  <c r="O50" i="28"/>
  <c r="O48" i="28"/>
  <c r="R57" i="28"/>
  <c r="AE52" i="28"/>
  <c r="AF50" i="28"/>
  <c r="AD35" i="28"/>
  <c r="M54" i="28"/>
  <c r="Q58" i="28"/>
  <c r="AG63" i="28"/>
  <c r="N39" i="28"/>
  <c r="Q60" i="28"/>
  <c r="W36" i="28"/>
  <c r="T38" i="28"/>
  <c r="X57" i="28"/>
  <c r="V61" i="28"/>
  <c r="M62" i="28"/>
  <c r="J62" i="28" s="1"/>
  <c r="T46" i="28"/>
  <c r="X61" i="28"/>
  <c r="AC50" i="28"/>
  <c r="G42" i="28"/>
  <c r="AG59" i="28"/>
  <c r="AB42" i="28"/>
  <c r="AA52" i="28"/>
  <c r="AI67" i="28"/>
  <c r="Q38" i="28"/>
  <c r="V45" i="28"/>
  <c r="Y45" i="28"/>
  <c r="Z53" i="28"/>
  <c r="W61" i="28"/>
  <c r="P50" i="28"/>
  <c r="I40" i="28"/>
  <c r="AE59" i="28"/>
  <c r="U36" i="28"/>
  <c r="S46" i="28"/>
  <c r="Q41" i="28"/>
  <c r="Q50" i="28"/>
  <c r="AG44" i="28"/>
  <c r="T36" i="28"/>
  <c r="T50" i="28"/>
  <c r="Z38" i="28"/>
  <c r="P54" i="28"/>
  <c r="AG61" i="28"/>
  <c r="O58" i="28"/>
  <c r="I46" i="28"/>
  <c r="AJ49" i="28"/>
  <c r="Y39" i="28"/>
  <c r="N58" i="28"/>
  <c r="W38" i="28"/>
  <c r="P59" i="28"/>
  <c r="R56" i="28"/>
  <c r="P39" i="28"/>
  <c r="U35" i="28"/>
  <c r="Y66" i="28"/>
  <c r="S35" i="28"/>
  <c r="AI49" i="28"/>
  <c r="AA37" i="28"/>
  <c r="I36" i="28"/>
  <c r="N49" i="28"/>
  <c r="K49" i="28" s="1"/>
  <c r="R59" i="28"/>
  <c r="Z36" i="28"/>
  <c r="W49" i="28"/>
  <c r="Z37" i="28"/>
  <c r="H36" i="28"/>
  <c r="X35" i="28"/>
  <c r="H50" i="28"/>
  <c r="S58" i="28"/>
  <c r="O57" i="28"/>
  <c r="L57" i="28" s="1"/>
  <c r="X49" i="28"/>
  <c r="T61" i="28"/>
  <c r="U59" i="28"/>
  <c r="M45" i="28"/>
  <c r="AB62" i="28"/>
  <c r="G50" i="28"/>
  <c r="N57" i="28"/>
  <c r="S61" i="28"/>
  <c r="AG57" i="28"/>
  <c r="AC37" i="28"/>
  <c r="AG37" i="28"/>
  <c r="Q57" i="28"/>
  <c r="M39" i="28"/>
  <c r="J39" i="28" s="1"/>
  <c r="AF57" i="28"/>
  <c r="G51" i="28"/>
  <c r="U56" i="28"/>
  <c r="H41" i="28"/>
  <c r="AA59" i="28"/>
  <c r="AF49" i="28"/>
  <c r="N53" i="28"/>
  <c r="K53" i="28" s="1"/>
  <c r="AI38" i="28"/>
  <c r="AI53" i="28"/>
  <c r="R48" i="28"/>
  <c r="AB46" i="28"/>
  <c r="H60" i="28"/>
  <c r="K60" i="28" s="1"/>
  <c r="U51" i="28"/>
  <c r="I51" i="28"/>
  <c r="AB51" i="28"/>
  <c r="AI60" i="28"/>
  <c r="AH51" i="28"/>
  <c r="W62" i="28"/>
  <c r="AJ51" i="28"/>
  <c r="V51" i="28"/>
  <c r="P58" i="28"/>
  <c r="W53" i="28"/>
  <c r="H61" i="28"/>
  <c r="S59" i="28"/>
  <c r="M58" i="28"/>
  <c r="AI57" i="28"/>
  <c r="AC62" i="28"/>
  <c r="X51" i="28"/>
  <c r="AA51" i="28"/>
  <c r="AC60" i="28"/>
  <c r="Y51" i="28"/>
  <c r="Z62" i="28"/>
  <c r="W57" i="28"/>
  <c r="W60" i="28"/>
  <c r="R35" i="28"/>
  <c r="J64" i="28"/>
  <c r="AF60" i="28"/>
  <c r="Z60" i="28"/>
  <c r="Q62" i="28"/>
  <c r="I35" i="28"/>
  <c r="N62" i="28"/>
  <c r="I59" i="28"/>
  <c r="AF62" i="28"/>
  <c r="T60" i="28"/>
  <c r="O51" i="28"/>
  <c r="AI62" i="28"/>
  <c r="M51" i="28"/>
  <c r="AD51" i="28"/>
  <c r="P51" i="28"/>
  <c r="AE51" i="28"/>
  <c r="AG51" i="28"/>
  <c r="AF36" i="28"/>
  <c r="U44" i="28"/>
  <c r="H65" i="28"/>
  <c r="AF61" i="28"/>
  <c r="H62" i="28"/>
  <c r="P46" i="28"/>
  <c r="N40" i="28"/>
  <c r="Z40" i="28"/>
  <c r="X39" i="28"/>
  <c r="J67" i="28"/>
  <c r="K51" i="28" l="1"/>
  <c r="L65" i="28"/>
  <c r="L41" i="28"/>
  <c r="L56" i="28"/>
  <c r="K66" i="28"/>
  <c r="L38" i="28"/>
  <c r="J61" i="28"/>
  <c r="J53" i="28"/>
  <c r="L63" i="28"/>
  <c r="K64" i="28"/>
  <c r="K63" i="28"/>
  <c r="K59" i="28"/>
  <c r="K45" i="28"/>
  <c r="J41" i="28"/>
  <c r="J37" i="28"/>
  <c r="J36" i="28"/>
  <c r="K65" i="28"/>
  <c r="K47" i="28"/>
  <c r="K55" i="28"/>
  <c r="K40" i="28"/>
  <c r="R74" i="28"/>
  <c r="C108" i="28" s="1"/>
  <c r="J40" i="28"/>
  <c r="L35" i="28"/>
  <c r="K56" i="28"/>
  <c r="W74" i="28"/>
  <c r="C118" i="28" s="1"/>
  <c r="AJ76" i="28"/>
  <c r="D144" i="28" s="1"/>
  <c r="P74" i="28"/>
  <c r="C107" i="28" s="1"/>
  <c r="K48" i="28"/>
  <c r="J58" i="28"/>
  <c r="L66" i="28"/>
  <c r="AE74" i="28"/>
  <c r="C137" i="28" s="1"/>
  <c r="V76" i="28"/>
  <c r="D119" i="28" s="1"/>
  <c r="AC74" i="28"/>
  <c r="C130" i="28" s="1"/>
  <c r="J55" i="28"/>
  <c r="J48" i="28"/>
  <c r="L52" i="28"/>
  <c r="J42" i="28"/>
  <c r="U74" i="28"/>
  <c r="C114" i="28" s="1"/>
  <c r="S73" i="28"/>
  <c r="C110" i="28" s="1"/>
  <c r="AF74" i="28"/>
  <c r="C136" i="28" s="1"/>
  <c r="J45" i="28"/>
  <c r="L46" i="28"/>
  <c r="J47" i="28"/>
  <c r="L54" i="28"/>
  <c r="AG74" i="28"/>
  <c r="C138" i="28" s="1"/>
  <c r="J43" i="28"/>
  <c r="L45" i="28"/>
  <c r="L60" i="28"/>
  <c r="S76" i="28"/>
  <c r="D113" i="28" s="1"/>
  <c r="AB74" i="28"/>
  <c r="C131" i="28" s="1"/>
  <c r="Q76" i="28"/>
  <c r="D106" i="28" s="1"/>
  <c r="L37" i="28"/>
  <c r="R76" i="28"/>
  <c r="D108" i="28" s="1"/>
  <c r="Q73" i="28"/>
  <c r="C103" i="28" s="1"/>
  <c r="J54" i="28"/>
  <c r="AI74" i="28"/>
  <c r="C142" i="28" s="1"/>
  <c r="S74" i="28"/>
  <c r="C113" i="28" s="1"/>
  <c r="Z73" i="28"/>
  <c r="C121" i="28" s="1"/>
  <c r="AH76" i="28"/>
  <c r="D143" i="28" s="1"/>
  <c r="U75" i="28"/>
  <c r="D111" i="28" s="1"/>
  <c r="AD74" i="28"/>
  <c r="C132" i="28" s="1"/>
  <c r="L64" i="28"/>
  <c r="X74" i="28"/>
  <c r="C120" i="28" s="1"/>
  <c r="N73" i="28"/>
  <c r="K73" i="28" s="1"/>
  <c r="C91" i="28" s="1"/>
  <c r="AH74" i="28"/>
  <c r="C143" i="28" s="1"/>
  <c r="AA73" i="28"/>
  <c r="C123" i="28" s="1"/>
  <c r="AD75" i="28"/>
  <c r="D129" i="28" s="1"/>
  <c r="L40" i="28"/>
  <c r="AA74" i="28"/>
  <c r="C126" i="28" s="1"/>
  <c r="K36" i="28"/>
  <c r="L36" i="28"/>
  <c r="L50" i="28"/>
  <c r="K58" i="28"/>
  <c r="J52" i="28"/>
  <c r="Z76" i="28"/>
  <c r="D124" i="28" s="1"/>
  <c r="J59" i="28"/>
  <c r="L42" i="28"/>
  <c r="AJ73" i="28"/>
  <c r="C141" i="28" s="1"/>
  <c r="Q74" i="28"/>
  <c r="C106" i="28" s="1"/>
  <c r="P75" i="28"/>
  <c r="D104" i="28" s="1"/>
  <c r="L62" i="28"/>
  <c r="AD73" i="28"/>
  <c r="C129" i="28" s="1"/>
  <c r="W76" i="28"/>
  <c r="D118" i="28" s="1"/>
  <c r="L48" i="28"/>
  <c r="T75" i="28"/>
  <c r="D109" i="28" s="1"/>
  <c r="L43" i="28"/>
  <c r="P73" i="28"/>
  <c r="C104" i="28" s="1"/>
  <c r="L44" i="28"/>
  <c r="K50" i="28"/>
  <c r="X76" i="28"/>
  <c r="D120" i="28" s="1"/>
  <c r="K67" i="28"/>
  <c r="AJ74" i="28"/>
  <c r="C144" i="28" s="1"/>
  <c r="V74" i="28"/>
  <c r="C119" i="28" s="1"/>
  <c r="AI73" i="28"/>
  <c r="C139" i="28" s="1"/>
  <c r="W73" i="28"/>
  <c r="C115" i="28" s="1"/>
  <c r="R73" i="28"/>
  <c r="C105" i="28" s="1"/>
  <c r="U73" i="28"/>
  <c r="C111" i="28" s="1"/>
  <c r="AD76" i="28"/>
  <c r="D132" i="28" s="1"/>
  <c r="J38" i="28"/>
  <c r="T76" i="28"/>
  <c r="D112" i="28" s="1"/>
  <c r="O76" i="28"/>
  <c r="L76" i="28" s="1"/>
  <c r="D96" i="28" s="1"/>
  <c r="K43" i="28"/>
  <c r="L61" i="28"/>
  <c r="AJ75" i="28"/>
  <c r="D141" i="28" s="1"/>
  <c r="O74" i="28"/>
  <c r="C102" i="28" s="1"/>
  <c r="L58" i="28"/>
  <c r="J63" i="28"/>
  <c r="K37" i="28"/>
  <c r="P76" i="28"/>
  <c r="D107" i="28" s="1"/>
  <c r="K41" i="28"/>
  <c r="AC75" i="28"/>
  <c r="D127" i="28" s="1"/>
  <c r="Y76" i="28"/>
  <c r="D125" i="28" s="1"/>
  <c r="AE76" i="28"/>
  <c r="D137" i="28" s="1"/>
  <c r="Y73" i="28"/>
  <c r="C122" i="28" s="1"/>
  <c r="L39" i="28"/>
  <c r="AE73" i="28"/>
  <c r="C134" i="28" s="1"/>
  <c r="V75" i="28"/>
  <c r="D116" i="28" s="1"/>
  <c r="J50" i="28"/>
  <c r="M76" i="28"/>
  <c r="J76" i="28" s="1"/>
  <c r="D95" i="28" s="1"/>
  <c r="AB75" i="28"/>
  <c r="D128" i="28" s="1"/>
  <c r="T74" i="28"/>
  <c r="C112" i="28" s="1"/>
  <c r="M73" i="28"/>
  <c r="C98" i="28" s="1"/>
  <c r="R75" i="28"/>
  <c r="D105" i="28" s="1"/>
  <c r="W75" i="28"/>
  <c r="D115" i="28" s="1"/>
  <c r="AF76" i="28"/>
  <c r="D136" i="28" s="1"/>
  <c r="N74" i="28"/>
  <c r="K74" i="28" s="1"/>
  <c r="C94" i="28" s="1"/>
  <c r="AH75" i="28"/>
  <c r="D140" i="28" s="1"/>
  <c r="AB76" i="28"/>
  <c r="D131" i="28" s="1"/>
  <c r="L51" i="28"/>
  <c r="Z74" i="28"/>
  <c r="C124" i="28" s="1"/>
  <c r="U76" i="28"/>
  <c r="D114" i="28" s="1"/>
  <c r="O73" i="28"/>
  <c r="L73" i="28" s="1"/>
  <c r="C93" i="28" s="1"/>
  <c r="J66" i="28"/>
  <c r="AH73" i="28"/>
  <c r="C140" i="28" s="1"/>
  <c r="O75" i="28"/>
  <c r="L75" i="28" s="1"/>
  <c r="D93" i="28" s="1"/>
  <c r="K39" i="28"/>
  <c r="AG75" i="28"/>
  <c r="D135" i="28" s="1"/>
  <c r="K54" i="28"/>
  <c r="AE75" i="28"/>
  <c r="D134" i="28" s="1"/>
  <c r="X75" i="28"/>
  <c r="D117" i="28" s="1"/>
  <c r="K62" i="28"/>
  <c r="J44" i="28"/>
  <c r="AF73" i="28"/>
  <c r="C133" i="28" s="1"/>
  <c r="Q75" i="28"/>
  <c r="D103" i="28" s="1"/>
  <c r="AA76" i="28"/>
  <c r="D126" i="28" s="1"/>
  <c r="V73" i="28"/>
  <c r="C116" i="28" s="1"/>
  <c r="K44" i="28"/>
  <c r="J35" i="28"/>
  <c r="AG76" i="28"/>
  <c r="D138" i="28" s="1"/>
  <c r="K61" i="28"/>
  <c r="AC76" i="28"/>
  <c r="D130" i="28" s="1"/>
  <c r="Y75" i="28"/>
  <c r="D122" i="28" s="1"/>
  <c r="M74" i="28"/>
  <c r="C101" i="28" s="1"/>
  <c r="K57" i="28"/>
  <c r="AC73" i="28"/>
  <c r="C127" i="28" s="1"/>
  <c r="L59" i="28"/>
  <c r="T73" i="28"/>
  <c r="C109" i="28" s="1"/>
  <c r="AI76" i="28"/>
  <c r="D142" i="28" s="1"/>
  <c r="AA75" i="28"/>
  <c r="D123" i="28" s="1"/>
  <c r="S75" i="28"/>
  <c r="D110" i="28" s="1"/>
  <c r="Y74" i="28"/>
  <c r="C125" i="28" s="1"/>
  <c r="K35" i="28"/>
  <c r="X73" i="28"/>
  <c r="C117" i="28" s="1"/>
  <c r="AG73" i="28"/>
  <c r="C135" i="28" s="1"/>
  <c r="AB73" i="28"/>
  <c r="C128" i="28" s="1"/>
  <c r="J51" i="28"/>
  <c r="M75" i="28"/>
  <c r="J75" i="28" s="1"/>
  <c r="D92" i="28" s="1"/>
  <c r="Z75" i="28"/>
  <c r="D121" i="28" s="1"/>
  <c r="AF75" i="28"/>
  <c r="D133" i="28" s="1"/>
  <c r="N76" i="28"/>
  <c r="D100" i="28" s="1"/>
  <c r="AI75" i="28"/>
  <c r="D139" i="28" s="1"/>
  <c r="N75" i="28"/>
  <c r="K75" i="28" s="1"/>
  <c r="D91" i="28" s="1"/>
  <c r="D11" i="17"/>
  <c r="D12" i="17"/>
  <c r="D101" i="28" l="1"/>
  <c r="D102" i="28"/>
  <c r="L74" i="28"/>
  <c r="C96" i="28" s="1"/>
  <c r="J74" i="28"/>
  <c r="C95" i="28" s="1"/>
  <c r="C100" i="28"/>
  <c r="J73" i="28"/>
  <c r="C92" i="28" s="1"/>
  <c r="C97" i="28"/>
  <c r="D97" i="28"/>
  <c r="K76" i="28"/>
  <c r="D94" i="28" s="1"/>
  <c r="D98" i="28"/>
  <c r="D99" i="28"/>
  <c r="C99" i="28"/>
  <c r="D13" i="17"/>
  <c r="D14" i="17" l="1"/>
  <c r="D1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3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400-000001000000}">
      <text>
        <r>
          <rPr>
            <b/>
            <sz val="8"/>
            <color indexed="81"/>
            <rFont val="Tahoma"/>
            <family val="2"/>
          </rPr>
          <t>Insert Table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rovinces_CDI_m2" type="6" refreshedVersion="4" deleted="1" background="1" saveData="1">
    <textPr codePage="65001" sourceFile="C:\Program Files (x86)\ArcGIS\Desktop10.1\Stefan\BBR\TIMES-DTU analysis\DREAM support\Provinces_CDI_m2.txt" comma="1">
      <textFields count="6">
        <textField/>
        <textField/>
        <textField/>
        <textField/>
        <textField/>
        <textField/>
      </textFields>
    </textPr>
  </connection>
</connections>
</file>

<file path=xl/sharedStrings.xml><?xml version="1.0" encoding="utf-8"?>
<sst xmlns="http://schemas.openxmlformats.org/spreadsheetml/2006/main" count="2281" uniqueCount="233">
  <si>
    <t>Year</t>
  </si>
  <si>
    <t>Cset_CN</t>
  </si>
  <si>
    <t>Attribute</t>
  </si>
  <si>
    <t>LimType</t>
  </si>
  <si>
    <t>~TFM_INS</t>
  </si>
  <si>
    <t>TimeSlice</t>
  </si>
  <si>
    <t>Cset_Set</t>
  </si>
  <si>
    <t>Trans - Insert</t>
  </si>
  <si>
    <t>DKW</t>
  </si>
  <si>
    <t>DKE</t>
  </si>
  <si>
    <t>RHDDB</t>
  </si>
  <si>
    <t>RHCDB</t>
  </si>
  <si>
    <t>RHIDB</t>
  </si>
  <si>
    <t>RHDMB</t>
  </si>
  <si>
    <t>RHCMB</t>
  </si>
  <si>
    <t>RHIMB</t>
  </si>
  <si>
    <t>COM_PROJ</t>
  </si>
  <si>
    <t>DEM</t>
  </si>
  <si>
    <t>RH*</t>
  </si>
  <si>
    <t>RADBC</t>
  </si>
  <si>
    <t>RADBK</t>
  </si>
  <si>
    <t>RADBE</t>
  </si>
  <si>
    <t>RADBL</t>
  </si>
  <si>
    <t>RADBO</t>
  </si>
  <si>
    <t>RADBR</t>
  </si>
  <si>
    <t>RADBM</t>
  </si>
  <si>
    <t>RAMBC</t>
  </si>
  <si>
    <t>RAMBK</t>
  </si>
  <si>
    <t>RAMBE</t>
  </si>
  <si>
    <t>RAMBL</t>
  </si>
  <si>
    <t>RAMBO</t>
  </si>
  <si>
    <t>RAMBR</t>
  </si>
  <si>
    <t>RAMBM</t>
  </si>
  <si>
    <t>RAD*,RAM*</t>
  </si>
  <si>
    <t>~TFM_FILL</t>
  </si>
  <si>
    <t>Operation_Sum_Avg_Count</t>
  </si>
  <si>
    <t>Scenario Name</t>
  </si>
  <si>
    <t>A</t>
  </si>
  <si>
    <t>Demand</t>
  </si>
  <si>
    <t>BASE</t>
  </si>
  <si>
    <t/>
  </si>
  <si>
    <t>Date</t>
  </si>
  <si>
    <t>Name</t>
  </si>
  <si>
    <t>Sheet Name</t>
  </si>
  <si>
    <t xml:space="preserve">Cell no </t>
  </si>
  <si>
    <t>Explanation</t>
  </si>
  <si>
    <t>Olexandr Balyk</t>
  </si>
  <si>
    <t>TRA_PROJ</t>
  </si>
  <si>
    <t>I112:I120,F121:F129,G121:G129,I121:I129</t>
  </si>
  <si>
    <t>Implementation of the split between the National and International truck freight transport</t>
  </si>
  <si>
    <t>Projection_Growth</t>
  </si>
  <si>
    <t>C112:D120,B121:F129</t>
  </si>
  <si>
    <t>Implementation of the split between the National and International truck freight transport, projection remained the same</t>
  </si>
  <si>
    <t>BY_Demands</t>
  </si>
  <si>
    <t>B19,C19,F19,J19,J18,L19,L18</t>
  </si>
  <si>
    <t>Maurizio Gargiulo</t>
  </si>
  <si>
    <t>DEM_FR</t>
  </si>
  <si>
    <t>Removed elc and het (entire column) aggregated demands and moved to the file Scen_DEM_FR_ELC-HET</t>
  </si>
  <si>
    <t>Residential Appliance Computers Demand Detached Building</t>
  </si>
  <si>
    <t>Residential Appliance Cooking Demand Detached Building</t>
  </si>
  <si>
    <t>Residential Appliance Entertainment Demand Detached Building</t>
  </si>
  <si>
    <t>Residential Appliance Lighting Demand Detached Building</t>
  </si>
  <si>
    <t>Residential Appliance Others Demand Detached Building</t>
  </si>
  <si>
    <t>Residential Appliance Refrigeration Demand Detached Building</t>
  </si>
  <si>
    <t>Residential Appliance Machines(Washing) Demand Detached Building</t>
  </si>
  <si>
    <t>Residential Appliance Computers Demand Multi Storage Buildings</t>
  </si>
  <si>
    <t>Residential Appliance Cooking Demand Multi Storage Buildings</t>
  </si>
  <si>
    <t>Residential Appliance Entertainment Demand Multi Storage Buildings</t>
  </si>
  <si>
    <t>Residential Appliance Lighting Demand Multi Storage Buildings</t>
  </si>
  <si>
    <t>Residential Appliance Others Demand Multi Storage Buildings</t>
  </si>
  <si>
    <t>Residential Appliance Refrigeration Demand Multi Storage Buildings</t>
  </si>
  <si>
    <t>Residential Appliance Machines(Washing) Demand Multi Storage Buildings</t>
  </si>
  <si>
    <t>*Unit</t>
  </si>
  <si>
    <t>Rikke Næraa</t>
  </si>
  <si>
    <t>"description"  inserted</t>
  </si>
  <si>
    <t>[ACT]kSt</t>
  </si>
  <si>
    <t>incerted 2012 ?</t>
  </si>
  <si>
    <t>H10:I16 and Copi from VT_DK_APP_v1p120140303rin3.xlsx  sheet App_DB and APP_MB  cell  E7 to F13</t>
  </si>
  <si>
    <t>Data for 2012 incerted</t>
  </si>
  <si>
    <t xml:space="preserve">This sheet should be copied to "Scen_DEM_FR_APP-TRA-HOU.xlsx" </t>
  </si>
  <si>
    <t>ACT [kST]</t>
  </si>
  <si>
    <t>APP_PROJ</t>
  </si>
  <si>
    <t xml:space="preserve">updated values for all years incerted </t>
  </si>
  <si>
    <t>APP_PROJ_Copy to Scen_Dem</t>
  </si>
  <si>
    <t>row deleted  cause numbers for all years incerted</t>
  </si>
  <si>
    <t xml:space="preserve">Or is copied from DOCUMENTATION  "udv ELM-projection_all_years_Troels20140218rin3 .xlsx"  --- depending on which file you are looking in </t>
  </si>
  <si>
    <t>Ownershiplevel index 2012( /number of appliances index) [kST2012/kSTn]</t>
  </si>
  <si>
    <t>Computers</t>
  </si>
  <si>
    <t>Cooking</t>
  </si>
  <si>
    <t>Entertainment</t>
  </si>
  <si>
    <t>Lighting</t>
  </si>
  <si>
    <t xml:space="preserve">Miscellaneous  </t>
  </si>
  <si>
    <t>Refrigeration</t>
  </si>
  <si>
    <t>Washing</t>
  </si>
  <si>
    <t>Ownershiplevel index 2012</t>
  </si>
  <si>
    <t>[kST/1000]</t>
  </si>
  <si>
    <t xml:space="preserve">Number of households development in </t>
  </si>
  <si>
    <t>Single-family building</t>
  </si>
  <si>
    <t>Multi-family building</t>
  </si>
  <si>
    <t>OBJECTID</t>
  </si>
  <si>
    <t>BYG_ANVEND_KODE</t>
  </si>
  <si>
    <t>Province</t>
  </si>
  <si>
    <t>Cen_Dec_Ind</t>
  </si>
  <si>
    <t>FREQUENCY</t>
  </si>
  <si>
    <t>SUM_BYG_BOLIG_ARL_SAML</t>
  </si>
  <si>
    <t>Decentral DH</t>
  </si>
  <si>
    <t>Individual</t>
  </si>
  <si>
    <t>Landsdel Bornholm</t>
  </si>
  <si>
    <t>Central DH</t>
  </si>
  <si>
    <t>Central Next-to-DH</t>
  </si>
  <si>
    <t>Decentral Next-to-DH</t>
  </si>
  <si>
    <t>Landsdel Byen København</t>
  </si>
  <si>
    <t>Landsdel Fyn</t>
  </si>
  <si>
    <t>Area of buildings (m2)</t>
  </si>
  <si>
    <t>Parcel</t>
  </si>
  <si>
    <t>Etage</t>
  </si>
  <si>
    <t>Række</t>
  </si>
  <si>
    <t>Landsdel</t>
  </si>
  <si>
    <t>TIMES Region</t>
  </si>
  <si>
    <t>Central</t>
  </si>
  <si>
    <t>Decentral</t>
  </si>
  <si>
    <t>bornholm</t>
  </si>
  <si>
    <t>Landsdel Københavns omegn</t>
  </si>
  <si>
    <t>fyn</t>
  </si>
  <si>
    <t>Landsdel Nordjylland</t>
  </si>
  <si>
    <t>jyl_nord</t>
  </si>
  <si>
    <t>Landsdel Sydjylland</t>
  </si>
  <si>
    <t>jyl_syd</t>
  </si>
  <si>
    <t>Landsdel Vestjylland</t>
  </si>
  <si>
    <t>jyl_vest</t>
  </si>
  <si>
    <t>Landsdel Østjylland</t>
  </si>
  <si>
    <t>jyl_ost</t>
  </si>
  <si>
    <t>kbh</t>
  </si>
  <si>
    <t>kbh_omegn</t>
  </si>
  <si>
    <t>Landsdel Nordsjælland</t>
  </si>
  <si>
    <t>sj_nord</t>
  </si>
  <si>
    <t>Landsdel Østsjælland</t>
  </si>
  <si>
    <t>sj_ost</t>
  </si>
  <si>
    <t>Landsdel Vest- og Sydsjælland</t>
  </si>
  <si>
    <t>sj_sydvest</t>
  </si>
  <si>
    <t>Raekke</t>
  </si>
  <si>
    <t>building group</t>
  </si>
  <si>
    <t>TIMES building group</t>
  </si>
  <si>
    <t>parcel</t>
  </si>
  <si>
    <t>etage</t>
  </si>
  <si>
    <t>raekke</t>
  </si>
  <si>
    <t>Single-family buildings</t>
  </si>
  <si>
    <t>Multi-family buildings</t>
  </si>
  <si>
    <t>Before 1972</t>
  </si>
  <si>
    <t>After 1972</t>
  </si>
  <si>
    <t>SFb</t>
  </si>
  <si>
    <t>MFb</t>
  </si>
  <si>
    <t>Areas of buildings (Mm2) in 2010</t>
  </si>
  <si>
    <t>\I: Unit</t>
  </si>
  <si>
    <t>\I: Explanation</t>
  </si>
  <si>
    <t>Mm2</t>
  </si>
  <si>
    <t>Housing demand</t>
  </si>
  <si>
    <t>unit</t>
  </si>
  <si>
    <t>explanation</t>
  </si>
  <si>
    <t>Areas of buildings (m2)</t>
  </si>
  <si>
    <t>Areas of buildings (Mm2)</t>
  </si>
  <si>
    <r>
      <t>m</t>
    </r>
    <r>
      <rPr>
        <vertAlign val="superscript"/>
        <sz val="11"/>
        <color theme="1"/>
        <rFont val="Calibri"/>
        <family val="2"/>
        <scheme val="minor"/>
      </rPr>
      <t>2</t>
    </r>
  </si>
  <si>
    <t>BBR code</t>
  </si>
  <si>
    <t>Position relative to DH areas</t>
  </si>
  <si>
    <t>Number of buildings</t>
  </si>
  <si>
    <t>Resindetial area</t>
  </si>
  <si>
    <t xml:space="preserve">Yellow data is updated to NO PV data </t>
  </si>
  <si>
    <t xml:space="preserve">Now linking to column G makin the updating automated </t>
  </si>
  <si>
    <t xml:space="preserve">green cells is updated to 4TSnov </t>
  </si>
  <si>
    <t>Lars B. Termansen</t>
  </si>
  <si>
    <t>Remove TRA part and keep residential in this workbook</t>
  </si>
  <si>
    <t>TABLE 2</t>
  </si>
  <si>
    <t>TABLE 1</t>
  </si>
  <si>
    <t>Steffen Dockweiler</t>
  </si>
  <si>
    <t xml:space="preserve">Updated the building projections of m2, according to the new SMILE projections. </t>
  </si>
  <si>
    <t>All</t>
  </si>
  <si>
    <t>Added Intro and colors to sheets</t>
  </si>
  <si>
    <t>TIMES VERSION</t>
  </si>
  <si>
    <t>type</t>
  </si>
  <si>
    <t>Data_Fremskriv_m2+Mm2_PROJ</t>
  </si>
  <si>
    <t>Description</t>
  </si>
  <si>
    <t>Purpose:</t>
  </si>
  <si>
    <t>Description:</t>
  </si>
  <si>
    <t>Relevant sectors</t>
  </si>
  <si>
    <t>Description of different sheets</t>
  </si>
  <si>
    <t>Shares of building</t>
  </si>
  <si>
    <t>Data Fremskriv M2</t>
  </si>
  <si>
    <t>Data on the share of buildings in each region that uses central/decentral/individual heat</t>
  </si>
  <si>
    <t>Data on the projections of m2 that needs to be heatet in the future (from SMILE-DREAM)</t>
  </si>
  <si>
    <t>Mm2_PROJ</t>
  </si>
  <si>
    <t>Demand for m2 to be heated by TIMES</t>
  </si>
  <si>
    <t>Divison of when heat is demanded at time slice level</t>
  </si>
  <si>
    <r>
      <t xml:space="preserve">Fill table for TIMES to fill in - </t>
    </r>
    <r>
      <rPr>
        <sz val="11"/>
        <color rgb="FFFF0000"/>
        <rFont val="Calibri"/>
        <family val="2"/>
        <scheme val="minor"/>
      </rPr>
      <t>NOT USED?</t>
    </r>
  </si>
  <si>
    <t>NOT USED?</t>
  </si>
  <si>
    <t>This sheet handles the demand of the residental sector</t>
  </si>
  <si>
    <t>By using various projections of m2 and apparatus, we feed TIMES the future demand for spatial heating and computers, etc.</t>
  </si>
  <si>
    <t>RES</t>
  </si>
  <si>
    <t>Intro</t>
  </si>
  <si>
    <t>Moved all the TS info from this workbook to a dedicated scenario file; updated the Intro sheet accordingly</t>
  </si>
  <si>
    <t>G4</t>
  </si>
  <si>
    <t>H4</t>
  </si>
  <si>
    <t>B4</t>
  </si>
  <si>
    <t>F4,F36</t>
  </si>
  <si>
    <t>NO1</t>
  </si>
  <si>
    <t>NO2</t>
  </si>
  <si>
    <t>NOR</t>
  </si>
  <si>
    <t>Historical data</t>
  </si>
  <si>
    <t>6DS</t>
  </si>
  <si>
    <t>4DS</t>
  </si>
  <si>
    <t>2DS</t>
  </si>
  <si>
    <t>Population (000s)</t>
  </si>
  <si>
    <t>GDP PPP (Billion 2012 USD)</t>
  </si>
  <si>
    <t>Households (000s)</t>
  </si>
  <si>
    <t>Floor Area (millions m2)</t>
  </si>
  <si>
    <t>Residential</t>
  </si>
  <si>
    <t>Services</t>
  </si>
  <si>
    <r>
      <t>Floor Area (millions m</t>
    </r>
    <r>
      <rPr>
        <vertAlign val="superscript"/>
        <sz val="11"/>
        <rFont val="Calibri"/>
        <family val="2"/>
        <scheme val="minor"/>
      </rPr>
      <t>2</t>
    </r>
    <r>
      <rPr>
        <sz val="11"/>
        <rFont val="Calibri"/>
        <family val="2"/>
        <scheme val="minor"/>
      </rPr>
      <t>)</t>
    </r>
  </si>
  <si>
    <t>Total</t>
  </si>
  <si>
    <t>By End Use</t>
  </si>
  <si>
    <t>Space heating</t>
  </si>
  <si>
    <t>Space cooling</t>
  </si>
  <si>
    <t>Water heating</t>
  </si>
  <si>
    <t>Other (Services)</t>
  </si>
  <si>
    <t>6 DS</t>
  </si>
  <si>
    <t>Other</t>
  </si>
  <si>
    <t>Totalt</t>
  </si>
  <si>
    <t>4 DS</t>
  </si>
  <si>
    <t>2 DS</t>
  </si>
  <si>
    <t>max</t>
  </si>
  <si>
    <t>min</t>
  </si>
  <si>
    <t>Split between regions</t>
  </si>
  <si>
    <t>Floor Area (relative increase)</t>
  </si>
  <si>
    <t>TFM_INS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</si>
</sst>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_);_(* \(#,##0\);_(* &quot;-&quot;_);_(@_)"/>
    <numFmt numFmtId="165" formatCode="_(* #,##0.00_);_(* \(#,##0.00\);_(* &quot;-&quot;??_);_(@_)"/>
    <numFmt numFmtId="166" formatCode="_ * #,##0_ ;_ * \-#,##0_ ;_ * &quot;-&quot;_ ;_ @_ "/>
    <numFmt numFmtId="167" formatCode="_ * #,##0.00_ ;_ * \-#,##0.00_ ;_ * &quot;-&quot;??_ ;_ @_ "/>
    <numFmt numFmtId="168" formatCode="_-&quot;€&quot;\ * #,##0.00_-;\-&quot;€&quot;\ * #,##0.00_-;_-&quot;€&quot;\ * &quot;-&quot;??_-;_-@_-"/>
    <numFmt numFmtId="169" formatCode="#,##0;\-\ #,##0;_-\ &quot;- &quot;"/>
    <numFmt numFmtId="170" formatCode="_-[$€-2]\ * #,##0.00_-;\-[$€-2]\ * #,##0.00_-;_-[$€-2]\ * &quot;-&quot;??_-"/>
    <numFmt numFmtId="171" formatCode="0.0"/>
    <numFmt numFmtId="172" formatCode="\Te\x\t"/>
    <numFmt numFmtId="173" formatCode="_([$€]* #,##0.00_);_([$€]* \(#,##0.00\);_([$€]* &quot;-&quot;??_);_(@_)"/>
    <numFmt numFmtId="174" formatCode="0.0%"/>
    <numFmt numFmtId="175" formatCode="_-* #,##0.00\ _k_r_-;\-* #,##0.00\ _k_r_-;_-* &quot;-&quot;??\ _k_r_-;_-@_-"/>
    <numFmt numFmtId="176" formatCode="_-[$€-2]* #,##0.00_-;\-[$€-2]* #,##0.00_-;_-[$€-2]* &quot;-&quot;??_-"/>
    <numFmt numFmtId="177" formatCode="0_ ;\-0\ "/>
    <numFmt numFmtId="178" formatCode="_(* #,##0_);_(* \(#,##0\);_(* &quot;-&quot;??_);_(@_)"/>
  </numFmts>
  <fonts count="77">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b/>
      <sz val="10"/>
      <color indexed="10"/>
      <name val="Arial"/>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sz val="11"/>
      <color theme="1"/>
      <name val="Calibri"/>
      <family val="2"/>
      <scheme val="minor"/>
    </font>
    <font>
      <sz val="10"/>
      <color rgb="FF9C0006"/>
      <name val="Calibri"/>
      <family val="2"/>
    </font>
    <font>
      <sz val="11"/>
      <color theme="1"/>
      <name val="Calibri"/>
      <family val="2"/>
    </font>
    <font>
      <sz val="10"/>
      <color theme="1"/>
      <name val="Calibri"/>
      <family val="2"/>
    </font>
    <font>
      <b/>
      <sz val="11"/>
      <color theme="1"/>
      <name val="Calibri"/>
      <family val="2"/>
      <scheme val="minor"/>
    </font>
    <font>
      <sz val="11"/>
      <color rgb="FFFF0000"/>
      <name val="Calibri"/>
      <family val="2"/>
      <scheme val="minor"/>
    </font>
    <font>
      <b/>
      <sz val="11"/>
      <color rgb="FFFF0000"/>
      <name val="Calibri"/>
      <family val="2"/>
      <scheme val="minor"/>
    </font>
    <font>
      <sz val="8"/>
      <name val="Calibri"/>
      <family val="2"/>
    </font>
    <font>
      <sz val="10"/>
      <color rgb="FFFF0000"/>
      <name val="Arial"/>
      <family val="2"/>
    </font>
    <font>
      <vertAlign val="superscript"/>
      <sz val="11"/>
      <color theme="1"/>
      <name val="Calibri"/>
      <family val="2"/>
      <scheme val="minor"/>
    </font>
    <font>
      <b/>
      <sz val="11"/>
      <color theme="0"/>
      <name val="Calibri"/>
      <family val="2"/>
      <scheme val="minor"/>
    </font>
    <font>
      <sz val="11"/>
      <color theme="3"/>
      <name val="Calibri"/>
      <family val="2"/>
      <scheme val="minor"/>
    </font>
    <font>
      <b/>
      <sz val="14"/>
      <color rgb="FFFF0000"/>
      <name val="Calibri"/>
      <family val="2"/>
      <scheme val="minor"/>
    </font>
    <font>
      <b/>
      <sz val="11"/>
      <name val="Calibri"/>
      <family val="2"/>
      <scheme val="minor"/>
    </font>
    <font>
      <b/>
      <sz val="11"/>
      <color rgb="FFFA7D00"/>
      <name val="Calibri"/>
      <family val="2"/>
      <scheme val="minor"/>
    </font>
    <font>
      <sz val="11"/>
      <color theme="0"/>
      <name val="Calibri"/>
      <family val="2"/>
      <scheme val="minor"/>
    </font>
    <font>
      <sz val="10"/>
      <name val="Arial"/>
    </font>
    <font>
      <sz val="10"/>
      <name val="Calibri"/>
      <family val="2"/>
    </font>
    <font>
      <b/>
      <sz val="11"/>
      <name val="Calibri"/>
      <family val="2"/>
    </font>
    <font>
      <u/>
      <sz val="11"/>
      <color theme="10"/>
      <name val="Calibri"/>
      <family val="2"/>
      <scheme val="minor"/>
    </font>
    <font>
      <b/>
      <sz val="11"/>
      <color rgb="FF000000"/>
      <name val="Calibri"/>
      <family val="2"/>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b/>
      <sz val="12"/>
      <name val="Arial"/>
      <family val="2"/>
    </font>
    <font>
      <sz val="8"/>
      <color indexed="9"/>
      <name val="Arial"/>
      <family val="2"/>
    </font>
    <font>
      <sz val="11"/>
      <color rgb="FF000000"/>
      <name val="Calibri"/>
      <family val="2"/>
    </font>
    <font>
      <sz val="8"/>
      <name val="Tahoma"/>
      <family val="2"/>
    </font>
    <font>
      <sz val="11"/>
      <name val="Calibri"/>
      <family val="2"/>
      <scheme val="minor"/>
    </font>
    <font>
      <sz val="11"/>
      <color rgb="FF808080"/>
      <name val="Calibri"/>
      <family val="2"/>
    </font>
    <font>
      <b/>
      <sz val="11"/>
      <color indexed="8"/>
      <name val="Calibri"/>
      <family val="2"/>
      <scheme val="minor"/>
    </font>
    <font>
      <i/>
      <sz val="11"/>
      <color rgb="FF000000"/>
      <name val="Calibri"/>
      <family val="2"/>
    </font>
    <font>
      <i/>
      <sz val="11"/>
      <color theme="1"/>
      <name val="Calibri"/>
      <family val="2"/>
      <scheme val="minor"/>
    </font>
    <font>
      <i/>
      <sz val="11"/>
      <color indexed="8"/>
      <name val="Calibri"/>
      <family val="2"/>
      <scheme val="minor"/>
    </font>
    <font>
      <vertAlign val="superscript"/>
      <sz val="11"/>
      <name val="Calibri"/>
      <family val="2"/>
      <scheme val="minor"/>
    </font>
    <font>
      <sz val="11"/>
      <color indexed="8"/>
      <name val="Calibri"/>
      <family val="2"/>
      <scheme val="minor"/>
    </font>
    <font>
      <sz val="11"/>
      <color theme="0" tint="-0.499984740745262"/>
      <name val="Calibri"/>
      <family val="2"/>
      <scheme val="minor"/>
    </font>
  </fonts>
  <fills count="8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indexed="13"/>
        <bgColor indexed="64"/>
      </patternFill>
    </fill>
    <fill>
      <patternFill patternType="solid">
        <fgColor indexed="51"/>
        <bgColor indexed="64"/>
      </patternFill>
    </fill>
    <fill>
      <patternFill patternType="solid">
        <fgColor rgb="FFFFC7CE"/>
      </patternFill>
    </fill>
    <fill>
      <patternFill patternType="solid">
        <fgColor rgb="FF64C8FF"/>
        <bgColor indexed="64"/>
      </patternFill>
    </fill>
    <fill>
      <patternFill patternType="solid">
        <fgColor indexed="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bgColor indexed="64"/>
      </patternFill>
    </fill>
    <fill>
      <patternFill patternType="solid">
        <fgColor theme="4"/>
        <bgColor indexed="64"/>
      </patternFill>
    </fill>
    <fill>
      <patternFill patternType="solid">
        <fgColor rgb="FF00B0F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rgb="FF92D050"/>
        <bgColor indexed="64"/>
      </patternFill>
    </fill>
    <fill>
      <patternFill patternType="solid">
        <fgColor indexed="63"/>
        <bgColor indexed="64"/>
      </patternFill>
    </fill>
    <fill>
      <patternFill patternType="solid">
        <fgColor indexed="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BFBFBF"/>
        <bgColor rgb="FF000000"/>
      </patternFill>
    </fill>
    <fill>
      <patternFill patternType="solid">
        <fgColor theme="0" tint="-0.249977111117893"/>
        <bgColor indexed="64"/>
      </patternFill>
    </fill>
    <fill>
      <patternFill patternType="solid">
        <fgColor rgb="FFDA9694"/>
        <bgColor rgb="FF000000"/>
      </patternFill>
    </fill>
    <fill>
      <patternFill patternType="solid">
        <fgColor rgb="FF92D050"/>
        <bgColor rgb="FF000000"/>
      </patternFill>
    </fill>
    <fill>
      <patternFill patternType="solid">
        <fgColor rgb="FFDCE6F1"/>
        <bgColor rgb="FF000000"/>
      </patternFill>
    </fill>
    <fill>
      <patternFill patternType="solid">
        <fgColor theme="5" tint="0.39997558519241921"/>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bottom style="thick">
        <color rgb="FF00B0F0"/>
      </bottom>
      <diagonal/>
    </border>
    <border>
      <left style="thick">
        <color rgb="FF00B0F0"/>
      </left>
      <right/>
      <top style="thick">
        <color rgb="FF00B0F0"/>
      </top>
      <bottom style="medium">
        <color rgb="FF00B0F0"/>
      </bottom>
      <diagonal/>
    </border>
    <border>
      <left/>
      <right/>
      <top style="thick">
        <color rgb="FF00B0F0"/>
      </top>
      <bottom style="medium">
        <color rgb="FF00B0F0"/>
      </bottom>
      <diagonal/>
    </border>
    <border>
      <left style="medium">
        <color rgb="FF00B0F0"/>
      </left>
      <right/>
      <top style="thick">
        <color rgb="FF00B0F0"/>
      </top>
      <bottom style="medium">
        <color rgb="FF00B0F0"/>
      </bottom>
      <diagonal/>
    </border>
    <border>
      <left/>
      <right style="medium">
        <color rgb="FF00B0F0"/>
      </right>
      <top style="thick">
        <color rgb="FF00B0F0"/>
      </top>
      <bottom style="medium">
        <color rgb="FF00B0F0"/>
      </bottom>
      <diagonal/>
    </border>
    <border>
      <left/>
      <right style="thick">
        <color rgb="FF00B0F0"/>
      </right>
      <top style="thick">
        <color rgb="FF00B0F0"/>
      </top>
      <bottom style="medium">
        <color rgb="FF00B0F0"/>
      </bottom>
      <diagonal/>
    </border>
    <border>
      <left style="thick">
        <color rgb="FF00B0F0"/>
      </left>
      <right/>
      <top style="thick">
        <color rgb="FF00B0F0"/>
      </top>
      <bottom/>
      <diagonal/>
    </border>
    <border>
      <left style="thin">
        <color indexed="64"/>
      </left>
      <right/>
      <top style="thick">
        <color rgb="FF00B0F0"/>
      </top>
      <bottom/>
      <diagonal/>
    </border>
    <border>
      <left style="thick">
        <color rgb="FF00B0F0"/>
      </left>
      <right/>
      <top style="medium">
        <color rgb="FF00B0F0"/>
      </top>
      <bottom/>
      <diagonal/>
    </border>
    <border>
      <left/>
      <right/>
      <top style="medium">
        <color rgb="FF00B0F0"/>
      </top>
      <bottom/>
      <diagonal/>
    </border>
    <border>
      <left style="medium">
        <color rgb="FF00B0F0"/>
      </left>
      <right/>
      <top style="medium">
        <color rgb="FF00B0F0"/>
      </top>
      <bottom/>
      <diagonal/>
    </border>
    <border>
      <left/>
      <right style="medium">
        <color rgb="FF00B0F0"/>
      </right>
      <top style="medium">
        <color rgb="FF00B0F0"/>
      </top>
      <bottom/>
      <diagonal/>
    </border>
    <border>
      <left/>
      <right style="thick">
        <color rgb="FF00B0F0"/>
      </right>
      <top style="medium">
        <color rgb="FF00B0F0"/>
      </top>
      <bottom/>
      <diagonal/>
    </border>
    <border>
      <left/>
      <right/>
      <top style="thin">
        <color theme="4" tint="0.39997558519241921"/>
      </top>
      <bottom style="thin">
        <color theme="4" tint="0.39997558519241921"/>
      </bottom>
      <diagonal/>
    </border>
    <border>
      <left style="thick">
        <color rgb="FF00B0F0"/>
      </left>
      <right/>
      <top style="thick">
        <color rgb="FF00B0F0"/>
      </top>
      <bottom style="thin">
        <color rgb="FF00B0F0"/>
      </bottom>
      <diagonal/>
    </border>
    <border>
      <left style="thin">
        <color auto="1"/>
      </left>
      <right style="thick">
        <color rgb="FF00B0F0"/>
      </right>
      <top style="thick">
        <color rgb="FF00B0F0"/>
      </top>
      <bottom style="thin">
        <color rgb="FF00B0F0"/>
      </bottom>
      <diagonal/>
    </border>
    <border>
      <left/>
      <right/>
      <top style="thick">
        <color rgb="FF00B0F0"/>
      </top>
      <bottom style="thin">
        <color rgb="FF00B0F0"/>
      </bottom>
      <diagonal/>
    </border>
    <border>
      <left style="medium">
        <color rgb="FF00B0F0"/>
      </left>
      <right/>
      <top style="thick">
        <color rgb="FF00B0F0"/>
      </top>
      <bottom style="thin">
        <color rgb="FF00B0F0"/>
      </bottom>
      <diagonal/>
    </border>
    <border>
      <left/>
      <right style="medium">
        <color rgb="FF00B0F0"/>
      </right>
      <top style="thick">
        <color rgb="FF00B0F0"/>
      </top>
      <bottom style="thin">
        <color rgb="FF00B0F0"/>
      </bottom>
      <diagonal/>
    </border>
    <border>
      <left/>
      <right style="thick">
        <color rgb="FF00B0F0"/>
      </right>
      <top style="thick">
        <color rgb="FF00B0F0"/>
      </top>
      <bottom style="thin">
        <color rgb="FF00B0F0"/>
      </bottom>
      <diagonal/>
    </border>
    <border>
      <left style="thick">
        <color rgb="FF00B0F0"/>
      </left>
      <right/>
      <top style="thin">
        <color rgb="FF00B0F0"/>
      </top>
      <bottom style="thin">
        <color rgb="FF00B0F0"/>
      </bottom>
      <diagonal/>
    </border>
    <border>
      <left style="thin">
        <color indexed="64"/>
      </left>
      <right style="thick">
        <color rgb="FF00B0F0"/>
      </right>
      <top style="thin">
        <color rgb="FF00B0F0"/>
      </top>
      <bottom style="thin">
        <color rgb="FF00B0F0"/>
      </bottom>
      <diagonal/>
    </border>
    <border>
      <left/>
      <right/>
      <top style="thin">
        <color rgb="FF00B0F0"/>
      </top>
      <bottom style="thin">
        <color rgb="FF00B0F0"/>
      </bottom>
      <diagonal/>
    </border>
    <border>
      <left style="medium">
        <color rgb="FF00B0F0"/>
      </left>
      <right/>
      <top style="thin">
        <color rgb="FF00B0F0"/>
      </top>
      <bottom style="thin">
        <color rgb="FF00B0F0"/>
      </bottom>
      <diagonal/>
    </border>
    <border>
      <left/>
      <right style="medium">
        <color rgb="FF00B0F0"/>
      </right>
      <top style="thin">
        <color rgb="FF00B0F0"/>
      </top>
      <bottom style="thin">
        <color rgb="FF00B0F0"/>
      </bottom>
      <diagonal/>
    </border>
    <border>
      <left/>
      <right style="thick">
        <color rgb="FF00B0F0"/>
      </right>
      <top style="thin">
        <color rgb="FF00B0F0"/>
      </top>
      <bottom style="thin">
        <color rgb="FF00B0F0"/>
      </bottom>
      <diagonal/>
    </border>
    <border>
      <left style="thick">
        <color rgb="FF00B0F0"/>
      </left>
      <right/>
      <top style="thin">
        <color rgb="FF00B0F0"/>
      </top>
      <bottom style="thick">
        <color rgb="FF00B0F0"/>
      </bottom>
      <diagonal/>
    </border>
    <border>
      <left style="thin">
        <color indexed="64"/>
      </left>
      <right style="thick">
        <color rgb="FF00B0F0"/>
      </right>
      <top style="thin">
        <color rgb="FF00B0F0"/>
      </top>
      <bottom style="thick">
        <color rgb="FF00B0F0"/>
      </bottom>
      <diagonal/>
    </border>
    <border>
      <left/>
      <right/>
      <top style="thin">
        <color rgb="FF00B0F0"/>
      </top>
      <bottom style="thick">
        <color rgb="FF00B0F0"/>
      </bottom>
      <diagonal/>
    </border>
    <border>
      <left style="medium">
        <color rgb="FF00B0F0"/>
      </left>
      <right/>
      <top style="thin">
        <color rgb="FF00B0F0"/>
      </top>
      <bottom style="thick">
        <color rgb="FF00B0F0"/>
      </bottom>
      <diagonal/>
    </border>
    <border>
      <left/>
      <right style="medium">
        <color rgb="FF00B0F0"/>
      </right>
      <top style="thin">
        <color rgb="FF00B0F0"/>
      </top>
      <bottom style="thick">
        <color rgb="FF00B0F0"/>
      </bottom>
      <diagonal/>
    </border>
    <border>
      <left/>
      <right style="thick">
        <color rgb="FF00B0F0"/>
      </right>
      <top style="thin">
        <color rgb="FF00B0F0"/>
      </top>
      <bottom style="thick">
        <color rgb="FF00B0F0"/>
      </bottom>
      <diagonal/>
    </border>
    <border>
      <left/>
      <right/>
      <top style="thick">
        <color rgb="FF00B0F0"/>
      </top>
      <bottom/>
      <diagonal/>
    </border>
    <border>
      <left style="thin">
        <color indexed="64"/>
      </left>
      <right style="thick">
        <color rgb="FF00B0F0"/>
      </right>
      <top style="thick">
        <color rgb="FF00B0F0"/>
      </top>
      <bottom/>
      <diagonal/>
    </border>
    <border>
      <left style="thick">
        <color rgb="FF00B0F0"/>
      </left>
      <right/>
      <top style="thick">
        <color auto="1"/>
      </top>
      <bottom/>
      <diagonal/>
    </border>
    <border>
      <left style="thin">
        <color auto="1"/>
      </left>
      <right style="thick">
        <color rgb="FF00B0F0"/>
      </right>
      <top style="thick">
        <color auto="1"/>
      </top>
      <bottom/>
      <diagonal/>
    </border>
    <border>
      <left style="thin">
        <color rgb="FF00B0F0"/>
      </left>
      <right style="thin">
        <color rgb="FF00B0F0"/>
      </right>
      <top style="thick">
        <color rgb="FF00B0F0"/>
      </top>
      <bottom style="thin">
        <color rgb="FF00B0F0"/>
      </bottom>
      <diagonal/>
    </border>
    <border>
      <left style="thick">
        <color rgb="FF00B0F0"/>
      </left>
      <right/>
      <top/>
      <bottom/>
      <diagonal/>
    </border>
    <border>
      <left style="thin">
        <color indexed="64"/>
      </left>
      <right style="thick">
        <color rgb="FF00B0F0"/>
      </right>
      <top/>
      <bottom/>
      <diagonal/>
    </border>
    <border>
      <left style="thin">
        <color rgb="FF00B0F0"/>
      </left>
      <right style="thin">
        <color rgb="FF00B0F0"/>
      </right>
      <top style="thin">
        <color rgb="FF00B0F0"/>
      </top>
      <bottom style="thin">
        <color rgb="FF00B0F0"/>
      </bottom>
      <diagonal/>
    </border>
    <border>
      <left style="thick">
        <color rgb="FF00B0F0"/>
      </left>
      <right/>
      <top/>
      <bottom style="thick">
        <color rgb="FF00B0F0"/>
      </bottom>
      <diagonal/>
    </border>
    <border>
      <left style="thin">
        <color indexed="64"/>
      </left>
      <right style="thick">
        <color rgb="FF00B0F0"/>
      </right>
      <top/>
      <bottom style="thick">
        <color rgb="FF00B0F0"/>
      </bottom>
      <diagonal/>
    </border>
    <border>
      <left style="thin">
        <color rgb="FF00B0F0"/>
      </left>
      <right style="thin">
        <color rgb="FF00B0F0"/>
      </right>
      <top style="thin">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right style="medium">
        <color rgb="FF00B0F0"/>
      </right>
      <top style="thick">
        <color rgb="FF00B0F0"/>
      </top>
      <bottom/>
      <diagonal/>
    </border>
    <border>
      <left style="medium">
        <color rgb="FF00B0F0"/>
      </left>
      <right/>
      <top style="thick">
        <color rgb="FF00B0F0"/>
      </top>
      <bottom/>
      <diagonal/>
    </border>
    <border>
      <left/>
      <right style="thick">
        <color rgb="FF00B0F0"/>
      </right>
      <top/>
      <bottom/>
      <diagonal/>
    </border>
    <border>
      <left/>
      <right style="medium">
        <color rgb="FF00B0F0"/>
      </right>
      <top/>
      <bottom/>
      <diagonal/>
    </border>
    <border>
      <left style="medium">
        <color rgb="FF00B0F0"/>
      </left>
      <right/>
      <top/>
      <bottom/>
      <diagonal/>
    </border>
    <border>
      <left style="thick">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bottom style="medium">
        <color rgb="FF00B0F0"/>
      </bottom>
      <diagonal/>
    </border>
    <border>
      <left/>
      <right style="medium">
        <color rgb="FF00B0F0"/>
      </right>
      <top/>
      <bottom style="thick">
        <color rgb="FF00B0F0"/>
      </bottom>
      <diagonal/>
    </border>
    <border>
      <left style="medium">
        <color rgb="FF00B0F0"/>
      </left>
      <right/>
      <top/>
      <bottom style="thick">
        <color rgb="FF00B0F0"/>
      </bottom>
      <diagonal/>
    </border>
    <border>
      <left/>
      <right style="thick">
        <color rgb="FF00B0F0"/>
      </right>
      <top/>
      <bottom style="thick">
        <color rgb="FF00B0F0"/>
      </bottom>
      <diagonal/>
    </border>
    <border>
      <left/>
      <right style="thick">
        <color rgb="FF00B0F0"/>
      </right>
      <top style="thick">
        <color rgb="FF00B0F0"/>
      </top>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style="thick">
        <color auto="1"/>
      </right>
      <top style="thick">
        <color auto="1"/>
      </top>
      <bottom style="thin">
        <color auto="1"/>
      </bottom>
      <diagonal/>
    </border>
    <border>
      <left style="medium">
        <color auto="1"/>
      </left>
      <right style="thick">
        <color auto="1"/>
      </right>
      <top style="thin">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ck">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ck">
        <color auto="1"/>
      </top>
      <bottom/>
      <diagonal/>
    </border>
    <border>
      <left/>
      <right/>
      <top style="thin">
        <color indexed="64"/>
      </top>
      <bottom style="medium">
        <color indexed="64"/>
      </bottom>
      <diagonal/>
    </border>
    <border>
      <left style="medium">
        <color auto="1"/>
      </left>
      <right style="medium">
        <color auto="1"/>
      </right>
      <top style="thin">
        <color auto="1"/>
      </top>
      <bottom style="thick">
        <color auto="1"/>
      </bottom>
      <diagonal/>
    </border>
    <border>
      <left style="medium">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rgb="FF00B0F0"/>
      </top>
      <bottom style="thin">
        <color rgb="FF00B0F0"/>
      </bottom>
      <diagonal/>
    </border>
    <border>
      <left style="thin">
        <color indexed="64"/>
      </left>
      <right/>
      <top style="thin">
        <color rgb="FF00B0F0"/>
      </top>
      <bottom style="thin">
        <color rgb="FF00B0F0"/>
      </bottom>
      <diagonal/>
    </border>
    <border>
      <left style="thin">
        <color indexed="64"/>
      </left>
      <right/>
      <top style="thin">
        <color rgb="FF00B0F0"/>
      </top>
      <bottom style="thick">
        <color rgb="FF00B0F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19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6" fillId="20" borderId="1">
      <alignment horizontal="right" vertical="center"/>
    </xf>
    <xf numFmtId="4" fontId="26" fillId="20" borderId="1">
      <alignment horizontal="right" vertical="center"/>
    </xf>
    <xf numFmtId="0" fontId="32" fillId="30"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7" fontId="22"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0" fontId="27" fillId="0" borderId="0"/>
    <xf numFmtId="0" fontId="28" fillId="0" borderId="5">
      <alignment horizontal="left" vertical="center" wrapText="1" indent="2"/>
    </xf>
    <xf numFmtId="170" fontId="22"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73" fontId="4" fillId="0" borderId="0" applyFont="0" applyFill="0" applyBorder="0" applyAlignment="0" applyProtection="0"/>
    <xf numFmtId="170" fontId="4" fillId="0" borderId="0" applyFont="0" applyFill="0" applyBorder="0" applyAlignment="0" applyProtection="0"/>
    <xf numFmtId="170" fontId="25" fillId="0" borderId="0" applyFont="0" applyFill="0" applyBorder="0" applyAlignment="0" applyProtection="0"/>
    <xf numFmtId="170" fontId="25" fillId="0" borderId="0" applyFont="0" applyFill="0" applyBorder="0" applyAlignment="0" applyProtection="0"/>
    <xf numFmtId="0" fontId="4" fillId="0" borderId="0" applyFont="0" applyFill="0" applyBorder="0" applyAlignment="0" applyProtection="0"/>
    <xf numFmtId="170"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70"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2"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27" fillId="0" borderId="0"/>
    <xf numFmtId="0" fontId="16" fillId="7" borderId="2" applyNumberFormat="0" applyAlignment="0" applyProtection="0"/>
    <xf numFmtId="4" fontId="28" fillId="0" borderId="0" applyBorder="0">
      <alignment horizontal="right" vertical="center"/>
    </xf>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0" fontId="18" fillId="23" borderId="0" applyNumberFormat="0" applyBorder="0" applyAlignment="0" applyProtection="0"/>
    <xf numFmtId="0" fontId="4" fillId="0" borderId="0"/>
    <xf numFmtId="0" fontId="22" fillId="0" borderId="0"/>
    <xf numFmtId="0" fontId="27" fillId="0" borderId="0"/>
    <xf numFmtId="0" fontId="4" fillId="0" borderId="0"/>
    <xf numFmtId="0" fontId="31" fillId="0" borderId="0"/>
    <xf numFmtId="0" fontId="31" fillId="0" borderId="0"/>
    <xf numFmtId="0" fontId="33" fillId="0" borderId="0"/>
    <xf numFmtId="0" fontId="34" fillId="0" borderId="0"/>
    <xf numFmtId="0" fontId="31" fillId="0" borderId="0"/>
    <xf numFmtId="0" fontId="34" fillId="0" borderId="0"/>
    <xf numFmtId="0" fontId="25" fillId="0" borderId="0"/>
    <xf numFmtId="4" fontId="28" fillId="0" borderId="1" applyFill="0" applyBorder="0" applyProtection="0">
      <alignment horizontal="right" vertical="center"/>
    </xf>
    <xf numFmtId="0" fontId="29"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30" fillId="0" borderId="0"/>
    <xf numFmtId="0" fontId="22" fillId="25" borderId="9" applyNumberFormat="0" applyFont="0" applyAlignment="0" applyProtection="0"/>
    <xf numFmtId="0" fontId="4"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169" fontId="22"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2"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0" fontId="19" fillId="21" borderId="10" applyNumberFormat="0" applyAlignment="0" applyProtection="0"/>
    <xf numFmtId="0" fontId="27" fillId="0" borderId="0"/>
    <xf numFmtId="9" fontId="3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8" fillId="0" borderId="0"/>
    <xf numFmtId="0" fontId="31" fillId="0" borderId="0"/>
    <xf numFmtId="0" fontId="47" fillId="0" borderId="0"/>
    <xf numFmtId="0" fontId="9" fillId="21" borderId="97" applyNumberFormat="0" applyAlignment="0" applyProtection="0"/>
    <xf numFmtId="0" fontId="9" fillId="21" borderId="97" applyNumberFormat="0" applyAlignment="0" applyProtection="0"/>
    <xf numFmtId="0" fontId="9" fillId="21" borderId="97" applyNumberFormat="0" applyAlignment="0" applyProtection="0"/>
    <xf numFmtId="0" fontId="9" fillId="21" borderId="97" applyNumberFormat="0" applyAlignment="0" applyProtection="0"/>
    <xf numFmtId="0" fontId="9" fillId="21" borderId="97" applyNumberFormat="0" applyAlignment="0" applyProtection="0"/>
    <xf numFmtId="0" fontId="9" fillId="21" borderId="97" applyNumberFormat="0" applyAlignment="0" applyProtection="0"/>
    <xf numFmtId="0" fontId="9" fillId="21" borderId="97" applyNumberFormat="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5" fontId="4" fillId="0" borderId="0" applyFont="0" applyFill="0" applyBorder="0" applyAlignment="0" applyProtection="0"/>
    <xf numFmtId="0" fontId="28" fillId="0" borderId="84">
      <alignment horizontal="left" vertical="center" wrapText="1" indent="2"/>
    </xf>
    <xf numFmtId="0" fontId="28" fillId="0" borderId="84">
      <alignment horizontal="left" vertical="center" wrapText="1" indent="2"/>
    </xf>
    <xf numFmtId="0" fontId="28" fillId="0" borderId="84">
      <alignment horizontal="left" vertical="center" wrapText="1" indent="2"/>
    </xf>
    <xf numFmtId="0" fontId="28" fillId="0" borderId="84">
      <alignment horizontal="left" vertical="center" wrapText="1" indent="2"/>
    </xf>
    <xf numFmtId="0" fontId="28" fillId="0" borderId="84">
      <alignment horizontal="left" vertical="center" wrapText="1" indent="2"/>
    </xf>
    <xf numFmtId="0" fontId="28" fillId="0" borderId="84">
      <alignment horizontal="left" vertical="center" wrapText="1" indent="2"/>
    </xf>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50" fillId="0" borderId="0" applyNumberFormat="0" applyFill="0" applyBorder="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0" fontId="16" fillId="7" borderId="97"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0" fontId="31" fillId="0" borderId="0"/>
    <xf numFmtId="0" fontId="4" fillId="0" borderId="0"/>
    <xf numFmtId="0" fontId="31" fillId="0" borderId="0"/>
    <xf numFmtId="0" fontId="4" fillId="0" borderId="0"/>
    <xf numFmtId="4" fontId="28" fillId="0" borderId="90" applyFill="0" applyBorder="0" applyProtection="0">
      <alignment horizontal="right" vertical="center"/>
    </xf>
    <xf numFmtId="4" fontId="28" fillId="0" borderId="90" applyFill="0" applyBorder="0" applyProtection="0">
      <alignment horizontal="right" vertical="center"/>
    </xf>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8" fillId="0" borderId="105">
      <alignment horizontal="left" vertical="center" wrapText="1" indent="2"/>
    </xf>
    <xf numFmtId="9" fontId="4" fillId="0" borderId="0" applyFont="0" applyFill="0" applyBorder="0" applyAlignment="0" applyProtection="0"/>
    <xf numFmtId="9" fontId="4" fillId="0" borderId="0" applyFont="0" applyFill="0" applyBorder="0" applyAlignment="0" applyProtection="0"/>
    <xf numFmtId="0" fontId="28" fillId="0" borderId="105">
      <alignment horizontal="left" vertical="center" wrapText="1" indent="2"/>
    </xf>
    <xf numFmtId="0" fontId="28" fillId="0" borderId="105">
      <alignment horizontal="left" vertical="center" wrapText="1" indent="2"/>
    </xf>
    <xf numFmtId="0" fontId="28" fillId="0" borderId="105">
      <alignment horizontal="left" vertical="center" wrapText="1" indent="2"/>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5" fillId="0" borderId="8"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31" fillId="0" borderId="0"/>
    <xf numFmtId="176" fontId="4" fillId="0" borderId="0"/>
    <xf numFmtId="176" fontId="4" fillId="0" borderId="0"/>
    <xf numFmtId="3" fontId="4" fillId="71" borderId="94" applyFont="0" applyFill="0" applyBorder="0" applyAlignment="0" applyProtection="0"/>
    <xf numFmtId="3" fontId="4" fillId="71" borderId="94" applyFont="0" applyFill="0" applyBorder="0" applyAlignment="0" applyProtection="0"/>
    <xf numFmtId="0" fontId="4" fillId="0" borderId="0" applyNumberFormat="0" applyFont="0" applyFill="0" applyBorder="0" applyProtection="0">
      <alignment horizontal="left" vertical="center" indent="5"/>
    </xf>
    <xf numFmtId="0" fontId="32" fillId="30" borderId="0" applyNumberFormat="0" applyBorder="0" applyAlignment="0" applyProtection="0"/>
    <xf numFmtId="3" fontId="52" fillId="72" borderId="94" applyNumberFormat="0" applyBorder="0" applyAlignment="0" applyProtection="0"/>
    <xf numFmtId="0" fontId="45" fillId="44" borderId="94" applyNumberFormat="0" applyAlignment="0" applyProtection="0"/>
    <xf numFmtId="0" fontId="48" fillId="71" borderId="94" applyNumberFormat="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53" fillId="0" borderId="0" applyFont="0" applyFill="0" applyBorder="0" applyAlignment="0" applyProtection="0"/>
    <xf numFmtId="167" fontId="5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2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3"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0" fontId="16" fillId="7" borderId="101"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50" fillId="0" borderId="0" applyNumberFormat="0" applyFill="0" applyBorder="0" applyAlignment="0" applyProtection="0"/>
    <xf numFmtId="177" fontId="54" fillId="73" borderId="0" applyNumberFormat="0" applyBorder="0" applyAlignment="0" applyProtection="0">
      <alignment horizontal="center" vertical="top" wrapText="1"/>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31" fillId="0" borderId="0"/>
    <xf numFmtId="0" fontId="27" fillId="0" borderId="0"/>
    <xf numFmtId="0" fontId="4" fillId="0" borderId="0"/>
    <xf numFmtId="0" fontId="4" fillId="0" borderId="0"/>
    <xf numFmtId="0" fontId="4" fillId="0" borderId="0"/>
    <xf numFmtId="0" fontId="31" fillId="0" borderId="0"/>
    <xf numFmtId="0" fontId="4" fillId="0" borderId="0"/>
    <xf numFmtId="0" fontId="31" fillId="0" borderId="0"/>
    <xf numFmtId="0" fontId="31" fillId="0" borderId="0"/>
    <xf numFmtId="0" fontId="4" fillId="0" borderId="0"/>
    <xf numFmtId="0" fontId="4" fillId="0" borderId="0"/>
    <xf numFmtId="0" fontId="34" fillId="0" borderId="0"/>
    <xf numFmtId="0" fontId="34" fillId="0" borderId="0"/>
    <xf numFmtId="0" fontId="34" fillId="0" borderId="0"/>
    <xf numFmtId="0" fontId="31" fillId="0" borderId="0"/>
    <xf numFmtId="0" fontId="4" fillId="0" borderId="0"/>
    <xf numFmtId="0" fontId="31" fillId="0" borderId="0"/>
    <xf numFmtId="0" fontId="34" fillId="0" borderId="0"/>
    <xf numFmtId="0" fontId="31" fillId="0" borderId="0"/>
    <xf numFmtId="0" fontId="31" fillId="0" borderId="0"/>
    <xf numFmtId="0" fontId="4" fillId="24"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5" borderId="102" applyNumberFormat="0" applyFont="0" applyAlignment="0" applyProtection="0"/>
    <xf numFmtId="0" fontId="4" fillId="25" borderId="102" applyNumberFormat="0" applyFont="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19" fillId="21" borderId="103" applyNumberFormat="0" applyAlignment="0" applyProtection="0"/>
    <xf numFmtId="0" fontId="55" fillId="74" borderId="0" applyNumberFormat="0" applyAlignment="0" applyProtection="0"/>
    <xf numFmtId="0" fontId="56" fillId="75" borderId="0" applyNumberFormat="0" applyAlignment="0" applyProtection="0"/>
    <xf numFmtId="0" fontId="57" fillId="76" borderId="0" applyNumberFormat="0" applyAlignment="0" applyProtection="0"/>
    <xf numFmtId="177" fontId="49" fillId="77" borderId="0" applyNumberFormat="0" applyFill="0" applyBorder="0" applyAlignment="0">
      <alignment horizontal="center"/>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58" fillId="44" borderId="94" applyNumberFormat="0" applyFill="0" applyBorder="0" applyAlignment="0" applyProtection="0"/>
    <xf numFmtId="0" fontId="59" fillId="44" borderId="94" applyFill="0" applyBorder="0" applyAlignment="0" applyProtection="0"/>
    <xf numFmtId="0" fontId="31" fillId="0" borderId="0"/>
    <xf numFmtId="175" fontId="4" fillId="0" borderId="0" applyFont="0" applyFill="0" applyBorder="0" applyAlignment="0" applyProtection="0"/>
    <xf numFmtId="0" fontId="31" fillId="0" borderId="0"/>
    <xf numFmtId="0" fontId="31" fillId="48"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60" borderId="0" applyNumberFormat="0" applyBorder="0" applyAlignment="0" applyProtection="0"/>
    <xf numFmtId="0" fontId="31" fillId="60" borderId="0" applyNumberFormat="0" applyBorder="0" applyAlignment="0" applyProtection="0"/>
    <xf numFmtId="0" fontId="31" fillId="64" borderId="0" applyNumberFormat="0" applyBorder="0" applyAlignment="0" applyProtection="0"/>
    <xf numFmtId="0" fontId="31" fillId="64" borderId="0" applyNumberFormat="0" applyBorder="0" applyAlignment="0" applyProtection="0"/>
    <xf numFmtId="0" fontId="31" fillId="68" borderId="0" applyNumberFormat="0" applyBorder="0" applyAlignment="0" applyProtection="0"/>
    <xf numFmtId="0" fontId="31" fillId="68"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7" borderId="0" applyNumberFormat="0" applyBorder="0" applyAlignment="0" applyProtection="0"/>
    <xf numFmtId="0" fontId="31" fillId="57" borderId="0" applyNumberFormat="0" applyBorder="0" applyAlignment="0" applyProtection="0"/>
    <xf numFmtId="0" fontId="31" fillId="61" borderId="0" applyNumberFormat="0" applyBorder="0" applyAlignment="0" applyProtection="0"/>
    <xf numFmtId="0" fontId="31" fillId="61" borderId="0" applyNumberFormat="0" applyBorder="0" applyAlignment="0" applyProtection="0"/>
    <xf numFmtId="0" fontId="31" fillId="65" borderId="0" applyNumberFormat="0" applyBorder="0" applyAlignment="0" applyProtection="0"/>
    <xf numFmtId="0" fontId="31" fillId="65" borderId="0" applyNumberFormat="0" applyBorder="0" applyAlignment="0" applyProtection="0"/>
    <xf numFmtId="0" fontId="31" fillId="69" borderId="0" applyNumberFormat="0" applyBorder="0" applyAlignment="0" applyProtection="0"/>
    <xf numFmtId="0" fontId="31" fillId="6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6" fillId="50" borderId="0" applyNumberFormat="0" applyBorder="0" applyAlignment="0" applyProtection="0"/>
    <xf numFmtId="0" fontId="46" fillId="54" borderId="0" applyNumberFormat="0" applyBorder="0" applyAlignment="0" applyProtection="0"/>
    <xf numFmtId="0" fontId="46" fillId="58" borderId="0" applyNumberFormat="0" applyBorder="0" applyAlignment="0" applyProtection="0"/>
    <xf numFmtId="0" fontId="46" fillId="62" borderId="0" applyNumberFormat="0" applyBorder="0" applyAlignment="0" applyProtection="0"/>
    <xf numFmtId="0" fontId="46" fillId="66" borderId="0" applyNumberFormat="0" applyBorder="0" applyAlignment="0" applyProtection="0"/>
    <xf numFmtId="0" fontId="46" fillId="70" borderId="0" applyNumberFormat="0" applyBorder="0" applyAlignment="0" applyProtection="0"/>
    <xf numFmtId="0" fontId="9" fillId="21" borderId="106" applyNumberFormat="0" applyAlignment="0" applyProtection="0"/>
    <xf numFmtId="0" fontId="9" fillId="21" borderId="106" applyNumberFormat="0" applyAlignment="0" applyProtection="0"/>
    <xf numFmtId="0" fontId="9" fillId="21" borderId="106" applyNumberFormat="0" applyAlignment="0" applyProtection="0"/>
    <xf numFmtId="0" fontId="9" fillId="21" borderId="106" applyNumberFormat="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31" fillId="0" borderId="0" applyFont="0" applyFill="0" applyBorder="0" applyAlignment="0" applyProtection="0"/>
    <xf numFmtId="165" fontId="4" fillId="0" borderId="0" applyFont="0" applyFill="0" applyBorder="0" applyAlignment="0" applyProtection="0"/>
    <xf numFmtId="167" fontId="31" fillId="0" borderId="0" applyFont="0" applyFill="0" applyBorder="0" applyAlignment="0" applyProtection="0"/>
    <xf numFmtId="0" fontId="28" fillId="0" borderId="105">
      <alignment horizontal="left" vertical="center" wrapText="1" indent="2"/>
    </xf>
    <xf numFmtId="0" fontId="28" fillId="0" borderId="105">
      <alignment horizontal="left" vertical="center" wrapText="1" indent="2"/>
    </xf>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73" fontId="4" fillId="0" borderId="0" applyFont="0" applyFill="0" applyBorder="0" applyAlignment="0" applyProtection="0"/>
    <xf numFmtId="170" fontId="25" fillId="0" borderId="0" applyFont="0" applyFill="0" applyBorder="0" applyAlignment="0" applyProtection="0"/>
    <xf numFmtId="170"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4" fillId="0" borderId="0" applyFont="0" applyFill="0" applyBorder="0" applyAlignment="0" applyProtection="0"/>
    <xf numFmtId="0" fontId="60" fillId="42" borderId="0" applyNumberFormat="0" applyBorder="0" applyAlignment="0" applyProtection="0"/>
    <xf numFmtId="0" fontId="61" fillId="0" borderId="0" applyNumberFormat="0" applyFill="0" applyBorder="0" applyAlignment="0" applyProtection="0"/>
    <xf numFmtId="0" fontId="50" fillId="0" borderId="0" applyNumberFormat="0" applyFill="0" applyBorder="0" applyAlignment="0" applyProtection="0"/>
    <xf numFmtId="0" fontId="62" fillId="0" borderId="0" applyNumberFormat="0" applyFill="0" applyBorder="0" applyAlignment="0" applyProtection="0">
      <alignment vertical="top"/>
      <protection locked="0"/>
    </xf>
    <xf numFmtId="0" fontId="16" fillId="7" borderId="106" applyNumberFormat="0" applyAlignment="0" applyProtection="0"/>
    <xf numFmtId="0" fontId="16" fillId="7" borderId="106" applyNumberFormat="0" applyAlignment="0" applyProtection="0"/>
    <xf numFmtId="0" fontId="16" fillId="7" borderId="106" applyNumberFormat="0" applyAlignment="0" applyProtection="0"/>
    <xf numFmtId="0" fontId="16" fillId="7" borderId="106" applyNumberFormat="0" applyAlignment="0" applyProtection="0"/>
    <xf numFmtId="0" fontId="16" fillId="7" borderId="106" applyNumberFormat="0" applyAlignment="0" applyProtection="0"/>
    <xf numFmtId="0" fontId="16" fillId="7" borderId="106" applyNumberFormat="0" applyAlignment="0" applyProtection="0"/>
    <xf numFmtId="167" fontId="27" fillId="0" borderId="0" applyFont="0" applyFill="0" applyBorder="0" applyAlignment="0" applyProtection="0"/>
    <xf numFmtId="0" fontId="41" fillId="45" borderId="95" applyNumberFormat="0" applyAlignment="0" applyProtection="0"/>
    <xf numFmtId="0" fontId="46" fillId="47" borderId="0" applyNumberFormat="0" applyBorder="0" applyAlignment="0" applyProtection="0"/>
    <xf numFmtId="0" fontId="46" fillId="51" borderId="0" applyNumberFormat="0" applyBorder="0" applyAlignment="0" applyProtection="0"/>
    <xf numFmtId="0" fontId="46" fillId="55" borderId="0" applyNumberFormat="0" applyBorder="0" applyAlignment="0" applyProtection="0"/>
    <xf numFmtId="0" fontId="46" fillId="59" borderId="0" applyNumberFormat="0" applyBorder="0" applyAlignment="0" applyProtection="0"/>
    <xf numFmtId="0" fontId="46" fillId="63" borderId="0" applyNumberFormat="0" applyBorder="0" applyAlignment="0" applyProtection="0"/>
    <xf numFmtId="0" fontId="46" fillId="67" borderId="0" applyNumberFormat="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63" fillId="43" borderId="0" applyNumberFormat="0" applyBorder="0" applyAlignment="0" applyProtection="0"/>
    <xf numFmtId="0" fontId="34" fillId="0" borderId="0"/>
    <xf numFmtId="0" fontId="31" fillId="0" borderId="0"/>
    <xf numFmtId="0" fontId="4" fillId="0" borderId="0"/>
    <xf numFmtId="0" fontId="4" fillId="0" borderId="0"/>
    <xf numFmtId="0" fontId="31" fillId="0" borderId="0"/>
    <xf numFmtId="0" fontId="4" fillId="0" borderId="0"/>
    <xf numFmtId="0" fontId="31" fillId="0" borderId="0"/>
    <xf numFmtId="0" fontId="4" fillId="0" borderId="0"/>
    <xf numFmtId="0" fontId="4" fillId="0" borderId="0"/>
    <xf numFmtId="0" fontId="4" fillId="0" borderId="0"/>
    <xf numFmtId="0" fontId="4" fillId="0" borderId="0"/>
    <xf numFmtId="0" fontId="31"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4" fillId="0" borderId="0"/>
    <xf numFmtId="0" fontId="34" fillId="0" borderId="0"/>
    <xf numFmtId="0" fontId="31" fillId="0" borderId="0"/>
    <xf numFmtId="0" fontId="31" fillId="0" borderId="0"/>
    <xf numFmtId="0" fontId="4" fillId="0" borderId="0"/>
    <xf numFmtId="0" fontId="4" fillId="0" borderId="0"/>
    <xf numFmtId="0" fontId="4" fillId="0" borderId="0"/>
    <xf numFmtId="0" fontId="3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34" fillId="0" borderId="0"/>
    <xf numFmtId="0" fontId="34" fillId="0" borderId="0"/>
    <xf numFmtId="0" fontId="34" fillId="0" borderId="0"/>
    <xf numFmtId="0" fontId="3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5"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25" fillId="0" borderId="0"/>
    <xf numFmtId="0" fontId="31" fillId="0" borderId="0"/>
    <xf numFmtId="0" fontId="31" fillId="0" borderId="0"/>
    <xf numFmtId="0" fontId="31" fillId="0" borderId="0"/>
    <xf numFmtId="0" fontId="34" fillId="0" borderId="0"/>
    <xf numFmtId="4" fontId="28" fillId="0" borderId="104" applyFill="0" applyBorder="0" applyProtection="0">
      <alignment horizontal="right" vertical="center"/>
    </xf>
    <xf numFmtId="4" fontId="28" fillId="0" borderId="104" applyFill="0" applyBorder="0" applyProtection="0">
      <alignment horizontal="right" vertical="center"/>
    </xf>
    <xf numFmtId="4" fontId="28" fillId="0" borderId="104" applyFill="0" applyBorder="0" applyProtection="0">
      <alignment horizontal="right" vertical="center"/>
    </xf>
    <xf numFmtId="0" fontId="1" fillId="0" borderId="0"/>
    <xf numFmtId="0" fontId="1" fillId="0" borderId="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4" fillId="25" borderId="98" applyNumberFormat="0" applyFont="0" applyAlignment="0" applyProtection="0"/>
    <xf numFmtId="0" fontId="25" fillId="25" borderId="98" applyNumberFormat="0" applyFont="0" applyAlignment="0" applyProtection="0"/>
    <xf numFmtId="0" fontId="25" fillId="25" borderId="98" applyNumberFormat="0" applyFont="0" applyAlignment="0" applyProtection="0"/>
    <xf numFmtId="0" fontId="4" fillId="25" borderId="98" applyNumberFormat="0" applyFont="0" applyAlignment="0" applyProtection="0"/>
    <xf numFmtId="0" fontId="31" fillId="46" borderId="96" applyNumberFormat="0" applyFont="0" applyAlignment="0" applyProtection="0"/>
    <xf numFmtId="0" fontId="31" fillId="46" borderId="96" applyNumberFormat="0" applyFont="0" applyAlignment="0" applyProtection="0"/>
    <xf numFmtId="0" fontId="31" fillId="46" borderId="96" applyNumberFormat="0" applyFont="0" applyAlignment="0" applyProtection="0"/>
    <xf numFmtId="0" fontId="31" fillId="46" borderId="96" applyNumberFormat="0" applyFont="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169" fontId="25" fillId="0" borderId="0" applyFont="0" applyFill="0" applyBorder="0" applyAlignment="0" applyProtection="0"/>
    <xf numFmtId="169" fontId="4" fillId="0" borderId="0" applyFont="0" applyFill="0" applyBorder="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0" fontId="19" fillId="21" borderId="99" applyNumberFormat="0" applyAlignment="0" applyProtection="0"/>
    <xf numFmtId="9" fontId="4"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1"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3" fillId="79" borderId="104" applyNumberFormat="0" applyProtection="0">
      <alignment horizontal="right"/>
    </xf>
    <xf numFmtId="0" fontId="64" fillId="79" borderId="0" applyNumberFormat="0" applyBorder="0" applyProtection="0">
      <alignment horizontal="left"/>
    </xf>
    <xf numFmtId="0" fontId="3" fillId="79" borderId="104" applyNumberFormat="0" applyProtection="0">
      <alignment horizontal="left"/>
    </xf>
    <xf numFmtId="49" fontId="4" fillId="0" borderId="104" applyFill="0" applyProtection="0">
      <alignment horizontal="right"/>
    </xf>
    <xf numFmtId="0" fontId="65" fillId="80" borderId="0" applyNumberFormat="0" applyBorder="0" applyProtection="0">
      <alignment horizontal="left"/>
    </xf>
    <xf numFmtId="1" fontId="4" fillId="0" borderId="104" applyFill="0" applyProtection="0">
      <alignment horizontal="right" vertical="top" wrapText="1"/>
    </xf>
    <xf numFmtId="2" fontId="4" fillId="0" borderId="104" applyFill="0" applyProtection="0">
      <alignment horizontal="right" vertical="top" wrapText="1"/>
    </xf>
    <xf numFmtId="0" fontId="4" fillId="0" borderId="104" applyFill="0" applyProtection="0">
      <alignment horizontal="right" vertical="top" wrapText="1"/>
    </xf>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2" fillId="0" borderId="100" applyNumberFormat="0" applyFill="0" applyAlignment="0" applyProtection="0"/>
    <xf numFmtId="0" fontId="66" fillId="0" borderId="0" applyNumberFormat="0" applyBorder="0" applyAlignment="0"/>
    <xf numFmtId="0" fontId="66" fillId="0" borderId="0" applyNumberFormat="0" applyBorder="0" applyAlignment="0"/>
    <xf numFmtId="0" fontId="66" fillId="0" borderId="0" applyNumberFormat="0" applyBorder="0" applyAlignment="0"/>
    <xf numFmtId="0" fontId="66" fillId="0" borderId="0" applyNumberFormat="0" applyBorder="0" applyAlignment="0"/>
    <xf numFmtId="0" fontId="66" fillId="0" borderId="0" applyNumberFormat="0" applyBorder="0" applyAlignment="0"/>
    <xf numFmtId="0" fontId="66" fillId="0" borderId="0" applyNumberFormat="0" applyBorder="0" applyAlignment="0"/>
    <xf numFmtId="0" fontId="67" fillId="77" borderId="98">
      <alignment vertical="top" wrapText="1"/>
    </xf>
    <xf numFmtId="0" fontId="31" fillId="0" borderId="0"/>
    <xf numFmtId="0" fontId="66" fillId="0" borderId="0" applyNumberFormat="0" applyBorder="0" applyAlignment="0"/>
    <xf numFmtId="165" fontId="31" fillId="0" borderId="0" applyFont="0" applyFill="0" applyBorder="0" applyAlignment="0" applyProtection="0"/>
    <xf numFmtId="9" fontId="31" fillId="0" borderId="0" applyFont="0" applyFill="0" applyBorder="0" applyAlignment="0" applyProtection="0"/>
    <xf numFmtId="0" fontId="67" fillId="77" borderId="98">
      <alignment horizontal="center" vertical="center"/>
    </xf>
    <xf numFmtId="0" fontId="67" fillId="0" borderId="98">
      <alignment horizontal="left" vertical="center" wrapText="1"/>
    </xf>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25"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4" fillId="25" borderId="107" applyNumberFormat="0" applyFon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9" fillId="21" borderId="103" applyNumberFormat="0" applyAlignment="0" applyProtection="0"/>
    <xf numFmtId="0" fontId="16" fillId="7" borderId="108" applyNumberFormat="0" applyAlignment="0" applyProtection="0"/>
    <xf numFmtId="0" fontId="4" fillId="25" borderId="109" applyNumberFormat="0" applyFont="0" applyAlignment="0" applyProtection="0"/>
    <xf numFmtId="0" fontId="4" fillId="25" borderId="109" applyNumberFormat="0" applyFont="0" applyAlignment="0" applyProtection="0"/>
    <xf numFmtId="0" fontId="19" fillId="21" borderId="110" applyNumberFormat="0" applyAlignment="0" applyProtection="0"/>
    <xf numFmtId="0" fontId="9" fillId="21" borderId="108" applyNumberFormat="0" applyAlignment="0" applyProtection="0"/>
    <xf numFmtId="0" fontId="9" fillId="21" borderId="108" applyNumberFormat="0" applyAlignment="0" applyProtection="0"/>
    <xf numFmtId="0" fontId="9" fillId="21" borderId="108" applyNumberFormat="0" applyAlignment="0" applyProtection="0"/>
    <xf numFmtId="0" fontId="9" fillId="21" borderId="108" applyNumberFormat="0" applyAlignment="0" applyProtection="0"/>
    <xf numFmtId="0" fontId="16" fillId="7" borderId="108" applyNumberFormat="0" applyAlignment="0" applyProtection="0"/>
    <xf numFmtId="0" fontId="16" fillId="7" borderId="108" applyNumberFormat="0" applyAlignment="0" applyProtection="0"/>
    <xf numFmtId="0" fontId="16" fillId="7" borderId="108" applyNumberFormat="0" applyAlignment="0" applyProtection="0"/>
    <xf numFmtId="0" fontId="16" fillId="7" borderId="108" applyNumberFormat="0" applyAlignment="0" applyProtection="0"/>
    <xf numFmtId="0" fontId="16" fillId="7" borderId="108" applyNumberFormat="0" applyAlignment="0" applyProtection="0"/>
    <xf numFmtId="0" fontId="16" fillId="7" borderId="108" applyNumberForma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25" fillId="25" borderId="109" applyNumberFormat="0" applyFont="0" applyAlignment="0" applyProtection="0"/>
    <xf numFmtId="0" fontId="25"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4" fillId="25" borderId="109" applyNumberFormat="0" applyFont="0" applyAlignment="0" applyProtection="0"/>
    <xf numFmtId="0" fontId="25" fillId="25" borderId="109" applyNumberFormat="0" applyFont="0" applyAlignment="0" applyProtection="0"/>
    <xf numFmtId="0" fontId="25" fillId="25" borderId="109" applyNumberFormat="0" applyFont="0" applyAlignment="0" applyProtection="0"/>
    <xf numFmtId="0" fontId="4" fillId="25" borderId="109" applyNumberFormat="0" applyFont="0" applyAlignment="0" applyProtection="0"/>
    <xf numFmtId="0" fontId="19" fillId="21" borderId="110" applyNumberFormat="0" applyAlignment="0" applyProtection="0"/>
    <xf numFmtId="0" fontId="19" fillId="21" borderId="110" applyNumberFormat="0" applyAlignment="0" applyProtection="0"/>
    <xf numFmtId="0" fontId="19" fillId="21" borderId="110" applyNumberFormat="0" applyAlignment="0" applyProtection="0"/>
    <xf numFmtId="0" fontId="19" fillId="21" borderId="110" applyNumberFormat="0" applyAlignment="0" applyProtection="0"/>
    <xf numFmtId="0" fontId="19" fillId="21" borderId="110" applyNumberFormat="0" applyAlignment="0" applyProtection="0"/>
    <xf numFmtId="0" fontId="19" fillId="21" borderId="110" applyNumberFormat="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2" fillId="0" borderId="111" applyNumberFormat="0" applyFill="0" applyAlignment="0" applyProtection="0"/>
    <xf numFmtId="0" fontId="67" fillId="77" borderId="109">
      <alignment vertical="top" wrapText="1"/>
    </xf>
    <xf numFmtId="0" fontId="67" fillId="77" borderId="109">
      <alignment horizontal="center" vertical="center"/>
    </xf>
    <xf numFmtId="0" fontId="67" fillId="0" borderId="109">
      <alignment horizontal="left" vertical="center" wrapText="1"/>
    </xf>
  </cellStyleXfs>
  <cellXfs count="312">
    <xf numFmtId="0" fontId="0" fillId="0" borderId="0" xfId="0"/>
    <xf numFmtId="0" fontId="5" fillId="0" borderId="0" xfId="0" applyFont="1"/>
    <xf numFmtId="0" fontId="3" fillId="0" borderId="0" xfId="0" applyFont="1" applyAlignment="1">
      <alignment horizontal="center"/>
    </xf>
    <xf numFmtId="0" fontId="3" fillId="26" borderId="12" xfId="0" applyFont="1" applyFill="1" applyBorder="1"/>
    <xf numFmtId="0" fontId="3" fillId="27" borderId="12" xfId="0" applyFont="1" applyFill="1" applyBorder="1"/>
    <xf numFmtId="0" fontId="4" fillId="26" borderId="12" xfId="0" applyFont="1" applyFill="1" applyBorder="1"/>
    <xf numFmtId="0" fontId="22" fillId="0" borderId="0" xfId="733" applyFill="1" applyBorder="1" applyAlignment="1">
      <alignment horizontal="left" wrapText="1"/>
    </xf>
    <xf numFmtId="0" fontId="22" fillId="0" borderId="0" xfId="733"/>
    <xf numFmtId="0" fontId="24" fillId="28" borderId="0" xfId="733" applyFont="1" applyFill="1"/>
    <xf numFmtId="0" fontId="3" fillId="29" borderId="0" xfId="733" applyFont="1" applyFill="1"/>
    <xf numFmtId="0" fontId="3" fillId="28" borderId="0" xfId="733" applyFont="1" applyFill="1"/>
    <xf numFmtId="0" fontId="37" fillId="0" borderId="0" xfId="0" applyFont="1"/>
    <xf numFmtId="0" fontId="0" fillId="0" borderId="0" xfId="0" applyFill="1" applyBorder="1"/>
    <xf numFmtId="0" fontId="22" fillId="0" borderId="13" xfId="733" applyFill="1" applyBorder="1" applyAlignment="1">
      <alignment horizontal="left" wrapText="1"/>
    </xf>
    <xf numFmtId="0" fontId="0" fillId="0" borderId="13" xfId="0" applyBorder="1"/>
    <xf numFmtId="171" fontId="0" fillId="0" borderId="0" xfId="0" applyNumberFormat="1"/>
    <xf numFmtId="1" fontId="0" fillId="0" borderId="0" xfId="0" applyNumberFormat="1"/>
    <xf numFmtId="2" fontId="35" fillId="31" borderId="0" xfId="0" applyNumberFormat="1" applyFont="1" applyFill="1"/>
    <xf numFmtId="0" fontId="0" fillId="0" borderId="0" xfId="0" quotePrefix="1"/>
    <xf numFmtId="0" fontId="22" fillId="0" borderId="0" xfId="733" quotePrefix="1" applyFill="1" applyBorder="1" applyAlignment="1">
      <alignment horizontal="left" wrapText="1"/>
    </xf>
    <xf numFmtId="0" fontId="0" fillId="0" borderId="0" xfId="0" applyBorder="1"/>
    <xf numFmtId="0" fontId="3" fillId="0" borderId="0" xfId="742" applyFont="1"/>
    <xf numFmtId="172" fontId="3" fillId="0" borderId="0" xfId="742" applyNumberFormat="1" applyFont="1" applyFill="1" applyBorder="1"/>
    <xf numFmtId="0" fontId="25" fillId="0" borderId="0" xfId="742"/>
    <xf numFmtId="14" fontId="25" fillId="0" borderId="0" xfId="742" applyNumberFormat="1" applyFont="1" applyAlignment="1">
      <alignment horizontal="left"/>
    </xf>
    <xf numFmtId="172" fontId="25" fillId="0" borderId="0" xfId="742" applyNumberFormat="1" applyFont="1" applyFill="1" applyBorder="1" applyAlignment="1">
      <alignment horizontal="left"/>
    </xf>
    <xf numFmtId="0" fontId="25" fillId="0" borderId="0" xfId="742" applyFont="1" applyAlignment="1">
      <alignment horizontal="left"/>
    </xf>
    <xf numFmtId="172" fontId="25" fillId="0" borderId="0" xfId="742" applyNumberFormat="1" applyFill="1" applyBorder="1" applyAlignment="1">
      <alignment horizontal="left"/>
    </xf>
    <xf numFmtId="0" fontId="4" fillId="0" borderId="0" xfId="742" applyFont="1" applyFill="1" applyBorder="1" applyAlignment="1">
      <alignment horizontal="left"/>
    </xf>
    <xf numFmtId="14" fontId="25" fillId="0" borderId="0" xfId="742" applyNumberFormat="1" applyFill="1" applyAlignment="1">
      <alignment horizontal="left"/>
    </xf>
    <xf numFmtId="0" fontId="4" fillId="0" borderId="0" xfId="742" applyFont="1"/>
    <xf numFmtId="0" fontId="22" fillId="0" borderId="0" xfId="733" applyFill="1"/>
    <xf numFmtId="0" fontId="3" fillId="0" borderId="0" xfId="733" applyFont="1" applyFill="1"/>
    <xf numFmtId="0" fontId="0" fillId="0" borderId="0" xfId="0" applyFill="1"/>
    <xf numFmtId="0" fontId="0" fillId="0" borderId="13" xfId="0" applyFill="1" applyBorder="1"/>
    <xf numFmtId="0" fontId="35" fillId="0" borderId="13" xfId="0" applyFont="1" applyBorder="1"/>
    <xf numFmtId="2" fontId="0" fillId="0" borderId="0" xfId="0" applyNumberFormat="1"/>
    <xf numFmtId="0" fontId="4" fillId="0" borderId="0" xfId="742" applyFont="1" applyAlignment="1">
      <alignment horizontal="left"/>
    </xf>
    <xf numFmtId="172" fontId="4" fillId="0" borderId="0" xfId="742" applyNumberFormat="1" applyFont="1" applyFill="1" applyBorder="1" applyAlignment="1">
      <alignment horizontal="left"/>
    </xf>
    <xf numFmtId="14" fontId="4" fillId="0" borderId="0" xfId="742" applyNumberFormat="1" applyFont="1" applyAlignment="1">
      <alignment horizontal="left"/>
    </xf>
    <xf numFmtId="0" fontId="38" fillId="32" borderId="12" xfId="735" applyFont="1" applyFill="1" applyBorder="1" applyAlignment="1">
      <alignment horizontal="left" vertical="top" wrapText="1"/>
    </xf>
    <xf numFmtId="0" fontId="36" fillId="0" borderId="0" xfId="0" applyFont="1"/>
    <xf numFmtId="0" fontId="39" fillId="0" borderId="0" xfId="735" applyFont="1"/>
    <xf numFmtId="0" fontId="37" fillId="0" borderId="0" xfId="0" applyFont="1" applyFill="1"/>
    <xf numFmtId="171" fontId="0" fillId="33" borderId="0" xfId="0" applyNumberFormat="1" applyFill="1"/>
    <xf numFmtId="0" fontId="4" fillId="33" borderId="0" xfId="735" applyFill="1" applyBorder="1" applyAlignment="1">
      <alignment horizontal="left" wrapText="1"/>
    </xf>
    <xf numFmtId="0" fontId="0" fillId="33" borderId="0" xfId="0" applyFill="1"/>
    <xf numFmtId="0" fontId="38" fillId="32" borderId="12" xfId="0" applyFont="1" applyFill="1" applyBorder="1" applyAlignment="1">
      <alignment horizontal="left" vertical="top" wrapText="1"/>
    </xf>
    <xf numFmtId="0" fontId="0" fillId="33" borderId="1" xfId="0" applyFill="1" applyBorder="1"/>
    <xf numFmtId="1" fontId="0" fillId="33" borderId="1" xfId="0" applyNumberFormat="1" applyFill="1" applyBorder="1"/>
    <xf numFmtId="1" fontId="0" fillId="33" borderId="0" xfId="0" applyNumberFormat="1" applyFill="1"/>
    <xf numFmtId="171" fontId="0" fillId="33" borderId="1" xfId="0" applyNumberFormat="1" applyFill="1" applyBorder="1"/>
    <xf numFmtId="2" fontId="0" fillId="33" borderId="1" xfId="0" applyNumberFormat="1" applyFill="1" applyBorder="1"/>
    <xf numFmtId="0" fontId="0" fillId="34" borderId="0" xfId="0" applyFill="1"/>
    <xf numFmtId="1" fontId="0" fillId="34" borderId="0" xfId="0" applyNumberFormat="1" applyFill="1"/>
    <xf numFmtId="0" fontId="4" fillId="34" borderId="0" xfId="735" applyFill="1" applyBorder="1" applyAlignment="1">
      <alignment horizontal="left" wrapText="1"/>
    </xf>
    <xf numFmtId="0" fontId="4" fillId="0" borderId="0" xfId="735" applyFill="1" applyBorder="1" applyAlignment="1">
      <alignment horizontal="left" wrapText="1"/>
    </xf>
    <xf numFmtId="171" fontId="0" fillId="34" borderId="0" xfId="0" applyNumberFormat="1" applyFill="1"/>
    <xf numFmtId="2" fontId="0" fillId="34" borderId="1" xfId="0" applyNumberFormat="1" applyFill="1" applyBorder="1"/>
    <xf numFmtId="171" fontId="0" fillId="0" borderId="0" xfId="0" applyNumberFormat="1" applyFill="1"/>
    <xf numFmtId="1" fontId="0" fillId="0" borderId="0" xfId="0" applyNumberFormat="1" applyFill="1"/>
    <xf numFmtId="0" fontId="35" fillId="0" borderId="0" xfId="0" applyFont="1"/>
    <xf numFmtId="0" fontId="0" fillId="0" borderId="20" xfId="0" applyBorder="1"/>
    <xf numFmtId="0" fontId="0" fillId="0" borderId="21" xfId="0" applyBorder="1"/>
    <xf numFmtId="0" fontId="0" fillId="0" borderId="22" xfId="0" applyNumberFormat="1" applyBorder="1" applyAlignment="1"/>
    <xf numFmtId="0" fontId="0" fillId="0" borderId="23" xfId="0" applyNumberFormat="1" applyBorder="1" applyAlignment="1"/>
    <xf numFmtId="0" fontId="0" fillId="0" borderId="24" xfId="0" applyNumberFormat="1" applyBorder="1" applyAlignment="1"/>
    <xf numFmtId="0" fontId="0" fillId="0" borderId="25" xfId="0" applyNumberFormat="1" applyBorder="1" applyAlignment="1"/>
    <xf numFmtId="0" fontId="0" fillId="0" borderId="26" xfId="0" applyNumberFormat="1" applyBorder="1" applyAlignment="1"/>
    <xf numFmtId="0" fontId="0" fillId="35" borderId="27" xfId="0" applyFont="1" applyFill="1" applyBorder="1" applyAlignment="1">
      <alignment horizontal="left" vertical="center"/>
    </xf>
    <xf numFmtId="0" fontId="0" fillId="0" borderId="28" xfId="0" applyBorder="1"/>
    <xf numFmtId="0" fontId="0" fillId="0" borderId="29" xfId="0" applyBorder="1"/>
    <xf numFmtId="0" fontId="0" fillId="0" borderId="28" xfId="1124" applyNumberFormat="1" applyFont="1" applyBorder="1"/>
    <xf numFmtId="0" fontId="0" fillId="0" borderId="30" xfId="1124" applyNumberFormat="1" applyFont="1" applyBorder="1"/>
    <xf numFmtId="0" fontId="0" fillId="0" borderId="31" xfId="1124" applyNumberFormat="1" applyFont="1" applyBorder="1"/>
    <xf numFmtId="0" fontId="0" fillId="0" borderId="32" xfId="1124" applyNumberFormat="1" applyFont="1" applyBorder="1"/>
    <xf numFmtId="0" fontId="0" fillId="0" borderId="33" xfId="1124" applyNumberFormat="1" applyFont="1" applyBorder="1"/>
    <xf numFmtId="0" fontId="0" fillId="0" borderId="34" xfId="0" applyBorder="1"/>
    <xf numFmtId="0" fontId="0" fillId="0" borderId="35" xfId="0" applyBorder="1"/>
    <xf numFmtId="0" fontId="0" fillId="0" borderId="34" xfId="1124" applyNumberFormat="1" applyFont="1" applyBorder="1"/>
    <xf numFmtId="0" fontId="0" fillId="0" borderId="36" xfId="1124" applyNumberFormat="1" applyFont="1" applyBorder="1"/>
    <xf numFmtId="0" fontId="0" fillId="0" borderId="37" xfId="1124" applyNumberFormat="1" applyFont="1" applyBorder="1"/>
    <xf numFmtId="0" fontId="0" fillId="0" borderId="38" xfId="1124" applyNumberFormat="1" applyFont="1" applyBorder="1"/>
    <xf numFmtId="0" fontId="0" fillId="0" borderId="39" xfId="1124" applyNumberFormat="1" applyFont="1" applyBorder="1"/>
    <xf numFmtId="0" fontId="0" fillId="0" borderId="40" xfId="0" applyBorder="1"/>
    <xf numFmtId="0" fontId="0" fillId="0" borderId="41" xfId="0" applyBorder="1"/>
    <xf numFmtId="0" fontId="0" fillId="0" borderId="40" xfId="1124" applyNumberFormat="1" applyFont="1" applyBorder="1"/>
    <xf numFmtId="0" fontId="0" fillId="0" borderId="42" xfId="1124" applyNumberFormat="1" applyFont="1" applyBorder="1"/>
    <xf numFmtId="0" fontId="0" fillId="0" borderId="43" xfId="1124" applyNumberFormat="1" applyFont="1" applyBorder="1"/>
    <xf numFmtId="0" fontId="0" fillId="0" borderId="44" xfId="1124" applyNumberFormat="1" applyFont="1" applyBorder="1"/>
    <xf numFmtId="0" fontId="0" fillId="0" borderId="45" xfId="1124" applyNumberFormat="1" applyFont="1" applyBorder="1"/>
    <xf numFmtId="0" fontId="0" fillId="0" borderId="46" xfId="1124" applyNumberFormat="1" applyFont="1" applyBorder="1"/>
    <xf numFmtId="0" fontId="0" fillId="0" borderId="22" xfId="0" applyBorder="1" applyAlignment="1"/>
    <xf numFmtId="0" fontId="0" fillId="0" borderId="23" xfId="0" applyBorder="1" applyAlignment="1"/>
    <xf numFmtId="0" fontId="0" fillId="0" borderId="24" xfId="0" applyBorder="1" applyAlignment="1"/>
    <xf numFmtId="0" fontId="0" fillId="0" borderId="25" xfId="0" applyBorder="1" applyAlignment="1"/>
    <xf numFmtId="0" fontId="0" fillId="0" borderId="26" xfId="0" applyBorder="1" applyAlignment="1"/>
    <xf numFmtId="9" fontId="0" fillId="0" borderId="28" xfId="1124" applyFont="1" applyBorder="1"/>
    <xf numFmtId="9" fontId="0" fillId="0" borderId="30" xfId="1124" applyFont="1" applyBorder="1"/>
    <xf numFmtId="9" fontId="0" fillId="0" borderId="31" xfId="1124" applyFont="1" applyBorder="1"/>
    <xf numFmtId="9" fontId="0" fillId="0" borderId="32" xfId="1124" applyFont="1" applyBorder="1"/>
    <xf numFmtId="9" fontId="0" fillId="0" borderId="33" xfId="1124" applyFont="1" applyBorder="1"/>
    <xf numFmtId="9" fontId="0" fillId="0" borderId="34" xfId="1124" applyFont="1" applyBorder="1"/>
    <xf numFmtId="9" fontId="0" fillId="0" borderId="36" xfId="1124" applyFont="1" applyBorder="1"/>
    <xf numFmtId="9" fontId="0" fillId="0" borderId="37" xfId="1124" applyFont="1" applyBorder="1"/>
    <xf numFmtId="9" fontId="0" fillId="0" borderId="38" xfId="1124" applyFont="1" applyBorder="1"/>
    <xf numFmtId="9" fontId="0" fillId="0" borderId="39" xfId="1124" applyFont="1" applyBorder="1"/>
    <xf numFmtId="9" fontId="0" fillId="0" borderId="40" xfId="1124" applyFont="1" applyBorder="1"/>
    <xf numFmtId="9" fontId="0" fillId="0" borderId="42" xfId="1124" applyFont="1" applyBorder="1"/>
    <xf numFmtId="9" fontId="0" fillId="0" borderId="43" xfId="1124" applyFont="1" applyBorder="1"/>
    <xf numFmtId="9" fontId="0" fillId="0" borderId="44" xfId="1124" applyFont="1" applyBorder="1"/>
    <xf numFmtId="9" fontId="0" fillId="0" borderId="45" xfId="1124" applyFont="1" applyBorder="1"/>
    <xf numFmtId="0" fontId="0" fillId="0" borderId="47" xfId="0" applyBorder="1"/>
    <xf numFmtId="11" fontId="0" fillId="0" borderId="0" xfId="0" applyNumberFormat="1"/>
    <xf numFmtId="0" fontId="0" fillId="0" borderId="48" xfId="0" applyBorder="1"/>
    <xf numFmtId="0" fontId="0" fillId="0" borderId="49" xfId="0" applyBorder="1"/>
    <xf numFmtId="0" fontId="0" fillId="0" borderId="51" xfId="0" applyBorder="1"/>
    <xf numFmtId="0" fontId="0" fillId="0" borderId="52" xfId="0" applyBorder="1"/>
    <xf numFmtId="0" fontId="0" fillId="0" borderId="54" xfId="0" applyBorder="1"/>
    <xf numFmtId="0" fontId="0" fillId="0" borderId="55" xfId="0" applyBorder="1"/>
    <xf numFmtId="0" fontId="0" fillId="0" borderId="0" xfId="0" applyBorder="1" applyAlignment="1">
      <alignment vertical="center"/>
    </xf>
    <xf numFmtId="0" fontId="0" fillId="0" borderId="57" xfId="0" applyBorder="1"/>
    <xf numFmtId="0" fontId="0" fillId="0" borderId="58" xfId="0" applyBorder="1"/>
    <xf numFmtId="1" fontId="0" fillId="0" borderId="20" xfId="0" applyNumberFormat="1" applyBorder="1" applyAlignment="1"/>
    <xf numFmtId="1" fontId="0" fillId="0" borderId="46" xfId="0" applyNumberFormat="1" applyBorder="1" applyAlignment="1"/>
    <xf numFmtId="1" fontId="0" fillId="0" borderId="59" xfId="0" applyNumberFormat="1" applyBorder="1" applyAlignment="1"/>
    <xf numFmtId="1" fontId="0" fillId="0" borderId="60" xfId="0" applyNumberFormat="1" applyBorder="1" applyAlignment="1"/>
    <xf numFmtId="1" fontId="0" fillId="0" borderId="0" xfId="0" applyNumberFormat="1" applyBorder="1" applyAlignment="1"/>
    <xf numFmtId="1" fontId="0" fillId="0" borderId="61" xfId="0" applyNumberFormat="1" applyBorder="1" applyAlignment="1"/>
    <xf numFmtId="1" fontId="0" fillId="0" borderId="51" xfId="0" applyNumberFormat="1" applyBorder="1" applyAlignment="1"/>
    <xf numFmtId="1" fontId="0" fillId="0" borderId="62" xfId="0" applyNumberFormat="1" applyBorder="1" applyAlignment="1"/>
    <xf numFmtId="1" fontId="0" fillId="0" borderId="63" xfId="0" applyNumberFormat="1" applyBorder="1" applyAlignment="1"/>
    <xf numFmtId="1" fontId="0" fillId="0" borderId="22" xfId="0" applyNumberFormat="1" applyBorder="1" applyAlignment="1"/>
    <xf numFmtId="1" fontId="0" fillId="0" borderId="23" xfId="0" applyNumberFormat="1" applyBorder="1" applyAlignment="1"/>
    <xf numFmtId="1" fontId="0" fillId="0" borderId="25" xfId="0" applyNumberFormat="1" applyBorder="1" applyAlignment="1"/>
    <xf numFmtId="1" fontId="0" fillId="0" borderId="24" xfId="0" applyNumberFormat="1" applyBorder="1" applyAlignment="1"/>
    <xf numFmtId="1" fontId="0" fillId="0" borderId="64" xfId="0" applyNumberFormat="1" applyBorder="1" applyAlignment="1"/>
    <xf numFmtId="1" fontId="0" fillId="0" borderId="65" xfId="0" applyNumberFormat="1" applyBorder="1" applyAlignment="1"/>
    <xf numFmtId="1" fontId="0" fillId="0" borderId="66" xfId="0" applyNumberFormat="1" applyBorder="1" applyAlignment="1"/>
    <xf numFmtId="1" fontId="0" fillId="0" borderId="67" xfId="0" applyNumberFormat="1" applyBorder="1" applyAlignment="1"/>
    <xf numFmtId="1" fontId="0" fillId="0" borderId="54" xfId="0" applyNumberFormat="1" applyBorder="1" applyAlignment="1"/>
    <xf numFmtId="1" fontId="0" fillId="0" borderId="14" xfId="0" applyNumberFormat="1" applyBorder="1" applyAlignment="1"/>
    <xf numFmtId="1" fontId="0" fillId="0" borderId="68" xfId="0" applyNumberFormat="1" applyBorder="1" applyAlignment="1"/>
    <xf numFmtId="1" fontId="0" fillId="0" borderId="69" xfId="0" applyNumberFormat="1" applyBorder="1" applyAlignment="1"/>
    <xf numFmtId="1" fontId="0" fillId="0" borderId="70" xfId="0" applyNumberFormat="1" applyBorder="1" applyAlignment="1"/>
    <xf numFmtId="0" fontId="0" fillId="0" borderId="46" xfId="0" applyBorder="1"/>
    <xf numFmtId="0" fontId="0" fillId="0" borderId="71" xfId="0" applyBorder="1"/>
    <xf numFmtId="0" fontId="0" fillId="0" borderId="14" xfId="0" applyBorder="1"/>
    <xf numFmtId="0" fontId="0" fillId="0" borderId="0" xfId="0" applyAlignment="1">
      <alignment vertical="center"/>
    </xf>
    <xf numFmtId="2" fontId="0" fillId="36" borderId="20" xfId="0" applyNumberFormat="1" applyFill="1" applyBorder="1"/>
    <xf numFmtId="2" fontId="0" fillId="36" borderId="46" xfId="0" applyNumberFormat="1" applyFill="1" applyBorder="1"/>
    <xf numFmtId="2" fontId="0" fillId="36" borderId="71" xfId="0" applyNumberFormat="1" applyFill="1" applyBorder="1"/>
    <xf numFmtId="2" fontId="0" fillId="36" borderId="54" xfId="0" applyNumberFormat="1" applyFill="1" applyBorder="1"/>
    <xf numFmtId="2" fontId="0" fillId="36" borderId="14" xfId="0" applyNumberFormat="1" applyFill="1" applyBorder="1"/>
    <xf numFmtId="2" fontId="0" fillId="36" borderId="70" xfId="0" applyNumberFormat="1" applyFill="1" applyBorder="1"/>
    <xf numFmtId="2" fontId="0" fillId="36" borderId="51" xfId="0" applyNumberFormat="1" applyFill="1" applyBorder="1"/>
    <xf numFmtId="2" fontId="0" fillId="36" borderId="0" xfId="0" applyNumberFormat="1" applyFill="1" applyBorder="1"/>
    <xf numFmtId="2" fontId="0" fillId="36" borderId="61" xfId="0" applyNumberFormat="1" applyFill="1" applyBorder="1"/>
    <xf numFmtId="1" fontId="0" fillId="0" borderId="0" xfId="0" applyNumberFormat="1" applyFill="1" applyBorder="1"/>
    <xf numFmtId="2" fontId="0" fillId="0" borderId="0" xfId="0" applyNumberFormat="1" applyBorder="1" applyAlignment="1"/>
    <xf numFmtId="0" fontId="0" fillId="0" borderId="73" xfId="0" applyBorder="1"/>
    <xf numFmtId="0" fontId="0" fillId="0" borderId="74" xfId="0" applyBorder="1"/>
    <xf numFmtId="0" fontId="0" fillId="0" borderId="76" xfId="0" applyBorder="1"/>
    <xf numFmtId="2" fontId="0" fillId="0" borderId="79" xfId="0" applyNumberFormat="1" applyBorder="1"/>
    <xf numFmtId="2" fontId="0" fillId="0" borderId="80" xfId="0" applyNumberFormat="1" applyBorder="1"/>
    <xf numFmtId="0" fontId="0" fillId="0" borderId="83" xfId="0" applyBorder="1"/>
    <xf numFmtId="0" fontId="0" fillId="0" borderId="84" xfId="0" applyBorder="1"/>
    <xf numFmtId="0" fontId="0" fillId="0" borderId="85" xfId="0" applyBorder="1"/>
    <xf numFmtId="2" fontId="0" fillId="0" borderId="81" xfId="0" applyNumberFormat="1" applyBorder="1"/>
    <xf numFmtId="2" fontId="0" fillId="0" borderId="82" xfId="0" applyNumberFormat="1" applyBorder="1"/>
    <xf numFmtId="2" fontId="0" fillId="0" borderId="0" xfId="0" applyNumberFormat="1" applyFill="1" applyBorder="1"/>
    <xf numFmtId="2" fontId="0" fillId="0" borderId="0" xfId="0" applyNumberFormat="1" applyFill="1"/>
    <xf numFmtId="174" fontId="0" fillId="0" borderId="0" xfId="1124" applyNumberFormat="1" applyFont="1"/>
    <xf numFmtId="0" fontId="0" fillId="36" borderId="0" xfId="0" applyNumberFormat="1" applyFill="1" applyBorder="1"/>
    <xf numFmtId="0" fontId="36" fillId="0" borderId="0" xfId="0" applyFont="1" applyFill="1" applyBorder="1"/>
    <xf numFmtId="0" fontId="3" fillId="26" borderId="86" xfId="0" applyFont="1" applyFill="1" applyBorder="1"/>
    <xf numFmtId="0" fontId="3" fillId="27" borderId="86" xfId="0" applyFont="1" applyFill="1" applyBorder="1"/>
    <xf numFmtId="0" fontId="4" fillId="26" borderId="86" xfId="0" applyFont="1" applyFill="1" applyBorder="1"/>
    <xf numFmtId="0" fontId="4" fillId="26" borderId="0" xfId="0" applyFont="1" applyFill="1" applyBorder="1"/>
    <xf numFmtId="0" fontId="3" fillId="26" borderId="0" xfId="0" applyFont="1" applyFill="1" applyBorder="1"/>
    <xf numFmtId="0" fontId="0" fillId="37" borderId="0" xfId="0" applyFill="1"/>
    <xf numFmtId="0" fontId="0" fillId="38" borderId="0" xfId="0" applyFill="1"/>
    <xf numFmtId="0" fontId="0" fillId="0" borderId="88" xfId="0" applyBorder="1"/>
    <xf numFmtId="2" fontId="0" fillId="0" borderId="87" xfId="0" applyNumberFormat="1" applyBorder="1"/>
    <xf numFmtId="2" fontId="0" fillId="0" borderId="89" xfId="0" applyNumberFormat="1" applyBorder="1"/>
    <xf numFmtId="2" fontId="35" fillId="31" borderId="13" xfId="0" applyNumberFormat="1" applyFont="1" applyFill="1" applyBorder="1"/>
    <xf numFmtId="0" fontId="22" fillId="0" borderId="0" xfId="733" applyBorder="1"/>
    <xf numFmtId="172" fontId="4" fillId="0" borderId="0" xfId="742" applyNumberFormat="1" applyFont="1" applyFill="1" applyBorder="1"/>
    <xf numFmtId="0" fontId="35" fillId="0" borderId="0" xfId="0" applyFont="1" applyFill="1" applyBorder="1"/>
    <xf numFmtId="9" fontId="0" fillId="0" borderId="0" xfId="1124" applyFont="1" applyBorder="1"/>
    <xf numFmtId="0" fontId="0" fillId="0" borderId="91" xfId="0" applyBorder="1"/>
    <xf numFmtId="0" fontId="0" fillId="0" borderId="92" xfId="0" applyBorder="1"/>
    <xf numFmtId="0" fontId="0" fillId="0" borderId="93" xfId="0" applyBorder="1"/>
    <xf numFmtId="9" fontId="0" fillId="0" borderId="90" xfId="1124" applyFont="1" applyBorder="1"/>
    <xf numFmtId="1" fontId="42" fillId="0" borderId="30" xfId="1124" applyNumberFormat="1" applyFont="1" applyBorder="1"/>
    <xf numFmtId="1" fontId="42" fillId="0" borderId="50" xfId="1124" applyNumberFormat="1" applyFont="1" applyBorder="1"/>
    <xf numFmtId="1" fontId="42" fillId="0" borderId="36" xfId="1124" applyNumberFormat="1" applyFont="1" applyBorder="1"/>
    <xf numFmtId="1" fontId="42" fillId="0" borderId="53" xfId="1124" applyNumberFormat="1" applyFont="1" applyBorder="1"/>
    <xf numFmtId="1" fontId="42" fillId="0" borderId="42" xfId="1124" applyNumberFormat="1" applyFont="1" applyBorder="1"/>
    <xf numFmtId="1" fontId="42" fillId="0" borderId="56" xfId="1124" applyNumberFormat="1" applyFont="1" applyBorder="1"/>
    <xf numFmtId="1" fontId="0" fillId="0" borderId="0" xfId="0" applyNumberFormat="1" applyBorder="1"/>
    <xf numFmtId="0" fontId="35" fillId="0" borderId="14" xfId="0" applyFont="1" applyBorder="1" applyAlignment="1"/>
    <xf numFmtId="0" fontId="43" fillId="0" borderId="0" xfId="1523" applyFont="1"/>
    <xf numFmtId="0" fontId="31" fillId="0" borderId="0" xfId="1523"/>
    <xf numFmtId="0" fontId="35" fillId="0" borderId="0" xfId="1523" applyFont="1"/>
    <xf numFmtId="0" fontId="0" fillId="0" borderId="0" xfId="1523" applyFont="1"/>
    <xf numFmtId="0" fontId="35" fillId="0" borderId="13" xfId="1523" applyFont="1" applyBorder="1"/>
    <xf numFmtId="0" fontId="44" fillId="39" borderId="0" xfId="1523" applyFont="1" applyFill="1"/>
    <xf numFmtId="0" fontId="0" fillId="0" borderId="0" xfId="1523" applyFont="1" applyFill="1"/>
    <xf numFmtId="0" fontId="41" fillId="40" borderId="0" xfId="1523" applyFont="1" applyFill="1"/>
    <xf numFmtId="0" fontId="41" fillId="40" borderId="0" xfId="0" applyFont="1" applyFill="1"/>
    <xf numFmtId="0" fontId="41" fillId="0" borderId="0" xfId="1523" applyFont="1" applyFill="1"/>
    <xf numFmtId="0" fontId="35" fillId="0" borderId="0" xfId="1523" applyFont="1" applyFill="1"/>
    <xf numFmtId="0" fontId="31" fillId="0" borderId="0" xfId="1523" applyFill="1"/>
    <xf numFmtId="0" fontId="35" fillId="0" borderId="0" xfId="1523" applyFont="1" applyBorder="1"/>
    <xf numFmtId="0" fontId="35" fillId="41" borderId="0" xfId="1523" applyFont="1" applyFill="1"/>
    <xf numFmtId="0" fontId="36" fillId="0" borderId="0" xfId="1523" applyFont="1" applyFill="1"/>
    <xf numFmtId="178" fontId="0" fillId="0" borderId="0" xfId="0" applyNumberFormat="1"/>
    <xf numFmtId="178" fontId="35" fillId="0" borderId="0" xfId="0" applyNumberFormat="1" applyFont="1" applyBorder="1"/>
    <xf numFmtId="0" fontId="35" fillId="0" borderId="0" xfId="0" applyFont="1" applyBorder="1" applyAlignment="1">
      <alignment horizontal="left" indent="1"/>
    </xf>
    <xf numFmtId="0" fontId="0" fillId="0" borderId="0" xfId="0" applyFont="1" applyBorder="1" applyAlignment="1">
      <alignment horizontal="left" indent="1"/>
    </xf>
    <xf numFmtId="0" fontId="33" fillId="0" borderId="0" xfId="0" applyFont="1" applyFill="1" applyBorder="1" applyAlignment="1">
      <alignment horizontal="left" indent="3"/>
    </xf>
    <xf numFmtId="0" fontId="0" fillId="0" borderId="0" xfId="0" applyFont="1" applyBorder="1"/>
    <xf numFmtId="178" fontId="0" fillId="0" borderId="0" xfId="0" applyNumberFormat="1" applyFont="1" applyBorder="1"/>
    <xf numFmtId="0" fontId="70" fillId="0" borderId="0" xfId="0" applyFont="1" applyBorder="1"/>
    <xf numFmtId="178" fontId="75" fillId="0" borderId="0" xfId="0" applyNumberFormat="1" applyFont="1" applyFill="1" applyBorder="1"/>
    <xf numFmtId="178" fontId="0" fillId="0" borderId="0" xfId="0" applyNumberFormat="1" applyFont="1" applyFill="1" applyBorder="1"/>
    <xf numFmtId="0" fontId="0" fillId="0" borderId="0" xfId="0" applyFont="1"/>
    <xf numFmtId="0" fontId="76" fillId="0" borderId="0" xfId="0" applyFont="1"/>
    <xf numFmtId="0" fontId="73" fillId="0" borderId="0" xfId="0" applyFont="1" applyFill="1" applyBorder="1" applyAlignment="1">
      <alignment horizontal="left" indent="1"/>
    </xf>
    <xf numFmtId="0" fontId="75" fillId="0" borderId="0" xfId="0" applyFont="1" applyFill="1" applyBorder="1" applyAlignment="1">
      <alignment horizontal="left" indent="1"/>
    </xf>
    <xf numFmtId="0" fontId="72" fillId="0" borderId="0" xfId="0" applyFont="1" applyFill="1" applyBorder="1"/>
    <xf numFmtId="178" fontId="0" fillId="0" borderId="0" xfId="0" applyNumberFormat="1" applyFont="1" applyFill="1"/>
    <xf numFmtId="1" fontId="0" fillId="0" borderId="0" xfId="0" applyNumberFormat="1" applyFont="1" applyAlignment="1">
      <alignment horizontal="left" indent="1"/>
    </xf>
    <xf numFmtId="0" fontId="35" fillId="81" borderId="0" xfId="0" applyNumberFormat="1" applyFont="1" applyFill="1" applyBorder="1" applyAlignment="1">
      <alignment vertical="center"/>
    </xf>
    <xf numFmtId="0" fontId="35" fillId="0" borderId="0" xfId="0" applyNumberFormat="1" applyFont="1" applyFill="1" applyBorder="1" applyAlignment="1">
      <alignment vertical="center"/>
    </xf>
    <xf numFmtId="0" fontId="70" fillId="78" borderId="0" xfId="0" applyNumberFormat="1" applyFont="1" applyFill="1"/>
    <xf numFmtId="0" fontId="70" fillId="0" borderId="0" xfId="0" applyNumberFormat="1" applyFont="1" applyFill="1"/>
    <xf numFmtId="0" fontId="35" fillId="88" borderId="0" xfId="0" applyNumberFormat="1" applyFont="1" applyFill="1"/>
    <xf numFmtId="0" fontId="35" fillId="84" borderId="0" xfId="0" applyNumberFormat="1" applyFont="1" applyFill="1"/>
    <xf numFmtId="0" fontId="0" fillId="82" borderId="0" xfId="0" applyFill="1"/>
    <xf numFmtId="1" fontId="35" fillId="0" borderId="0" xfId="0" applyNumberFormat="1" applyFont="1" applyFill="1" applyBorder="1" applyAlignment="1">
      <alignment horizontal="center" vertical="center"/>
    </xf>
    <xf numFmtId="0" fontId="35" fillId="0" borderId="0" xfId="0" applyFont="1" applyFill="1" applyAlignment="1">
      <alignment horizontal="center"/>
    </xf>
    <xf numFmtId="178" fontId="73" fillId="0" borderId="0" xfId="0" applyNumberFormat="1" applyFont="1" applyFill="1" applyBorder="1"/>
    <xf numFmtId="178" fontId="72" fillId="0" borderId="0" xfId="0" applyNumberFormat="1" applyFont="1" applyFill="1" applyBorder="1"/>
    <xf numFmtId="0" fontId="72" fillId="0" borderId="0" xfId="0" applyNumberFormat="1" applyFont="1"/>
    <xf numFmtId="1" fontId="72" fillId="0" borderId="0" xfId="0" applyNumberFormat="1" applyFont="1"/>
    <xf numFmtId="1" fontId="72" fillId="0" borderId="0" xfId="0" applyNumberFormat="1" applyFont="1" applyAlignment="1">
      <alignment horizontal="left" indent="3"/>
    </xf>
    <xf numFmtId="1" fontId="72" fillId="0" borderId="0" xfId="0" applyNumberFormat="1" applyFont="1" applyFill="1" applyBorder="1"/>
    <xf numFmtId="1" fontId="71" fillId="0" borderId="0" xfId="0" applyNumberFormat="1" applyFont="1" applyFill="1" applyBorder="1"/>
    <xf numFmtId="1" fontId="71" fillId="0" borderId="0" xfId="0" applyNumberFormat="1" applyFont="1" applyFill="1" applyBorder="1" applyAlignment="1">
      <alignment horizontal="left" indent="3"/>
    </xf>
    <xf numFmtId="1" fontId="0" fillId="0" borderId="0" xfId="0" applyNumberFormat="1" applyFont="1" applyFill="1"/>
    <xf numFmtId="1" fontId="33" fillId="0" borderId="0" xfId="0" applyNumberFormat="1" applyFont="1" applyFill="1" applyBorder="1" applyAlignment="1">
      <alignment horizontal="left" indent="1"/>
    </xf>
    <xf numFmtId="178" fontId="71" fillId="0" borderId="0" xfId="0" applyNumberFormat="1" applyFont="1" applyFill="1" applyBorder="1"/>
    <xf numFmtId="0" fontId="72" fillId="0" borderId="0" xfId="0" applyNumberFormat="1" applyFont="1" applyFill="1" applyBorder="1"/>
    <xf numFmtId="0" fontId="71" fillId="0" borderId="0" xfId="0" applyNumberFormat="1" applyFont="1" applyFill="1" applyBorder="1"/>
    <xf numFmtId="0" fontId="71" fillId="0" borderId="0" xfId="0" applyFont="1" applyFill="1" applyBorder="1" applyAlignment="1">
      <alignment horizontal="left" indent="1"/>
    </xf>
    <xf numFmtId="178" fontId="66" fillId="0" borderId="0" xfId="0" applyNumberFormat="1" applyFont="1" applyFill="1" applyBorder="1"/>
    <xf numFmtId="178" fontId="33" fillId="0" borderId="0" xfId="0" applyNumberFormat="1" applyFont="1" applyFill="1" applyBorder="1"/>
    <xf numFmtId="1" fontId="0" fillId="0" borderId="0" xfId="0" applyNumberFormat="1" applyFont="1" applyFill="1" applyBorder="1"/>
    <xf numFmtId="1" fontId="33" fillId="0" borderId="0" xfId="0" applyNumberFormat="1" applyFont="1" applyFill="1" applyBorder="1"/>
    <xf numFmtId="0" fontId="66" fillId="0" borderId="0" xfId="0" applyFont="1" applyFill="1" applyBorder="1" applyAlignment="1">
      <alignment horizontal="left" indent="1"/>
    </xf>
    <xf numFmtId="0" fontId="51" fillId="87" borderId="0" xfId="0" applyNumberFormat="1" applyFont="1" applyFill="1" applyBorder="1" applyAlignment="1">
      <alignment vertical="center"/>
    </xf>
    <xf numFmtId="0" fontId="51" fillId="0" borderId="0" xfId="0" applyNumberFormat="1" applyFont="1" applyFill="1" applyBorder="1" applyAlignment="1">
      <alignment vertical="center"/>
    </xf>
    <xf numFmtId="0" fontId="51" fillId="86" borderId="0" xfId="0" applyNumberFormat="1" applyFont="1" applyFill="1" applyBorder="1"/>
    <xf numFmtId="0" fontId="51" fillId="0" borderId="0" xfId="0" applyNumberFormat="1" applyFont="1" applyFill="1" applyBorder="1"/>
    <xf numFmtId="0" fontId="51" fillId="85" borderId="0" xfId="0" applyNumberFormat="1" applyFont="1" applyFill="1" applyBorder="1"/>
    <xf numFmtId="0" fontId="70" fillId="84" borderId="0" xfId="0" applyNumberFormat="1" applyFont="1" applyFill="1"/>
    <xf numFmtId="0" fontId="51" fillId="83" borderId="0" xfId="0" applyNumberFormat="1" applyFont="1" applyFill="1" applyBorder="1"/>
    <xf numFmtId="0" fontId="33" fillId="0" borderId="0" xfId="0" applyFont="1" applyFill="1" applyBorder="1"/>
    <xf numFmtId="1" fontId="51" fillId="87" borderId="0" xfId="0" applyNumberFormat="1" applyFont="1" applyFill="1" applyBorder="1" applyAlignment="1">
      <alignment vertical="center"/>
    </xf>
    <xf numFmtId="1" fontId="51" fillId="0" borderId="0" xfId="0" applyNumberFormat="1" applyFont="1" applyFill="1" applyBorder="1" applyAlignment="1">
      <alignment horizontal="center" vertical="center"/>
    </xf>
    <xf numFmtId="0" fontId="51" fillId="86" borderId="0" xfId="0" applyFont="1" applyFill="1" applyBorder="1" applyAlignment="1"/>
    <xf numFmtId="0" fontId="51" fillId="0" borderId="0" xfId="0" applyFont="1" applyFill="1" applyBorder="1" applyAlignment="1">
      <alignment horizontal="center"/>
    </xf>
    <xf numFmtId="0" fontId="51" fillId="85" borderId="0" xfId="0" applyFont="1" applyFill="1" applyBorder="1" applyAlignment="1"/>
    <xf numFmtId="0" fontId="35" fillId="84" borderId="0" xfId="0" applyFont="1" applyFill="1" applyAlignment="1">
      <alignment horizontal="center"/>
    </xf>
    <xf numFmtId="0" fontId="51" fillId="83" borderId="0" xfId="0" applyFont="1" applyFill="1" applyBorder="1" applyAlignment="1"/>
    <xf numFmtId="0" fontId="69" fillId="0" borderId="0" xfId="0" applyFont="1" applyFill="1" applyBorder="1"/>
    <xf numFmtId="0" fontId="68" fillId="82" borderId="0" xfId="0" applyFont="1" applyFill="1"/>
    <xf numFmtId="0" fontId="47" fillId="0" borderId="0" xfId="2517"/>
    <xf numFmtId="0" fontId="35" fillId="88" borderId="0" xfId="0" applyFont="1" applyFill="1" applyAlignment="1">
      <alignment horizontal="center"/>
    </xf>
    <xf numFmtId="0" fontId="35" fillId="78" borderId="0" xfId="0" applyFont="1" applyFill="1" applyAlignment="1">
      <alignment horizontal="center"/>
    </xf>
    <xf numFmtId="1" fontId="35" fillId="81" borderId="0" xfId="0" applyNumberFormat="1" applyFont="1" applyFill="1" applyBorder="1" applyAlignment="1">
      <alignment horizontal="center" vertical="center"/>
    </xf>
    <xf numFmtId="0" fontId="35" fillId="84" borderId="0" xfId="0" applyFont="1" applyFill="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Fill="1" applyBorder="1" applyAlignment="1">
      <alignment horizontal="center"/>
    </xf>
    <xf numFmtId="0" fontId="0" fillId="0" borderId="16"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xf>
    <xf numFmtId="0" fontId="35" fillId="0" borderId="51" xfId="0" applyFont="1" applyBorder="1" applyAlignment="1">
      <alignment horizontal="center" vertical="center"/>
    </xf>
    <xf numFmtId="0" fontId="35" fillId="0" borderId="54" xfId="0" applyFont="1" applyBorder="1" applyAlignment="1">
      <alignment horizontal="center" vertical="center"/>
    </xf>
    <xf numFmtId="0" fontId="35" fillId="0" borderId="20" xfId="0" applyFont="1" applyBorder="1" applyAlignment="1">
      <alignment horizontal="center" vertical="center"/>
    </xf>
    <xf numFmtId="0" fontId="0" fillId="0" borderId="51" xfId="0" applyBorder="1" applyAlignment="1">
      <alignment horizontal="center" vertical="center"/>
    </xf>
    <xf numFmtId="0" fontId="0" fillId="0" borderId="72" xfId="0" applyBorder="1" applyAlignment="1">
      <alignment horizontal="center"/>
    </xf>
    <xf numFmtId="0" fontId="35" fillId="0" borderId="0" xfId="0" applyFont="1" applyBorder="1" applyAlignment="1">
      <alignment horizontal="center" vertical="center"/>
    </xf>
    <xf numFmtId="0" fontId="0" fillId="0" borderId="75" xfId="0"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7" xfId="0" applyBorder="1" applyAlignment="1">
      <alignment horizontal="center" vertical="center"/>
    </xf>
    <xf numFmtId="0" fontId="0" fillId="0" borderId="14" xfId="0" applyBorder="1" applyAlignment="1">
      <alignment horizontal="center"/>
    </xf>
    <xf numFmtId="0" fontId="0" fillId="0" borderId="15" xfId="0" applyNumberFormat="1" applyBorder="1" applyAlignment="1">
      <alignment horizontal="center"/>
    </xf>
    <xf numFmtId="0" fontId="0" fillId="0" borderId="16" xfId="0" applyNumberFormat="1" applyBorder="1" applyAlignment="1">
      <alignment horizontal="center"/>
    </xf>
    <xf numFmtId="0" fontId="0" fillId="0" borderId="17" xfId="0" applyNumberFormat="1" applyFill="1" applyBorder="1" applyAlignment="1">
      <alignment horizontal="center"/>
    </xf>
    <xf numFmtId="0" fontId="0" fillId="0" borderId="16" xfId="0" applyNumberFormat="1" applyFill="1" applyBorder="1" applyAlignment="1">
      <alignment horizontal="center"/>
    </xf>
    <xf numFmtId="0" fontId="0" fillId="0" borderId="18" xfId="0" applyNumberFormat="1" applyFill="1" applyBorder="1" applyAlignment="1">
      <alignment horizontal="center"/>
    </xf>
    <xf numFmtId="0" fontId="0" fillId="0" borderId="19" xfId="0" applyNumberFormat="1" applyFill="1" applyBorder="1" applyAlignment="1">
      <alignment horizontal="center"/>
    </xf>
  </cellXfs>
  <cellStyles count="5190">
    <cellStyle name="_x000a_shell=progma 2" xfId="2565" xr:uid="{00000000-0005-0000-0000-000000000000}"/>
    <cellStyle name="_x000a_shell=progma 2 2" xfId="2566" xr:uid="{00000000-0005-0000-0000-000001000000}"/>
    <cellStyle name="1.000" xfId="2567" xr:uid="{00000000-0005-0000-0000-000002000000}"/>
    <cellStyle name="1.000 2" xfId="2568" xr:uid="{00000000-0005-0000-0000-000003000000}"/>
    <cellStyle name="20 % - Markeringsfarve1" xfId="4113" xr:uid="{00000000-0005-0000-0000-000004000000}"/>
    <cellStyle name="20 % - Markeringsfarve1 2" xfId="4114" xr:uid="{00000000-0005-0000-0000-000005000000}"/>
    <cellStyle name="20 % - Markeringsfarve2" xfId="4115" xr:uid="{00000000-0005-0000-0000-000006000000}"/>
    <cellStyle name="20 % - Markeringsfarve2 2" xfId="4116" xr:uid="{00000000-0005-0000-0000-000007000000}"/>
    <cellStyle name="20 % - Markeringsfarve3" xfId="4117" xr:uid="{00000000-0005-0000-0000-000008000000}"/>
    <cellStyle name="20 % - Markeringsfarve3 2" xfId="4118" xr:uid="{00000000-0005-0000-0000-000009000000}"/>
    <cellStyle name="20 % - Markeringsfarve4" xfId="4119" xr:uid="{00000000-0005-0000-0000-00000A000000}"/>
    <cellStyle name="20 % - Markeringsfarve4 2" xfId="4120" xr:uid="{00000000-0005-0000-0000-00000B000000}"/>
    <cellStyle name="20 % - Markeringsfarve5" xfId="4121" xr:uid="{00000000-0005-0000-0000-00000C000000}"/>
    <cellStyle name="20 % - Markeringsfarve5 2" xfId="4122" xr:uid="{00000000-0005-0000-0000-00000D000000}"/>
    <cellStyle name="20 % - Markeringsfarve6" xfId="4123" xr:uid="{00000000-0005-0000-0000-00000E000000}"/>
    <cellStyle name="20 % - Markeringsfarve6 2" xfId="4124" xr:uid="{00000000-0005-0000-0000-00000F000000}"/>
    <cellStyle name="20% - Colore 1" xfId="1" xr:uid="{00000000-0005-0000-0000-000010000000}"/>
    <cellStyle name="20% - Colore 1 2" xfId="4125" xr:uid="{00000000-0005-0000-0000-000011000000}"/>
    <cellStyle name="20% - Colore 2" xfId="2" xr:uid="{00000000-0005-0000-0000-000012000000}"/>
    <cellStyle name="20% - Colore 2 2" xfId="4126" xr:uid="{00000000-0005-0000-0000-000013000000}"/>
    <cellStyle name="20% - Colore 3" xfId="3" xr:uid="{00000000-0005-0000-0000-000014000000}"/>
    <cellStyle name="20% - Colore 3 2" xfId="4127" xr:uid="{00000000-0005-0000-0000-000015000000}"/>
    <cellStyle name="20% - Colore 4" xfId="4" xr:uid="{00000000-0005-0000-0000-000016000000}"/>
    <cellStyle name="20% - Colore 4 2" xfId="4128" xr:uid="{00000000-0005-0000-0000-000017000000}"/>
    <cellStyle name="20% - Colore 5" xfId="5" xr:uid="{00000000-0005-0000-0000-000018000000}"/>
    <cellStyle name="20% - Colore 5 2" xfId="4129" xr:uid="{00000000-0005-0000-0000-000019000000}"/>
    <cellStyle name="20% - Colore 6" xfId="6" xr:uid="{00000000-0005-0000-0000-00001A000000}"/>
    <cellStyle name="20% - Colore 6 2" xfId="4130" xr:uid="{00000000-0005-0000-0000-00001B000000}"/>
    <cellStyle name="40 % - Markeringsfarve1" xfId="4131" xr:uid="{00000000-0005-0000-0000-00001C000000}"/>
    <cellStyle name="40 % - Markeringsfarve1 2" xfId="4132" xr:uid="{00000000-0005-0000-0000-00001D000000}"/>
    <cellStyle name="40 % - Markeringsfarve2" xfId="4133" xr:uid="{00000000-0005-0000-0000-00001E000000}"/>
    <cellStyle name="40 % - Markeringsfarve2 2" xfId="4134" xr:uid="{00000000-0005-0000-0000-00001F000000}"/>
    <cellStyle name="40 % - Markeringsfarve3" xfId="4135" xr:uid="{00000000-0005-0000-0000-000020000000}"/>
    <cellStyle name="40 % - Markeringsfarve3 2" xfId="4136" xr:uid="{00000000-0005-0000-0000-000021000000}"/>
    <cellStyle name="40 % - Markeringsfarve4" xfId="4137" xr:uid="{00000000-0005-0000-0000-000022000000}"/>
    <cellStyle name="40 % - Markeringsfarve4 2" xfId="4138" xr:uid="{00000000-0005-0000-0000-000023000000}"/>
    <cellStyle name="40 % - Markeringsfarve5" xfId="4139" xr:uid="{00000000-0005-0000-0000-000024000000}"/>
    <cellStyle name="40 % - Markeringsfarve5 2" xfId="4140" xr:uid="{00000000-0005-0000-0000-000025000000}"/>
    <cellStyle name="40 % - Markeringsfarve6" xfId="4141" xr:uid="{00000000-0005-0000-0000-000026000000}"/>
    <cellStyle name="40 % - Markeringsfarve6 2" xfId="4142" xr:uid="{00000000-0005-0000-0000-000027000000}"/>
    <cellStyle name="40% - Colore 1" xfId="7" xr:uid="{00000000-0005-0000-0000-000028000000}"/>
    <cellStyle name="40% - Colore 1 2" xfId="4143" xr:uid="{00000000-0005-0000-0000-000029000000}"/>
    <cellStyle name="40% - Colore 2" xfId="8" xr:uid="{00000000-0005-0000-0000-00002A000000}"/>
    <cellStyle name="40% - Colore 2 2" xfId="4144" xr:uid="{00000000-0005-0000-0000-00002B000000}"/>
    <cellStyle name="40% - Colore 3" xfId="9" xr:uid="{00000000-0005-0000-0000-00002C000000}"/>
    <cellStyle name="40% - Colore 3 2" xfId="4145" xr:uid="{00000000-0005-0000-0000-00002D000000}"/>
    <cellStyle name="40% - Colore 4" xfId="10" xr:uid="{00000000-0005-0000-0000-00002E000000}"/>
    <cellStyle name="40% - Colore 4 2" xfId="4146" xr:uid="{00000000-0005-0000-0000-00002F000000}"/>
    <cellStyle name="40% - Colore 5" xfId="11" xr:uid="{00000000-0005-0000-0000-000030000000}"/>
    <cellStyle name="40% - Colore 5 2" xfId="4147" xr:uid="{00000000-0005-0000-0000-000031000000}"/>
    <cellStyle name="40% - Colore 6" xfId="12" xr:uid="{00000000-0005-0000-0000-000032000000}"/>
    <cellStyle name="40% - Colore 6 2" xfId="4148" xr:uid="{00000000-0005-0000-0000-000033000000}"/>
    <cellStyle name="5x indented GHG Textfiels" xfId="13" xr:uid="{00000000-0005-0000-0000-000034000000}"/>
    <cellStyle name="5x indented GHG Textfiels 2" xfId="2569" xr:uid="{00000000-0005-0000-0000-000035000000}"/>
    <cellStyle name="60 % - Markeringsfarve1" xfId="4149" xr:uid="{00000000-0005-0000-0000-000036000000}"/>
    <cellStyle name="60 % - Markeringsfarve2" xfId="4150" xr:uid="{00000000-0005-0000-0000-000037000000}"/>
    <cellStyle name="60 % - Markeringsfarve3" xfId="4151" xr:uid="{00000000-0005-0000-0000-000038000000}"/>
    <cellStyle name="60 % - Markeringsfarve4" xfId="4152" xr:uid="{00000000-0005-0000-0000-000039000000}"/>
    <cellStyle name="60 % - Markeringsfarve5" xfId="4153" xr:uid="{00000000-0005-0000-0000-00003A000000}"/>
    <cellStyle name="60 % - Markeringsfarve6" xfId="4154" xr:uid="{00000000-0005-0000-0000-00003B000000}"/>
    <cellStyle name="60% - Colore 1" xfId="14" xr:uid="{00000000-0005-0000-0000-00003C000000}"/>
    <cellStyle name="60% - Colore 2" xfId="15" xr:uid="{00000000-0005-0000-0000-00003D000000}"/>
    <cellStyle name="60% - Colore 3" xfId="16" xr:uid="{00000000-0005-0000-0000-00003E000000}"/>
    <cellStyle name="60% - Colore 4" xfId="17" xr:uid="{00000000-0005-0000-0000-00003F000000}"/>
    <cellStyle name="60% - Colore 5" xfId="18" xr:uid="{00000000-0005-0000-0000-000040000000}"/>
    <cellStyle name="60% - Colore 6" xfId="19" xr:uid="{00000000-0005-0000-0000-000041000000}"/>
    <cellStyle name="AggOrange_CRFReport-template" xfId="20" xr:uid="{00000000-0005-0000-0000-000042000000}"/>
    <cellStyle name="AggOrange9_CRFReport-template" xfId="21" xr:uid="{00000000-0005-0000-0000-000043000000}"/>
    <cellStyle name="Bad 2" xfId="22" xr:uid="{00000000-0005-0000-0000-000044000000}"/>
    <cellStyle name="Bad 3" xfId="2570" xr:uid="{00000000-0005-0000-0000-000045000000}"/>
    <cellStyle name="Bruger data" xfId="2571" xr:uid="{00000000-0005-0000-0000-000046000000}"/>
    <cellStyle name="Calcolo" xfId="23" xr:uid="{00000000-0005-0000-0000-000047000000}"/>
    <cellStyle name="Calcolo 2" xfId="1526" xr:uid="{00000000-0005-0000-0000-000048000000}"/>
    <cellStyle name="Calcolo 2 2" xfId="4155" xr:uid="{00000000-0005-0000-0000-000049000000}"/>
    <cellStyle name="Calcolo 2 2 2" xfId="5147" xr:uid="{00000000-0005-0000-0000-00004A000000}"/>
    <cellStyle name="Calcolo 2 3" xfId="4156" xr:uid="{00000000-0005-0000-0000-00004B000000}"/>
    <cellStyle name="Calcolo 2 3 2" xfId="5148" xr:uid="{00000000-0005-0000-0000-00004C000000}"/>
    <cellStyle name="Calcolo 3" xfId="1527" xr:uid="{00000000-0005-0000-0000-00004D000000}"/>
    <cellStyle name="Calcolo 3 2" xfId="4157" xr:uid="{00000000-0005-0000-0000-00004E000000}"/>
    <cellStyle name="Calcolo 3 2 2" xfId="5149" xr:uid="{00000000-0005-0000-0000-00004F000000}"/>
    <cellStyle name="Calcolo 4" xfId="1528" xr:uid="{00000000-0005-0000-0000-000050000000}"/>
    <cellStyle name="Calcolo 5" xfId="1529" xr:uid="{00000000-0005-0000-0000-000051000000}"/>
    <cellStyle name="Calcolo 6" xfId="1530" xr:uid="{00000000-0005-0000-0000-000052000000}"/>
    <cellStyle name="Calcolo 7" xfId="1531" xr:uid="{00000000-0005-0000-0000-000053000000}"/>
    <cellStyle name="Calcolo 8" xfId="4158" xr:uid="{00000000-0005-0000-0000-000054000000}"/>
    <cellStyle name="Calcolo 8 2" xfId="5150" xr:uid="{00000000-0005-0000-0000-000055000000}"/>
    <cellStyle name="Calcolo 9" xfId="1525" xr:uid="{00000000-0005-0000-0000-000056000000}"/>
    <cellStyle name="Calculation 2" xfId="2572" xr:uid="{00000000-0005-0000-0000-000057000000}"/>
    <cellStyle name="Calculations" xfId="2573" xr:uid="{00000000-0005-0000-0000-000058000000}"/>
    <cellStyle name="Cella collegata" xfId="24" xr:uid="{00000000-0005-0000-0000-000059000000}"/>
    <cellStyle name="Cella da controllare" xfId="25" xr:uid="{00000000-0005-0000-0000-00005A000000}"/>
    <cellStyle name="Colore 1" xfId="26" xr:uid="{00000000-0005-0000-0000-00005B000000}"/>
    <cellStyle name="Colore 2" xfId="27" xr:uid="{00000000-0005-0000-0000-00005C000000}"/>
    <cellStyle name="Colore 3" xfId="28" xr:uid="{00000000-0005-0000-0000-00005D000000}"/>
    <cellStyle name="Colore 4" xfId="29" xr:uid="{00000000-0005-0000-0000-00005E000000}"/>
    <cellStyle name="Colore 5" xfId="30" xr:uid="{00000000-0005-0000-0000-00005F000000}"/>
    <cellStyle name="Colore 6" xfId="31" xr:uid="{00000000-0005-0000-0000-000060000000}"/>
    <cellStyle name="Comma 10" xfId="1532" xr:uid="{00000000-0005-0000-0000-000061000000}"/>
    <cellStyle name="Comma 2" xfId="32" xr:uid="{00000000-0005-0000-0000-000062000000}"/>
    <cellStyle name="Comma 2 2" xfId="33" xr:uid="{00000000-0005-0000-0000-000063000000}"/>
    <cellStyle name="Comma 2 2 2" xfId="2574" xr:uid="{00000000-0005-0000-0000-000064000000}"/>
    <cellStyle name="Comma 2 2 2 2" xfId="2575" xr:uid="{00000000-0005-0000-0000-000065000000}"/>
    <cellStyle name="Comma 2 2 2 2 2" xfId="2576" xr:uid="{00000000-0005-0000-0000-000066000000}"/>
    <cellStyle name="Comma 2 2 2 3" xfId="2577" xr:uid="{00000000-0005-0000-0000-000067000000}"/>
    <cellStyle name="Comma 2 2 3" xfId="2578" xr:uid="{00000000-0005-0000-0000-000068000000}"/>
    <cellStyle name="Comma 2 2 4" xfId="1534" xr:uid="{00000000-0005-0000-0000-000069000000}"/>
    <cellStyle name="Comma 2 3" xfId="34" xr:uid="{00000000-0005-0000-0000-00006A000000}"/>
    <cellStyle name="Comma 2 3 2" xfId="35" xr:uid="{00000000-0005-0000-0000-00006B000000}"/>
    <cellStyle name="Comma 2 3 2 2" xfId="2579" xr:uid="{00000000-0005-0000-0000-00006C000000}"/>
    <cellStyle name="Comma 2 3 2 2 2" xfId="4159" xr:uid="{00000000-0005-0000-0000-00006D000000}"/>
    <cellStyle name="Comma 2 3 2 3" xfId="1536" xr:uid="{00000000-0005-0000-0000-00006E000000}"/>
    <cellStyle name="Comma 2 3 3" xfId="1537" xr:uid="{00000000-0005-0000-0000-00006F000000}"/>
    <cellStyle name="Comma 2 3 3 2" xfId="2580" xr:uid="{00000000-0005-0000-0000-000070000000}"/>
    <cellStyle name="Comma 2 3 3 2 2" xfId="2581" xr:uid="{00000000-0005-0000-0000-000071000000}"/>
    <cellStyle name="Comma 2 3 3 3" xfId="2582" xr:uid="{00000000-0005-0000-0000-000072000000}"/>
    <cellStyle name="Comma 2 3 4" xfId="2583" xr:uid="{00000000-0005-0000-0000-000073000000}"/>
    <cellStyle name="Comma 2 3 4 2" xfId="2584" xr:uid="{00000000-0005-0000-0000-000074000000}"/>
    <cellStyle name="Comma 2 3 5" xfId="2585" xr:uid="{00000000-0005-0000-0000-000075000000}"/>
    <cellStyle name="Comma 2 3 6" xfId="4160" xr:uid="{00000000-0005-0000-0000-000076000000}"/>
    <cellStyle name="Comma 2 3 7" xfId="1535" xr:uid="{00000000-0005-0000-0000-000077000000}"/>
    <cellStyle name="Comma 2 4" xfId="36" xr:uid="{00000000-0005-0000-0000-000078000000}"/>
    <cellStyle name="Comma 2 4 2" xfId="2586" xr:uid="{00000000-0005-0000-0000-000079000000}"/>
    <cellStyle name="Comma 2 4 3" xfId="1538" xr:uid="{00000000-0005-0000-0000-00007A000000}"/>
    <cellStyle name="Comma 2 5" xfId="2587" xr:uid="{00000000-0005-0000-0000-00007B000000}"/>
    <cellStyle name="Comma 2 5 2" xfId="2588" xr:uid="{00000000-0005-0000-0000-00007C000000}"/>
    <cellStyle name="Comma 2 6" xfId="2589" xr:uid="{00000000-0005-0000-0000-00007D000000}"/>
    <cellStyle name="Comma 2 6 2" xfId="2590" xr:uid="{00000000-0005-0000-0000-00007E000000}"/>
    <cellStyle name="Comma 2 7" xfId="2591" xr:uid="{00000000-0005-0000-0000-00007F000000}"/>
    <cellStyle name="Comma 2 8" xfId="4161" xr:uid="{00000000-0005-0000-0000-000080000000}"/>
    <cellStyle name="Comma 2 9" xfId="1533" xr:uid="{00000000-0005-0000-0000-000081000000}"/>
    <cellStyle name="Comma 3" xfId="37" xr:uid="{00000000-0005-0000-0000-000082000000}"/>
    <cellStyle name="Comma 3 2" xfId="2592" xr:uid="{00000000-0005-0000-0000-000083000000}"/>
    <cellStyle name="Comma 3 2 2" xfId="2593" xr:uid="{00000000-0005-0000-0000-000084000000}"/>
    <cellStyle name="Comma 3 2 2 2" xfId="2594" xr:uid="{00000000-0005-0000-0000-000085000000}"/>
    <cellStyle name="Comma 3 2 3" xfId="2595" xr:uid="{00000000-0005-0000-0000-000086000000}"/>
    <cellStyle name="Comma 3 3" xfId="2596" xr:uid="{00000000-0005-0000-0000-000087000000}"/>
    <cellStyle name="Comma 3 3 2" xfId="2597" xr:uid="{00000000-0005-0000-0000-000088000000}"/>
    <cellStyle name="Comma 3 3 2 2" xfId="2598" xr:uid="{00000000-0005-0000-0000-000089000000}"/>
    <cellStyle name="Comma 3 3 3" xfId="2599" xr:uid="{00000000-0005-0000-0000-00008A000000}"/>
    <cellStyle name="Comma 3 4" xfId="2600" xr:uid="{00000000-0005-0000-0000-00008B000000}"/>
    <cellStyle name="Comma 3 4 2" xfId="2601" xr:uid="{00000000-0005-0000-0000-00008C000000}"/>
    <cellStyle name="Comma 3 5" xfId="2602" xr:uid="{00000000-0005-0000-0000-00008D000000}"/>
    <cellStyle name="Comma 3 6" xfId="4162" xr:uid="{00000000-0005-0000-0000-00008E000000}"/>
    <cellStyle name="Comma 3 7" xfId="1539" xr:uid="{00000000-0005-0000-0000-00008F000000}"/>
    <cellStyle name="Comma 4" xfId="38" xr:uid="{00000000-0005-0000-0000-000090000000}"/>
    <cellStyle name="Comma 4 2" xfId="2603" xr:uid="{00000000-0005-0000-0000-000091000000}"/>
    <cellStyle name="Comma 4 2 2" xfId="2604" xr:uid="{00000000-0005-0000-0000-000092000000}"/>
    <cellStyle name="Comma 4 2 2 2" xfId="2605" xr:uid="{00000000-0005-0000-0000-000093000000}"/>
    <cellStyle name="Comma 4 2 3" xfId="2606" xr:uid="{00000000-0005-0000-0000-000094000000}"/>
    <cellStyle name="Comma 4 2 4" xfId="4163" xr:uid="{00000000-0005-0000-0000-000095000000}"/>
    <cellStyle name="Comma 4 3" xfId="2607" xr:uid="{00000000-0005-0000-0000-000096000000}"/>
    <cellStyle name="Comma 4 3 2" xfId="2608" xr:uid="{00000000-0005-0000-0000-000097000000}"/>
    <cellStyle name="Comma 4 3 2 2" xfId="2609" xr:uid="{00000000-0005-0000-0000-000098000000}"/>
    <cellStyle name="Comma 4 3 3" xfId="2610" xr:uid="{00000000-0005-0000-0000-000099000000}"/>
    <cellStyle name="Comma 4 4" xfId="2611" xr:uid="{00000000-0005-0000-0000-00009A000000}"/>
    <cellStyle name="Comma 4 4 2" xfId="2612" xr:uid="{00000000-0005-0000-0000-00009B000000}"/>
    <cellStyle name="Comma 4 4 2 2" xfId="2613" xr:uid="{00000000-0005-0000-0000-00009C000000}"/>
    <cellStyle name="Comma 4 4 3" xfId="2614" xr:uid="{00000000-0005-0000-0000-00009D000000}"/>
    <cellStyle name="Comma 4 5" xfId="2615" xr:uid="{00000000-0005-0000-0000-00009E000000}"/>
    <cellStyle name="Comma 4 5 2" xfId="2616" xr:uid="{00000000-0005-0000-0000-00009F000000}"/>
    <cellStyle name="Comma 4 6" xfId="2617" xr:uid="{00000000-0005-0000-0000-0000A0000000}"/>
    <cellStyle name="Comma 4 7" xfId="4164" xr:uid="{00000000-0005-0000-0000-0000A1000000}"/>
    <cellStyle name="Comma 4 8" xfId="1540" xr:uid="{00000000-0005-0000-0000-0000A2000000}"/>
    <cellStyle name="Comma 5" xfId="1541" xr:uid="{00000000-0005-0000-0000-0000A3000000}"/>
    <cellStyle name="Comma 5 2" xfId="2618" xr:uid="{00000000-0005-0000-0000-0000A4000000}"/>
    <cellStyle name="Comma 5 2 2" xfId="2619" xr:uid="{00000000-0005-0000-0000-0000A5000000}"/>
    <cellStyle name="Comma 5 3" xfId="2620" xr:uid="{00000000-0005-0000-0000-0000A6000000}"/>
    <cellStyle name="Comma 5 4" xfId="4165" xr:uid="{00000000-0005-0000-0000-0000A7000000}"/>
    <cellStyle name="Comma 6" xfId="39" xr:uid="{00000000-0005-0000-0000-0000A8000000}"/>
    <cellStyle name="Comma 6 2" xfId="2621" xr:uid="{00000000-0005-0000-0000-0000A9000000}"/>
    <cellStyle name="Comma 6 2 2" xfId="2622" xr:uid="{00000000-0005-0000-0000-0000AA000000}"/>
    <cellStyle name="Comma 6 3" xfId="2623" xr:uid="{00000000-0005-0000-0000-0000AB000000}"/>
    <cellStyle name="Comma 6 4" xfId="4166" xr:uid="{00000000-0005-0000-0000-0000AC000000}"/>
    <cellStyle name="Comma 6 5" xfId="1542" xr:uid="{00000000-0005-0000-0000-0000AD000000}"/>
    <cellStyle name="Comma 7" xfId="1543" xr:uid="{00000000-0005-0000-0000-0000AE000000}"/>
    <cellStyle name="Comma 7 2" xfId="2624" xr:uid="{00000000-0005-0000-0000-0000AF000000}"/>
    <cellStyle name="Comma 7 2 2" xfId="2625" xr:uid="{00000000-0005-0000-0000-0000B0000000}"/>
    <cellStyle name="Comma 7 3" xfId="2626" xr:uid="{00000000-0005-0000-0000-0000B1000000}"/>
    <cellStyle name="Comma 8" xfId="4167" xr:uid="{00000000-0005-0000-0000-0000B2000000}"/>
    <cellStyle name="Comma 9" xfId="5092" xr:uid="{00000000-0005-0000-0000-0000B3000000}"/>
    <cellStyle name="Comma0 - Type3" xfId="40" xr:uid="{00000000-0005-0000-0000-0000B4000000}"/>
    <cellStyle name="Constant" xfId="5095" xr:uid="{00000000-0005-0000-0000-0000B5000000}"/>
    <cellStyle name="Constant 2" xfId="5189" xr:uid="{00000000-0005-0000-0000-0000B6000000}"/>
    <cellStyle name="CustomizationCells" xfId="41" xr:uid="{00000000-0005-0000-0000-0000B7000000}"/>
    <cellStyle name="CustomizationCells 2" xfId="1545" xr:uid="{00000000-0005-0000-0000-0000B8000000}"/>
    <cellStyle name="CustomizationCells 2 2" xfId="4168" xr:uid="{00000000-0005-0000-0000-0000B9000000}"/>
    <cellStyle name="CustomizationCells 3" xfId="1546" xr:uid="{00000000-0005-0000-0000-0000BA000000}"/>
    <cellStyle name="CustomizationCells 3 2" xfId="2476" xr:uid="{00000000-0005-0000-0000-0000BB000000}"/>
    <cellStyle name="CustomizationCells 4" xfId="1547" xr:uid="{00000000-0005-0000-0000-0000BC000000}"/>
    <cellStyle name="CustomizationCells 4 2" xfId="2475" xr:uid="{00000000-0005-0000-0000-0000BD000000}"/>
    <cellStyle name="CustomizationCells 5" xfId="1548" xr:uid="{00000000-0005-0000-0000-0000BE000000}"/>
    <cellStyle name="CustomizationCells 5 2" xfId="2474" xr:uid="{00000000-0005-0000-0000-0000BF000000}"/>
    <cellStyle name="CustomizationCells 6" xfId="1549" xr:uid="{00000000-0005-0000-0000-0000C0000000}"/>
    <cellStyle name="CustomizationCells 6 2" xfId="2471" xr:uid="{00000000-0005-0000-0000-0000C1000000}"/>
    <cellStyle name="CustomizationCells 7" xfId="4169" xr:uid="{00000000-0005-0000-0000-0000C2000000}"/>
    <cellStyle name="CustomizationCells 8" xfId="1544" xr:uid="{00000000-0005-0000-0000-0000C3000000}"/>
    <cellStyle name="Euro" xfId="42" xr:uid="{00000000-0005-0000-0000-0000C4000000}"/>
    <cellStyle name="Euro 10" xfId="43" xr:uid="{00000000-0005-0000-0000-0000C5000000}"/>
    <cellStyle name="Euro 10 2" xfId="44" xr:uid="{00000000-0005-0000-0000-0000C6000000}"/>
    <cellStyle name="Euro 10 2 2" xfId="2627" xr:uid="{00000000-0005-0000-0000-0000C7000000}"/>
    <cellStyle name="Euro 10 3" xfId="45" xr:uid="{00000000-0005-0000-0000-0000C8000000}"/>
    <cellStyle name="Euro 10 3 2" xfId="46" xr:uid="{00000000-0005-0000-0000-0000C9000000}"/>
    <cellStyle name="Euro 10 3 2 2" xfId="4170" xr:uid="{00000000-0005-0000-0000-0000CA000000}"/>
    <cellStyle name="Euro 10 3 2 3" xfId="4171" xr:uid="{00000000-0005-0000-0000-0000CB000000}"/>
    <cellStyle name="Euro 10 3 3" xfId="1551" xr:uid="{00000000-0005-0000-0000-0000CC000000}"/>
    <cellStyle name="Euro 10 3 3 2" xfId="2628" xr:uid="{00000000-0005-0000-0000-0000CD000000}"/>
    <cellStyle name="Euro 10 3 4" xfId="2629" xr:uid="{00000000-0005-0000-0000-0000CE000000}"/>
    <cellStyle name="Euro 10 3 5" xfId="1550" xr:uid="{00000000-0005-0000-0000-0000CF000000}"/>
    <cellStyle name="Euro 10 4" xfId="47" xr:uid="{00000000-0005-0000-0000-0000D0000000}"/>
    <cellStyle name="Euro 10 4 2" xfId="2630" xr:uid="{00000000-0005-0000-0000-0000D1000000}"/>
    <cellStyle name="Euro 10 4 2 2" xfId="2631" xr:uid="{00000000-0005-0000-0000-0000D2000000}"/>
    <cellStyle name="Euro 10 4 3" xfId="2632" xr:uid="{00000000-0005-0000-0000-0000D3000000}"/>
    <cellStyle name="Euro 10 4 4" xfId="1552" xr:uid="{00000000-0005-0000-0000-0000D4000000}"/>
    <cellStyle name="Euro 10 5" xfId="48" xr:uid="{00000000-0005-0000-0000-0000D5000000}"/>
    <cellStyle name="Euro 11" xfId="49" xr:uid="{00000000-0005-0000-0000-0000D6000000}"/>
    <cellStyle name="Euro 11 2" xfId="50" xr:uid="{00000000-0005-0000-0000-0000D7000000}"/>
    <cellStyle name="Euro 11 2 2" xfId="2633" xr:uid="{00000000-0005-0000-0000-0000D8000000}"/>
    <cellStyle name="Euro 11 3" xfId="51" xr:uid="{00000000-0005-0000-0000-0000D9000000}"/>
    <cellStyle name="Euro 11 3 2" xfId="52" xr:uid="{00000000-0005-0000-0000-0000DA000000}"/>
    <cellStyle name="Euro 11 3 2 2" xfId="4172" xr:uid="{00000000-0005-0000-0000-0000DB000000}"/>
    <cellStyle name="Euro 11 3 2 3" xfId="4173" xr:uid="{00000000-0005-0000-0000-0000DC000000}"/>
    <cellStyle name="Euro 11 3 3" xfId="1554" xr:uid="{00000000-0005-0000-0000-0000DD000000}"/>
    <cellStyle name="Euro 11 3 3 2" xfId="2634" xr:uid="{00000000-0005-0000-0000-0000DE000000}"/>
    <cellStyle name="Euro 11 3 4" xfId="2635" xr:uid="{00000000-0005-0000-0000-0000DF000000}"/>
    <cellStyle name="Euro 11 3 5" xfId="1553" xr:uid="{00000000-0005-0000-0000-0000E0000000}"/>
    <cellStyle name="Euro 11 4" xfId="53" xr:uid="{00000000-0005-0000-0000-0000E1000000}"/>
    <cellStyle name="Euro 11 4 2" xfId="2636" xr:uid="{00000000-0005-0000-0000-0000E2000000}"/>
    <cellStyle name="Euro 11 4 2 2" xfId="2637" xr:uid="{00000000-0005-0000-0000-0000E3000000}"/>
    <cellStyle name="Euro 11 4 3" xfId="2638" xr:uid="{00000000-0005-0000-0000-0000E4000000}"/>
    <cellStyle name="Euro 11 4 4" xfId="1555" xr:uid="{00000000-0005-0000-0000-0000E5000000}"/>
    <cellStyle name="Euro 11 5" xfId="54" xr:uid="{00000000-0005-0000-0000-0000E6000000}"/>
    <cellStyle name="Euro 12" xfId="55" xr:uid="{00000000-0005-0000-0000-0000E7000000}"/>
    <cellStyle name="Euro 12 2" xfId="56" xr:uid="{00000000-0005-0000-0000-0000E8000000}"/>
    <cellStyle name="Euro 12 2 2" xfId="2639" xr:uid="{00000000-0005-0000-0000-0000E9000000}"/>
    <cellStyle name="Euro 12 3" xfId="57" xr:uid="{00000000-0005-0000-0000-0000EA000000}"/>
    <cellStyle name="Euro 12 3 2" xfId="58" xr:uid="{00000000-0005-0000-0000-0000EB000000}"/>
    <cellStyle name="Euro 12 3 2 2" xfId="4174" xr:uid="{00000000-0005-0000-0000-0000EC000000}"/>
    <cellStyle name="Euro 12 3 2 3" xfId="4175" xr:uid="{00000000-0005-0000-0000-0000ED000000}"/>
    <cellStyle name="Euro 12 3 3" xfId="1557" xr:uid="{00000000-0005-0000-0000-0000EE000000}"/>
    <cellStyle name="Euro 12 3 3 2" xfId="2640" xr:uid="{00000000-0005-0000-0000-0000EF000000}"/>
    <cellStyle name="Euro 12 3 4" xfId="2641" xr:uid="{00000000-0005-0000-0000-0000F0000000}"/>
    <cellStyle name="Euro 12 3 5" xfId="1556" xr:uid="{00000000-0005-0000-0000-0000F1000000}"/>
    <cellStyle name="Euro 12 4" xfId="59" xr:uid="{00000000-0005-0000-0000-0000F2000000}"/>
    <cellStyle name="Euro 12 4 2" xfId="2642" xr:uid="{00000000-0005-0000-0000-0000F3000000}"/>
    <cellStyle name="Euro 12 4 2 2" xfId="2643" xr:uid="{00000000-0005-0000-0000-0000F4000000}"/>
    <cellStyle name="Euro 12 4 3" xfId="2644" xr:uid="{00000000-0005-0000-0000-0000F5000000}"/>
    <cellStyle name="Euro 12 4 4" xfId="1558" xr:uid="{00000000-0005-0000-0000-0000F6000000}"/>
    <cellStyle name="Euro 12 5" xfId="60" xr:uid="{00000000-0005-0000-0000-0000F7000000}"/>
    <cellStyle name="Euro 13" xfId="61" xr:uid="{00000000-0005-0000-0000-0000F8000000}"/>
    <cellStyle name="Euro 13 2" xfId="62" xr:uid="{00000000-0005-0000-0000-0000F9000000}"/>
    <cellStyle name="Euro 13 2 2" xfId="2645" xr:uid="{00000000-0005-0000-0000-0000FA000000}"/>
    <cellStyle name="Euro 13 3" xfId="63" xr:uid="{00000000-0005-0000-0000-0000FB000000}"/>
    <cellStyle name="Euro 13 3 2" xfId="64" xr:uid="{00000000-0005-0000-0000-0000FC000000}"/>
    <cellStyle name="Euro 13 3 2 2" xfId="4176" xr:uid="{00000000-0005-0000-0000-0000FD000000}"/>
    <cellStyle name="Euro 13 3 2 3" xfId="4177" xr:uid="{00000000-0005-0000-0000-0000FE000000}"/>
    <cellStyle name="Euro 13 3 3" xfId="1560" xr:uid="{00000000-0005-0000-0000-0000FF000000}"/>
    <cellStyle name="Euro 13 3 3 2" xfId="2646" xr:uid="{00000000-0005-0000-0000-000000010000}"/>
    <cellStyle name="Euro 13 3 4" xfId="2647" xr:uid="{00000000-0005-0000-0000-000001010000}"/>
    <cellStyle name="Euro 13 3 5" xfId="1559" xr:uid="{00000000-0005-0000-0000-000002010000}"/>
    <cellStyle name="Euro 13 4" xfId="65" xr:uid="{00000000-0005-0000-0000-000003010000}"/>
    <cellStyle name="Euro 13 4 2" xfId="2648" xr:uid="{00000000-0005-0000-0000-000004010000}"/>
    <cellStyle name="Euro 13 4 2 2" xfId="2649" xr:uid="{00000000-0005-0000-0000-000005010000}"/>
    <cellStyle name="Euro 13 4 3" xfId="2650" xr:uid="{00000000-0005-0000-0000-000006010000}"/>
    <cellStyle name="Euro 13 4 4" xfId="1561" xr:uid="{00000000-0005-0000-0000-000007010000}"/>
    <cellStyle name="Euro 13 5" xfId="66" xr:uid="{00000000-0005-0000-0000-000008010000}"/>
    <cellStyle name="Euro 14" xfId="67" xr:uid="{00000000-0005-0000-0000-000009010000}"/>
    <cellStyle name="Euro 14 2" xfId="68" xr:uid="{00000000-0005-0000-0000-00000A010000}"/>
    <cellStyle name="Euro 14 2 2" xfId="2651" xr:uid="{00000000-0005-0000-0000-00000B010000}"/>
    <cellStyle name="Euro 14 3" xfId="69" xr:uid="{00000000-0005-0000-0000-00000C010000}"/>
    <cellStyle name="Euro 14 3 2" xfId="70" xr:uid="{00000000-0005-0000-0000-00000D010000}"/>
    <cellStyle name="Euro 14 3 2 2" xfId="4178" xr:uid="{00000000-0005-0000-0000-00000E010000}"/>
    <cellStyle name="Euro 14 3 2 3" xfId="4179" xr:uid="{00000000-0005-0000-0000-00000F010000}"/>
    <cellStyle name="Euro 14 3 3" xfId="1563" xr:uid="{00000000-0005-0000-0000-000010010000}"/>
    <cellStyle name="Euro 14 3 3 2" xfId="2652" xr:uid="{00000000-0005-0000-0000-000011010000}"/>
    <cellStyle name="Euro 14 3 4" xfId="2653" xr:uid="{00000000-0005-0000-0000-000012010000}"/>
    <cellStyle name="Euro 14 3 5" xfId="1562" xr:uid="{00000000-0005-0000-0000-000013010000}"/>
    <cellStyle name="Euro 14 4" xfId="71" xr:uid="{00000000-0005-0000-0000-000014010000}"/>
    <cellStyle name="Euro 14 4 2" xfId="2654" xr:uid="{00000000-0005-0000-0000-000015010000}"/>
    <cellStyle name="Euro 14 4 2 2" xfId="2655" xr:uid="{00000000-0005-0000-0000-000016010000}"/>
    <cellStyle name="Euro 14 4 3" xfId="2656" xr:uid="{00000000-0005-0000-0000-000017010000}"/>
    <cellStyle name="Euro 14 4 4" xfId="1564" xr:uid="{00000000-0005-0000-0000-000018010000}"/>
    <cellStyle name="Euro 14 5" xfId="72" xr:uid="{00000000-0005-0000-0000-000019010000}"/>
    <cellStyle name="Euro 15" xfId="73" xr:uid="{00000000-0005-0000-0000-00001A010000}"/>
    <cellStyle name="Euro 15 2" xfId="74" xr:uid="{00000000-0005-0000-0000-00001B010000}"/>
    <cellStyle name="Euro 15 2 2" xfId="2657" xr:uid="{00000000-0005-0000-0000-00001C010000}"/>
    <cellStyle name="Euro 15 3" xfId="75" xr:uid="{00000000-0005-0000-0000-00001D010000}"/>
    <cellStyle name="Euro 15 3 2" xfId="76" xr:uid="{00000000-0005-0000-0000-00001E010000}"/>
    <cellStyle name="Euro 15 3 2 2" xfId="4180" xr:uid="{00000000-0005-0000-0000-00001F010000}"/>
    <cellStyle name="Euro 15 3 2 3" xfId="4181" xr:uid="{00000000-0005-0000-0000-000020010000}"/>
    <cellStyle name="Euro 15 3 3" xfId="1566" xr:uid="{00000000-0005-0000-0000-000021010000}"/>
    <cellStyle name="Euro 15 3 3 2" xfId="2658" xr:uid="{00000000-0005-0000-0000-000022010000}"/>
    <cellStyle name="Euro 15 3 4" xfId="2659" xr:uid="{00000000-0005-0000-0000-000023010000}"/>
    <cellStyle name="Euro 15 3 5" xfId="1565" xr:uid="{00000000-0005-0000-0000-000024010000}"/>
    <cellStyle name="Euro 15 4" xfId="77" xr:uid="{00000000-0005-0000-0000-000025010000}"/>
    <cellStyle name="Euro 15 4 2" xfId="2660" xr:uid="{00000000-0005-0000-0000-000026010000}"/>
    <cellStyle name="Euro 15 4 2 2" xfId="2661" xr:uid="{00000000-0005-0000-0000-000027010000}"/>
    <cellStyle name="Euro 15 4 3" xfId="2662" xr:uid="{00000000-0005-0000-0000-000028010000}"/>
    <cellStyle name="Euro 15 4 4" xfId="1567" xr:uid="{00000000-0005-0000-0000-000029010000}"/>
    <cellStyle name="Euro 15 5" xfId="78" xr:uid="{00000000-0005-0000-0000-00002A010000}"/>
    <cellStyle name="Euro 16" xfId="79" xr:uid="{00000000-0005-0000-0000-00002B010000}"/>
    <cellStyle name="Euro 16 2" xfId="80" xr:uid="{00000000-0005-0000-0000-00002C010000}"/>
    <cellStyle name="Euro 16 2 2" xfId="2663" xr:uid="{00000000-0005-0000-0000-00002D010000}"/>
    <cellStyle name="Euro 16 3" xfId="81" xr:uid="{00000000-0005-0000-0000-00002E010000}"/>
    <cellStyle name="Euro 16 3 2" xfId="82" xr:uid="{00000000-0005-0000-0000-00002F010000}"/>
    <cellStyle name="Euro 16 3 2 2" xfId="4182" xr:uid="{00000000-0005-0000-0000-000030010000}"/>
    <cellStyle name="Euro 16 3 2 3" xfId="4183" xr:uid="{00000000-0005-0000-0000-000031010000}"/>
    <cellStyle name="Euro 16 3 3" xfId="1569" xr:uid="{00000000-0005-0000-0000-000032010000}"/>
    <cellStyle name="Euro 16 3 3 2" xfId="2664" xr:uid="{00000000-0005-0000-0000-000033010000}"/>
    <cellStyle name="Euro 16 3 4" xfId="2665" xr:uid="{00000000-0005-0000-0000-000034010000}"/>
    <cellStyle name="Euro 16 3 5" xfId="1568" xr:uid="{00000000-0005-0000-0000-000035010000}"/>
    <cellStyle name="Euro 16 4" xfId="83" xr:uid="{00000000-0005-0000-0000-000036010000}"/>
    <cellStyle name="Euro 16 4 2" xfId="2666" xr:uid="{00000000-0005-0000-0000-000037010000}"/>
    <cellStyle name="Euro 16 4 2 2" xfId="2667" xr:uid="{00000000-0005-0000-0000-000038010000}"/>
    <cellStyle name="Euro 16 4 3" xfId="2668" xr:uid="{00000000-0005-0000-0000-000039010000}"/>
    <cellStyle name="Euro 16 4 4" xfId="1570" xr:uid="{00000000-0005-0000-0000-00003A010000}"/>
    <cellStyle name="Euro 16 5" xfId="84" xr:uid="{00000000-0005-0000-0000-00003B010000}"/>
    <cellStyle name="Euro 17" xfId="85" xr:uid="{00000000-0005-0000-0000-00003C010000}"/>
    <cellStyle name="Euro 17 2" xfId="86" xr:uid="{00000000-0005-0000-0000-00003D010000}"/>
    <cellStyle name="Euro 17 2 2" xfId="2669" xr:uid="{00000000-0005-0000-0000-00003E010000}"/>
    <cellStyle name="Euro 17 3" xfId="87" xr:uid="{00000000-0005-0000-0000-00003F010000}"/>
    <cellStyle name="Euro 17 3 2" xfId="88" xr:uid="{00000000-0005-0000-0000-000040010000}"/>
    <cellStyle name="Euro 17 3 2 2" xfId="4184" xr:uid="{00000000-0005-0000-0000-000041010000}"/>
    <cellStyle name="Euro 17 3 2 3" xfId="4185" xr:uid="{00000000-0005-0000-0000-000042010000}"/>
    <cellStyle name="Euro 17 3 3" xfId="1572" xr:uid="{00000000-0005-0000-0000-000043010000}"/>
    <cellStyle name="Euro 17 3 3 2" xfId="2670" xr:uid="{00000000-0005-0000-0000-000044010000}"/>
    <cellStyle name="Euro 17 3 4" xfId="2671" xr:uid="{00000000-0005-0000-0000-000045010000}"/>
    <cellStyle name="Euro 17 3 5" xfId="1571" xr:uid="{00000000-0005-0000-0000-000046010000}"/>
    <cellStyle name="Euro 17 4" xfId="89" xr:uid="{00000000-0005-0000-0000-000047010000}"/>
    <cellStyle name="Euro 17 4 2" xfId="2672" xr:uid="{00000000-0005-0000-0000-000048010000}"/>
    <cellStyle name="Euro 17 4 2 2" xfId="2673" xr:uid="{00000000-0005-0000-0000-000049010000}"/>
    <cellStyle name="Euro 17 4 3" xfId="2674" xr:uid="{00000000-0005-0000-0000-00004A010000}"/>
    <cellStyle name="Euro 17 4 4" xfId="1573" xr:uid="{00000000-0005-0000-0000-00004B010000}"/>
    <cellStyle name="Euro 17 5" xfId="90" xr:uid="{00000000-0005-0000-0000-00004C010000}"/>
    <cellStyle name="Euro 18" xfId="91" xr:uid="{00000000-0005-0000-0000-00004D010000}"/>
    <cellStyle name="Euro 18 2" xfId="92" xr:uid="{00000000-0005-0000-0000-00004E010000}"/>
    <cellStyle name="Euro 18 2 2" xfId="2675" xr:uid="{00000000-0005-0000-0000-00004F010000}"/>
    <cellStyle name="Euro 18 3" xfId="93" xr:uid="{00000000-0005-0000-0000-000050010000}"/>
    <cellStyle name="Euro 18 3 2" xfId="94" xr:uid="{00000000-0005-0000-0000-000051010000}"/>
    <cellStyle name="Euro 18 3 2 2" xfId="4186" xr:uid="{00000000-0005-0000-0000-000052010000}"/>
    <cellStyle name="Euro 18 3 2 3" xfId="4187" xr:uid="{00000000-0005-0000-0000-000053010000}"/>
    <cellStyle name="Euro 18 3 3" xfId="1575" xr:uid="{00000000-0005-0000-0000-000054010000}"/>
    <cellStyle name="Euro 18 3 3 2" xfId="2676" xr:uid="{00000000-0005-0000-0000-000055010000}"/>
    <cellStyle name="Euro 18 3 4" xfId="2677" xr:uid="{00000000-0005-0000-0000-000056010000}"/>
    <cellStyle name="Euro 18 3 5" xfId="1574" xr:uid="{00000000-0005-0000-0000-000057010000}"/>
    <cellStyle name="Euro 18 4" xfId="95" xr:uid="{00000000-0005-0000-0000-000058010000}"/>
    <cellStyle name="Euro 18 4 2" xfId="2678" xr:uid="{00000000-0005-0000-0000-000059010000}"/>
    <cellStyle name="Euro 18 4 2 2" xfId="2679" xr:uid="{00000000-0005-0000-0000-00005A010000}"/>
    <cellStyle name="Euro 18 4 3" xfId="2680" xr:uid="{00000000-0005-0000-0000-00005B010000}"/>
    <cellStyle name="Euro 18 4 4" xfId="1576" xr:uid="{00000000-0005-0000-0000-00005C010000}"/>
    <cellStyle name="Euro 18 5" xfId="96" xr:uid="{00000000-0005-0000-0000-00005D010000}"/>
    <cellStyle name="Euro 19" xfId="97" xr:uid="{00000000-0005-0000-0000-00005E010000}"/>
    <cellStyle name="Euro 19 2" xfId="98" xr:uid="{00000000-0005-0000-0000-00005F010000}"/>
    <cellStyle name="Euro 19 2 2" xfId="2681" xr:uid="{00000000-0005-0000-0000-000060010000}"/>
    <cellStyle name="Euro 19 3" xfId="99" xr:uid="{00000000-0005-0000-0000-000061010000}"/>
    <cellStyle name="Euro 19 3 2" xfId="100" xr:uid="{00000000-0005-0000-0000-000062010000}"/>
    <cellStyle name="Euro 19 3 2 2" xfId="4188" xr:uid="{00000000-0005-0000-0000-000063010000}"/>
    <cellStyle name="Euro 19 3 2 3" xfId="4189" xr:uid="{00000000-0005-0000-0000-000064010000}"/>
    <cellStyle name="Euro 19 3 3" xfId="1578" xr:uid="{00000000-0005-0000-0000-000065010000}"/>
    <cellStyle name="Euro 19 3 3 2" xfId="2682" xr:uid="{00000000-0005-0000-0000-000066010000}"/>
    <cellStyle name="Euro 19 3 4" xfId="2683" xr:uid="{00000000-0005-0000-0000-000067010000}"/>
    <cellStyle name="Euro 19 3 5" xfId="1577" xr:uid="{00000000-0005-0000-0000-000068010000}"/>
    <cellStyle name="Euro 19 4" xfId="101" xr:uid="{00000000-0005-0000-0000-000069010000}"/>
    <cellStyle name="Euro 19 4 2" xfId="2684" xr:uid="{00000000-0005-0000-0000-00006A010000}"/>
    <cellStyle name="Euro 19 4 2 2" xfId="2685" xr:uid="{00000000-0005-0000-0000-00006B010000}"/>
    <cellStyle name="Euro 19 4 3" xfId="2686" xr:uid="{00000000-0005-0000-0000-00006C010000}"/>
    <cellStyle name="Euro 19 4 4" xfId="1579" xr:uid="{00000000-0005-0000-0000-00006D010000}"/>
    <cellStyle name="Euro 19 5" xfId="102" xr:uid="{00000000-0005-0000-0000-00006E010000}"/>
    <cellStyle name="Euro 2" xfId="103" xr:uid="{00000000-0005-0000-0000-00006F010000}"/>
    <cellStyle name="Euro 2 2" xfId="104" xr:uid="{00000000-0005-0000-0000-000070010000}"/>
    <cellStyle name="Euro 2 2 2" xfId="2687" xr:uid="{00000000-0005-0000-0000-000071010000}"/>
    <cellStyle name="Euro 2 3" xfId="105" xr:uid="{00000000-0005-0000-0000-000072010000}"/>
    <cellStyle name="Euro 2 3 2" xfId="106" xr:uid="{00000000-0005-0000-0000-000073010000}"/>
    <cellStyle name="Euro 2 3 2 2" xfId="4190" xr:uid="{00000000-0005-0000-0000-000074010000}"/>
    <cellStyle name="Euro 2 3 2 3" xfId="4191" xr:uid="{00000000-0005-0000-0000-000075010000}"/>
    <cellStyle name="Euro 2 3 3" xfId="1581" xr:uid="{00000000-0005-0000-0000-000076010000}"/>
    <cellStyle name="Euro 2 3 3 2" xfId="2688" xr:uid="{00000000-0005-0000-0000-000077010000}"/>
    <cellStyle name="Euro 2 3 4" xfId="2689" xr:uid="{00000000-0005-0000-0000-000078010000}"/>
    <cellStyle name="Euro 2 3 5" xfId="1580" xr:uid="{00000000-0005-0000-0000-000079010000}"/>
    <cellStyle name="Euro 2 4" xfId="107" xr:uid="{00000000-0005-0000-0000-00007A010000}"/>
    <cellStyle name="Euro 2 4 2" xfId="2690" xr:uid="{00000000-0005-0000-0000-00007B010000}"/>
    <cellStyle name="Euro 2 4 2 2" xfId="2691" xr:uid="{00000000-0005-0000-0000-00007C010000}"/>
    <cellStyle name="Euro 2 4 3" xfId="2692" xr:uid="{00000000-0005-0000-0000-00007D010000}"/>
    <cellStyle name="Euro 2 4 4" xfId="1582" xr:uid="{00000000-0005-0000-0000-00007E010000}"/>
    <cellStyle name="Euro 2 5" xfId="108" xr:uid="{00000000-0005-0000-0000-00007F010000}"/>
    <cellStyle name="Euro 20" xfId="109" xr:uid="{00000000-0005-0000-0000-000080010000}"/>
    <cellStyle name="Euro 20 2" xfId="110" xr:uid="{00000000-0005-0000-0000-000081010000}"/>
    <cellStyle name="Euro 20 2 2" xfId="2693" xr:uid="{00000000-0005-0000-0000-000082010000}"/>
    <cellStyle name="Euro 20 3" xfId="111" xr:uid="{00000000-0005-0000-0000-000083010000}"/>
    <cellStyle name="Euro 20 3 2" xfId="112" xr:uid="{00000000-0005-0000-0000-000084010000}"/>
    <cellStyle name="Euro 20 3 2 2" xfId="4192" xr:uid="{00000000-0005-0000-0000-000085010000}"/>
    <cellStyle name="Euro 20 3 2 3" xfId="4193" xr:uid="{00000000-0005-0000-0000-000086010000}"/>
    <cellStyle name="Euro 20 3 3" xfId="1584" xr:uid="{00000000-0005-0000-0000-000087010000}"/>
    <cellStyle name="Euro 20 3 3 2" xfId="2694" xr:uid="{00000000-0005-0000-0000-000088010000}"/>
    <cellStyle name="Euro 20 3 4" xfId="2695" xr:uid="{00000000-0005-0000-0000-000089010000}"/>
    <cellStyle name="Euro 20 3 5" xfId="1583" xr:uid="{00000000-0005-0000-0000-00008A010000}"/>
    <cellStyle name="Euro 20 4" xfId="113" xr:uid="{00000000-0005-0000-0000-00008B010000}"/>
    <cellStyle name="Euro 20 4 2" xfId="2696" xr:uid="{00000000-0005-0000-0000-00008C010000}"/>
    <cellStyle name="Euro 20 4 2 2" xfId="2697" xr:uid="{00000000-0005-0000-0000-00008D010000}"/>
    <cellStyle name="Euro 20 4 3" xfId="2698" xr:uid="{00000000-0005-0000-0000-00008E010000}"/>
    <cellStyle name="Euro 20 4 4" xfId="1585" xr:uid="{00000000-0005-0000-0000-00008F010000}"/>
    <cellStyle name="Euro 20 5" xfId="114" xr:uid="{00000000-0005-0000-0000-000090010000}"/>
    <cellStyle name="Euro 21" xfId="115" xr:uid="{00000000-0005-0000-0000-000091010000}"/>
    <cellStyle name="Euro 21 2" xfId="116" xr:uid="{00000000-0005-0000-0000-000092010000}"/>
    <cellStyle name="Euro 21 2 2" xfId="2699" xr:uid="{00000000-0005-0000-0000-000093010000}"/>
    <cellStyle name="Euro 21 3" xfId="117" xr:uid="{00000000-0005-0000-0000-000094010000}"/>
    <cellStyle name="Euro 21 3 2" xfId="118" xr:uid="{00000000-0005-0000-0000-000095010000}"/>
    <cellStyle name="Euro 21 3 2 2" xfId="4194" xr:uid="{00000000-0005-0000-0000-000096010000}"/>
    <cellStyle name="Euro 21 3 2 3" xfId="4195" xr:uid="{00000000-0005-0000-0000-000097010000}"/>
    <cellStyle name="Euro 21 3 3" xfId="1587" xr:uid="{00000000-0005-0000-0000-000098010000}"/>
    <cellStyle name="Euro 21 3 3 2" xfId="2700" xr:uid="{00000000-0005-0000-0000-000099010000}"/>
    <cellStyle name="Euro 21 3 4" xfId="2701" xr:uid="{00000000-0005-0000-0000-00009A010000}"/>
    <cellStyle name="Euro 21 3 5" xfId="1586" xr:uid="{00000000-0005-0000-0000-00009B010000}"/>
    <cellStyle name="Euro 21 4" xfId="119" xr:uid="{00000000-0005-0000-0000-00009C010000}"/>
    <cellStyle name="Euro 21 4 2" xfId="2702" xr:uid="{00000000-0005-0000-0000-00009D010000}"/>
    <cellStyle name="Euro 21 4 2 2" xfId="2703" xr:uid="{00000000-0005-0000-0000-00009E010000}"/>
    <cellStyle name="Euro 21 4 3" xfId="2704" xr:uid="{00000000-0005-0000-0000-00009F010000}"/>
    <cellStyle name="Euro 21 4 4" xfId="1588" xr:uid="{00000000-0005-0000-0000-0000A0010000}"/>
    <cellStyle name="Euro 21 5" xfId="120" xr:uid="{00000000-0005-0000-0000-0000A1010000}"/>
    <cellStyle name="Euro 22" xfId="121" xr:uid="{00000000-0005-0000-0000-0000A2010000}"/>
    <cellStyle name="Euro 22 2" xfId="122" xr:uid="{00000000-0005-0000-0000-0000A3010000}"/>
    <cellStyle name="Euro 22 2 2" xfId="2705" xr:uid="{00000000-0005-0000-0000-0000A4010000}"/>
    <cellStyle name="Euro 22 3" xfId="123" xr:uid="{00000000-0005-0000-0000-0000A5010000}"/>
    <cellStyle name="Euro 22 3 2" xfId="124" xr:uid="{00000000-0005-0000-0000-0000A6010000}"/>
    <cellStyle name="Euro 22 3 2 2" xfId="4196" xr:uid="{00000000-0005-0000-0000-0000A7010000}"/>
    <cellStyle name="Euro 22 3 2 3" xfId="4197" xr:uid="{00000000-0005-0000-0000-0000A8010000}"/>
    <cellStyle name="Euro 22 3 3" xfId="1590" xr:uid="{00000000-0005-0000-0000-0000A9010000}"/>
    <cellStyle name="Euro 22 3 3 2" xfId="2706" xr:uid="{00000000-0005-0000-0000-0000AA010000}"/>
    <cellStyle name="Euro 22 3 4" xfId="2707" xr:uid="{00000000-0005-0000-0000-0000AB010000}"/>
    <cellStyle name="Euro 22 3 5" xfId="1589" xr:uid="{00000000-0005-0000-0000-0000AC010000}"/>
    <cellStyle name="Euro 22 4" xfId="125" xr:uid="{00000000-0005-0000-0000-0000AD010000}"/>
    <cellStyle name="Euro 22 4 2" xfId="2708" xr:uid="{00000000-0005-0000-0000-0000AE010000}"/>
    <cellStyle name="Euro 22 4 2 2" xfId="2709" xr:uid="{00000000-0005-0000-0000-0000AF010000}"/>
    <cellStyle name="Euro 22 4 3" xfId="2710" xr:uid="{00000000-0005-0000-0000-0000B0010000}"/>
    <cellStyle name="Euro 22 4 4" xfId="1591" xr:uid="{00000000-0005-0000-0000-0000B1010000}"/>
    <cellStyle name="Euro 22 5" xfId="126" xr:uid="{00000000-0005-0000-0000-0000B2010000}"/>
    <cellStyle name="Euro 23" xfId="127" xr:uid="{00000000-0005-0000-0000-0000B3010000}"/>
    <cellStyle name="Euro 23 2" xfId="128" xr:uid="{00000000-0005-0000-0000-0000B4010000}"/>
    <cellStyle name="Euro 23 2 2" xfId="2711" xr:uid="{00000000-0005-0000-0000-0000B5010000}"/>
    <cellStyle name="Euro 23 3" xfId="129" xr:uid="{00000000-0005-0000-0000-0000B6010000}"/>
    <cellStyle name="Euro 23 3 2" xfId="130" xr:uid="{00000000-0005-0000-0000-0000B7010000}"/>
    <cellStyle name="Euro 23 3 2 2" xfId="4198" xr:uid="{00000000-0005-0000-0000-0000B8010000}"/>
    <cellStyle name="Euro 23 3 2 3" xfId="4199" xr:uid="{00000000-0005-0000-0000-0000B9010000}"/>
    <cellStyle name="Euro 23 3 3" xfId="1593" xr:uid="{00000000-0005-0000-0000-0000BA010000}"/>
    <cellStyle name="Euro 23 3 3 2" xfId="2712" xr:uid="{00000000-0005-0000-0000-0000BB010000}"/>
    <cellStyle name="Euro 23 3 4" xfId="2713" xr:uid="{00000000-0005-0000-0000-0000BC010000}"/>
    <cellStyle name="Euro 23 3 5" xfId="1592" xr:uid="{00000000-0005-0000-0000-0000BD010000}"/>
    <cellStyle name="Euro 23 4" xfId="131" xr:uid="{00000000-0005-0000-0000-0000BE010000}"/>
    <cellStyle name="Euro 23 4 2" xfId="2714" xr:uid="{00000000-0005-0000-0000-0000BF010000}"/>
    <cellStyle name="Euro 23 4 2 2" xfId="2715" xr:uid="{00000000-0005-0000-0000-0000C0010000}"/>
    <cellStyle name="Euro 23 4 3" xfId="2716" xr:uid="{00000000-0005-0000-0000-0000C1010000}"/>
    <cellStyle name="Euro 23 4 4" xfId="1594" xr:uid="{00000000-0005-0000-0000-0000C2010000}"/>
    <cellStyle name="Euro 23 5" xfId="132" xr:uid="{00000000-0005-0000-0000-0000C3010000}"/>
    <cellStyle name="Euro 24" xfId="133" xr:uid="{00000000-0005-0000-0000-0000C4010000}"/>
    <cellStyle name="Euro 24 2" xfId="134" xr:uid="{00000000-0005-0000-0000-0000C5010000}"/>
    <cellStyle name="Euro 24 2 2" xfId="2717" xr:uid="{00000000-0005-0000-0000-0000C6010000}"/>
    <cellStyle name="Euro 24 3" xfId="135" xr:uid="{00000000-0005-0000-0000-0000C7010000}"/>
    <cellStyle name="Euro 24 3 2" xfId="136" xr:uid="{00000000-0005-0000-0000-0000C8010000}"/>
    <cellStyle name="Euro 24 3 2 2" xfId="4200" xr:uid="{00000000-0005-0000-0000-0000C9010000}"/>
    <cellStyle name="Euro 24 3 2 3" xfId="4201" xr:uid="{00000000-0005-0000-0000-0000CA010000}"/>
    <cellStyle name="Euro 24 3 3" xfId="1596" xr:uid="{00000000-0005-0000-0000-0000CB010000}"/>
    <cellStyle name="Euro 24 3 3 2" xfId="2718" xr:uid="{00000000-0005-0000-0000-0000CC010000}"/>
    <cellStyle name="Euro 24 3 4" xfId="2719" xr:uid="{00000000-0005-0000-0000-0000CD010000}"/>
    <cellStyle name="Euro 24 3 5" xfId="1595" xr:uid="{00000000-0005-0000-0000-0000CE010000}"/>
    <cellStyle name="Euro 24 4" xfId="137" xr:uid="{00000000-0005-0000-0000-0000CF010000}"/>
    <cellStyle name="Euro 24 4 2" xfId="2720" xr:uid="{00000000-0005-0000-0000-0000D0010000}"/>
    <cellStyle name="Euro 24 4 2 2" xfId="2721" xr:uid="{00000000-0005-0000-0000-0000D1010000}"/>
    <cellStyle name="Euro 24 4 3" xfId="2722" xr:uid="{00000000-0005-0000-0000-0000D2010000}"/>
    <cellStyle name="Euro 24 4 4" xfId="1597" xr:uid="{00000000-0005-0000-0000-0000D3010000}"/>
    <cellStyle name="Euro 24 5" xfId="138" xr:uid="{00000000-0005-0000-0000-0000D4010000}"/>
    <cellStyle name="Euro 25" xfId="139" xr:uid="{00000000-0005-0000-0000-0000D5010000}"/>
    <cellStyle name="Euro 25 2" xfId="140" xr:uid="{00000000-0005-0000-0000-0000D6010000}"/>
    <cellStyle name="Euro 25 2 2" xfId="2723" xr:uid="{00000000-0005-0000-0000-0000D7010000}"/>
    <cellStyle name="Euro 25 3" xfId="141" xr:uid="{00000000-0005-0000-0000-0000D8010000}"/>
    <cellStyle name="Euro 25 3 2" xfId="142" xr:uid="{00000000-0005-0000-0000-0000D9010000}"/>
    <cellStyle name="Euro 25 3 2 2" xfId="4202" xr:uid="{00000000-0005-0000-0000-0000DA010000}"/>
    <cellStyle name="Euro 25 3 2 3" xfId="4203" xr:uid="{00000000-0005-0000-0000-0000DB010000}"/>
    <cellStyle name="Euro 25 3 3" xfId="1599" xr:uid="{00000000-0005-0000-0000-0000DC010000}"/>
    <cellStyle name="Euro 25 3 3 2" xfId="2724" xr:uid="{00000000-0005-0000-0000-0000DD010000}"/>
    <cellStyle name="Euro 25 3 4" xfId="2725" xr:uid="{00000000-0005-0000-0000-0000DE010000}"/>
    <cellStyle name="Euro 25 3 5" xfId="1598" xr:uid="{00000000-0005-0000-0000-0000DF010000}"/>
    <cellStyle name="Euro 25 4" xfId="143" xr:uid="{00000000-0005-0000-0000-0000E0010000}"/>
    <cellStyle name="Euro 25 4 2" xfId="2726" xr:uid="{00000000-0005-0000-0000-0000E1010000}"/>
    <cellStyle name="Euro 25 4 2 2" xfId="2727" xr:uid="{00000000-0005-0000-0000-0000E2010000}"/>
    <cellStyle name="Euro 25 4 3" xfId="2728" xr:uid="{00000000-0005-0000-0000-0000E3010000}"/>
    <cellStyle name="Euro 25 4 4" xfId="1600" xr:uid="{00000000-0005-0000-0000-0000E4010000}"/>
    <cellStyle name="Euro 25 5" xfId="144" xr:uid="{00000000-0005-0000-0000-0000E5010000}"/>
    <cellStyle name="Euro 26" xfId="145" xr:uid="{00000000-0005-0000-0000-0000E6010000}"/>
    <cellStyle name="Euro 26 2" xfId="146" xr:uid="{00000000-0005-0000-0000-0000E7010000}"/>
    <cellStyle name="Euro 26 2 2" xfId="2729" xr:uid="{00000000-0005-0000-0000-0000E8010000}"/>
    <cellStyle name="Euro 26 3" xfId="147" xr:uid="{00000000-0005-0000-0000-0000E9010000}"/>
    <cellStyle name="Euro 26 3 2" xfId="148" xr:uid="{00000000-0005-0000-0000-0000EA010000}"/>
    <cellStyle name="Euro 26 3 2 2" xfId="4204" xr:uid="{00000000-0005-0000-0000-0000EB010000}"/>
    <cellStyle name="Euro 26 3 2 3" xfId="4205" xr:uid="{00000000-0005-0000-0000-0000EC010000}"/>
    <cellStyle name="Euro 26 3 3" xfId="1602" xr:uid="{00000000-0005-0000-0000-0000ED010000}"/>
    <cellStyle name="Euro 26 3 3 2" xfId="2730" xr:uid="{00000000-0005-0000-0000-0000EE010000}"/>
    <cellStyle name="Euro 26 3 4" xfId="2731" xr:uid="{00000000-0005-0000-0000-0000EF010000}"/>
    <cellStyle name="Euro 26 3 5" xfId="1601" xr:uid="{00000000-0005-0000-0000-0000F0010000}"/>
    <cellStyle name="Euro 26 4" xfId="149" xr:uid="{00000000-0005-0000-0000-0000F1010000}"/>
    <cellStyle name="Euro 26 4 2" xfId="2732" xr:uid="{00000000-0005-0000-0000-0000F2010000}"/>
    <cellStyle name="Euro 26 4 2 2" xfId="2733" xr:uid="{00000000-0005-0000-0000-0000F3010000}"/>
    <cellStyle name="Euro 26 4 3" xfId="2734" xr:uid="{00000000-0005-0000-0000-0000F4010000}"/>
    <cellStyle name="Euro 26 4 4" xfId="1603" xr:uid="{00000000-0005-0000-0000-0000F5010000}"/>
    <cellStyle name="Euro 26 5" xfId="150" xr:uid="{00000000-0005-0000-0000-0000F6010000}"/>
    <cellStyle name="Euro 27" xfId="151" xr:uid="{00000000-0005-0000-0000-0000F7010000}"/>
    <cellStyle name="Euro 27 2" xfId="152" xr:uid="{00000000-0005-0000-0000-0000F8010000}"/>
    <cellStyle name="Euro 27 2 2" xfId="2735" xr:uid="{00000000-0005-0000-0000-0000F9010000}"/>
    <cellStyle name="Euro 27 3" xfId="153" xr:uid="{00000000-0005-0000-0000-0000FA010000}"/>
    <cellStyle name="Euro 27 3 2" xfId="154" xr:uid="{00000000-0005-0000-0000-0000FB010000}"/>
    <cellStyle name="Euro 27 3 2 2" xfId="4206" xr:uid="{00000000-0005-0000-0000-0000FC010000}"/>
    <cellStyle name="Euro 27 3 2 3" xfId="4207" xr:uid="{00000000-0005-0000-0000-0000FD010000}"/>
    <cellStyle name="Euro 27 3 3" xfId="1605" xr:uid="{00000000-0005-0000-0000-0000FE010000}"/>
    <cellStyle name="Euro 27 3 3 2" xfId="2736" xr:uid="{00000000-0005-0000-0000-0000FF010000}"/>
    <cellStyle name="Euro 27 3 4" xfId="2737" xr:uid="{00000000-0005-0000-0000-000000020000}"/>
    <cellStyle name="Euro 27 3 5" xfId="1604" xr:uid="{00000000-0005-0000-0000-000001020000}"/>
    <cellStyle name="Euro 27 4" xfId="155" xr:uid="{00000000-0005-0000-0000-000002020000}"/>
    <cellStyle name="Euro 27 4 2" xfId="2738" xr:uid="{00000000-0005-0000-0000-000003020000}"/>
    <cellStyle name="Euro 27 4 2 2" xfId="2739" xr:uid="{00000000-0005-0000-0000-000004020000}"/>
    <cellStyle name="Euro 27 4 3" xfId="2740" xr:uid="{00000000-0005-0000-0000-000005020000}"/>
    <cellStyle name="Euro 27 4 4" xfId="1606" xr:uid="{00000000-0005-0000-0000-000006020000}"/>
    <cellStyle name="Euro 27 5" xfId="156" xr:uid="{00000000-0005-0000-0000-000007020000}"/>
    <cellStyle name="Euro 28" xfId="157" xr:uid="{00000000-0005-0000-0000-000008020000}"/>
    <cellStyle name="Euro 28 2" xfId="158" xr:uid="{00000000-0005-0000-0000-000009020000}"/>
    <cellStyle name="Euro 28 2 2" xfId="2741" xr:uid="{00000000-0005-0000-0000-00000A020000}"/>
    <cellStyle name="Euro 28 3" xfId="159" xr:uid="{00000000-0005-0000-0000-00000B020000}"/>
    <cellStyle name="Euro 28 3 2" xfId="160" xr:uid="{00000000-0005-0000-0000-00000C020000}"/>
    <cellStyle name="Euro 28 3 2 2" xfId="4208" xr:uid="{00000000-0005-0000-0000-00000D020000}"/>
    <cellStyle name="Euro 28 3 2 3" xfId="4209" xr:uid="{00000000-0005-0000-0000-00000E020000}"/>
    <cellStyle name="Euro 28 3 3" xfId="1608" xr:uid="{00000000-0005-0000-0000-00000F020000}"/>
    <cellStyle name="Euro 28 3 3 2" xfId="2742" xr:uid="{00000000-0005-0000-0000-000010020000}"/>
    <cellStyle name="Euro 28 3 4" xfId="2743" xr:uid="{00000000-0005-0000-0000-000011020000}"/>
    <cellStyle name="Euro 28 3 5" xfId="1607" xr:uid="{00000000-0005-0000-0000-000012020000}"/>
    <cellStyle name="Euro 28 4" xfId="161" xr:uid="{00000000-0005-0000-0000-000013020000}"/>
    <cellStyle name="Euro 28 4 2" xfId="2744" xr:uid="{00000000-0005-0000-0000-000014020000}"/>
    <cellStyle name="Euro 28 4 2 2" xfId="2745" xr:uid="{00000000-0005-0000-0000-000015020000}"/>
    <cellStyle name="Euro 28 4 3" xfId="2746" xr:uid="{00000000-0005-0000-0000-000016020000}"/>
    <cellStyle name="Euro 28 4 4" xfId="1609" xr:uid="{00000000-0005-0000-0000-000017020000}"/>
    <cellStyle name="Euro 28 5" xfId="162" xr:uid="{00000000-0005-0000-0000-000018020000}"/>
    <cellStyle name="Euro 29" xfId="163" xr:uid="{00000000-0005-0000-0000-000019020000}"/>
    <cellStyle name="Euro 29 2" xfId="164" xr:uid="{00000000-0005-0000-0000-00001A020000}"/>
    <cellStyle name="Euro 29 2 2" xfId="2747" xr:uid="{00000000-0005-0000-0000-00001B020000}"/>
    <cellStyle name="Euro 29 3" xfId="165" xr:uid="{00000000-0005-0000-0000-00001C020000}"/>
    <cellStyle name="Euro 29 3 2" xfId="166" xr:uid="{00000000-0005-0000-0000-00001D020000}"/>
    <cellStyle name="Euro 29 3 2 2" xfId="4210" xr:uid="{00000000-0005-0000-0000-00001E020000}"/>
    <cellStyle name="Euro 29 3 2 3" xfId="4211" xr:uid="{00000000-0005-0000-0000-00001F020000}"/>
    <cellStyle name="Euro 29 3 3" xfId="1611" xr:uid="{00000000-0005-0000-0000-000020020000}"/>
    <cellStyle name="Euro 29 3 3 2" xfId="2748" xr:uid="{00000000-0005-0000-0000-000021020000}"/>
    <cellStyle name="Euro 29 3 4" xfId="2749" xr:uid="{00000000-0005-0000-0000-000022020000}"/>
    <cellStyle name="Euro 29 3 5" xfId="1610" xr:uid="{00000000-0005-0000-0000-000023020000}"/>
    <cellStyle name="Euro 29 4" xfId="167" xr:uid="{00000000-0005-0000-0000-000024020000}"/>
    <cellStyle name="Euro 29 4 2" xfId="2750" xr:uid="{00000000-0005-0000-0000-000025020000}"/>
    <cellStyle name="Euro 29 4 2 2" xfId="2751" xr:uid="{00000000-0005-0000-0000-000026020000}"/>
    <cellStyle name="Euro 29 4 3" xfId="2752" xr:uid="{00000000-0005-0000-0000-000027020000}"/>
    <cellStyle name="Euro 29 4 4" xfId="1612" xr:uid="{00000000-0005-0000-0000-000028020000}"/>
    <cellStyle name="Euro 29 5" xfId="168" xr:uid="{00000000-0005-0000-0000-000029020000}"/>
    <cellStyle name="Euro 3" xfId="169" xr:uid="{00000000-0005-0000-0000-00002A020000}"/>
    <cellStyle name="Euro 3 2" xfId="170" xr:uid="{00000000-0005-0000-0000-00002B020000}"/>
    <cellStyle name="Euro 3 2 2" xfId="2753" xr:uid="{00000000-0005-0000-0000-00002C020000}"/>
    <cellStyle name="Euro 3 3" xfId="171" xr:uid="{00000000-0005-0000-0000-00002D020000}"/>
    <cellStyle name="Euro 3 3 2" xfId="172" xr:uid="{00000000-0005-0000-0000-00002E020000}"/>
    <cellStyle name="Euro 3 3 2 2" xfId="4212" xr:uid="{00000000-0005-0000-0000-00002F020000}"/>
    <cellStyle name="Euro 3 3 2 3" xfId="4213" xr:uid="{00000000-0005-0000-0000-000030020000}"/>
    <cellStyle name="Euro 3 3 3" xfId="1614" xr:uid="{00000000-0005-0000-0000-000031020000}"/>
    <cellStyle name="Euro 3 3 3 2" xfId="2754" xr:uid="{00000000-0005-0000-0000-000032020000}"/>
    <cellStyle name="Euro 3 3 4" xfId="2755" xr:uid="{00000000-0005-0000-0000-000033020000}"/>
    <cellStyle name="Euro 3 3 5" xfId="1613" xr:uid="{00000000-0005-0000-0000-000034020000}"/>
    <cellStyle name="Euro 3 4" xfId="173" xr:uid="{00000000-0005-0000-0000-000035020000}"/>
    <cellStyle name="Euro 3 4 2" xfId="2756" xr:uid="{00000000-0005-0000-0000-000036020000}"/>
    <cellStyle name="Euro 3 4 2 2" xfId="2757" xr:uid="{00000000-0005-0000-0000-000037020000}"/>
    <cellStyle name="Euro 3 4 3" xfId="2758" xr:uid="{00000000-0005-0000-0000-000038020000}"/>
    <cellStyle name="Euro 3 4 4" xfId="1615" xr:uid="{00000000-0005-0000-0000-000039020000}"/>
    <cellStyle name="Euro 3 5" xfId="174" xr:uid="{00000000-0005-0000-0000-00003A020000}"/>
    <cellStyle name="Euro 30" xfId="175" xr:uid="{00000000-0005-0000-0000-00003B020000}"/>
    <cellStyle name="Euro 30 2" xfId="176" xr:uid="{00000000-0005-0000-0000-00003C020000}"/>
    <cellStyle name="Euro 30 2 2" xfId="2759" xr:uid="{00000000-0005-0000-0000-00003D020000}"/>
    <cellStyle name="Euro 30 3" xfId="177" xr:uid="{00000000-0005-0000-0000-00003E020000}"/>
    <cellStyle name="Euro 30 3 2" xfId="178" xr:uid="{00000000-0005-0000-0000-00003F020000}"/>
    <cellStyle name="Euro 30 3 2 2" xfId="4214" xr:uid="{00000000-0005-0000-0000-000040020000}"/>
    <cellStyle name="Euro 30 3 2 3" xfId="4215" xr:uid="{00000000-0005-0000-0000-000041020000}"/>
    <cellStyle name="Euro 30 3 3" xfId="1617" xr:uid="{00000000-0005-0000-0000-000042020000}"/>
    <cellStyle name="Euro 30 3 3 2" xfId="2760" xr:uid="{00000000-0005-0000-0000-000043020000}"/>
    <cellStyle name="Euro 30 3 4" xfId="2761" xr:uid="{00000000-0005-0000-0000-000044020000}"/>
    <cellStyle name="Euro 30 3 5" xfId="1616" xr:uid="{00000000-0005-0000-0000-000045020000}"/>
    <cellStyle name="Euro 30 4" xfId="179" xr:uid="{00000000-0005-0000-0000-000046020000}"/>
    <cellStyle name="Euro 30 4 2" xfId="2762" xr:uid="{00000000-0005-0000-0000-000047020000}"/>
    <cellStyle name="Euro 30 4 2 2" xfId="2763" xr:uid="{00000000-0005-0000-0000-000048020000}"/>
    <cellStyle name="Euro 30 4 3" xfId="2764" xr:uid="{00000000-0005-0000-0000-000049020000}"/>
    <cellStyle name="Euro 30 4 4" xfId="1618" xr:uid="{00000000-0005-0000-0000-00004A020000}"/>
    <cellStyle name="Euro 30 5" xfId="180" xr:uid="{00000000-0005-0000-0000-00004B020000}"/>
    <cellStyle name="Euro 31" xfId="181" xr:uid="{00000000-0005-0000-0000-00004C020000}"/>
    <cellStyle name="Euro 31 2" xfId="182" xr:uid="{00000000-0005-0000-0000-00004D020000}"/>
    <cellStyle name="Euro 31 2 2" xfId="2765" xr:uid="{00000000-0005-0000-0000-00004E020000}"/>
    <cellStyle name="Euro 31 3" xfId="183" xr:uid="{00000000-0005-0000-0000-00004F020000}"/>
    <cellStyle name="Euro 31 3 2" xfId="184" xr:uid="{00000000-0005-0000-0000-000050020000}"/>
    <cellStyle name="Euro 31 3 2 2" xfId="4216" xr:uid="{00000000-0005-0000-0000-000051020000}"/>
    <cellStyle name="Euro 31 3 2 3" xfId="4217" xr:uid="{00000000-0005-0000-0000-000052020000}"/>
    <cellStyle name="Euro 31 3 3" xfId="1620" xr:uid="{00000000-0005-0000-0000-000053020000}"/>
    <cellStyle name="Euro 31 3 3 2" xfId="2766" xr:uid="{00000000-0005-0000-0000-000054020000}"/>
    <cellStyle name="Euro 31 3 4" xfId="2767" xr:uid="{00000000-0005-0000-0000-000055020000}"/>
    <cellStyle name="Euro 31 3 5" xfId="1619" xr:uid="{00000000-0005-0000-0000-000056020000}"/>
    <cellStyle name="Euro 31 4" xfId="185" xr:uid="{00000000-0005-0000-0000-000057020000}"/>
    <cellStyle name="Euro 31 4 2" xfId="2768" xr:uid="{00000000-0005-0000-0000-000058020000}"/>
    <cellStyle name="Euro 31 4 2 2" xfId="2769" xr:uid="{00000000-0005-0000-0000-000059020000}"/>
    <cellStyle name="Euro 31 4 3" xfId="2770" xr:uid="{00000000-0005-0000-0000-00005A020000}"/>
    <cellStyle name="Euro 31 4 4" xfId="1621" xr:uid="{00000000-0005-0000-0000-00005B020000}"/>
    <cellStyle name="Euro 31 5" xfId="186" xr:uid="{00000000-0005-0000-0000-00005C020000}"/>
    <cellStyle name="Euro 32" xfId="187" xr:uid="{00000000-0005-0000-0000-00005D020000}"/>
    <cellStyle name="Euro 32 2" xfId="188" xr:uid="{00000000-0005-0000-0000-00005E020000}"/>
    <cellStyle name="Euro 32 2 2" xfId="2771" xr:uid="{00000000-0005-0000-0000-00005F020000}"/>
    <cellStyle name="Euro 32 3" xfId="189" xr:uid="{00000000-0005-0000-0000-000060020000}"/>
    <cellStyle name="Euro 32 3 2" xfId="190" xr:uid="{00000000-0005-0000-0000-000061020000}"/>
    <cellStyle name="Euro 32 3 2 2" xfId="4218" xr:uid="{00000000-0005-0000-0000-000062020000}"/>
    <cellStyle name="Euro 32 3 2 3" xfId="4219" xr:uid="{00000000-0005-0000-0000-000063020000}"/>
    <cellStyle name="Euro 32 3 3" xfId="1623" xr:uid="{00000000-0005-0000-0000-000064020000}"/>
    <cellStyle name="Euro 32 3 3 2" xfId="2772" xr:uid="{00000000-0005-0000-0000-000065020000}"/>
    <cellStyle name="Euro 32 3 4" xfId="2773" xr:uid="{00000000-0005-0000-0000-000066020000}"/>
    <cellStyle name="Euro 32 3 5" xfId="1622" xr:uid="{00000000-0005-0000-0000-000067020000}"/>
    <cellStyle name="Euro 32 4" xfId="191" xr:uid="{00000000-0005-0000-0000-000068020000}"/>
    <cellStyle name="Euro 32 4 2" xfId="2774" xr:uid="{00000000-0005-0000-0000-000069020000}"/>
    <cellStyle name="Euro 32 4 2 2" xfId="2775" xr:uid="{00000000-0005-0000-0000-00006A020000}"/>
    <cellStyle name="Euro 32 4 3" xfId="2776" xr:uid="{00000000-0005-0000-0000-00006B020000}"/>
    <cellStyle name="Euro 32 4 4" xfId="1624" xr:uid="{00000000-0005-0000-0000-00006C020000}"/>
    <cellStyle name="Euro 32 5" xfId="192" xr:uid="{00000000-0005-0000-0000-00006D020000}"/>
    <cellStyle name="Euro 33" xfId="193" xr:uid="{00000000-0005-0000-0000-00006E020000}"/>
    <cellStyle name="Euro 33 2" xfId="194" xr:uid="{00000000-0005-0000-0000-00006F020000}"/>
    <cellStyle name="Euro 33 2 2" xfId="2777" xr:uid="{00000000-0005-0000-0000-000070020000}"/>
    <cellStyle name="Euro 33 3" xfId="195" xr:uid="{00000000-0005-0000-0000-000071020000}"/>
    <cellStyle name="Euro 33 3 2" xfId="196" xr:uid="{00000000-0005-0000-0000-000072020000}"/>
    <cellStyle name="Euro 33 3 2 2" xfId="4220" xr:uid="{00000000-0005-0000-0000-000073020000}"/>
    <cellStyle name="Euro 33 3 2 3" xfId="4221" xr:uid="{00000000-0005-0000-0000-000074020000}"/>
    <cellStyle name="Euro 33 3 3" xfId="1626" xr:uid="{00000000-0005-0000-0000-000075020000}"/>
    <cellStyle name="Euro 33 3 3 2" xfId="2778" xr:uid="{00000000-0005-0000-0000-000076020000}"/>
    <cellStyle name="Euro 33 3 4" xfId="2779" xr:uid="{00000000-0005-0000-0000-000077020000}"/>
    <cellStyle name="Euro 33 3 5" xfId="1625" xr:uid="{00000000-0005-0000-0000-000078020000}"/>
    <cellStyle name="Euro 33 4" xfId="197" xr:uid="{00000000-0005-0000-0000-000079020000}"/>
    <cellStyle name="Euro 33 4 2" xfId="2780" xr:uid="{00000000-0005-0000-0000-00007A020000}"/>
    <cellStyle name="Euro 33 4 2 2" xfId="2781" xr:uid="{00000000-0005-0000-0000-00007B020000}"/>
    <cellStyle name="Euro 33 4 3" xfId="2782" xr:uid="{00000000-0005-0000-0000-00007C020000}"/>
    <cellStyle name="Euro 33 4 4" xfId="1627" xr:uid="{00000000-0005-0000-0000-00007D020000}"/>
    <cellStyle name="Euro 33 5" xfId="198" xr:uid="{00000000-0005-0000-0000-00007E020000}"/>
    <cellStyle name="Euro 34" xfId="199" xr:uid="{00000000-0005-0000-0000-00007F020000}"/>
    <cellStyle name="Euro 34 2" xfId="200" xr:uid="{00000000-0005-0000-0000-000080020000}"/>
    <cellStyle name="Euro 34 2 2" xfId="2783" xr:uid="{00000000-0005-0000-0000-000081020000}"/>
    <cellStyle name="Euro 34 3" xfId="201" xr:uid="{00000000-0005-0000-0000-000082020000}"/>
    <cellStyle name="Euro 34 3 2" xfId="202" xr:uid="{00000000-0005-0000-0000-000083020000}"/>
    <cellStyle name="Euro 34 3 2 2" xfId="4222" xr:uid="{00000000-0005-0000-0000-000084020000}"/>
    <cellStyle name="Euro 34 3 2 3" xfId="4223" xr:uid="{00000000-0005-0000-0000-000085020000}"/>
    <cellStyle name="Euro 34 3 3" xfId="1629" xr:uid="{00000000-0005-0000-0000-000086020000}"/>
    <cellStyle name="Euro 34 3 3 2" xfId="2784" xr:uid="{00000000-0005-0000-0000-000087020000}"/>
    <cellStyle name="Euro 34 3 4" xfId="2785" xr:uid="{00000000-0005-0000-0000-000088020000}"/>
    <cellStyle name="Euro 34 3 5" xfId="1628" xr:uid="{00000000-0005-0000-0000-000089020000}"/>
    <cellStyle name="Euro 34 4" xfId="203" xr:uid="{00000000-0005-0000-0000-00008A020000}"/>
    <cellStyle name="Euro 34 4 2" xfId="2786" xr:uid="{00000000-0005-0000-0000-00008B020000}"/>
    <cellStyle name="Euro 34 4 2 2" xfId="2787" xr:uid="{00000000-0005-0000-0000-00008C020000}"/>
    <cellStyle name="Euro 34 4 3" xfId="2788" xr:uid="{00000000-0005-0000-0000-00008D020000}"/>
    <cellStyle name="Euro 34 4 4" xfId="1630" xr:uid="{00000000-0005-0000-0000-00008E020000}"/>
    <cellStyle name="Euro 34 5" xfId="204" xr:uid="{00000000-0005-0000-0000-00008F020000}"/>
    <cellStyle name="Euro 35" xfId="205" xr:uid="{00000000-0005-0000-0000-000090020000}"/>
    <cellStyle name="Euro 35 2" xfId="206" xr:uid="{00000000-0005-0000-0000-000091020000}"/>
    <cellStyle name="Euro 35 2 2" xfId="2789" xr:uid="{00000000-0005-0000-0000-000092020000}"/>
    <cellStyle name="Euro 35 3" xfId="207" xr:uid="{00000000-0005-0000-0000-000093020000}"/>
    <cellStyle name="Euro 35 3 2" xfId="208" xr:uid="{00000000-0005-0000-0000-000094020000}"/>
    <cellStyle name="Euro 35 3 2 2" xfId="4224" xr:uid="{00000000-0005-0000-0000-000095020000}"/>
    <cellStyle name="Euro 35 3 2 3" xfId="4225" xr:uid="{00000000-0005-0000-0000-000096020000}"/>
    <cellStyle name="Euro 35 3 3" xfId="1632" xr:uid="{00000000-0005-0000-0000-000097020000}"/>
    <cellStyle name="Euro 35 3 3 2" xfId="2790" xr:uid="{00000000-0005-0000-0000-000098020000}"/>
    <cellStyle name="Euro 35 3 4" xfId="2791" xr:uid="{00000000-0005-0000-0000-000099020000}"/>
    <cellStyle name="Euro 35 3 5" xfId="1631" xr:uid="{00000000-0005-0000-0000-00009A020000}"/>
    <cellStyle name="Euro 35 4" xfId="209" xr:uid="{00000000-0005-0000-0000-00009B020000}"/>
    <cellStyle name="Euro 35 4 2" xfId="2792" xr:uid="{00000000-0005-0000-0000-00009C020000}"/>
    <cellStyle name="Euro 35 4 2 2" xfId="2793" xr:uid="{00000000-0005-0000-0000-00009D020000}"/>
    <cellStyle name="Euro 35 4 3" xfId="2794" xr:uid="{00000000-0005-0000-0000-00009E020000}"/>
    <cellStyle name="Euro 35 4 4" xfId="1633" xr:uid="{00000000-0005-0000-0000-00009F020000}"/>
    <cellStyle name="Euro 35 5" xfId="210" xr:uid="{00000000-0005-0000-0000-0000A0020000}"/>
    <cellStyle name="Euro 36" xfId="211" xr:uid="{00000000-0005-0000-0000-0000A1020000}"/>
    <cellStyle name="Euro 36 2" xfId="212" xr:uid="{00000000-0005-0000-0000-0000A2020000}"/>
    <cellStyle name="Euro 36 2 2" xfId="2795" xr:uid="{00000000-0005-0000-0000-0000A3020000}"/>
    <cellStyle name="Euro 36 3" xfId="213" xr:uid="{00000000-0005-0000-0000-0000A4020000}"/>
    <cellStyle name="Euro 36 3 2" xfId="214" xr:uid="{00000000-0005-0000-0000-0000A5020000}"/>
    <cellStyle name="Euro 36 3 2 2" xfId="4226" xr:uid="{00000000-0005-0000-0000-0000A6020000}"/>
    <cellStyle name="Euro 36 3 2 3" xfId="4227" xr:uid="{00000000-0005-0000-0000-0000A7020000}"/>
    <cellStyle name="Euro 36 3 3" xfId="1635" xr:uid="{00000000-0005-0000-0000-0000A8020000}"/>
    <cellStyle name="Euro 36 3 3 2" xfId="2796" xr:uid="{00000000-0005-0000-0000-0000A9020000}"/>
    <cellStyle name="Euro 36 3 4" xfId="2797" xr:uid="{00000000-0005-0000-0000-0000AA020000}"/>
    <cellStyle name="Euro 36 3 5" xfId="1634" xr:uid="{00000000-0005-0000-0000-0000AB020000}"/>
    <cellStyle name="Euro 36 4" xfId="215" xr:uid="{00000000-0005-0000-0000-0000AC020000}"/>
    <cellStyle name="Euro 36 4 2" xfId="2798" xr:uid="{00000000-0005-0000-0000-0000AD020000}"/>
    <cellStyle name="Euro 36 4 2 2" xfId="2799" xr:uid="{00000000-0005-0000-0000-0000AE020000}"/>
    <cellStyle name="Euro 36 4 3" xfId="2800" xr:uid="{00000000-0005-0000-0000-0000AF020000}"/>
    <cellStyle name="Euro 36 4 4" xfId="1636" xr:uid="{00000000-0005-0000-0000-0000B0020000}"/>
    <cellStyle name="Euro 36 5" xfId="216" xr:uid="{00000000-0005-0000-0000-0000B1020000}"/>
    <cellStyle name="Euro 37" xfId="217" xr:uid="{00000000-0005-0000-0000-0000B2020000}"/>
    <cellStyle name="Euro 37 2" xfId="218" xr:uid="{00000000-0005-0000-0000-0000B3020000}"/>
    <cellStyle name="Euro 37 2 2" xfId="2801" xr:uid="{00000000-0005-0000-0000-0000B4020000}"/>
    <cellStyle name="Euro 37 3" xfId="219" xr:uid="{00000000-0005-0000-0000-0000B5020000}"/>
    <cellStyle name="Euro 37 3 2" xfId="220" xr:uid="{00000000-0005-0000-0000-0000B6020000}"/>
    <cellStyle name="Euro 37 3 2 2" xfId="4228" xr:uid="{00000000-0005-0000-0000-0000B7020000}"/>
    <cellStyle name="Euro 37 3 2 3" xfId="4229" xr:uid="{00000000-0005-0000-0000-0000B8020000}"/>
    <cellStyle name="Euro 37 3 3" xfId="1638" xr:uid="{00000000-0005-0000-0000-0000B9020000}"/>
    <cellStyle name="Euro 37 3 3 2" xfId="2802" xr:uid="{00000000-0005-0000-0000-0000BA020000}"/>
    <cellStyle name="Euro 37 3 4" xfId="2803" xr:uid="{00000000-0005-0000-0000-0000BB020000}"/>
    <cellStyle name="Euro 37 3 5" xfId="1637" xr:uid="{00000000-0005-0000-0000-0000BC020000}"/>
    <cellStyle name="Euro 37 4" xfId="221" xr:uid="{00000000-0005-0000-0000-0000BD020000}"/>
    <cellStyle name="Euro 37 4 2" xfId="2804" xr:uid="{00000000-0005-0000-0000-0000BE020000}"/>
    <cellStyle name="Euro 37 4 2 2" xfId="2805" xr:uid="{00000000-0005-0000-0000-0000BF020000}"/>
    <cellStyle name="Euro 37 4 3" xfId="2806" xr:uid="{00000000-0005-0000-0000-0000C0020000}"/>
    <cellStyle name="Euro 37 4 4" xfId="1639" xr:uid="{00000000-0005-0000-0000-0000C1020000}"/>
    <cellStyle name="Euro 37 5" xfId="222" xr:uid="{00000000-0005-0000-0000-0000C2020000}"/>
    <cellStyle name="Euro 38" xfId="223" xr:uid="{00000000-0005-0000-0000-0000C3020000}"/>
    <cellStyle name="Euro 38 2" xfId="224" xr:uid="{00000000-0005-0000-0000-0000C4020000}"/>
    <cellStyle name="Euro 38 2 2" xfId="2807" xr:uid="{00000000-0005-0000-0000-0000C5020000}"/>
    <cellStyle name="Euro 38 3" xfId="225" xr:uid="{00000000-0005-0000-0000-0000C6020000}"/>
    <cellStyle name="Euro 38 3 2" xfId="226" xr:uid="{00000000-0005-0000-0000-0000C7020000}"/>
    <cellStyle name="Euro 38 3 2 2" xfId="4230" xr:uid="{00000000-0005-0000-0000-0000C8020000}"/>
    <cellStyle name="Euro 38 3 2 3" xfId="4231" xr:uid="{00000000-0005-0000-0000-0000C9020000}"/>
    <cellStyle name="Euro 38 3 3" xfId="1641" xr:uid="{00000000-0005-0000-0000-0000CA020000}"/>
    <cellStyle name="Euro 38 3 3 2" xfId="2808" xr:uid="{00000000-0005-0000-0000-0000CB020000}"/>
    <cellStyle name="Euro 38 3 4" xfId="2809" xr:uid="{00000000-0005-0000-0000-0000CC020000}"/>
    <cellStyle name="Euro 38 3 5" xfId="1640" xr:uid="{00000000-0005-0000-0000-0000CD020000}"/>
    <cellStyle name="Euro 38 4" xfId="227" xr:uid="{00000000-0005-0000-0000-0000CE020000}"/>
    <cellStyle name="Euro 38 4 2" xfId="2810" xr:uid="{00000000-0005-0000-0000-0000CF020000}"/>
    <cellStyle name="Euro 38 4 2 2" xfId="2811" xr:uid="{00000000-0005-0000-0000-0000D0020000}"/>
    <cellStyle name="Euro 38 4 3" xfId="2812" xr:uid="{00000000-0005-0000-0000-0000D1020000}"/>
    <cellStyle name="Euro 38 4 4" xfId="1642" xr:uid="{00000000-0005-0000-0000-0000D2020000}"/>
    <cellStyle name="Euro 38 5" xfId="228" xr:uid="{00000000-0005-0000-0000-0000D3020000}"/>
    <cellStyle name="Euro 39" xfId="229" xr:uid="{00000000-0005-0000-0000-0000D4020000}"/>
    <cellStyle name="Euro 39 2" xfId="230" xr:uid="{00000000-0005-0000-0000-0000D5020000}"/>
    <cellStyle name="Euro 39 2 2" xfId="2813" xr:uid="{00000000-0005-0000-0000-0000D6020000}"/>
    <cellStyle name="Euro 39 3" xfId="231" xr:uid="{00000000-0005-0000-0000-0000D7020000}"/>
    <cellStyle name="Euro 39 3 2" xfId="232" xr:uid="{00000000-0005-0000-0000-0000D8020000}"/>
    <cellStyle name="Euro 39 3 2 2" xfId="4232" xr:uid="{00000000-0005-0000-0000-0000D9020000}"/>
    <cellStyle name="Euro 39 3 2 3" xfId="4233" xr:uid="{00000000-0005-0000-0000-0000DA020000}"/>
    <cellStyle name="Euro 39 3 3" xfId="1644" xr:uid="{00000000-0005-0000-0000-0000DB020000}"/>
    <cellStyle name="Euro 39 3 3 2" xfId="2814" xr:uid="{00000000-0005-0000-0000-0000DC020000}"/>
    <cellStyle name="Euro 39 3 4" xfId="2815" xr:uid="{00000000-0005-0000-0000-0000DD020000}"/>
    <cellStyle name="Euro 39 3 5" xfId="1643" xr:uid="{00000000-0005-0000-0000-0000DE020000}"/>
    <cellStyle name="Euro 39 4" xfId="233" xr:uid="{00000000-0005-0000-0000-0000DF020000}"/>
    <cellStyle name="Euro 39 4 2" xfId="2816" xr:uid="{00000000-0005-0000-0000-0000E0020000}"/>
    <cellStyle name="Euro 39 4 2 2" xfId="2817" xr:uid="{00000000-0005-0000-0000-0000E1020000}"/>
    <cellStyle name="Euro 39 4 3" xfId="2818" xr:uid="{00000000-0005-0000-0000-0000E2020000}"/>
    <cellStyle name="Euro 39 4 4" xfId="1645" xr:uid="{00000000-0005-0000-0000-0000E3020000}"/>
    <cellStyle name="Euro 39 5" xfId="234" xr:uid="{00000000-0005-0000-0000-0000E4020000}"/>
    <cellStyle name="Euro 4" xfId="235" xr:uid="{00000000-0005-0000-0000-0000E5020000}"/>
    <cellStyle name="Euro 4 2" xfId="236" xr:uid="{00000000-0005-0000-0000-0000E6020000}"/>
    <cellStyle name="Euro 4 2 2" xfId="2819" xr:uid="{00000000-0005-0000-0000-0000E7020000}"/>
    <cellStyle name="Euro 4 3" xfId="237" xr:uid="{00000000-0005-0000-0000-0000E8020000}"/>
    <cellStyle name="Euro 4 3 2" xfId="238" xr:uid="{00000000-0005-0000-0000-0000E9020000}"/>
    <cellStyle name="Euro 4 3 2 2" xfId="4234" xr:uid="{00000000-0005-0000-0000-0000EA020000}"/>
    <cellStyle name="Euro 4 3 2 3" xfId="4235" xr:uid="{00000000-0005-0000-0000-0000EB020000}"/>
    <cellStyle name="Euro 4 3 3" xfId="1647" xr:uid="{00000000-0005-0000-0000-0000EC020000}"/>
    <cellStyle name="Euro 4 3 3 2" xfId="2820" xr:uid="{00000000-0005-0000-0000-0000ED020000}"/>
    <cellStyle name="Euro 4 3 4" xfId="2821" xr:uid="{00000000-0005-0000-0000-0000EE020000}"/>
    <cellStyle name="Euro 4 3 5" xfId="1646" xr:uid="{00000000-0005-0000-0000-0000EF020000}"/>
    <cellStyle name="Euro 4 4" xfId="239" xr:uid="{00000000-0005-0000-0000-0000F0020000}"/>
    <cellStyle name="Euro 4 4 2" xfId="2822" xr:uid="{00000000-0005-0000-0000-0000F1020000}"/>
    <cellStyle name="Euro 4 4 2 2" xfId="2823" xr:uid="{00000000-0005-0000-0000-0000F2020000}"/>
    <cellStyle name="Euro 4 4 3" xfId="2824" xr:uid="{00000000-0005-0000-0000-0000F3020000}"/>
    <cellStyle name="Euro 4 4 4" xfId="1648" xr:uid="{00000000-0005-0000-0000-0000F4020000}"/>
    <cellStyle name="Euro 4 5" xfId="240" xr:uid="{00000000-0005-0000-0000-0000F5020000}"/>
    <cellStyle name="Euro 40" xfId="241" xr:uid="{00000000-0005-0000-0000-0000F6020000}"/>
    <cellStyle name="Euro 40 2" xfId="242" xr:uid="{00000000-0005-0000-0000-0000F7020000}"/>
    <cellStyle name="Euro 40 2 2" xfId="2825" xr:uid="{00000000-0005-0000-0000-0000F8020000}"/>
    <cellStyle name="Euro 40 3" xfId="243" xr:uid="{00000000-0005-0000-0000-0000F9020000}"/>
    <cellStyle name="Euro 40 3 2" xfId="244" xr:uid="{00000000-0005-0000-0000-0000FA020000}"/>
    <cellStyle name="Euro 40 3 2 2" xfId="4236" xr:uid="{00000000-0005-0000-0000-0000FB020000}"/>
    <cellStyle name="Euro 40 3 2 3" xfId="4237" xr:uid="{00000000-0005-0000-0000-0000FC020000}"/>
    <cellStyle name="Euro 40 3 3" xfId="1650" xr:uid="{00000000-0005-0000-0000-0000FD020000}"/>
    <cellStyle name="Euro 40 3 3 2" xfId="2826" xr:uid="{00000000-0005-0000-0000-0000FE020000}"/>
    <cellStyle name="Euro 40 3 4" xfId="2827" xr:uid="{00000000-0005-0000-0000-0000FF020000}"/>
    <cellStyle name="Euro 40 3 5" xfId="1649" xr:uid="{00000000-0005-0000-0000-000000030000}"/>
    <cellStyle name="Euro 40 4" xfId="245" xr:uid="{00000000-0005-0000-0000-000001030000}"/>
    <cellStyle name="Euro 40 4 2" xfId="2828" xr:uid="{00000000-0005-0000-0000-000002030000}"/>
    <cellStyle name="Euro 40 4 2 2" xfId="2829" xr:uid="{00000000-0005-0000-0000-000003030000}"/>
    <cellStyle name="Euro 40 4 3" xfId="2830" xr:uid="{00000000-0005-0000-0000-000004030000}"/>
    <cellStyle name="Euro 40 4 4" xfId="1651" xr:uid="{00000000-0005-0000-0000-000005030000}"/>
    <cellStyle name="Euro 40 5" xfId="246" xr:uid="{00000000-0005-0000-0000-000006030000}"/>
    <cellStyle name="Euro 41" xfId="247" xr:uid="{00000000-0005-0000-0000-000007030000}"/>
    <cellStyle name="Euro 41 2" xfId="248" xr:uid="{00000000-0005-0000-0000-000008030000}"/>
    <cellStyle name="Euro 41 2 2" xfId="2831" xr:uid="{00000000-0005-0000-0000-000009030000}"/>
    <cellStyle name="Euro 41 3" xfId="249" xr:uid="{00000000-0005-0000-0000-00000A030000}"/>
    <cellStyle name="Euro 41 3 2" xfId="250" xr:uid="{00000000-0005-0000-0000-00000B030000}"/>
    <cellStyle name="Euro 41 3 2 2" xfId="4238" xr:uid="{00000000-0005-0000-0000-00000C030000}"/>
    <cellStyle name="Euro 41 3 2 3" xfId="4239" xr:uid="{00000000-0005-0000-0000-00000D030000}"/>
    <cellStyle name="Euro 41 3 3" xfId="1653" xr:uid="{00000000-0005-0000-0000-00000E030000}"/>
    <cellStyle name="Euro 41 3 3 2" xfId="2832" xr:uid="{00000000-0005-0000-0000-00000F030000}"/>
    <cellStyle name="Euro 41 3 4" xfId="2833" xr:uid="{00000000-0005-0000-0000-000010030000}"/>
    <cellStyle name="Euro 41 3 5" xfId="1652" xr:uid="{00000000-0005-0000-0000-000011030000}"/>
    <cellStyle name="Euro 41 4" xfId="251" xr:uid="{00000000-0005-0000-0000-000012030000}"/>
    <cellStyle name="Euro 41 4 2" xfId="2834" xr:uid="{00000000-0005-0000-0000-000013030000}"/>
    <cellStyle name="Euro 41 4 2 2" xfId="2835" xr:uid="{00000000-0005-0000-0000-000014030000}"/>
    <cellStyle name="Euro 41 4 3" xfId="2836" xr:uid="{00000000-0005-0000-0000-000015030000}"/>
    <cellStyle name="Euro 41 4 4" xfId="1654" xr:uid="{00000000-0005-0000-0000-000016030000}"/>
    <cellStyle name="Euro 41 5" xfId="252" xr:uid="{00000000-0005-0000-0000-000017030000}"/>
    <cellStyle name="Euro 42" xfId="253" xr:uid="{00000000-0005-0000-0000-000018030000}"/>
    <cellStyle name="Euro 42 2" xfId="254" xr:uid="{00000000-0005-0000-0000-000019030000}"/>
    <cellStyle name="Euro 42 2 2" xfId="2837" xr:uid="{00000000-0005-0000-0000-00001A030000}"/>
    <cellStyle name="Euro 42 3" xfId="255" xr:uid="{00000000-0005-0000-0000-00001B030000}"/>
    <cellStyle name="Euro 42 3 2" xfId="256" xr:uid="{00000000-0005-0000-0000-00001C030000}"/>
    <cellStyle name="Euro 42 3 2 2" xfId="4240" xr:uid="{00000000-0005-0000-0000-00001D030000}"/>
    <cellStyle name="Euro 42 3 2 3" xfId="4241" xr:uid="{00000000-0005-0000-0000-00001E030000}"/>
    <cellStyle name="Euro 42 3 3" xfId="1656" xr:uid="{00000000-0005-0000-0000-00001F030000}"/>
    <cellStyle name="Euro 42 3 3 2" xfId="2838" xr:uid="{00000000-0005-0000-0000-000020030000}"/>
    <cellStyle name="Euro 42 3 4" xfId="2839" xr:uid="{00000000-0005-0000-0000-000021030000}"/>
    <cellStyle name="Euro 42 3 5" xfId="1655" xr:uid="{00000000-0005-0000-0000-000022030000}"/>
    <cellStyle name="Euro 42 4" xfId="257" xr:uid="{00000000-0005-0000-0000-000023030000}"/>
    <cellStyle name="Euro 42 4 2" xfId="2840" xr:uid="{00000000-0005-0000-0000-000024030000}"/>
    <cellStyle name="Euro 42 4 2 2" xfId="2841" xr:uid="{00000000-0005-0000-0000-000025030000}"/>
    <cellStyle name="Euro 42 4 3" xfId="2842" xr:uid="{00000000-0005-0000-0000-000026030000}"/>
    <cellStyle name="Euro 42 4 4" xfId="1657" xr:uid="{00000000-0005-0000-0000-000027030000}"/>
    <cellStyle name="Euro 42 5" xfId="258" xr:uid="{00000000-0005-0000-0000-000028030000}"/>
    <cellStyle name="Euro 43" xfId="259" xr:uid="{00000000-0005-0000-0000-000029030000}"/>
    <cellStyle name="Euro 43 2" xfId="260" xr:uid="{00000000-0005-0000-0000-00002A030000}"/>
    <cellStyle name="Euro 43 2 2" xfId="2843" xr:uid="{00000000-0005-0000-0000-00002B030000}"/>
    <cellStyle name="Euro 43 3" xfId="261" xr:uid="{00000000-0005-0000-0000-00002C030000}"/>
    <cellStyle name="Euro 43 3 2" xfId="262" xr:uid="{00000000-0005-0000-0000-00002D030000}"/>
    <cellStyle name="Euro 43 3 2 2" xfId="4242" xr:uid="{00000000-0005-0000-0000-00002E030000}"/>
    <cellStyle name="Euro 43 3 2 3" xfId="4243" xr:uid="{00000000-0005-0000-0000-00002F030000}"/>
    <cellStyle name="Euro 43 3 3" xfId="1659" xr:uid="{00000000-0005-0000-0000-000030030000}"/>
    <cellStyle name="Euro 43 3 3 2" xfId="2844" xr:uid="{00000000-0005-0000-0000-000031030000}"/>
    <cellStyle name="Euro 43 3 4" xfId="2845" xr:uid="{00000000-0005-0000-0000-000032030000}"/>
    <cellStyle name="Euro 43 3 5" xfId="1658" xr:uid="{00000000-0005-0000-0000-000033030000}"/>
    <cellStyle name="Euro 43 4" xfId="263" xr:uid="{00000000-0005-0000-0000-000034030000}"/>
    <cellStyle name="Euro 43 4 2" xfId="2846" xr:uid="{00000000-0005-0000-0000-000035030000}"/>
    <cellStyle name="Euro 43 4 2 2" xfId="2847" xr:uid="{00000000-0005-0000-0000-000036030000}"/>
    <cellStyle name="Euro 43 4 3" xfId="2848" xr:uid="{00000000-0005-0000-0000-000037030000}"/>
    <cellStyle name="Euro 43 4 4" xfId="1660" xr:uid="{00000000-0005-0000-0000-000038030000}"/>
    <cellStyle name="Euro 43 5" xfId="264" xr:uid="{00000000-0005-0000-0000-000039030000}"/>
    <cellStyle name="Euro 44" xfId="265" xr:uid="{00000000-0005-0000-0000-00003A030000}"/>
    <cellStyle name="Euro 44 2" xfId="266" xr:uid="{00000000-0005-0000-0000-00003B030000}"/>
    <cellStyle name="Euro 44 2 2" xfId="2849" xr:uid="{00000000-0005-0000-0000-00003C030000}"/>
    <cellStyle name="Euro 44 3" xfId="267" xr:uid="{00000000-0005-0000-0000-00003D030000}"/>
    <cellStyle name="Euro 44 3 2" xfId="268" xr:uid="{00000000-0005-0000-0000-00003E030000}"/>
    <cellStyle name="Euro 44 3 2 2" xfId="4244" xr:uid="{00000000-0005-0000-0000-00003F030000}"/>
    <cellStyle name="Euro 44 3 2 3" xfId="4245" xr:uid="{00000000-0005-0000-0000-000040030000}"/>
    <cellStyle name="Euro 44 3 3" xfId="1662" xr:uid="{00000000-0005-0000-0000-000041030000}"/>
    <cellStyle name="Euro 44 3 3 2" xfId="2850" xr:uid="{00000000-0005-0000-0000-000042030000}"/>
    <cellStyle name="Euro 44 3 4" xfId="2851" xr:uid="{00000000-0005-0000-0000-000043030000}"/>
    <cellStyle name="Euro 44 3 5" xfId="1661" xr:uid="{00000000-0005-0000-0000-000044030000}"/>
    <cellStyle name="Euro 44 4" xfId="269" xr:uid="{00000000-0005-0000-0000-000045030000}"/>
    <cellStyle name="Euro 44 4 2" xfId="2852" xr:uid="{00000000-0005-0000-0000-000046030000}"/>
    <cellStyle name="Euro 44 4 2 2" xfId="2853" xr:uid="{00000000-0005-0000-0000-000047030000}"/>
    <cellStyle name="Euro 44 4 3" xfId="2854" xr:uid="{00000000-0005-0000-0000-000048030000}"/>
    <cellStyle name="Euro 44 4 4" xfId="1663" xr:uid="{00000000-0005-0000-0000-000049030000}"/>
    <cellStyle name="Euro 44 5" xfId="270" xr:uid="{00000000-0005-0000-0000-00004A030000}"/>
    <cellStyle name="Euro 45" xfId="271" xr:uid="{00000000-0005-0000-0000-00004B030000}"/>
    <cellStyle name="Euro 45 2" xfId="2855" xr:uid="{00000000-0005-0000-0000-00004C030000}"/>
    <cellStyle name="Euro 45 2 2" xfId="2856" xr:uid="{00000000-0005-0000-0000-00004D030000}"/>
    <cellStyle name="Euro 45 2 3" xfId="4246" xr:uid="{00000000-0005-0000-0000-00004E030000}"/>
    <cellStyle name="Euro 45 3" xfId="2857" xr:uid="{00000000-0005-0000-0000-00004F030000}"/>
    <cellStyle name="Euro 46" xfId="272" xr:uid="{00000000-0005-0000-0000-000050030000}"/>
    <cellStyle name="Euro 46 2" xfId="2858" xr:uid="{00000000-0005-0000-0000-000051030000}"/>
    <cellStyle name="Euro 47" xfId="273" xr:uid="{00000000-0005-0000-0000-000052030000}"/>
    <cellStyle name="Euro 47 2" xfId="274" xr:uid="{00000000-0005-0000-0000-000053030000}"/>
    <cellStyle name="Euro 47 2 2" xfId="4247" xr:uid="{00000000-0005-0000-0000-000054030000}"/>
    <cellStyle name="Euro 47 2 3" xfId="4248" xr:uid="{00000000-0005-0000-0000-000055030000}"/>
    <cellStyle name="Euro 47 3" xfId="1665" xr:uid="{00000000-0005-0000-0000-000056030000}"/>
    <cellStyle name="Euro 47 3 2" xfId="2859" xr:uid="{00000000-0005-0000-0000-000057030000}"/>
    <cellStyle name="Euro 47 4" xfId="2860" xr:uid="{00000000-0005-0000-0000-000058030000}"/>
    <cellStyle name="Euro 47 5" xfId="1664" xr:uid="{00000000-0005-0000-0000-000059030000}"/>
    <cellStyle name="Euro 48" xfId="275" xr:uid="{00000000-0005-0000-0000-00005A030000}"/>
    <cellStyle name="Euro 48 2" xfId="2861" xr:uid="{00000000-0005-0000-0000-00005B030000}"/>
    <cellStyle name="Euro 49" xfId="276" xr:uid="{00000000-0005-0000-0000-00005C030000}"/>
    <cellStyle name="Euro 49 2" xfId="2862" xr:uid="{00000000-0005-0000-0000-00005D030000}"/>
    <cellStyle name="Euro 49 2 2" xfId="2863" xr:uid="{00000000-0005-0000-0000-00005E030000}"/>
    <cellStyle name="Euro 49 3" xfId="2864" xr:uid="{00000000-0005-0000-0000-00005F030000}"/>
    <cellStyle name="Euro 49 4" xfId="1666" xr:uid="{00000000-0005-0000-0000-000060030000}"/>
    <cellStyle name="Euro 5" xfId="277" xr:uid="{00000000-0005-0000-0000-000061030000}"/>
    <cellStyle name="Euro 5 2" xfId="278" xr:uid="{00000000-0005-0000-0000-000062030000}"/>
    <cellStyle name="Euro 5 2 2" xfId="2865" xr:uid="{00000000-0005-0000-0000-000063030000}"/>
    <cellStyle name="Euro 5 3" xfId="279" xr:uid="{00000000-0005-0000-0000-000064030000}"/>
    <cellStyle name="Euro 5 3 2" xfId="280" xr:uid="{00000000-0005-0000-0000-000065030000}"/>
    <cellStyle name="Euro 5 3 2 2" xfId="4249" xr:uid="{00000000-0005-0000-0000-000066030000}"/>
    <cellStyle name="Euro 5 3 2 3" xfId="4250" xr:uid="{00000000-0005-0000-0000-000067030000}"/>
    <cellStyle name="Euro 5 3 3" xfId="1668" xr:uid="{00000000-0005-0000-0000-000068030000}"/>
    <cellStyle name="Euro 5 3 3 2" xfId="2866" xr:uid="{00000000-0005-0000-0000-000069030000}"/>
    <cellStyle name="Euro 5 3 4" xfId="2867" xr:uid="{00000000-0005-0000-0000-00006A030000}"/>
    <cellStyle name="Euro 5 3 5" xfId="1667" xr:uid="{00000000-0005-0000-0000-00006B030000}"/>
    <cellStyle name="Euro 5 4" xfId="281" xr:uid="{00000000-0005-0000-0000-00006C030000}"/>
    <cellStyle name="Euro 5 4 2" xfId="2868" xr:uid="{00000000-0005-0000-0000-00006D030000}"/>
    <cellStyle name="Euro 5 4 2 2" xfId="2869" xr:uid="{00000000-0005-0000-0000-00006E030000}"/>
    <cellStyle name="Euro 5 4 3" xfId="2870" xr:uid="{00000000-0005-0000-0000-00006F030000}"/>
    <cellStyle name="Euro 5 4 4" xfId="1669" xr:uid="{00000000-0005-0000-0000-000070030000}"/>
    <cellStyle name="Euro 5 5" xfId="282" xr:uid="{00000000-0005-0000-0000-000071030000}"/>
    <cellStyle name="Euro 50" xfId="283" xr:uid="{00000000-0005-0000-0000-000072030000}"/>
    <cellStyle name="Euro 51" xfId="2871" xr:uid="{00000000-0005-0000-0000-000073030000}"/>
    <cellStyle name="Euro 51 2" xfId="2872" xr:uid="{00000000-0005-0000-0000-000074030000}"/>
    <cellStyle name="Euro 6" xfId="284" xr:uid="{00000000-0005-0000-0000-000075030000}"/>
    <cellStyle name="Euro 6 2" xfId="285" xr:uid="{00000000-0005-0000-0000-000076030000}"/>
    <cellStyle name="Euro 6 2 2" xfId="2873" xr:uid="{00000000-0005-0000-0000-000077030000}"/>
    <cellStyle name="Euro 6 3" xfId="286" xr:uid="{00000000-0005-0000-0000-000078030000}"/>
    <cellStyle name="Euro 6 3 2" xfId="287" xr:uid="{00000000-0005-0000-0000-000079030000}"/>
    <cellStyle name="Euro 6 3 2 2" xfId="4251" xr:uid="{00000000-0005-0000-0000-00007A030000}"/>
    <cellStyle name="Euro 6 3 2 3" xfId="4252" xr:uid="{00000000-0005-0000-0000-00007B030000}"/>
    <cellStyle name="Euro 6 3 3" xfId="1671" xr:uid="{00000000-0005-0000-0000-00007C030000}"/>
    <cellStyle name="Euro 6 3 3 2" xfId="2874" xr:uid="{00000000-0005-0000-0000-00007D030000}"/>
    <cellStyle name="Euro 6 3 4" xfId="2875" xr:uid="{00000000-0005-0000-0000-00007E030000}"/>
    <cellStyle name="Euro 6 3 5" xfId="1670" xr:uid="{00000000-0005-0000-0000-00007F030000}"/>
    <cellStyle name="Euro 6 4" xfId="288" xr:uid="{00000000-0005-0000-0000-000080030000}"/>
    <cellStyle name="Euro 6 4 2" xfId="2876" xr:uid="{00000000-0005-0000-0000-000081030000}"/>
    <cellStyle name="Euro 6 4 2 2" xfId="2877" xr:uid="{00000000-0005-0000-0000-000082030000}"/>
    <cellStyle name="Euro 6 4 3" xfId="2878" xr:uid="{00000000-0005-0000-0000-000083030000}"/>
    <cellStyle name="Euro 6 4 4" xfId="1672" xr:uid="{00000000-0005-0000-0000-000084030000}"/>
    <cellStyle name="Euro 6 5" xfId="289" xr:uid="{00000000-0005-0000-0000-000085030000}"/>
    <cellStyle name="Euro 7" xfId="290" xr:uid="{00000000-0005-0000-0000-000086030000}"/>
    <cellStyle name="Euro 7 2" xfId="291" xr:uid="{00000000-0005-0000-0000-000087030000}"/>
    <cellStyle name="Euro 7 2 2" xfId="2879" xr:uid="{00000000-0005-0000-0000-000088030000}"/>
    <cellStyle name="Euro 7 3" xfId="292" xr:uid="{00000000-0005-0000-0000-000089030000}"/>
    <cellStyle name="Euro 7 3 2" xfId="293" xr:uid="{00000000-0005-0000-0000-00008A030000}"/>
    <cellStyle name="Euro 7 3 2 2" xfId="4253" xr:uid="{00000000-0005-0000-0000-00008B030000}"/>
    <cellStyle name="Euro 7 3 2 3" xfId="4254" xr:uid="{00000000-0005-0000-0000-00008C030000}"/>
    <cellStyle name="Euro 7 3 3" xfId="1674" xr:uid="{00000000-0005-0000-0000-00008D030000}"/>
    <cellStyle name="Euro 7 3 3 2" xfId="2880" xr:uid="{00000000-0005-0000-0000-00008E030000}"/>
    <cellStyle name="Euro 7 3 4" xfId="2881" xr:uid="{00000000-0005-0000-0000-00008F030000}"/>
    <cellStyle name="Euro 7 3 5" xfId="1673" xr:uid="{00000000-0005-0000-0000-000090030000}"/>
    <cellStyle name="Euro 7 4" xfId="294" xr:uid="{00000000-0005-0000-0000-000091030000}"/>
    <cellStyle name="Euro 7 4 2" xfId="2882" xr:uid="{00000000-0005-0000-0000-000092030000}"/>
    <cellStyle name="Euro 7 4 2 2" xfId="2883" xr:uid="{00000000-0005-0000-0000-000093030000}"/>
    <cellStyle name="Euro 7 4 3" xfId="2884" xr:uid="{00000000-0005-0000-0000-000094030000}"/>
    <cellStyle name="Euro 7 4 4" xfId="1675" xr:uid="{00000000-0005-0000-0000-000095030000}"/>
    <cellStyle name="Euro 7 5" xfId="295" xr:uid="{00000000-0005-0000-0000-000096030000}"/>
    <cellStyle name="Euro 8" xfId="296" xr:uid="{00000000-0005-0000-0000-000097030000}"/>
    <cellStyle name="Euro 8 2" xfId="297" xr:uid="{00000000-0005-0000-0000-000098030000}"/>
    <cellStyle name="Euro 8 2 2" xfId="2885" xr:uid="{00000000-0005-0000-0000-000099030000}"/>
    <cellStyle name="Euro 8 3" xfId="298" xr:uid="{00000000-0005-0000-0000-00009A030000}"/>
    <cellStyle name="Euro 8 3 2" xfId="299" xr:uid="{00000000-0005-0000-0000-00009B030000}"/>
    <cellStyle name="Euro 8 3 2 2" xfId="4255" xr:uid="{00000000-0005-0000-0000-00009C030000}"/>
    <cellStyle name="Euro 8 3 2 3" xfId="4256" xr:uid="{00000000-0005-0000-0000-00009D030000}"/>
    <cellStyle name="Euro 8 3 3" xfId="1677" xr:uid="{00000000-0005-0000-0000-00009E030000}"/>
    <cellStyle name="Euro 8 3 3 2" xfId="2886" xr:uid="{00000000-0005-0000-0000-00009F030000}"/>
    <cellStyle name="Euro 8 3 4" xfId="2887" xr:uid="{00000000-0005-0000-0000-0000A0030000}"/>
    <cellStyle name="Euro 8 3 5" xfId="1676" xr:uid="{00000000-0005-0000-0000-0000A1030000}"/>
    <cellStyle name="Euro 8 4" xfId="300" xr:uid="{00000000-0005-0000-0000-0000A2030000}"/>
    <cellStyle name="Euro 8 4 2" xfId="2888" xr:uid="{00000000-0005-0000-0000-0000A3030000}"/>
    <cellStyle name="Euro 8 4 2 2" xfId="2889" xr:uid="{00000000-0005-0000-0000-0000A4030000}"/>
    <cellStyle name="Euro 8 4 3" xfId="2890" xr:uid="{00000000-0005-0000-0000-0000A5030000}"/>
    <cellStyle name="Euro 8 4 4" xfId="1678" xr:uid="{00000000-0005-0000-0000-0000A6030000}"/>
    <cellStyle name="Euro 8 5" xfId="301" xr:uid="{00000000-0005-0000-0000-0000A7030000}"/>
    <cellStyle name="Euro 9" xfId="302" xr:uid="{00000000-0005-0000-0000-0000A8030000}"/>
    <cellStyle name="Euro 9 2" xfId="303" xr:uid="{00000000-0005-0000-0000-0000A9030000}"/>
    <cellStyle name="Euro 9 2 2" xfId="2891" xr:uid="{00000000-0005-0000-0000-0000AA030000}"/>
    <cellStyle name="Euro 9 3" xfId="304" xr:uid="{00000000-0005-0000-0000-0000AB030000}"/>
    <cellStyle name="Euro 9 3 2" xfId="305" xr:uid="{00000000-0005-0000-0000-0000AC030000}"/>
    <cellStyle name="Euro 9 3 2 2" xfId="4257" xr:uid="{00000000-0005-0000-0000-0000AD030000}"/>
    <cellStyle name="Euro 9 3 2 3" xfId="4258" xr:uid="{00000000-0005-0000-0000-0000AE030000}"/>
    <cellStyle name="Euro 9 3 3" xfId="1680" xr:uid="{00000000-0005-0000-0000-0000AF030000}"/>
    <cellStyle name="Euro 9 3 3 2" xfId="2892" xr:uid="{00000000-0005-0000-0000-0000B0030000}"/>
    <cellStyle name="Euro 9 3 4" xfId="2893" xr:uid="{00000000-0005-0000-0000-0000B1030000}"/>
    <cellStyle name="Euro 9 3 5" xfId="1679" xr:uid="{00000000-0005-0000-0000-0000B2030000}"/>
    <cellStyle name="Euro 9 4" xfId="306" xr:uid="{00000000-0005-0000-0000-0000B3030000}"/>
    <cellStyle name="Euro 9 4 2" xfId="2894" xr:uid="{00000000-0005-0000-0000-0000B4030000}"/>
    <cellStyle name="Euro 9 4 2 2" xfId="2895" xr:uid="{00000000-0005-0000-0000-0000B5030000}"/>
    <cellStyle name="Euro 9 4 3" xfId="2896" xr:uid="{00000000-0005-0000-0000-0000B6030000}"/>
    <cellStyle name="Euro 9 4 4" xfId="1681" xr:uid="{00000000-0005-0000-0000-0000B7030000}"/>
    <cellStyle name="Euro 9 5" xfId="307" xr:uid="{00000000-0005-0000-0000-0000B8030000}"/>
    <cellStyle name="Fixed2 - Type2" xfId="308" xr:uid="{00000000-0005-0000-0000-0000B9030000}"/>
    <cellStyle name="Formel" xfId="5094" xr:uid="{00000000-0005-0000-0000-0000BA030000}"/>
    <cellStyle name="Formel 2" xfId="5188" xr:uid="{00000000-0005-0000-0000-0000BB030000}"/>
    <cellStyle name="Formula" xfId="5089" xr:uid="{00000000-0005-0000-0000-0000BC030000}"/>
    <cellStyle name="Formula 2" xfId="5187" xr:uid="{00000000-0005-0000-0000-0000BD030000}"/>
    <cellStyle name="Good 2" xfId="4259" xr:uid="{00000000-0005-0000-0000-0000BE030000}"/>
    <cellStyle name="Hyperlink 2" xfId="1682" xr:uid="{00000000-0005-0000-0000-0000BF030000}"/>
    <cellStyle name="Hyperlink 2 2" xfId="4260" xr:uid="{00000000-0005-0000-0000-0000C0030000}"/>
    <cellStyle name="Hyperlink 3" xfId="4261" xr:uid="{00000000-0005-0000-0000-0000C1030000}"/>
    <cellStyle name="Hyperlink 4" xfId="4262" xr:uid="{00000000-0005-0000-0000-0000C2030000}"/>
    <cellStyle name="Input 2" xfId="309" xr:uid="{00000000-0005-0000-0000-0000C3030000}"/>
    <cellStyle name="Input 2 2" xfId="1685" xr:uid="{00000000-0005-0000-0000-0000C4030000}"/>
    <cellStyle name="Input 2 2 2" xfId="4263" xr:uid="{00000000-0005-0000-0000-0000C5030000}"/>
    <cellStyle name="Input 2 2 2 2" xfId="5151" xr:uid="{00000000-0005-0000-0000-0000C6030000}"/>
    <cellStyle name="Input 2 2 3" xfId="4264" xr:uid="{00000000-0005-0000-0000-0000C7030000}"/>
    <cellStyle name="Input 2 2 3 2" xfId="5152" xr:uid="{00000000-0005-0000-0000-0000C8030000}"/>
    <cellStyle name="Input 2 3" xfId="1686" xr:uid="{00000000-0005-0000-0000-0000C9030000}"/>
    <cellStyle name="Input 2 3 2" xfId="4265" xr:uid="{00000000-0005-0000-0000-0000CA030000}"/>
    <cellStyle name="Input 2 3 2 2" xfId="5153" xr:uid="{00000000-0005-0000-0000-0000CB030000}"/>
    <cellStyle name="Input 2 4" xfId="1687" xr:uid="{00000000-0005-0000-0000-0000CC030000}"/>
    <cellStyle name="Input 2 5" xfId="1688" xr:uid="{00000000-0005-0000-0000-0000CD030000}"/>
    <cellStyle name="Input 2 6" xfId="1689" xr:uid="{00000000-0005-0000-0000-0000CE030000}"/>
    <cellStyle name="Input 2 7" xfId="1690" xr:uid="{00000000-0005-0000-0000-0000CF030000}"/>
    <cellStyle name="Input 2 8" xfId="4266" xr:uid="{00000000-0005-0000-0000-0000D0030000}"/>
    <cellStyle name="Input 2 8 2" xfId="5154" xr:uid="{00000000-0005-0000-0000-0000D1030000}"/>
    <cellStyle name="Input 2 9" xfId="1684" xr:uid="{00000000-0005-0000-0000-0000D2030000}"/>
    <cellStyle name="Input 3" xfId="1691" xr:uid="{00000000-0005-0000-0000-0000D3030000}"/>
    <cellStyle name="Input 3 2" xfId="1692" xr:uid="{00000000-0005-0000-0000-0000D4030000}"/>
    <cellStyle name="Input 3 2 2" xfId="4267" xr:uid="{00000000-0005-0000-0000-0000D5030000}"/>
    <cellStyle name="Input 3 2 2 2" xfId="5155" xr:uid="{00000000-0005-0000-0000-0000D6030000}"/>
    <cellStyle name="Input 3 3" xfId="1693" xr:uid="{00000000-0005-0000-0000-0000D7030000}"/>
    <cellStyle name="Input 3 4" xfId="1694" xr:uid="{00000000-0005-0000-0000-0000D8030000}"/>
    <cellStyle name="Input 3 5" xfId="1695" xr:uid="{00000000-0005-0000-0000-0000D9030000}"/>
    <cellStyle name="Input 3 6" xfId="1696" xr:uid="{00000000-0005-0000-0000-0000DA030000}"/>
    <cellStyle name="Input 3 7" xfId="4268" xr:uid="{00000000-0005-0000-0000-0000DB030000}"/>
    <cellStyle name="Input 3 7 2" xfId="5156" xr:uid="{00000000-0005-0000-0000-0000DC030000}"/>
    <cellStyle name="Input 4" xfId="2897" xr:uid="{00000000-0005-0000-0000-0000DD030000}"/>
    <cellStyle name="Input 4 2" xfId="5143" xr:uid="{00000000-0005-0000-0000-0000DE030000}"/>
    <cellStyle name="Input 5" xfId="1683" xr:uid="{00000000-0005-0000-0000-0000DF030000}"/>
    <cellStyle name="InputCells" xfId="310" xr:uid="{00000000-0005-0000-0000-0000E0030000}"/>
    <cellStyle name="Komma 2" xfId="2898" xr:uid="{00000000-0005-0000-0000-0000E1030000}"/>
    <cellStyle name="Komma 2 2" xfId="2899" xr:uid="{00000000-0005-0000-0000-0000E2030000}"/>
    <cellStyle name="Komma 2 2 2" xfId="2900" xr:uid="{00000000-0005-0000-0000-0000E3030000}"/>
    <cellStyle name="Komma 2 3" xfId="2901" xr:uid="{00000000-0005-0000-0000-0000E4030000}"/>
    <cellStyle name="Komma 2 4" xfId="4111" xr:uid="{00000000-0005-0000-0000-0000E5030000}"/>
    <cellStyle name="Komma 2 5" xfId="4269" xr:uid="{00000000-0005-0000-0000-0000E6030000}"/>
    <cellStyle name="Komma 3" xfId="2902" xr:uid="{00000000-0005-0000-0000-0000E7030000}"/>
    <cellStyle name="Komma 3 2" xfId="2903" xr:uid="{00000000-0005-0000-0000-0000E8030000}"/>
    <cellStyle name="Komma 4" xfId="2904" xr:uid="{00000000-0005-0000-0000-0000E9030000}"/>
    <cellStyle name="Komma 4 2" xfId="2905" xr:uid="{00000000-0005-0000-0000-0000EA030000}"/>
    <cellStyle name="Komma 4 2 2" xfId="2906" xr:uid="{00000000-0005-0000-0000-0000EB030000}"/>
    <cellStyle name="Komma 4 3" xfId="2907" xr:uid="{00000000-0005-0000-0000-0000EC030000}"/>
    <cellStyle name="Komma 5" xfId="2908" xr:uid="{00000000-0005-0000-0000-0000ED030000}"/>
    <cellStyle name="Komma 5 2" xfId="2909" xr:uid="{00000000-0005-0000-0000-0000EE030000}"/>
    <cellStyle name="Komma 5 2 2" xfId="2910" xr:uid="{00000000-0005-0000-0000-0000EF030000}"/>
    <cellStyle name="Komma 5 3" xfId="2911" xr:uid="{00000000-0005-0000-0000-0000F0030000}"/>
    <cellStyle name="Kontroller celle" xfId="4270" xr:uid="{00000000-0005-0000-0000-0000F1030000}"/>
    <cellStyle name="Link 2" xfId="2912" xr:uid="{00000000-0005-0000-0000-0000F2030000}"/>
    <cellStyle name="Link 3" xfId="2913" xr:uid="{00000000-0005-0000-0000-0000F3030000}"/>
    <cellStyle name="Markeringsfarve1" xfId="4271" xr:uid="{00000000-0005-0000-0000-0000F4030000}"/>
    <cellStyle name="Markeringsfarve2" xfId="4272" xr:uid="{00000000-0005-0000-0000-0000F5030000}"/>
    <cellStyle name="Markeringsfarve3" xfId="4273" xr:uid="{00000000-0005-0000-0000-0000F6030000}"/>
    <cellStyle name="Markeringsfarve4" xfId="4274" xr:uid="{00000000-0005-0000-0000-0000F7030000}"/>
    <cellStyle name="Markeringsfarve5" xfId="4275" xr:uid="{00000000-0005-0000-0000-0000F8030000}"/>
    <cellStyle name="Markeringsfarve6" xfId="4276" xr:uid="{00000000-0005-0000-0000-0000F9030000}"/>
    <cellStyle name="Migliaia [0] 10" xfId="311" xr:uid="{00000000-0005-0000-0000-0000FA030000}"/>
    <cellStyle name="Migliaia [0] 10 2" xfId="2914" xr:uid="{00000000-0005-0000-0000-0000FB030000}"/>
    <cellStyle name="Migliaia [0] 10 2 2" xfId="4277" xr:uid="{00000000-0005-0000-0000-0000FC030000}"/>
    <cellStyle name="Migliaia [0] 10 3" xfId="4278" xr:uid="{00000000-0005-0000-0000-0000FD030000}"/>
    <cellStyle name="Migliaia [0] 10 4" xfId="1697" xr:uid="{00000000-0005-0000-0000-0000FE030000}"/>
    <cellStyle name="Migliaia [0] 11" xfId="312" xr:uid="{00000000-0005-0000-0000-0000FF030000}"/>
    <cellStyle name="Migliaia [0] 11 2" xfId="2915" xr:uid="{00000000-0005-0000-0000-000000040000}"/>
    <cellStyle name="Migliaia [0] 11 2 2" xfId="4279" xr:uid="{00000000-0005-0000-0000-000001040000}"/>
    <cellStyle name="Migliaia [0] 11 3" xfId="4280" xr:uid="{00000000-0005-0000-0000-000002040000}"/>
    <cellStyle name="Migliaia [0] 11 4" xfId="1698" xr:uid="{00000000-0005-0000-0000-000003040000}"/>
    <cellStyle name="Migliaia [0] 12" xfId="313" xr:uid="{00000000-0005-0000-0000-000004040000}"/>
    <cellStyle name="Migliaia [0] 12 2" xfId="2916" xr:uid="{00000000-0005-0000-0000-000005040000}"/>
    <cellStyle name="Migliaia [0] 12 2 2" xfId="4281" xr:uid="{00000000-0005-0000-0000-000006040000}"/>
    <cellStyle name="Migliaia [0] 12 3" xfId="4282" xr:uid="{00000000-0005-0000-0000-000007040000}"/>
    <cellStyle name="Migliaia [0] 12 4" xfId="1699" xr:uid="{00000000-0005-0000-0000-000008040000}"/>
    <cellStyle name="Migliaia [0] 13" xfId="314" xr:uid="{00000000-0005-0000-0000-000009040000}"/>
    <cellStyle name="Migliaia [0] 13 2" xfId="2917" xr:uid="{00000000-0005-0000-0000-00000A040000}"/>
    <cellStyle name="Migliaia [0] 13 2 2" xfId="4283" xr:uid="{00000000-0005-0000-0000-00000B040000}"/>
    <cellStyle name="Migliaia [0] 13 3" xfId="4284" xr:uid="{00000000-0005-0000-0000-00000C040000}"/>
    <cellStyle name="Migliaia [0] 13 4" xfId="1700" xr:uid="{00000000-0005-0000-0000-00000D040000}"/>
    <cellStyle name="Migliaia [0] 14" xfId="315" xr:uid="{00000000-0005-0000-0000-00000E040000}"/>
    <cellStyle name="Migliaia [0] 14 2" xfId="2918" xr:uid="{00000000-0005-0000-0000-00000F040000}"/>
    <cellStyle name="Migliaia [0] 14 2 2" xfId="4285" xr:uid="{00000000-0005-0000-0000-000010040000}"/>
    <cellStyle name="Migliaia [0] 14 3" xfId="4286" xr:uid="{00000000-0005-0000-0000-000011040000}"/>
    <cellStyle name="Migliaia [0] 14 4" xfId="1701" xr:uid="{00000000-0005-0000-0000-000012040000}"/>
    <cellStyle name="Migliaia [0] 15" xfId="316" xr:uid="{00000000-0005-0000-0000-000013040000}"/>
    <cellStyle name="Migliaia [0] 15 2" xfId="2919" xr:uid="{00000000-0005-0000-0000-000014040000}"/>
    <cellStyle name="Migliaia [0] 15 2 2" xfId="4287" xr:uid="{00000000-0005-0000-0000-000015040000}"/>
    <cellStyle name="Migliaia [0] 15 3" xfId="4288" xr:uid="{00000000-0005-0000-0000-000016040000}"/>
    <cellStyle name="Migliaia [0] 15 4" xfId="1702" xr:uid="{00000000-0005-0000-0000-000017040000}"/>
    <cellStyle name="Migliaia [0] 16" xfId="317" xr:uid="{00000000-0005-0000-0000-000018040000}"/>
    <cellStyle name="Migliaia [0] 16 2" xfId="2920" xr:uid="{00000000-0005-0000-0000-000019040000}"/>
    <cellStyle name="Migliaia [0] 16 2 2" xfId="4289" xr:uid="{00000000-0005-0000-0000-00001A040000}"/>
    <cellStyle name="Migliaia [0] 16 3" xfId="4290" xr:uid="{00000000-0005-0000-0000-00001B040000}"/>
    <cellStyle name="Migliaia [0] 16 4" xfId="1703" xr:uid="{00000000-0005-0000-0000-00001C040000}"/>
    <cellStyle name="Migliaia [0] 17" xfId="318" xr:uid="{00000000-0005-0000-0000-00001D040000}"/>
    <cellStyle name="Migliaia [0] 17 2" xfId="2921" xr:uid="{00000000-0005-0000-0000-00001E040000}"/>
    <cellStyle name="Migliaia [0] 17 2 2" xfId="4291" xr:uid="{00000000-0005-0000-0000-00001F040000}"/>
    <cellStyle name="Migliaia [0] 17 3" xfId="4292" xr:uid="{00000000-0005-0000-0000-000020040000}"/>
    <cellStyle name="Migliaia [0] 17 4" xfId="1704" xr:uid="{00000000-0005-0000-0000-000021040000}"/>
    <cellStyle name="Migliaia [0] 18" xfId="319" xr:uid="{00000000-0005-0000-0000-000022040000}"/>
    <cellStyle name="Migliaia [0] 18 2" xfId="2922" xr:uid="{00000000-0005-0000-0000-000023040000}"/>
    <cellStyle name="Migliaia [0] 18 2 2" xfId="4293" xr:uid="{00000000-0005-0000-0000-000024040000}"/>
    <cellStyle name="Migliaia [0] 18 3" xfId="4294" xr:uid="{00000000-0005-0000-0000-000025040000}"/>
    <cellStyle name="Migliaia [0] 18 4" xfId="1705" xr:uid="{00000000-0005-0000-0000-000026040000}"/>
    <cellStyle name="Migliaia [0] 19" xfId="320" xr:uid="{00000000-0005-0000-0000-000027040000}"/>
    <cellStyle name="Migliaia [0] 19 2" xfId="2923" xr:uid="{00000000-0005-0000-0000-000028040000}"/>
    <cellStyle name="Migliaia [0] 19 2 2" xfId="4295" xr:uid="{00000000-0005-0000-0000-000029040000}"/>
    <cellStyle name="Migliaia [0] 19 3" xfId="4296" xr:uid="{00000000-0005-0000-0000-00002A040000}"/>
    <cellStyle name="Migliaia [0] 19 4" xfId="1706" xr:uid="{00000000-0005-0000-0000-00002B040000}"/>
    <cellStyle name="Migliaia [0] 2" xfId="321" xr:uid="{00000000-0005-0000-0000-00002C040000}"/>
    <cellStyle name="Migliaia [0] 2 2" xfId="2924" xr:uid="{00000000-0005-0000-0000-00002D040000}"/>
    <cellStyle name="Migliaia [0] 2 2 2" xfId="4297" xr:uid="{00000000-0005-0000-0000-00002E040000}"/>
    <cellStyle name="Migliaia [0] 2 3" xfId="4298" xr:uid="{00000000-0005-0000-0000-00002F040000}"/>
    <cellStyle name="Migliaia [0] 2 4" xfId="1707" xr:uid="{00000000-0005-0000-0000-000030040000}"/>
    <cellStyle name="Migliaia [0] 20" xfId="322" xr:uid="{00000000-0005-0000-0000-000031040000}"/>
    <cellStyle name="Migliaia [0] 20 2" xfId="2925" xr:uid="{00000000-0005-0000-0000-000032040000}"/>
    <cellStyle name="Migliaia [0] 20 2 2" xfId="4299" xr:uid="{00000000-0005-0000-0000-000033040000}"/>
    <cellStyle name="Migliaia [0] 20 3" xfId="4300" xr:uid="{00000000-0005-0000-0000-000034040000}"/>
    <cellStyle name="Migliaia [0] 20 4" xfId="1708" xr:uid="{00000000-0005-0000-0000-000035040000}"/>
    <cellStyle name="Migliaia [0] 21" xfId="323" xr:uid="{00000000-0005-0000-0000-000036040000}"/>
    <cellStyle name="Migliaia [0] 21 2" xfId="2926" xr:uid="{00000000-0005-0000-0000-000037040000}"/>
    <cellStyle name="Migliaia [0] 21 2 2" xfId="4301" xr:uid="{00000000-0005-0000-0000-000038040000}"/>
    <cellStyle name="Migliaia [0] 21 3" xfId="4302" xr:uid="{00000000-0005-0000-0000-000039040000}"/>
    <cellStyle name="Migliaia [0] 21 4" xfId="1709" xr:uid="{00000000-0005-0000-0000-00003A040000}"/>
    <cellStyle name="Migliaia [0] 22" xfId="324" xr:uid="{00000000-0005-0000-0000-00003B040000}"/>
    <cellStyle name="Migliaia [0] 22 2" xfId="2927" xr:uid="{00000000-0005-0000-0000-00003C040000}"/>
    <cellStyle name="Migliaia [0] 22 2 2" xfId="4303" xr:uid="{00000000-0005-0000-0000-00003D040000}"/>
    <cellStyle name="Migliaia [0] 22 3" xfId="4304" xr:uid="{00000000-0005-0000-0000-00003E040000}"/>
    <cellStyle name="Migliaia [0] 22 4" xfId="1710" xr:uid="{00000000-0005-0000-0000-00003F040000}"/>
    <cellStyle name="Migliaia [0] 23" xfId="325" xr:uid="{00000000-0005-0000-0000-000040040000}"/>
    <cellStyle name="Migliaia [0] 23 2" xfId="2928" xr:uid="{00000000-0005-0000-0000-000041040000}"/>
    <cellStyle name="Migliaia [0] 23 2 2" xfId="4305" xr:uid="{00000000-0005-0000-0000-000042040000}"/>
    <cellStyle name="Migliaia [0] 23 3" xfId="4306" xr:uid="{00000000-0005-0000-0000-000043040000}"/>
    <cellStyle name="Migliaia [0] 23 4" xfId="1711" xr:uid="{00000000-0005-0000-0000-000044040000}"/>
    <cellStyle name="Migliaia [0] 24" xfId="326" xr:uid="{00000000-0005-0000-0000-000045040000}"/>
    <cellStyle name="Migliaia [0] 24 2" xfId="2929" xr:uid="{00000000-0005-0000-0000-000046040000}"/>
    <cellStyle name="Migliaia [0] 24 2 2" xfId="4307" xr:uid="{00000000-0005-0000-0000-000047040000}"/>
    <cellStyle name="Migliaia [0] 24 3" xfId="4308" xr:uid="{00000000-0005-0000-0000-000048040000}"/>
    <cellStyle name="Migliaia [0] 24 4" xfId="1712" xr:uid="{00000000-0005-0000-0000-000049040000}"/>
    <cellStyle name="Migliaia [0] 25" xfId="327" xr:uid="{00000000-0005-0000-0000-00004A040000}"/>
    <cellStyle name="Migliaia [0] 25 2" xfId="2930" xr:uid="{00000000-0005-0000-0000-00004B040000}"/>
    <cellStyle name="Migliaia [0] 25 2 2" xfId="4309" xr:uid="{00000000-0005-0000-0000-00004C040000}"/>
    <cellStyle name="Migliaia [0] 25 3" xfId="4310" xr:uid="{00000000-0005-0000-0000-00004D040000}"/>
    <cellStyle name="Migliaia [0] 25 4" xfId="1713" xr:uid="{00000000-0005-0000-0000-00004E040000}"/>
    <cellStyle name="Migliaia [0] 26" xfId="328" xr:uid="{00000000-0005-0000-0000-00004F040000}"/>
    <cellStyle name="Migliaia [0] 26 2" xfId="2931" xr:uid="{00000000-0005-0000-0000-000050040000}"/>
    <cellStyle name="Migliaia [0] 26 2 2" xfId="4311" xr:uid="{00000000-0005-0000-0000-000051040000}"/>
    <cellStyle name="Migliaia [0] 26 3" xfId="4312" xr:uid="{00000000-0005-0000-0000-000052040000}"/>
    <cellStyle name="Migliaia [0] 26 4" xfId="1714" xr:uid="{00000000-0005-0000-0000-000053040000}"/>
    <cellStyle name="Migliaia [0] 27" xfId="329" xr:uid="{00000000-0005-0000-0000-000054040000}"/>
    <cellStyle name="Migliaia [0] 27 2" xfId="2932" xr:uid="{00000000-0005-0000-0000-000055040000}"/>
    <cellStyle name="Migliaia [0] 27 2 2" xfId="4313" xr:uid="{00000000-0005-0000-0000-000056040000}"/>
    <cellStyle name="Migliaia [0] 27 3" xfId="4314" xr:uid="{00000000-0005-0000-0000-000057040000}"/>
    <cellStyle name="Migliaia [0] 27 4" xfId="1715" xr:uid="{00000000-0005-0000-0000-000058040000}"/>
    <cellStyle name="Migliaia [0] 28" xfId="330" xr:uid="{00000000-0005-0000-0000-000059040000}"/>
    <cellStyle name="Migliaia [0] 28 2" xfId="2933" xr:uid="{00000000-0005-0000-0000-00005A040000}"/>
    <cellStyle name="Migliaia [0] 28 2 2" xfId="4315" xr:uid="{00000000-0005-0000-0000-00005B040000}"/>
    <cellStyle name="Migliaia [0] 28 3" xfId="4316" xr:uid="{00000000-0005-0000-0000-00005C040000}"/>
    <cellStyle name="Migliaia [0] 28 4" xfId="1716" xr:uid="{00000000-0005-0000-0000-00005D040000}"/>
    <cellStyle name="Migliaia [0] 29" xfId="331" xr:uid="{00000000-0005-0000-0000-00005E040000}"/>
    <cellStyle name="Migliaia [0] 29 2" xfId="2934" xr:uid="{00000000-0005-0000-0000-00005F040000}"/>
    <cellStyle name="Migliaia [0] 29 2 2" xfId="4317" xr:uid="{00000000-0005-0000-0000-000060040000}"/>
    <cellStyle name="Migliaia [0] 29 3" xfId="4318" xr:uid="{00000000-0005-0000-0000-000061040000}"/>
    <cellStyle name="Migliaia [0] 29 4" xfId="1717" xr:uid="{00000000-0005-0000-0000-000062040000}"/>
    <cellStyle name="Migliaia [0] 3" xfId="332" xr:uid="{00000000-0005-0000-0000-000063040000}"/>
    <cellStyle name="Migliaia [0] 3 2" xfId="2935" xr:uid="{00000000-0005-0000-0000-000064040000}"/>
    <cellStyle name="Migliaia [0] 3 2 2" xfId="4319" xr:uid="{00000000-0005-0000-0000-000065040000}"/>
    <cellStyle name="Migliaia [0] 3 3" xfId="4320" xr:uid="{00000000-0005-0000-0000-000066040000}"/>
    <cellStyle name="Migliaia [0] 3 4" xfId="1718" xr:uid="{00000000-0005-0000-0000-000067040000}"/>
    <cellStyle name="Migliaia [0] 30" xfId="333" xr:uid="{00000000-0005-0000-0000-000068040000}"/>
    <cellStyle name="Migliaia [0] 30 2" xfId="2936" xr:uid="{00000000-0005-0000-0000-000069040000}"/>
    <cellStyle name="Migliaia [0] 30 2 2" xfId="4321" xr:uid="{00000000-0005-0000-0000-00006A040000}"/>
    <cellStyle name="Migliaia [0] 30 3" xfId="4322" xr:uid="{00000000-0005-0000-0000-00006B040000}"/>
    <cellStyle name="Migliaia [0] 30 4" xfId="1719" xr:uid="{00000000-0005-0000-0000-00006C040000}"/>
    <cellStyle name="Migliaia [0] 31" xfId="334" xr:uid="{00000000-0005-0000-0000-00006D040000}"/>
    <cellStyle name="Migliaia [0] 31 2" xfId="2937" xr:uid="{00000000-0005-0000-0000-00006E040000}"/>
    <cellStyle name="Migliaia [0] 31 2 2" xfId="4323" xr:uid="{00000000-0005-0000-0000-00006F040000}"/>
    <cellStyle name="Migliaia [0] 31 3" xfId="4324" xr:uid="{00000000-0005-0000-0000-000070040000}"/>
    <cellStyle name="Migliaia [0] 31 4" xfId="1720" xr:uid="{00000000-0005-0000-0000-000071040000}"/>
    <cellStyle name="Migliaia [0] 32" xfId="335" xr:uid="{00000000-0005-0000-0000-000072040000}"/>
    <cellStyle name="Migliaia [0] 32 2" xfId="2938" xr:uid="{00000000-0005-0000-0000-000073040000}"/>
    <cellStyle name="Migliaia [0] 32 2 2" xfId="4325" xr:uid="{00000000-0005-0000-0000-000074040000}"/>
    <cellStyle name="Migliaia [0] 32 3" xfId="4326" xr:uid="{00000000-0005-0000-0000-000075040000}"/>
    <cellStyle name="Migliaia [0] 32 4" xfId="1721" xr:uid="{00000000-0005-0000-0000-000076040000}"/>
    <cellStyle name="Migliaia [0] 33" xfId="336" xr:uid="{00000000-0005-0000-0000-000077040000}"/>
    <cellStyle name="Migliaia [0] 33 2" xfId="2939" xr:uid="{00000000-0005-0000-0000-000078040000}"/>
    <cellStyle name="Migliaia [0] 33 2 2" xfId="4327" xr:uid="{00000000-0005-0000-0000-000079040000}"/>
    <cellStyle name="Migliaia [0] 33 3" xfId="4328" xr:uid="{00000000-0005-0000-0000-00007A040000}"/>
    <cellStyle name="Migliaia [0] 33 4" xfId="1722" xr:uid="{00000000-0005-0000-0000-00007B040000}"/>
    <cellStyle name="Migliaia [0] 34" xfId="337" xr:uid="{00000000-0005-0000-0000-00007C040000}"/>
    <cellStyle name="Migliaia [0] 34 2" xfId="2940" xr:uid="{00000000-0005-0000-0000-00007D040000}"/>
    <cellStyle name="Migliaia [0] 34 2 2" xfId="4329" xr:uid="{00000000-0005-0000-0000-00007E040000}"/>
    <cellStyle name="Migliaia [0] 34 3" xfId="4330" xr:uid="{00000000-0005-0000-0000-00007F040000}"/>
    <cellStyle name="Migliaia [0] 34 4" xfId="1723" xr:uid="{00000000-0005-0000-0000-000080040000}"/>
    <cellStyle name="Migliaia [0] 35" xfId="338" xr:uid="{00000000-0005-0000-0000-000081040000}"/>
    <cellStyle name="Migliaia [0] 35 2" xfId="2941" xr:uid="{00000000-0005-0000-0000-000082040000}"/>
    <cellStyle name="Migliaia [0] 35 2 2" xfId="4331" xr:uid="{00000000-0005-0000-0000-000083040000}"/>
    <cellStyle name="Migliaia [0] 35 3" xfId="4332" xr:uid="{00000000-0005-0000-0000-000084040000}"/>
    <cellStyle name="Migliaia [0] 35 4" xfId="1724" xr:uid="{00000000-0005-0000-0000-000085040000}"/>
    <cellStyle name="Migliaia [0] 36" xfId="339" xr:uid="{00000000-0005-0000-0000-000086040000}"/>
    <cellStyle name="Migliaia [0] 36 2" xfId="2942" xr:uid="{00000000-0005-0000-0000-000087040000}"/>
    <cellStyle name="Migliaia [0] 36 2 2" xfId="4333" xr:uid="{00000000-0005-0000-0000-000088040000}"/>
    <cellStyle name="Migliaia [0] 36 3" xfId="4334" xr:uid="{00000000-0005-0000-0000-000089040000}"/>
    <cellStyle name="Migliaia [0] 36 4" xfId="1725" xr:uid="{00000000-0005-0000-0000-00008A040000}"/>
    <cellStyle name="Migliaia [0] 37" xfId="340" xr:uid="{00000000-0005-0000-0000-00008B040000}"/>
    <cellStyle name="Migliaia [0] 37 2" xfId="2943" xr:uid="{00000000-0005-0000-0000-00008C040000}"/>
    <cellStyle name="Migliaia [0] 37 2 2" xfId="4335" xr:uid="{00000000-0005-0000-0000-00008D040000}"/>
    <cellStyle name="Migliaia [0] 37 3" xfId="4336" xr:uid="{00000000-0005-0000-0000-00008E040000}"/>
    <cellStyle name="Migliaia [0] 37 4" xfId="1726" xr:uid="{00000000-0005-0000-0000-00008F040000}"/>
    <cellStyle name="Migliaia [0] 38" xfId="341" xr:uid="{00000000-0005-0000-0000-000090040000}"/>
    <cellStyle name="Migliaia [0] 38 2" xfId="2944" xr:uid="{00000000-0005-0000-0000-000091040000}"/>
    <cellStyle name="Migliaia [0] 38 2 2" xfId="4337" xr:uid="{00000000-0005-0000-0000-000092040000}"/>
    <cellStyle name="Migliaia [0] 38 3" xfId="4338" xr:uid="{00000000-0005-0000-0000-000093040000}"/>
    <cellStyle name="Migliaia [0] 38 4" xfId="1727" xr:uid="{00000000-0005-0000-0000-000094040000}"/>
    <cellStyle name="Migliaia [0] 39" xfId="342" xr:uid="{00000000-0005-0000-0000-000095040000}"/>
    <cellStyle name="Migliaia [0] 39 2" xfId="2945" xr:uid="{00000000-0005-0000-0000-000096040000}"/>
    <cellStyle name="Migliaia [0] 39 2 2" xfId="4339" xr:uid="{00000000-0005-0000-0000-000097040000}"/>
    <cellStyle name="Migliaia [0] 39 3" xfId="4340" xr:uid="{00000000-0005-0000-0000-000098040000}"/>
    <cellStyle name="Migliaia [0] 39 4" xfId="1728" xr:uid="{00000000-0005-0000-0000-000099040000}"/>
    <cellStyle name="Migliaia [0] 4" xfId="343" xr:uid="{00000000-0005-0000-0000-00009A040000}"/>
    <cellStyle name="Migliaia [0] 4 2" xfId="2946" xr:uid="{00000000-0005-0000-0000-00009B040000}"/>
    <cellStyle name="Migliaia [0] 4 2 2" xfId="4341" xr:uid="{00000000-0005-0000-0000-00009C040000}"/>
    <cellStyle name="Migliaia [0] 4 3" xfId="4342" xr:uid="{00000000-0005-0000-0000-00009D040000}"/>
    <cellStyle name="Migliaia [0] 4 4" xfId="1729" xr:uid="{00000000-0005-0000-0000-00009E040000}"/>
    <cellStyle name="Migliaia [0] 40" xfId="344" xr:uid="{00000000-0005-0000-0000-00009F040000}"/>
    <cellStyle name="Migliaia [0] 40 2" xfId="2947" xr:uid="{00000000-0005-0000-0000-0000A0040000}"/>
    <cellStyle name="Migliaia [0] 40 2 2" xfId="4343" xr:uid="{00000000-0005-0000-0000-0000A1040000}"/>
    <cellStyle name="Migliaia [0] 40 3" xfId="4344" xr:uid="{00000000-0005-0000-0000-0000A2040000}"/>
    <cellStyle name="Migliaia [0] 40 4" xfId="1730" xr:uid="{00000000-0005-0000-0000-0000A3040000}"/>
    <cellStyle name="Migliaia [0] 41" xfId="345" xr:uid="{00000000-0005-0000-0000-0000A4040000}"/>
    <cellStyle name="Migliaia [0] 41 2" xfId="2948" xr:uid="{00000000-0005-0000-0000-0000A5040000}"/>
    <cellStyle name="Migliaia [0] 41 2 2" xfId="4345" xr:uid="{00000000-0005-0000-0000-0000A6040000}"/>
    <cellStyle name="Migliaia [0] 41 3" xfId="4346" xr:uid="{00000000-0005-0000-0000-0000A7040000}"/>
    <cellStyle name="Migliaia [0] 41 4" xfId="1731" xr:uid="{00000000-0005-0000-0000-0000A8040000}"/>
    <cellStyle name="Migliaia [0] 42" xfId="346" xr:uid="{00000000-0005-0000-0000-0000A9040000}"/>
    <cellStyle name="Migliaia [0] 42 2" xfId="2949" xr:uid="{00000000-0005-0000-0000-0000AA040000}"/>
    <cellStyle name="Migliaia [0] 42 2 2" xfId="4347" xr:uid="{00000000-0005-0000-0000-0000AB040000}"/>
    <cellStyle name="Migliaia [0] 42 3" xfId="4348" xr:uid="{00000000-0005-0000-0000-0000AC040000}"/>
    <cellStyle name="Migliaia [0] 42 4" xfId="1732" xr:uid="{00000000-0005-0000-0000-0000AD040000}"/>
    <cellStyle name="Migliaia [0] 43" xfId="347" xr:uid="{00000000-0005-0000-0000-0000AE040000}"/>
    <cellStyle name="Migliaia [0] 43 2" xfId="2950" xr:uid="{00000000-0005-0000-0000-0000AF040000}"/>
    <cellStyle name="Migliaia [0] 43 2 2" xfId="4349" xr:uid="{00000000-0005-0000-0000-0000B0040000}"/>
    <cellStyle name="Migliaia [0] 43 3" xfId="4350" xr:uid="{00000000-0005-0000-0000-0000B1040000}"/>
    <cellStyle name="Migliaia [0] 43 4" xfId="1733" xr:uid="{00000000-0005-0000-0000-0000B2040000}"/>
    <cellStyle name="Migliaia [0] 44" xfId="348" xr:uid="{00000000-0005-0000-0000-0000B3040000}"/>
    <cellStyle name="Migliaia [0] 44 2" xfId="2951" xr:uid="{00000000-0005-0000-0000-0000B4040000}"/>
    <cellStyle name="Migliaia [0] 44 2 2" xfId="4351" xr:uid="{00000000-0005-0000-0000-0000B5040000}"/>
    <cellStyle name="Migliaia [0] 44 3" xfId="4352" xr:uid="{00000000-0005-0000-0000-0000B6040000}"/>
    <cellStyle name="Migliaia [0] 44 4" xfId="1734" xr:uid="{00000000-0005-0000-0000-0000B7040000}"/>
    <cellStyle name="Migliaia [0] 45" xfId="349" xr:uid="{00000000-0005-0000-0000-0000B8040000}"/>
    <cellStyle name="Migliaia [0] 45 2" xfId="2952" xr:uid="{00000000-0005-0000-0000-0000B9040000}"/>
    <cellStyle name="Migliaia [0] 45 2 2" xfId="4353" xr:uid="{00000000-0005-0000-0000-0000BA040000}"/>
    <cellStyle name="Migliaia [0] 45 3" xfId="4354" xr:uid="{00000000-0005-0000-0000-0000BB040000}"/>
    <cellStyle name="Migliaia [0] 45 4" xfId="1735" xr:uid="{00000000-0005-0000-0000-0000BC040000}"/>
    <cellStyle name="Migliaia [0] 46" xfId="350" xr:uid="{00000000-0005-0000-0000-0000BD040000}"/>
    <cellStyle name="Migliaia [0] 46 2" xfId="2953" xr:uid="{00000000-0005-0000-0000-0000BE040000}"/>
    <cellStyle name="Migliaia [0] 46 2 2" xfId="4355" xr:uid="{00000000-0005-0000-0000-0000BF040000}"/>
    <cellStyle name="Migliaia [0] 46 3" xfId="4356" xr:uid="{00000000-0005-0000-0000-0000C0040000}"/>
    <cellStyle name="Migliaia [0] 46 4" xfId="1736" xr:uid="{00000000-0005-0000-0000-0000C1040000}"/>
    <cellStyle name="Migliaia [0] 47" xfId="351" xr:uid="{00000000-0005-0000-0000-0000C2040000}"/>
    <cellStyle name="Migliaia [0] 47 2" xfId="2954" xr:uid="{00000000-0005-0000-0000-0000C3040000}"/>
    <cellStyle name="Migliaia [0] 47 2 2" xfId="4357" xr:uid="{00000000-0005-0000-0000-0000C4040000}"/>
    <cellStyle name="Migliaia [0] 47 3" xfId="4358" xr:uid="{00000000-0005-0000-0000-0000C5040000}"/>
    <cellStyle name="Migliaia [0] 47 4" xfId="1737" xr:uid="{00000000-0005-0000-0000-0000C6040000}"/>
    <cellStyle name="Migliaia [0] 48" xfId="352" xr:uid="{00000000-0005-0000-0000-0000C7040000}"/>
    <cellStyle name="Migliaia [0] 48 2" xfId="2955" xr:uid="{00000000-0005-0000-0000-0000C8040000}"/>
    <cellStyle name="Migliaia [0] 48 2 2" xfId="4359" xr:uid="{00000000-0005-0000-0000-0000C9040000}"/>
    <cellStyle name="Migliaia [0] 48 3" xfId="4360" xr:uid="{00000000-0005-0000-0000-0000CA040000}"/>
    <cellStyle name="Migliaia [0] 48 4" xfId="1738" xr:uid="{00000000-0005-0000-0000-0000CB040000}"/>
    <cellStyle name="Migliaia [0] 49" xfId="353" xr:uid="{00000000-0005-0000-0000-0000CC040000}"/>
    <cellStyle name="Migliaia [0] 49 2" xfId="2956" xr:uid="{00000000-0005-0000-0000-0000CD040000}"/>
    <cellStyle name="Migliaia [0] 49 2 2" xfId="4361" xr:uid="{00000000-0005-0000-0000-0000CE040000}"/>
    <cellStyle name="Migliaia [0] 49 3" xfId="4362" xr:uid="{00000000-0005-0000-0000-0000CF040000}"/>
    <cellStyle name="Migliaia [0] 49 4" xfId="1739" xr:uid="{00000000-0005-0000-0000-0000D0040000}"/>
    <cellStyle name="Migliaia [0] 5" xfId="354" xr:uid="{00000000-0005-0000-0000-0000D1040000}"/>
    <cellStyle name="Migliaia [0] 5 2" xfId="2957" xr:uid="{00000000-0005-0000-0000-0000D2040000}"/>
    <cellStyle name="Migliaia [0] 5 2 2" xfId="4363" xr:uid="{00000000-0005-0000-0000-0000D3040000}"/>
    <cellStyle name="Migliaia [0] 5 3" xfId="4364" xr:uid="{00000000-0005-0000-0000-0000D4040000}"/>
    <cellStyle name="Migliaia [0] 5 4" xfId="1740" xr:uid="{00000000-0005-0000-0000-0000D5040000}"/>
    <cellStyle name="Migliaia [0] 50" xfId="355" xr:uid="{00000000-0005-0000-0000-0000D6040000}"/>
    <cellStyle name="Migliaia [0] 50 2" xfId="2958" xr:uid="{00000000-0005-0000-0000-0000D7040000}"/>
    <cellStyle name="Migliaia [0] 50 2 2" xfId="4365" xr:uid="{00000000-0005-0000-0000-0000D8040000}"/>
    <cellStyle name="Migliaia [0] 50 3" xfId="4366" xr:uid="{00000000-0005-0000-0000-0000D9040000}"/>
    <cellStyle name="Migliaia [0] 50 4" xfId="1741" xr:uid="{00000000-0005-0000-0000-0000DA040000}"/>
    <cellStyle name="Migliaia [0] 51" xfId="356" xr:uid="{00000000-0005-0000-0000-0000DB040000}"/>
    <cellStyle name="Migliaia [0] 51 2" xfId="2959" xr:uid="{00000000-0005-0000-0000-0000DC040000}"/>
    <cellStyle name="Migliaia [0] 51 2 2" xfId="4367" xr:uid="{00000000-0005-0000-0000-0000DD040000}"/>
    <cellStyle name="Migliaia [0] 51 3" xfId="4368" xr:uid="{00000000-0005-0000-0000-0000DE040000}"/>
    <cellStyle name="Migliaia [0] 51 4" xfId="1742" xr:uid="{00000000-0005-0000-0000-0000DF040000}"/>
    <cellStyle name="Migliaia [0] 52" xfId="357" xr:uid="{00000000-0005-0000-0000-0000E0040000}"/>
    <cellStyle name="Migliaia [0] 52 2" xfId="2960" xr:uid="{00000000-0005-0000-0000-0000E1040000}"/>
    <cellStyle name="Migliaia [0] 52 2 2" xfId="4369" xr:uid="{00000000-0005-0000-0000-0000E2040000}"/>
    <cellStyle name="Migliaia [0] 52 3" xfId="4370" xr:uid="{00000000-0005-0000-0000-0000E3040000}"/>
    <cellStyle name="Migliaia [0] 52 4" xfId="1743" xr:uid="{00000000-0005-0000-0000-0000E4040000}"/>
    <cellStyle name="Migliaia [0] 53" xfId="358" xr:uid="{00000000-0005-0000-0000-0000E5040000}"/>
    <cellStyle name="Migliaia [0] 53 2" xfId="2961" xr:uid="{00000000-0005-0000-0000-0000E6040000}"/>
    <cellStyle name="Migliaia [0] 53 2 2" xfId="4371" xr:uid="{00000000-0005-0000-0000-0000E7040000}"/>
    <cellStyle name="Migliaia [0] 53 3" xfId="4372" xr:uid="{00000000-0005-0000-0000-0000E8040000}"/>
    <cellStyle name="Migliaia [0] 53 4" xfId="1744" xr:uid="{00000000-0005-0000-0000-0000E9040000}"/>
    <cellStyle name="Migliaia [0] 54" xfId="359" xr:uid="{00000000-0005-0000-0000-0000EA040000}"/>
    <cellStyle name="Migliaia [0] 54 2" xfId="2962" xr:uid="{00000000-0005-0000-0000-0000EB040000}"/>
    <cellStyle name="Migliaia [0] 54 2 2" xfId="4373" xr:uid="{00000000-0005-0000-0000-0000EC040000}"/>
    <cellStyle name="Migliaia [0] 54 3" xfId="4374" xr:uid="{00000000-0005-0000-0000-0000ED040000}"/>
    <cellStyle name="Migliaia [0] 54 4" xfId="1745" xr:uid="{00000000-0005-0000-0000-0000EE040000}"/>
    <cellStyle name="Migliaia [0] 55" xfId="360" xr:uid="{00000000-0005-0000-0000-0000EF040000}"/>
    <cellStyle name="Migliaia [0] 55 2" xfId="2963" xr:uid="{00000000-0005-0000-0000-0000F0040000}"/>
    <cellStyle name="Migliaia [0] 55 2 2" xfId="4375" xr:uid="{00000000-0005-0000-0000-0000F1040000}"/>
    <cellStyle name="Migliaia [0] 55 3" xfId="4376" xr:uid="{00000000-0005-0000-0000-0000F2040000}"/>
    <cellStyle name="Migliaia [0] 55 4" xfId="1746" xr:uid="{00000000-0005-0000-0000-0000F3040000}"/>
    <cellStyle name="Migliaia [0] 56" xfId="361" xr:uid="{00000000-0005-0000-0000-0000F4040000}"/>
    <cellStyle name="Migliaia [0] 56 2" xfId="2964" xr:uid="{00000000-0005-0000-0000-0000F5040000}"/>
    <cellStyle name="Migliaia [0] 56 2 2" xfId="4377" xr:uid="{00000000-0005-0000-0000-0000F6040000}"/>
    <cellStyle name="Migliaia [0] 56 3" xfId="4378" xr:uid="{00000000-0005-0000-0000-0000F7040000}"/>
    <cellStyle name="Migliaia [0] 56 4" xfId="1747" xr:uid="{00000000-0005-0000-0000-0000F8040000}"/>
    <cellStyle name="Migliaia [0] 57" xfId="362" xr:uid="{00000000-0005-0000-0000-0000F9040000}"/>
    <cellStyle name="Migliaia [0] 57 2" xfId="2965" xr:uid="{00000000-0005-0000-0000-0000FA040000}"/>
    <cellStyle name="Migliaia [0] 57 2 2" xfId="4379" xr:uid="{00000000-0005-0000-0000-0000FB040000}"/>
    <cellStyle name="Migliaia [0] 57 3" xfId="4380" xr:uid="{00000000-0005-0000-0000-0000FC040000}"/>
    <cellStyle name="Migliaia [0] 57 4" xfId="1748" xr:uid="{00000000-0005-0000-0000-0000FD040000}"/>
    <cellStyle name="Migliaia [0] 58" xfId="363" xr:uid="{00000000-0005-0000-0000-0000FE040000}"/>
    <cellStyle name="Migliaia [0] 58 2" xfId="2966" xr:uid="{00000000-0005-0000-0000-0000FF040000}"/>
    <cellStyle name="Migliaia [0] 58 2 2" xfId="4381" xr:uid="{00000000-0005-0000-0000-000000050000}"/>
    <cellStyle name="Migliaia [0] 58 3" xfId="4382" xr:uid="{00000000-0005-0000-0000-000001050000}"/>
    <cellStyle name="Migliaia [0] 58 4" xfId="1749" xr:uid="{00000000-0005-0000-0000-000002050000}"/>
    <cellStyle name="Migliaia [0] 59" xfId="364" xr:uid="{00000000-0005-0000-0000-000003050000}"/>
    <cellStyle name="Migliaia [0] 59 2" xfId="2967" xr:uid="{00000000-0005-0000-0000-000004050000}"/>
    <cellStyle name="Migliaia [0] 59 2 2" xfId="4383" xr:uid="{00000000-0005-0000-0000-000005050000}"/>
    <cellStyle name="Migliaia [0] 59 3" xfId="4384" xr:uid="{00000000-0005-0000-0000-000006050000}"/>
    <cellStyle name="Migliaia [0] 59 4" xfId="1750" xr:uid="{00000000-0005-0000-0000-000007050000}"/>
    <cellStyle name="Migliaia [0] 6" xfId="365" xr:uid="{00000000-0005-0000-0000-000008050000}"/>
    <cellStyle name="Migliaia [0] 6 2" xfId="2968" xr:uid="{00000000-0005-0000-0000-000009050000}"/>
    <cellStyle name="Migliaia [0] 6 2 2" xfId="4385" xr:uid="{00000000-0005-0000-0000-00000A050000}"/>
    <cellStyle name="Migliaia [0] 6 3" xfId="4386" xr:uid="{00000000-0005-0000-0000-00000B050000}"/>
    <cellStyle name="Migliaia [0] 6 4" xfId="1751" xr:uid="{00000000-0005-0000-0000-00000C050000}"/>
    <cellStyle name="Migliaia [0] 7" xfId="366" xr:uid="{00000000-0005-0000-0000-00000D050000}"/>
    <cellStyle name="Migliaia [0] 7 2" xfId="2969" xr:uid="{00000000-0005-0000-0000-00000E050000}"/>
    <cellStyle name="Migliaia [0] 7 2 2" xfId="4387" xr:uid="{00000000-0005-0000-0000-00000F050000}"/>
    <cellStyle name="Migliaia [0] 7 3" xfId="4388" xr:uid="{00000000-0005-0000-0000-000010050000}"/>
    <cellStyle name="Migliaia [0] 7 4" xfId="1752" xr:uid="{00000000-0005-0000-0000-000011050000}"/>
    <cellStyle name="Migliaia [0] 8" xfId="367" xr:uid="{00000000-0005-0000-0000-000012050000}"/>
    <cellStyle name="Migliaia [0] 8 2" xfId="2970" xr:uid="{00000000-0005-0000-0000-000013050000}"/>
    <cellStyle name="Migliaia [0] 8 2 2" xfId="4389" xr:uid="{00000000-0005-0000-0000-000014050000}"/>
    <cellStyle name="Migliaia [0] 8 3" xfId="4390" xr:uid="{00000000-0005-0000-0000-000015050000}"/>
    <cellStyle name="Migliaia [0] 8 4" xfId="1753" xr:uid="{00000000-0005-0000-0000-000016050000}"/>
    <cellStyle name="Migliaia [0] 9" xfId="368" xr:uid="{00000000-0005-0000-0000-000017050000}"/>
    <cellStyle name="Migliaia [0] 9 2" xfId="2971" xr:uid="{00000000-0005-0000-0000-000018050000}"/>
    <cellStyle name="Migliaia [0] 9 2 2" xfId="4391" xr:uid="{00000000-0005-0000-0000-000019050000}"/>
    <cellStyle name="Migliaia [0] 9 3" xfId="4392" xr:uid="{00000000-0005-0000-0000-00001A050000}"/>
    <cellStyle name="Migliaia [0] 9 4" xfId="1754" xr:uid="{00000000-0005-0000-0000-00001B050000}"/>
    <cellStyle name="Migliaia 10" xfId="369" xr:uid="{00000000-0005-0000-0000-00001C050000}"/>
    <cellStyle name="Migliaia 10 2" xfId="370" xr:uid="{00000000-0005-0000-0000-00001D050000}"/>
    <cellStyle name="Migliaia 10 2 2" xfId="2972" xr:uid="{00000000-0005-0000-0000-00001E050000}"/>
    <cellStyle name="Migliaia 10 2 2 2" xfId="4393" xr:uid="{00000000-0005-0000-0000-00001F050000}"/>
    <cellStyle name="Migliaia 10 2 3" xfId="1756" xr:uid="{00000000-0005-0000-0000-000020050000}"/>
    <cellStyle name="Migliaia 10 3" xfId="371" xr:uid="{00000000-0005-0000-0000-000021050000}"/>
    <cellStyle name="Migliaia 10 3 2" xfId="372" xr:uid="{00000000-0005-0000-0000-000022050000}"/>
    <cellStyle name="Migliaia 10 3 2 2" xfId="4394" xr:uid="{00000000-0005-0000-0000-000023050000}"/>
    <cellStyle name="Migliaia 10 3 2 3" xfId="4395" xr:uid="{00000000-0005-0000-0000-000024050000}"/>
    <cellStyle name="Migliaia 10 3 2 4" xfId="1758" xr:uid="{00000000-0005-0000-0000-000025050000}"/>
    <cellStyle name="Migliaia 10 3 3" xfId="1759" xr:uid="{00000000-0005-0000-0000-000026050000}"/>
    <cellStyle name="Migliaia 10 3 3 2" xfId="2973" xr:uid="{00000000-0005-0000-0000-000027050000}"/>
    <cellStyle name="Migliaia 10 3 4" xfId="2974" xr:uid="{00000000-0005-0000-0000-000028050000}"/>
    <cellStyle name="Migliaia 10 3 5" xfId="1757" xr:uid="{00000000-0005-0000-0000-000029050000}"/>
    <cellStyle name="Migliaia 10 4" xfId="373" xr:uid="{00000000-0005-0000-0000-00002A050000}"/>
    <cellStyle name="Migliaia 10 4 2" xfId="2975" xr:uid="{00000000-0005-0000-0000-00002B050000}"/>
    <cellStyle name="Migliaia 10 4 2 2" xfId="2976" xr:uid="{00000000-0005-0000-0000-00002C050000}"/>
    <cellStyle name="Migliaia 10 4 2 3" xfId="4396" xr:uid="{00000000-0005-0000-0000-00002D050000}"/>
    <cellStyle name="Migliaia 10 4 3" xfId="2977" xr:uid="{00000000-0005-0000-0000-00002E050000}"/>
    <cellStyle name="Migliaia 10 4 4" xfId="1760" xr:uid="{00000000-0005-0000-0000-00002F050000}"/>
    <cellStyle name="Migliaia 10 5" xfId="374" xr:uid="{00000000-0005-0000-0000-000030050000}"/>
    <cellStyle name="Migliaia 10 5 2" xfId="1761" xr:uid="{00000000-0005-0000-0000-000031050000}"/>
    <cellStyle name="Migliaia 10 6" xfId="1755" xr:uid="{00000000-0005-0000-0000-000032050000}"/>
    <cellStyle name="Migliaia 11" xfId="375" xr:uid="{00000000-0005-0000-0000-000033050000}"/>
    <cellStyle name="Migliaia 11 2" xfId="376" xr:uid="{00000000-0005-0000-0000-000034050000}"/>
    <cellStyle name="Migliaia 11 2 2" xfId="2978" xr:uid="{00000000-0005-0000-0000-000035050000}"/>
    <cellStyle name="Migliaia 11 2 2 2" xfId="4397" xr:uid="{00000000-0005-0000-0000-000036050000}"/>
    <cellStyle name="Migliaia 11 2 3" xfId="1763" xr:uid="{00000000-0005-0000-0000-000037050000}"/>
    <cellStyle name="Migliaia 11 3" xfId="377" xr:uid="{00000000-0005-0000-0000-000038050000}"/>
    <cellStyle name="Migliaia 11 3 2" xfId="378" xr:uid="{00000000-0005-0000-0000-000039050000}"/>
    <cellStyle name="Migliaia 11 3 2 2" xfId="4398" xr:uid="{00000000-0005-0000-0000-00003A050000}"/>
    <cellStyle name="Migliaia 11 3 2 3" xfId="4399" xr:uid="{00000000-0005-0000-0000-00003B050000}"/>
    <cellStyle name="Migliaia 11 3 2 4" xfId="1765" xr:uid="{00000000-0005-0000-0000-00003C050000}"/>
    <cellStyle name="Migliaia 11 3 3" xfId="1766" xr:uid="{00000000-0005-0000-0000-00003D050000}"/>
    <cellStyle name="Migliaia 11 3 3 2" xfId="2979" xr:uid="{00000000-0005-0000-0000-00003E050000}"/>
    <cellStyle name="Migliaia 11 3 4" xfId="2980" xr:uid="{00000000-0005-0000-0000-00003F050000}"/>
    <cellStyle name="Migliaia 11 3 5" xfId="1764" xr:uid="{00000000-0005-0000-0000-000040050000}"/>
    <cellStyle name="Migliaia 11 4" xfId="379" xr:uid="{00000000-0005-0000-0000-000041050000}"/>
    <cellStyle name="Migliaia 11 4 2" xfId="2981" xr:uid="{00000000-0005-0000-0000-000042050000}"/>
    <cellStyle name="Migliaia 11 4 2 2" xfId="2982" xr:uid="{00000000-0005-0000-0000-000043050000}"/>
    <cellStyle name="Migliaia 11 4 2 3" xfId="4400" xr:uid="{00000000-0005-0000-0000-000044050000}"/>
    <cellStyle name="Migliaia 11 4 3" xfId="2983" xr:uid="{00000000-0005-0000-0000-000045050000}"/>
    <cellStyle name="Migliaia 11 4 4" xfId="1767" xr:uid="{00000000-0005-0000-0000-000046050000}"/>
    <cellStyle name="Migliaia 11 5" xfId="380" xr:uid="{00000000-0005-0000-0000-000047050000}"/>
    <cellStyle name="Migliaia 11 5 2" xfId="1768" xr:uid="{00000000-0005-0000-0000-000048050000}"/>
    <cellStyle name="Migliaia 11 6" xfId="1762" xr:uid="{00000000-0005-0000-0000-000049050000}"/>
    <cellStyle name="Migliaia 12" xfId="381" xr:uid="{00000000-0005-0000-0000-00004A050000}"/>
    <cellStyle name="Migliaia 12 2" xfId="382" xr:uid="{00000000-0005-0000-0000-00004B050000}"/>
    <cellStyle name="Migliaia 12 2 2" xfId="2984" xr:uid="{00000000-0005-0000-0000-00004C050000}"/>
    <cellStyle name="Migliaia 12 2 2 2" xfId="4401" xr:uid="{00000000-0005-0000-0000-00004D050000}"/>
    <cellStyle name="Migliaia 12 2 3" xfId="1770" xr:uid="{00000000-0005-0000-0000-00004E050000}"/>
    <cellStyle name="Migliaia 12 3" xfId="383" xr:uid="{00000000-0005-0000-0000-00004F050000}"/>
    <cellStyle name="Migliaia 12 3 2" xfId="384" xr:uid="{00000000-0005-0000-0000-000050050000}"/>
    <cellStyle name="Migliaia 12 3 2 2" xfId="4402" xr:uid="{00000000-0005-0000-0000-000051050000}"/>
    <cellStyle name="Migliaia 12 3 2 3" xfId="4403" xr:uid="{00000000-0005-0000-0000-000052050000}"/>
    <cellStyle name="Migliaia 12 3 2 4" xfId="1772" xr:uid="{00000000-0005-0000-0000-000053050000}"/>
    <cellStyle name="Migliaia 12 3 3" xfId="1773" xr:uid="{00000000-0005-0000-0000-000054050000}"/>
    <cellStyle name="Migliaia 12 3 3 2" xfId="2985" xr:uid="{00000000-0005-0000-0000-000055050000}"/>
    <cellStyle name="Migliaia 12 3 4" xfId="2986" xr:uid="{00000000-0005-0000-0000-000056050000}"/>
    <cellStyle name="Migliaia 12 3 5" xfId="1771" xr:uid="{00000000-0005-0000-0000-000057050000}"/>
    <cellStyle name="Migliaia 12 4" xfId="385" xr:uid="{00000000-0005-0000-0000-000058050000}"/>
    <cellStyle name="Migliaia 12 4 2" xfId="2987" xr:uid="{00000000-0005-0000-0000-000059050000}"/>
    <cellStyle name="Migliaia 12 4 2 2" xfId="2988" xr:uid="{00000000-0005-0000-0000-00005A050000}"/>
    <cellStyle name="Migliaia 12 4 2 3" xfId="4404" xr:uid="{00000000-0005-0000-0000-00005B050000}"/>
    <cellStyle name="Migliaia 12 4 3" xfId="2989" xr:uid="{00000000-0005-0000-0000-00005C050000}"/>
    <cellStyle name="Migliaia 12 4 4" xfId="1774" xr:uid="{00000000-0005-0000-0000-00005D050000}"/>
    <cellStyle name="Migliaia 12 5" xfId="386" xr:uid="{00000000-0005-0000-0000-00005E050000}"/>
    <cellStyle name="Migliaia 12 5 2" xfId="1775" xr:uid="{00000000-0005-0000-0000-00005F050000}"/>
    <cellStyle name="Migliaia 12 6" xfId="1769" xr:uid="{00000000-0005-0000-0000-000060050000}"/>
    <cellStyle name="Migliaia 13" xfId="387" xr:uid="{00000000-0005-0000-0000-000061050000}"/>
    <cellStyle name="Migliaia 13 2" xfId="388" xr:uid="{00000000-0005-0000-0000-000062050000}"/>
    <cellStyle name="Migliaia 13 2 2" xfId="2990" xr:uid="{00000000-0005-0000-0000-000063050000}"/>
    <cellStyle name="Migliaia 13 2 2 2" xfId="4405" xr:uid="{00000000-0005-0000-0000-000064050000}"/>
    <cellStyle name="Migliaia 13 2 3" xfId="1777" xr:uid="{00000000-0005-0000-0000-000065050000}"/>
    <cellStyle name="Migliaia 13 3" xfId="389" xr:uid="{00000000-0005-0000-0000-000066050000}"/>
    <cellStyle name="Migliaia 13 3 2" xfId="390" xr:uid="{00000000-0005-0000-0000-000067050000}"/>
    <cellStyle name="Migliaia 13 3 2 2" xfId="4406" xr:uid="{00000000-0005-0000-0000-000068050000}"/>
    <cellStyle name="Migliaia 13 3 2 3" xfId="4407" xr:uid="{00000000-0005-0000-0000-000069050000}"/>
    <cellStyle name="Migliaia 13 3 2 4" xfId="1779" xr:uid="{00000000-0005-0000-0000-00006A050000}"/>
    <cellStyle name="Migliaia 13 3 3" xfId="1780" xr:uid="{00000000-0005-0000-0000-00006B050000}"/>
    <cellStyle name="Migliaia 13 3 3 2" xfId="2991" xr:uid="{00000000-0005-0000-0000-00006C050000}"/>
    <cellStyle name="Migliaia 13 3 4" xfId="2992" xr:uid="{00000000-0005-0000-0000-00006D050000}"/>
    <cellStyle name="Migliaia 13 3 5" xfId="1778" xr:uid="{00000000-0005-0000-0000-00006E050000}"/>
    <cellStyle name="Migliaia 13 4" xfId="391" xr:uid="{00000000-0005-0000-0000-00006F050000}"/>
    <cellStyle name="Migliaia 13 4 2" xfId="2993" xr:uid="{00000000-0005-0000-0000-000070050000}"/>
    <cellStyle name="Migliaia 13 4 2 2" xfId="2994" xr:uid="{00000000-0005-0000-0000-000071050000}"/>
    <cellStyle name="Migliaia 13 4 2 3" xfId="4408" xr:uid="{00000000-0005-0000-0000-000072050000}"/>
    <cellStyle name="Migliaia 13 4 3" xfId="2995" xr:uid="{00000000-0005-0000-0000-000073050000}"/>
    <cellStyle name="Migliaia 13 4 4" xfId="1781" xr:uid="{00000000-0005-0000-0000-000074050000}"/>
    <cellStyle name="Migliaia 13 5" xfId="392" xr:uid="{00000000-0005-0000-0000-000075050000}"/>
    <cellStyle name="Migliaia 13 5 2" xfId="1782" xr:uid="{00000000-0005-0000-0000-000076050000}"/>
    <cellStyle name="Migliaia 13 6" xfId="1776" xr:uid="{00000000-0005-0000-0000-000077050000}"/>
    <cellStyle name="Migliaia 14" xfId="393" xr:uid="{00000000-0005-0000-0000-000078050000}"/>
    <cellStyle name="Migliaia 14 2" xfId="394" xr:uid="{00000000-0005-0000-0000-000079050000}"/>
    <cellStyle name="Migliaia 14 2 2" xfId="2996" xr:uid="{00000000-0005-0000-0000-00007A050000}"/>
    <cellStyle name="Migliaia 14 2 2 2" xfId="4409" xr:uid="{00000000-0005-0000-0000-00007B050000}"/>
    <cellStyle name="Migliaia 14 2 3" xfId="1784" xr:uid="{00000000-0005-0000-0000-00007C050000}"/>
    <cellStyle name="Migliaia 14 3" xfId="395" xr:uid="{00000000-0005-0000-0000-00007D050000}"/>
    <cellStyle name="Migliaia 14 3 2" xfId="396" xr:uid="{00000000-0005-0000-0000-00007E050000}"/>
    <cellStyle name="Migliaia 14 3 2 2" xfId="4410" xr:uid="{00000000-0005-0000-0000-00007F050000}"/>
    <cellStyle name="Migliaia 14 3 2 3" xfId="4411" xr:uid="{00000000-0005-0000-0000-000080050000}"/>
    <cellStyle name="Migliaia 14 3 2 4" xfId="1786" xr:uid="{00000000-0005-0000-0000-000081050000}"/>
    <cellStyle name="Migliaia 14 3 3" xfId="1787" xr:uid="{00000000-0005-0000-0000-000082050000}"/>
    <cellStyle name="Migliaia 14 3 3 2" xfId="2997" xr:uid="{00000000-0005-0000-0000-000083050000}"/>
    <cellStyle name="Migliaia 14 3 4" xfId="2998" xr:uid="{00000000-0005-0000-0000-000084050000}"/>
    <cellStyle name="Migliaia 14 3 5" xfId="1785" xr:uid="{00000000-0005-0000-0000-000085050000}"/>
    <cellStyle name="Migliaia 14 4" xfId="397" xr:uid="{00000000-0005-0000-0000-000086050000}"/>
    <cellStyle name="Migliaia 14 4 2" xfId="2999" xr:uid="{00000000-0005-0000-0000-000087050000}"/>
    <cellStyle name="Migliaia 14 4 2 2" xfId="3000" xr:uid="{00000000-0005-0000-0000-000088050000}"/>
    <cellStyle name="Migliaia 14 4 2 3" xfId="4412" xr:uid="{00000000-0005-0000-0000-000089050000}"/>
    <cellStyle name="Migliaia 14 4 3" xfId="3001" xr:uid="{00000000-0005-0000-0000-00008A050000}"/>
    <cellStyle name="Migliaia 14 4 4" xfId="1788" xr:uid="{00000000-0005-0000-0000-00008B050000}"/>
    <cellStyle name="Migliaia 14 5" xfId="398" xr:uid="{00000000-0005-0000-0000-00008C050000}"/>
    <cellStyle name="Migliaia 14 5 2" xfId="1789" xr:uid="{00000000-0005-0000-0000-00008D050000}"/>
    <cellStyle name="Migliaia 14 6" xfId="1783" xr:uid="{00000000-0005-0000-0000-00008E050000}"/>
    <cellStyle name="Migliaia 15" xfId="399" xr:uid="{00000000-0005-0000-0000-00008F050000}"/>
    <cellStyle name="Migliaia 15 2" xfId="400" xr:uid="{00000000-0005-0000-0000-000090050000}"/>
    <cellStyle name="Migliaia 15 2 2" xfId="3002" xr:uid="{00000000-0005-0000-0000-000091050000}"/>
    <cellStyle name="Migliaia 15 2 2 2" xfId="4413" xr:uid="{00000000-0005-0000-0000-000092050000}"/>
    <cellStyle name="Migliaia 15 2 3" xfId="1791" xr:uid="{00000000-0005-0000-0000-000093050000}"/>
    <cellStyle name="Migliaia 15 3" xfId="401" xr:uid="{00000000-0005-0000-0000-000094050000}"/>
    <cellStyle name="Migliaia 15 3 2" xfId="402" xr:uid="{00000000-0005-0000-0000-000095050000}"/>
    <cellStyle name="Migliaia 15 3 2 2" xfId="4414" xr:uid="{00000000-0005-0000-0000-000096050000}"/>
    <cellStyle name="Migliaia 15 3 2 3" xfId="4415" xr:uid="{00000000-0005-0000-0000-000097050000}"/>
    <cellStyle name="Migliaia 15 3 2 4" xfId="1793" xr:uid="{00000000-0005-0000-0000-000098050000}"/>
    <cellStyle name="Migliaia 15 3 3" xfId="1794" xr:uid="{00000000-0005-0000-0000-000099050000}"/>
    <cellStyle name="Migliaia 15 3 3 2" xfId="3003" xr:uid="{00000000-0005-0000-0000-00009A050000}"/>
    <cellStyle name="Migliaia 15 3 4" xfId="3004" xr:uid="{00000000-0005-0000-0000-00009B050000}"/>
    <cellStyle name="Migliaia 15 3 5" xfId="1792" xr:uid="{00000000-0005-0000-0000-00009C050000}"/>
    <cellStyle name="Migliaia 15 4" xfId="403" xr:uid="{00000000-0005-0000-0000-00009D050000}"/>
    <cellStyle name="Migliaia 15 4 2" xfId="3005" xr:uid="{00000000-0005-0000-0000-00009E050000}"/>
    <cellStyle name="Migliaia 15 4 2 2" xfId="3006" xr:uid="{00000000-0005-0000-0000-00009F050000}"/>
    <cellStyle name="Migliaia 15 4 2 3" xfId="4416" xr:uid="{00000000-0005-0000-0000-0000A0050000}"/>
    <cellStyle name="Migliaia 15 4 3" xfId="3007" xr:uid="{00000000-0005-0000-0000-0000A1050000}"/>
    <cellStyle name="Migliaia 15 4 4" xfId="1795" xr:uid="{00000000-0005-0000-0000-0000A2050000}"/>
    <cellStyle name="Migliaia 15 5" xfId="404" xr:uid="{00000000-0005-0000-0000-0000A3050000}"/>
    <cellStyle name="Migliaia 15 5 2" xfId="1796" xr:uid="{00000000-0005-0000-0000-0000A4050000}"/>
    <cellStyle name="Migliaia 15 6" xfId="1790" xr:uid="{00000000-0005-0000-0000-0000A5050000}"/>
    <cellStyle name="Migliaia 16" xfId="405" xr:uid="{00000000-0005-0000-0000-0000A6050000}"/>
    <cellStyle name="Migliaia 16 2" xfId="406" xr:uid="{00000000-0005-0000-0000-0000A7050000}"/>
    <cellStyle name="Migliaia 16 2 2" xfId="3008" xr:uid="{00000000-0005-0000-0000-0000A8050000}"/>
    <cellStyle name="Migliaia 16 2 2 2" xfId="4417" xr:uid="{00000000-0005-0000-0000-0000A9050000}"/>
    <cellStyle name="Migliaia 16 2 3" xfId="1798" xr:uid="{00000000-0005-0000-0000-0000AA050000}"/>
    <cellStyle name="Migliaia 16 3" xfId="407" xr:uid="{00000000-0005-0000-0000-0000AB050000}"/>
    <cellStyle name="Migliaia 16 3 2" xfId="408" xr:uid="{00000000-0005-0000-0000-0000AC050000}"/>
    <cellStyle name="Migliaia 16 3 2 2" xfId="4418" xr:uid="{00000000-0005-0000-0000-0000AD050000}"/>
    <cellStyle name="Migliaia 16 3 2 3" xfId="4419" xr:uid="{00000000-0005-0000-0000-0000AE050000}"/>
    <cellStyle name="Migliaia 16 3 2 4" xfId="1800" xr:uid="{00000000-0005-0000-0000-0000AF050000}"/>
    <cellStyle name="Migliaia 16 3 3" xfId="1801" xr:uid="{00000000-0005-0000-0000-0000B0050000}"/>
    <cellStyle name="Migliaia 16 3 3 2" xfId="3009" xr:uid="{00000000-0005-0000-0000-0000B1050000}"/>
    <cellStyle name="Migliaia 16 3 4" xfId="3010" xr:uid="{00000000-0005-0000-0000-0000B2050000}"/>
    <cellStyle name="Migliaia 16 3 5" xfId="1799" xr:uid="{00000000-0005-0000-0000-0000B3050000}"/>
    <cellStyle name="Migliaia 16 4" xfId="409" xr:uid="{00000000-0005-0000-0000-0000B4050000}"/>
    <cellStyle name="Migliaia 16 4 2" xfId="3011" xr:uid="{00000000-0005-0000-0000-0000B5050000}"/>
    <cellStyle name="Migliaia 16 4 2 2" xfId="3012" xr:uid="{00000000-0005-0000-0000-0000B6050000}"/>
    <cellStyle name="Migliaia 16 4 2 3" xfId="4420" xr:uid="{00000000-0005-0000-0000-0000B7050000}"/>
    <cellStyle name="Migliaia 16 4 3" xfId="3013" xr:uid="{00000000-0005-0000-0000-0000B8050000}"/>
    <cellStyle name="Migliaia 16 4 4" xfId="1802" xr:uid="{00000000-0005-0000-0000-0000B9050000}"/>
    <cellStyle name="Migliaia 16 5" xfId="410" xr:uid="{00000000-0005-0000-0000-0000BA050000}"/>
    <cellStyle name="Migliaia 16 5 2" xfId="1803" xr:uid="{00000000-0005-0000-0000-0000BB050000}"/>
    <cellStyle name="Migliaia 16 6" xfId="1797" xr:uid="{00000000-0005-0000-0000-0000BC050000}"/>
    <cellStyle name="Migliaia 17" xfId="411" xr:uid="{00000000-0005-0000-0000-0000BD050000}"/>
    <cellStyle name="Migliaia 17 2" xfId="412" xr:uid="{00000000-0005-0000-0000-0000BE050000}"/>
    <cellStyle name="Migliaia 17 2 2" xfId="3014" xr:uid="{00000000-0005-0000-0000-0000BF050000}"/>
    <cellStyle name="Migliaia 17 2 2 2" xfId="4421" xr:uid="{00000000-0005-0000-0000-0000C0050000}"/>
    <cellStyle name="Migliaia 17 2 3" xfId="1805" xr:uid="{00000000-0005-0000-0000-0000C1050000}"/>
    <cellStyle name="Migliaia 17 3" xfId="413" xr:uid="{00000000-0005-0000-0000-0000C2050000}"/>
    <cellStyle name="Migliaia 17 3 2" xfId="414" xr:uid="{00000000-0005-0000-0000-0000C3050000}"/>
    <cellStyle name="Migliaia 17 3 2 2" xfId="4422" xr:uid="{00000000-0005-0000-0000-0000C4050000}"/>
    <cellStyle name="Migliaia 17 3 2 3" xfId="4423" xr:uid="{00000000-0005-0000-0000-0000C5050000}"/>
    <cellStyle name="Migliaia 17 3 2 4" xfId="1807" xr:uid="{00000000-0005-0000-0000-0000C6050000}"/>
    <cellStyle name="Migliaia 17 3 3" xfId="1808" xr:uid="{00000000-0005-0000-0000-0000C7050000}"/>
    <cellStyle name="Migliaia 17 3 3 2" xfId="3015" xr:uid="{00000000-0005-0000-0000-0000C8050000}"/>
    <cellStyle name="Migliaia 17 3 4" xfId="3016" xr:uid="{00000000-0005-0000-0000-0000C9050000}"/>
    <cellStyle name="Migliaia 17 3 5" xfId="1806" xr:uid="{00000000-0005-0000-0000-0000CA050000}"/>
    <cellStyle name="Migliaia 17 4" xfId="415" xr:uid="{00000000-0005-0000-0000-0000CB050000}"/>
    <cellStyle name="Migliaia 17 4 2" xfId="3017" xr:uid="{00000000-0005-0000-0000-0000CC050000}"/>
    <cellStyle name="Migliaia 17 4 2 2" xfId="3018" xr:uid="{00000000-0005-0000-0000-0000CD050000}"/>
    <cellStyle name="Migliaia 17 4 2 3" xfId="4424" xr:uid="{00000000-0005-0000-0000-0000CE050000}"/>
    <cellStyle name="Migliaia 17 4 3" xfId="3019" xr:uid="{00000000-0005-0000-0000-0000CF050000}"/>
    <cellStyle name="Migliaia 17 4 4" xfId="1809" xr:uid="{00000000-0005-0000-0000-0000D0050000}"/>
    <cellStyle name="Migliaia 17 5" xfId="416" xr:uid="{00000000-0005-0000-0000-0000D1050000}"/>
    <cellStyle name="Migliaia 17 5 2" xfId="1810" xr:uid="{00000000-0005-0000-0000-0000D2050000}"/>
    <cellStyle name="Migliaia 17 6" xfId="1804" xr:uid="{00000000-0005-0000-0000-0000D3050000}"/>
    <cellStyle name="Migliaia 18" xfId="417" xr:uid="{00000000-0005-0000-0000-0000D4050000}"/>
    <cellStyle name="Migliaia 18 2" xfId="418" xr:uid="{00000000-0005-0000-0000-0000D5050000}"/>
    <cellStyle name="Migliaia 18 2 2" xfId="3020" xr:uid="{00000000-0005-0000-0000-0000D6050000}"/>
    <cellStyle name="Migliaia 18 2 2 2" xfId="4425" xr:uid="{00000000-0005-0000-0000-0000D7050000}"/>
    <cellStyle name="Migliaia 18 2 3" xfId="1812" xr:uid="{00000000-0005-0000-0000-0000D8050000}"/>
    <cellStyle name="Migliaia 18 3" xfId="419" xr:uid="{00000000-0005-0000-0000-0000D9050000}"/>
    <cellStyle name="Migliaia 18 3 2" xfId="420" xr:uid="{00000000-0005-0000-0000-0000DA050000}"/>
    <cellStyle name="Migliaia 18 3 2 2" xfId="4426" xr:uid="{00000000-0005-0000-0000-0000DB050000}"/>
    <cellStyle name="Migliaia 18 3 2 3" xfId="4427" xr:uid="{00000000-0005-0000-0000-0000DC050000}"/>
    <cellStyle name="Migliaia 18 3 2 4" xfId="1814" xr:uid="{00000000-0005-0000-0000-0000DD050000}"/>
    <cellStyle name="Migliaia 18 3 3" xfId="1815" xr:uid="{00000000-0005-0000-0000-0000DE050000}"/>
    <cellStyle name="Migliaia 18 3 3 2" xfId="3021" xr:uid="{00000000-0005-0000-0000-0000DF050000}"/>
    <cellStyle name="Migliaia 18 3 4" xfId="3022" xr:uid="{00000000-0005-0000-0000-0000E0050000}"/>
    <cellStyle name="Migliaia 18 3 5" xfId="1813" xr:uid="{00000000-0005-0000-0000-0000E1050000}"/>
    <cellStyle name="Migliaia 18 4" xfId="421" xr:uid="{00000000-0005-0000-0000-0000E2050000}"/>
    <cellStyle name="Migliaia 18 4 2" xfId="3023" xr:uid="{00000000-0005-0000-0000-0000E3050000}"/>
    <cellStyle name="Migliaia 18 4 2 2" xfId="3024" xr:uid="{00000000-0005-0000-0000-0000E4050000}"/>
    <cellStyle name="Migliaia 18 4 2 3" xfId="4428" xr:uid="{00000000-0005-0000-0000-0000E5050000}"/>
    <cellStyle name="Migliaia 18 4 3" xfId="3025" xr:uid="{00000000-0005-0000-0000-0000E6050000}"/>
    <cellStyle name="Migliaia 18 4 4" xfId="1816" xr:uid="{00000000-0005-0000-0000-0000E7050000}"/>
    <cellStyle name="Migliaia 18 5" xfId="422" xr:uid="{00000000-0005-0000-0000-0000E8050000}"/>
    <cellStyle name="Migliaia 18 5 2" xfId="1817" xr:uid="{00000000-0005-0000-0000-0000E9050000}"/>
    <cellStyle name="Migliaia 18 6" xfId="1811" xr:uid="{00000000-0005-0000-0000-0000EA050000}"/>
    <cellStyle name="Migliaia 19" xfId="423" xr:uid="{00000000-0005-0000-0000-0000EB050000}"/>
    <cellStyle name="Migliaia 19 2" xfId="424" xr:uid="{00000000-0005-0000-0000-0000EC050000}"/>
    <cellStyle name="Migliaia 19 2 2" xfId="3026" xr:uid="{00000000-0005-0000-0000-0000ED050000}"/>
    <cellStyle name="Migliaia 19 2 2 2" xfId="4429" xr:uid="{00000000-0005-0000-0000-0000EE050000}"/>
    <cellStyle name="Migliaia 19 2 3" xfId="1819" xr:uid="{00000000-0005-0000-0000-0000EF050000}"/>
    <cellStyle name="Migliaia 19 3" xfId="425" xr:uid="{00000000-0005-0000-0000-0000F0050000}"/>
    <cellStyle name="Migliaia 19 3 2" xfId="426" xr:uid="{00000000-0005-0000-0000-0000F1050000}"/>
    <cellStyle name="Migliaia 19 3 2 2" xfId="4430" xr:uid="{00000000-0005-0000-0000-0000F2050000}"/>
    <cellStyle name="Migliaia 19 3 2 3" xfId="4431" xr:uid="{00000000-0005-0000-0000-0000F3050000}"/>
    <cellStyle name="Migliaia 19 3 2 4" xfId="1821" xr:uid="{00000000-0005-0000-0000-0000F4050000}"/>
    <cellStyle name="Migliaia 19 3 3" xfId="1822" xr:uid="{00000000-0005-0000-0000-0000F5050000}"/>
    <cellStyle name="Migliaia 19 3 3 2" xfId="3027" xr:uid="{00000000-0005-0000-0000-0000F6050000}"/>
    <cellStyle name="Migliaia 19 3 4" xfId="3028" xr:uid="{00000000-0005-0000-0000-0000F7050000}"/>
    <cellStyle name="Migliaia 19 3 5" xfId="1820" xr:uid="{00000000-0005-0000-0000-0000F8050000}"/>
    <cellStyle name="Migliaia 19 4" xfId="427" xr:uid="{00000000-0005-0000-0000-0000F9050000}"/>
    <cellStyle name="Migliaia 19 4 2" xfId="3029" xr:uid="{00000000-0005-0000-0000-0000FA050000}"/>
    <cellStyle name="Migliaia 19 4 2 2" xfId="3030" xr:uid="{00000000-0005-0000-0000-0000FB050000}"/>
    <cellStyle name="Migliaia 19 4 2 3" xfId="4432" xr:uid="{00000000-0005-0000-0000-0000FC050000}"/>
    <cellStyle name="Migliaia 19 4 3" xfId="3031" xr:uid="{00000000-0005-0000-0000-0000FD050000}"/>
    <cellStyle name="Migliaia 19 4 4" xfId="1823" xr:uid="{00000000-0005-0000-0000-0000FE050000}"/>
    <cellStyle name="Migliaia 19 5" xfId="428" xr:uid="{00000000-0005-0000-0000-0000FF050000}"/>
    <cellStyle name="Migliaia 19 5 2" xfId="1824" xr:uid="{00000000-0005-0000-0000-000000060000}"/>
    <cellStyle name="Migliaia 19 6" xfId="1818" xr:uid="{00000000-0005-0000-0000-000001060000}"/>
    <cellStyle name="Migliaia 2" xfId="429" xr:uid="{00000000-0005-0000-0000-000002060000}"/>
    <cellStyle name="Migliaia 2 2" xfId="430" xr:uid="{00000000-0005-0000-0000-000003060000}"/>
    <cellStyle name="Migliaia 2 2 2" xfId="3032" xr:uid="{00000000-0005-0000-0000-000004060000}"/>
    <cellStyle name="Migliaia 2 2 2 2" xfId="4433" xr:uid="{00000000-0005-0000-0000-000005060000}"/>
    <cellStyle name="Migliaia 2 2 3" xfId="4434" xr:uid="{00000000-0005-0000-0000-000006060000}"/>
    <cellStyle name="Migliaia 2 2 4" xfId="1826" xr:uid="{00000000-0005-0000-0000-000007060000}"/>
    <cellStyle name="Migliaia 2 3" xfId="431" xr:uid="{00000000-0005-0000-0000-000008060000}"/>
    <cellStyle name="Migliaia 2 3 2" xfId="3033" xr:uid="{00000000-0005-0000-0000-000009060000}"/>
    <cellStyle name="Migliaia 2 3 2 2" xfId="4435" xr:uid="{00000000-0005-0000-0000-00000A060000}"/>
    <cellStyle name="Migliaia 2 3 3" xfId="4436" xr:uid="{00000000-0005-0000-0000-00000B060000}"/>
    <cellStyle name="Migliaia 2 3 4" xfId="1827" xr:uid="{00000000-0005-0000-0000-00000C060000}"/>
    <cellStyle name="Migliaia 2 4" xfId="432" xr:uid="{00000000-0005-0000-0000-00000D060000}"/>
    <cellStyle name="Migliaia 2 4 2" xfId="433" xr:uid="{00000000-0005-0000-0000-00000E060000}"/>
    <cellStyle name="Migliaia 2 4 2 2" xfId="4437" xr:uid="{00000000-0005-0000-0000-00000F060000}"/>
    <cellStyle name="Migliaia 2 4 2 3" xfId="4438" xr:uid="{00000000-0005-0000-0000-000010060000}"/>
    <cellStyle name="Migliaia 2 4 2 4" xfId="1829" xr:uid="{00000000-0005-0000-0000-000011060000}"/>
    <cellStyle name="Migliaia 2 4 3" xfId="1830" xr:uid="{00000000-0005-0000-0000-000012060000}"/>
    <cellStyle name="Migliaia 2 4 3 2" xfId="3034" xr:uid="{00000000-0005-0000-0000-000013060000}"/>
    <cellStyle name="Migliaia 2 4 4" xfId="3035" xr:uid="{00000000-0005-0000-0000-000014060000}"/>
    <cellStyle name="Migliaia 2 4 5" xfId="1828" xr:uid="{00000000-0005-0000-0000-000015060000}"/>
    <cellStyle name="Migliaia 2 5" xfId="434" xr:uid="{00000000-0005-0000-0000-000016060000}"/>
    <cellStyle name="Migliaia 2 5 2" xfId="3036" xr:uid="{00000000-0005-0000-0000-000017060000}"/>
    <cellStyle name="Migliaia 2 5 2 2" xfId="3037" xr:uid="{00000000-0005-0000-0000-000018060000}"/>
    <cellStyle name="Migliaia 2 5 2 3" xfId="4439" xr:uid="{00000000-0005-0000-0000-000019060000}"/>
    <cellStyle name="Migliaia 2 5 3" xfId="3038" xr:uid="{00000000-0005-0000-0000-00001A060000}"/>
    <cellStyle name="Migliaia 2 5 4" xfId="1831" xr:uid="{00000000-0005-0000-0000-00001B060000}"/>
    <cellStyle name="Migliaia 2 6" xfId="435" xr:uid="{00000000-0005-0000-0000-00001C060000}"/>
    <cellStyle name="Migliaia 2 6 2" xfId="1832" xr:uid="{00000000-0005-0000-0000-00001D060000}"/>
    <cellStyle name="Migliaia 2 7" xfId="1825" xr:uid="{00000000-0005-0000-0000-00001E060000}"/>
    <cellStyle name="Migliaia 2_Domestico_reg&amp;naz" xfId="436" xr:uid="{00000000-0005-0000-0000-00001F060000}"/>
    <cellStyle name="Migliaia 20" xfId="437" xr:uid="{00000000-0005-0000-0000-000020060000}"/>
    <cellStyle name="Migliaia 20 2" xfId="438" xr:uid="{00000000-0005-0000-0000-000021060000}"/>
    <cellStyle name="Migliaia 20 2 2" xfId="3039" xr:uid="{00000000-0005-0000-0000-000022060000}"/>
    <cellStyle name="Migliaia 20 2 2 2" xfId="4440" xr:uid="{00000000-0005-0000-0000-000023060000}"/>
    <cellStyle name="Migliaia 20 2 3" xfId="1834" xr:uid="{00000000-0005-0000-0000-000024060000}"/>
    <cellStyle name="Migliaia 20 3" xfId="439" xr:uid="{00000000-0005-0000-0000-000025060000}"/>
    <cellStyle name="Migliaia 20 3 2" xfId="440" xr:uid="{00000000-0005-0000-0000-000026060000}"/>
    <cellStyle name="Migliaia 20 3 2 2" xfId="4441" xr:uid="{00000000-0005-0000-0000-000027060000}"/>
    <cellStyle name="Migliaia 20 3 2 3" xfId="4442" xr:uid="{00000000-0005-0000-0000-000028060000}"/>
    <cellStyle name="Migliaia 20 3 2 4" xfId="1836" xr:uid="{00000000-0005-0000-0000-000029060000}"/>
    <cellStyle name="Migliaia 20 3 3" xfId="1837" xr:uid="{00000000-0005-0000-0000-00002A060000}"/>
    <cellStyle name="Migliaia 20 3 3 2" xfId="3040" xr:uid="{00000000-0005-0000-0000-00002B060000}"/>
    <cellStyle name="Migliaia 20 3 4" xfId="3041" xr:uid="{00000000-0005-0000-0000-00002C060000}"/>
    <cellStyle name="Migliaia 20 3 5" xfId="1835" xr:uid="{00000000-0005-0000-0000-00002D060000}"/>
    <cellStyle name="Migliaia 20 4" xfId="441" xr:uid="{00000000-0005-0000-0000-00002E060000}"/>
    <cellStyle name="Migliaia 20 4 2" xfId="3042" xr:uid="{00000000-0005-0000-0000-00002F060000}"/>
    <cellStyle name="Migliaia 20 4 2 2" xfId="3043" xr:uid="{00000000-0005-0000-0000-000030060000}"/>
    <cellStyle name="Migliaia 20 4 2 3" xfId="4443" xr:uid="{00000000-0005-0000-0000-000031060000}"/>
    <cellStyle name="Migliaia 20 4 3" xfId="3044" xr:uid="{00000000-0005-0000-0000-000032060000}"/>
    <cellStyle name="Migliaia 20 4 4" xfId="1838" xr:uid="{00000000-0005-0000-0000-000033060000}"/>
    <cellStyle name="Migliaia 20 5" xfId="442" xr:uid="{00000000-0005-0000-0000-000034060000}"/>
    <cellStyle name="Migliaia 20 5 2" xfId="1839" xr:uid="{00000000-0005-0000-0000-000035060000}"/>
    <cellStyle name="Migliaia 20 6" xfId="1833" xr:uid="{00000000-0005-0000-0000-000036060000}"/>
    <cellStyle name="Migliaia 21" xfId="443" xr:uid="{00000000-0005-0000-0000-000037060000}"/>
    <cellStyle name="Migliaia 21 2" xfId="444" xr:uid="{00000000-0005-0000-0000-000038060000}"/>
    <cellStyle name="Migliaia 21 2 2" xfId="3045" xr:uid="{00000000-0005-0000-0000-000039060000}"/>
    <cellStyle name="Migliaia 21 2 2 2" xfId="4444" xr:uid="{00000000-0005-0000-0000-00003A060000}"/>
    <cellStyle name="Migliaia 21 2 3" xfId="1841" xr:uid="{00000000-0005-0000-0000-00003B060000}"/>
    <cellStyle name="Migliaia 21 3" xfId="445" xr:uid="{00000000-0005-0000-0000-00003C060000}"/>
    <cellStyle name="Migliaia 21 3 2" xfId="446" xr:uid="{00000000-0005-0000-0000-00003D060000}"/>
    <cellStyle name="Migliaia 21 3 2 2" xfId="4445" xr:uid="{00000000-0005-0000-0000-00003E060000}"/>
    <cellStyle name="Migliaia 21 3 2 3" xfId="4446" xr:uid="{00000000-0005-0000-0000-00003F060000}"/>
    <cellStyle name="Migliaia 21 3 2 4" xfId="1843" xr:uid="{00000000-0005-0000-0000-000040060000}"/>
    <cellStyle name="Migliaia 21 3 3" xfId="1844" xr:uid="{00000000-0005-0000-0000-000041060000}"/>
    <cellStyle name="Migliaia 21 3 3 2" xfId="3046" xr:uid="{00000000-0005-0000-0000-000042060000}"/>
    <cellStyle name="Migliaia 21 3 4" xfId="3047" xr:uid="{00000000-0005-0000-0000-000043060000}"/>
    <cellStyle name="Migliaia 21 3 5" xfId="1842" xr:uid="{00000000-0005-0000-0000-000044060000}"/>
    <cellStyle name="Migliaia 21 4" xfId="447" xr:uid="{00000000-0005-0000-0000-000045060000}"/>
    <cellStyle name="Migliaia 21 4 2" xfId="3048" xr:uid="{00000000-0005-0000-0000-000046060000}"/>
    <cellStyle name="Migliaia 21 4 2 2" xfId="3049" xr:uid="{00000000-0005-0000-0000-000047060000}"/>
    <cellStyle name="Migliaia 21 4 2 3" xfId="4447" xr:uid="{00000000-0005-0000-0000-000048060000}"/>
    <cellStyle name="Migliaia 21 4 3" xfId="3050" xr:uid="{00000000-0005-0000-0000-000049060000}"/>
    <cellStyle name="Migliaia 21 4 4" xfId="1845" xr:uid="{00000000-0005-0000-0000-00004A060000}"/>
    <cellStyle name="Migliaia 21 5" xfId="448" xr:uid="{00000000-0005-0000-0000-00004B060000}"/>
    <cellStyle name="Migliaia 21 5 2" xfId="1846" xr:uid="{00000000-0005-0000-0000-00004C060000}"/>
    <cellStyle name="Migliaia 21 6" xfId="1840" xr:uid="{00000000-0005-0000-0000-00004D060000}"/>
    <cellStyle name="Migliaia 22" xfId="449" xr:uid="{00000000-0005-0000-0000-00004E060000}"/>
    <cellStyle name="Migliaia 22 2" xfId="450" xr:uid="{00000000-0005-0000-0000-00004F060000}"/>
    <cellStyle name="Migliaia 22 2 2" xfId="3051" xr:uid="{00000000-0005-0000-0000-000050060000}"/>
    <cellStyle name="Migliaia 22 2 2 2" xfId="4448" xr:uid="{00000000-0005-0000-0000-000051060000}"/>
    <cellStyle name="Migliaia 22 2 3" xfId="1848" xr:uid="{00000000-0005-0000-0000-000052060000}"/>
    <cellStyle name="Migliaia 22 3" xfId="451" xr:uid="{00000000-0005-0000-0000-000053060000}"/>
    <cellStyle name="Migliaia 22 3 2" xfId="452" xr:uid="{00000000-0005-0000-0000-000054060000}"/>
    <cellStyle name="Migliaia 22 3 2 2" xfId="4449" xr:uid="{00000000-0005-0000-0000-000055060000}"/>
    <cellStyle name="Migliaia 22 3 2 3" xfId="4450" xr:uid="{00000000-0005-0000-0000-000056060000}"/>
    <cellStyle name="Migliaia 22 3 2 4" xfId="1850" xr:uid="{00000000-0005-0000-0000-000057060000}"/>
    <cellStyle name="Migliaia 22 3 3" xfId="1851" xr:uid="{00000000-0005-0000-0000-000058060000}"/>
    <cellStyle name="Migliaia 22 3 3 2" xfId="3052" xr:uid="{00000000-0005-0000-0000-000059060000}"/>
    <cellStyle name="Migliaia 22 3 4" xfId="3053" xr:uid="{00000000-0005-0000-0000-00005A060000}"/>
    <cellStyle name="Migliaia 22 3 5" xfId="1849" xr:uid="{00000000-0005-0000-0000-00005B060000}"/>
    <cellStyle name="Migliaia 22 4" xfId="453" xr:uid="{00000000-0005-0000-0000-00005C060000}"/>
    <cellStyle name="Migliaia 22 4 2" xfId="3054" xr:uid="{00000000-0005-0000-0000-00005D060000}"/>
    <cellStyle name="Migliaia 22 4 2 2" xfId="3055" xr:uid="{00000000-0005-0000-0000-00005E060000}"/>
    <cellStyle name="Migliaia 22 4 2 3" xfId="4451" xr:uid="{00000000-0005-0000-0000-00005F060000}"/>
    <cellStyle name="Migliaia 22 4 3" xfId="3056" xr:uid="{00000000-0005-0000-0000-000060060000}"/>
    <cellStyle name="Migliaia 22 4 4" xfId="1852" xr:uid="{00000000-0005-0000-0000-000061060000}"/>
    <cellStyle name="Migliaia 22 5" xfId="454" xr:uid="{00000000-0005-0000-0000-000062060000}"/>
    <cellStyle name="Migliaia 22 5 2" xfId="1853" xr:uid="{00000000-0005-0000-0000-000063060000}"/>
    <cellStyle name="Migliaia 22 6" xfId="1847" xr:uid="{00000000-0005-0000-0000-000064060000}"/>
    <cellStyle name="Migliaia 23" xfId="455" xr:uid="{00000000-0005-0000-0000-000065060000}"/>
    <cellStyle name="Migliaia 23 2" xfId="456" xr:uid="{00000000-0005-0000-0000-000066060000}"/>
    <cellStyle name="Migliaia 23 2 2" xfId="3057" xr:uid="{00000000-0005-0000-0000-000067060000}"/>
    <cellStyle name="Migliaia 23 2 2 2" xfId="4452" xr:uid="{00000000-0005-0000-0000-000068060000}"/>
    <cellStyle name="Migliaia 23 2 3" xfId="1855" xr:uid="{00000000-0005-0000-0000-000069060000}"/>
    <cellStyle name="Migliaia 23 3" xfId="457" xr:uid="{00000000-0005-0000-0000-00006A060000}"/>
    <cellStyle name="Migliaia 23 3 2" xfId="458" xr:uid="{00000000-0005-0000-0000-00006B060000}"/>
    <cellStyle name="Migliaia 23 3 2 2" xfId="4453" xr:uid="{00000000-0005-0000-0000-00006C060000}"/>
    <cellStyle name="Migliaia 23 3 2 3" xfId="4454" xr:uid="{00000000-0005-0000-0000-00006D060000}"/>
    <cellStyle name="Migliaia 23 3 2 4" xfId="1857" xr:uid="{00000000-0005-0000-0000-00006E060000}"/>
    <cellStyle name="Migliaia 23 3 3" xfId="1858" xr:uid="{00000000-0005-0000-0000-00006F060000}"/>
    <cellStyle name="Migliaia 23 3 3 2" xfId="3058" xr:uid="{00000000-0005-0000-0000-000070060000}"/>
    <cellStyle name="Migliaia 23 3 4" xfId="3059" xr:uid="{00000000-0005-0000-0000-000071060000}"/>
    <cellStyle name="Migliaia 23 3 5" xfId="1856" xr:uid="{00000000-0005-0000-0000-000072060000}"/>
    <cellStyle name="Migliaia 23 4" xfId="459" xr:uid="{00000000-0005-0000-0000-000073060000}"/>
    <cellStyle name="Migliaia 23 4 2" xfId="3060" xr:uid="{00000000-0005-0000-0000-000074060000}"/>
    <cellStyle name="Migliaia 23 4 2 2" xfId="3061" xr:uid="{00000000-0005-0000-0000-000075060000}"/>
    <cellStyle name="Migliaia 23 4 2 3" xfId="4455" xr:uid="{00000000-0005-0000-0000-000076060000}"/>
    <cellStyle name="Migliaia 23 4 3" xfId="3062" xr:uid="{00000000-0005-0000-0000-000077060000}"/>
    <cellStyle name="Migliaia 23 4 4" xfId="1859" xr:uid="{00000000-0005-0000-0000-000078060000}"/>
    <cellStyle name="Migliaia 23 5" xfId="460" xr:uid="{00000000-0005-0000-0000-000079060000}"/>
    <cellStyle name="Migliaia 23 5 2" xfId="1860" xr:uid="{00000000-0005-0000-0000-00007A060000}"/>
    <cellStyle name="Migliaia 23 6" xfId="1854" xr:uid="{00000000-0005-0000-0000-00007B060000}"/>
    <cellStyle name="Migliaia 24" xfId="461" xr:uid="{00000000-0005-0000-0000-00007C060000}"/>
    <cellStyle name="Migliaia 24 2" xfId="462" xr:uid="{00000000-0005-0000-0000-00007D060000}"/>
    <cellStyle name="Migliaia 24 2 2" xfId="3063" xr:uid="{00000000-0005-0000-0000-00007E060000}"/>
    <cellStyle name="Migliaia 24 2 2 2" xfId="4456" xr:uid="{00000000-0005-0000-0000-00007F060000}"/>
    <cellStyle name="Migliaia 24 2 3" xfId="1862" xr:uid="{00000000-0005-0000-0000-000080060000}"/>
    <cellStyle name="Migliaia 24 3" xfId="463" xr:uid="{00000000-0005-0000-0000-000081060000}"/>
    <cellStyle name="Migliaia 24 3 2" xfId="464" xr:uid="{00000000-0005-0000-0000-000082060000}"/>
    <cellStyle name="Migliaia 24 3 2 2" xfId="4457" xr:uid="{00000000-0005-0000-0000-000083060000}"/>
    <cellStyle name="Migliaia 24 3 2 3" xfId="4458" xr:uid="{00000000-0005-0000-0000-000084060000}"/>
    <cellStyle name="Migliaia 24 3 2 4" xfId="1864" xr:uid="{00000000-0005-0000-0000-000085060000}"/>
    <cellStyle name="Migliaia 24 3 3" xfId="1865" xr:uid="{00000000-0005-0000-0000-000086060000}"/>
    <cellStyle name="Migliaia 24 3 3 2" xfId="3064" xr:uid="{00000000-0005-0000-0000-000087060000}"/>
    <cellStyle name="Migliaia 24 3 4" xfId="3065" xr:uid="{00000000-0005-0000-0000-000088060000}"/>
    <cellStyle name="Migliaia 24 3 5" xfId="1863" xr:uid="{00000000-0005-0000-0000-000089060000}"/>
    <cellStyle name="Migliaia 24 4" xfId="465" xr:uid="{00000000-0005-0000-0000-00008A060000}"/>
    <cellStyle name="Migliaia 24 4 2" xfId="3066" xr:uid="{00000000-0005-0000-0000-00008B060000}"/>
    <cellStyle name="Migliaia 24 4 2 2" xfId="3067" xr:uid="{00000000-0005-0000-0000-00008C060000}"/>
    <cellStyle name="Migliaia 24 4 2 3" xfId="4459" xr:uid="{00000000-0005-0000-0000-00008D060000}"/>
    <cellStyle name="Migliaia 24 4 3" xfId="3068" xr:uid="{00000000-0005-0000-0000-00008E060000}"/>
    <cellStyle name="Migliaia 24 4 4" xfId="1866" xr:uid="{00000000-0005-0000-0000-00008F060000}"/>
    <cellStyle name="Migliaia 24 5" xfId="466" xr:uid="{00000000-0005-0000-0000-000090060000}"/>
    <cellStyle name="Migliaia 24 5 2" xfId="1867" xr:uid="{00000000-0005-0000-0000-000091060000}"/>
    <cellStyle name="Migliaia 24 6" xfId="1861" xr:uid="{00000000-0005-0000-0000-000092060000}"/>
    <cellStyle name="Migliaia 25" xfId="467" xr:uid="{00000000-0005-0000-0000-000093060000}"/>
    <cellStyle name="Migliaia 25 2" xfId="468" xr:uid="{00000000-0005-0000-0000-000094060000}"/>
    <cellStyle name="Migliaia 25 2 2" xfId="3069" xr:uid="{00000000-0005-0000-0000-000095060000}"/>
    <cellStyle name="Migliaia 25 2 2 2" xfId="4460" xr:uid="{00000000-0005-0000-0000-000096060000}"/>
    <cellStyle name="Migliaia 25 2 3" xfId="1869" xr:uid="{00000000-0005-0000-0000-000097060000}"/>
    <cellStyle name="Migliaia 25 3" xfId="469" xr:uid="{00000000-0005-0000-0000-000098060000}"/>
    <cellStyle name="Migliaia 25 3 2" xfId="470" xr:uid="{00000000-0005-0000-0000-000099060000}"/>
    <cellStyle name="Migliaia 25 3 2 2" xfId="4461" xr:uid="{00000000-0005-0000-0000-00009A060000}"/>
    <cellStyle name="Migliaia 25 3 2 3" xfId="4462" xr:uid="{00000000-0005-0000-0000-00009B060000}"/>
    <cellStyle name="Migliaia 25 3 2 4" xfId="1871" xr:uid="{00000000-0005-0000-0000-00009C060000}"/>
    <cellStyle name="Migliaia 25 3 3" xfId="1872" xr:uid="{00000000-0005-0000-0000-00009D060000}"/>
    <cellStyle name="Migliaia 25 3 3 2" xfId="3070" xr:uid="{00000000-0005-0000-0000-00009E060000}"/>
    <cellStyle name="Migliaia 25 3 4" xfId="3071" xr:uid="{00000000-0005-0000-0000-00009F060000}"/>
    <cellStyle name="Migliaia 25 3 5" xfId="1870" xr:uid="{00000000-0005-0000-0000-0000A0060000}"/>
    <cellStyle name="Migliaia 25 4" xfId="471" xr:uid="{00000000-0005-0000-0000-0000A1060000}"/>
    <cellStyle name="Migliaia 25 4 2" xfId="3072" xr:uid="{00000000-0005-0000-0000-0000A2060000}"/>
    <cellStyle name="Migliaia 25 4 2 2" xfId="3073" xr:uid="{00000000-0005-0000-0000-0000A3060000}"/>
    <cellStyle name="Migliaia 25 4 2 3" xfId="4463" xr:uid="{00000000-0005-0000-0000-0000A4060000}"/>
    <cellStyle name="Migliaia 25 4 3" xfId="3074" xr:uid="{00000000-0005-0000-0000-0000A5060000}"/>
    <cellStyle name="Migliaia 25 4 4" xfId="1873" xr:uid="{00000000-0005-0000-0000-0000A6060000}"/>
    <cellStyle name="Migliaia 25 5" xfId="472" xr:uid="{00000000-0005-0000-0000-0000A7060000}"/>
    <cellStyle name="Migliaia 25 5 2" xfId="1874" xr:uid="{00000000-0005-0000-0000-0000A8060000}"/>
    <cellStyle name="Migliaia 25 6" xfId="1868" xr:uid="{00000000-0005-0000-0000-0000A9060000}"/>
    <cellStyle name="Migliaia 26" xfId="473" xr:uid="{00000000-0005-0000-0000-0000AA060000}"/>
    <cellStyle name="Migliaia 26 2" xfId="474" xr:uid="{00000000-0005-0000-0000-0000AB060000}"/>
    <cellStyle name="Migliaia 26 2 2" xfId="3075" xr:uid="{00000000-0005-0000-0000-0000AC060000}"/>
    <cellStyle name="Migliaia 26 2 2 2" xfId="4464" xr:uid="{00000000-0005-0000-0000-0000AD060000}"/>
    <cellStyle name="Migliaia 26 2 3" xfId="1876" xr:uid="{00000000-0005-0000-0000-0000AE060000}"/>
    <cellStyle name="Migliaia 26 3" xfId="475" xr:uid="{00000000-0005-0000-0000-0000AF060000}"/>
    <cellStyle name="Migliaia 26 3 2" xfId="476" xr:uid="{00000000-0005-0000-0000-0000B0060000}"/>
    <cellStyle name="Migliaia 26 3 2 2" xfId="4465" xr:uid="{00000000-0005-0000-0000-0000B1060000}"/>
    <cellStyle name="Migliaia 26 3 2 3" xfId="4466" xr:uid="{00000000-0005-0000-0000-0000B2060000}"/>
    <cellStyle name="Migliaia 26 3 2 4" xfId="1878" xr:uid="{00000000-0005-0000-0000-0000B3060000}"/>
    <cellStyle name="Migliaia 26 3 3" xfId="1879" xr:uid="{00000000-0005-0000-0000-0000B4060000}"/>
    <cellStyle name="Migliaia 26 3 3 2" xfId="3076" xr:uid="{00000000-0005-0000-0000-0000B5060000}"/>
    <cellStyle name="Migliaia 26 3 4" xfId="3077" xr:uid="{00000000-0005-0000-0000-0000B6060000}"/>
    <cellStyle name="Migliaia 26 3 5" xfId="1877" xr:uid="{00000000-0005-0000-0000-0000B7060000}"/>
    <cellStyle name="Migliaia 26 4" xfId="477" xr:uid="{00000000-0005-0000-0000-0000B8060000}"/>
    <cellStyle name="Migliaia 26 4 2" xfId="3078" xr:uid="{00000000-0005-0000-0000-0000B9060000}"/>
    <cellStyle name="Migliaia 26 4 2 2" xfId="3079" xr:uid="{00000000-0005-0000-0000-0000BA060000}"/>
    <cellStyle name="Migliaia 26 4 2 3" xfId="4467" xr:uid="{00000000-0005-0000-0000-0000BB060000}"/>
    <cellStyle name="Migliaia 26 4 3" xfId="3080" xr:uid="{00000000-0005-0000-0000-0000BC060000}"/>
    <cellStyle name="Migliaia 26 4 4" xfId="1880" xr:uid="{00000000-0005-0000-0000-0000BD060000}"/>
    <cellStyle name="Migliaia 26 5" xfId="478" xr:uid="{00000000-0005-0000-0000-0000BE060000}"/>
    <cellStyle name="Migliaia 26 5 2" xfId="1881" xr:uid="{00000000-0005-0000-0000-0000BF060000}"/>
    <cellStyle name="Migliaia 26 6" xfId="1875" xr:uid="{00000000-0005-0000-0000-0000C0060000}"/>
    <cellStyle name="Migliaia 27" xfId="479" xr:uid="{00000000-0005-0000-0000-0000C1060000}"/>
    <cellStyle name="Migliaia 27 2" xfId="480" xr:uid="{00000000-0005-0000-0000-0000C2060000}"/>
    <cellStyle name="Migliaia 27 2 2" xfId="3081" xr:uid="{00000000-0005-0000-0000-0000C3060000}"/>
    <cellStyle name="Migliaia 27 2 2 2" xfId="4468" xr:uid="{00000000-0005-0000-0000-0000C4060000}"/>
    <cellStyle name="Migliaia 27 2 3" xfId="1883" xr:uid="{00000000-0005-0000-0000-0000C5060000}"/>
    <cellStyle name="Migliaia 27 3" xfId="481" xr:uid="{00000000-0005-0000-0000-0000C6060000}"/>
    <cellStyle name="Migliaia 27 3 2" xfId="482" xr:uid="{00000000-0005-0000-0000-0000C7060000}"/>
    <cellStyle name="Migliaia 27 3 2 2" xfId="4469" xr:uid="{00000000-0005-0000-0000-0000C8060000}"/>
    <cellStyle name="Migliaia 27 3 2 3" xfId="4470" xr:uid="{00000000-0005-0000-0000-0000C9060000}"/>
    <cellStyle name="Migliaia 27 3 2 4" xfId="1885" xr:uid="{00000000-0005-0000-0000-0000CA060000}"/>
    <cellStyle name="Migliaia 27 3 3" xfId="1886" xr:uid="{00000000-0005-0000-0000-0000CB060000}"/>
    <cellStyle name="Migliaia 27 3 3 2" xfId="3082" xr:uid="{00000000-0005-0000-0000-0000CC060000}"/>
    <cellStyle name="Migliaia 27 3 4" xfId="3083" xr:uid="{00000000-0005-0000-0000-0000CD060000}"/>
    <cellStyle name="Migliaia 27 3 5" xfId="1884" xr:uid="{00000000-0005-0000-0000-0000CE060000}"/>
    <cellStyle name="Migliaia 27 4" xfId="483" xr:uid="{00000000-0005-0000-0000-0000CF060000}"/>
    <cellStyle name="Migliaia 27 4 2" xfId="3084" xr:uid="{00000000-0005-0000-0000-0000D0060000}"/>
    <cellStyle name="Migliaia 27 4 2 2" xfId="3085" xr:uid="{00000000-0005-0000-0000-0000D1060000}"/>
    <cellStyle name="Migliaia 27 4 2 3" xfId="4471" xr:uid="{00000000-0005-0000-0000-0000D2060000}"/>
    <cellStyle name="Migliaia 27 4 3" xfId="3086" xr:uid="{00000000-0005-0000-0000-0000D3060000}"/>
    <cellStyle name="Migliaia 27 4 4" xfId="1887" xr:uid="{00000000-0005-0000-0000-0000D4060000}"/>
    <cellStyle name="Migliaia 27 5" xfId="484" xr:uid="{00000000-0005-0000-0000-0000D5060000}"/>
    <cellStyle name="Migliaia 27 5 2" xfId="1888" xr:uid="{00000000-0005-0000-0000-0000D6060000}"/>
    <cellStyle name="Migliaia 27 6" xfId="1882" xr:uid="{00000000-0005-0000-0000-0000D7060000}"/>
    <cellStyle name="Migliaia 28" xfId="485" xr:uid="{00000000-0005-0000-0000-0000D8060000}"/>
    <cellStyle name="Migliaia 28 2" xfId="486" xr:uid="{00000000-0005-0000-0000-0000D9060000}"/>
    <cellStyle name="Migliaia 28 2 2" xfId="3087" xr:uid="{00000000-0005-0000-0000-0000DA060000}"/>
    <cellStyle name="Migliaia 28 2 2 2" xfId="4472" xr:uid="{00000000-0005-0000-0000-0000DB060000}"/>
    <cellStyle name="Migliaia 28 2 3" xfId="1890" xr:uid="{00000000-0005-0000-0000-0000DC060000}"/>
    <cellStyle name="Migliaia 28 3" xfId="487" xr:uid="{00000000-0005-0000-0000-0000DD060000}"/>
    <cellStyle name="Migliaia 28 3 2" xfId="488" xr:uid="{00000000-0005-0000-0000-0000DE060000}"/>
    <cellStyle name="Migliaia 28 3 2 2" xfId="4473" xr:uid="{00000000-0005-0000-0000-0000DF060000}"/>
    <cellStyle name="Migliaia 28 3 2 3" xfId="4474" xr:uid="{00000000-0005-0000-0000-0000E0060000}"/>
    <cellStyle name="Migliaia 28 3 2 4" xfId="1892" xr:uid="{00000000-0005-0000-0000-0000E1060000}"/>
    <cellStyle name="Migliaia 28 3 3" xfId="1893" xr:uid="{00000000-0005-0000-0000-0000E2060000}"/>
    <cellStyle name="Migliaia 28 3 3 2" xfId="3088" xr:uid="{00000000-0005-0000-0000-0000E3060000}"/>
    <cellStyle name="Migliaia 28 3 4" xfId="3089" xr:uid="{00000000-0005-0000-0000-0000E4060000}"/>
    <cellStyle name="Migliaia 28 3 5" xfId="1891" xr:uid="{00000000-0005-0000-0000-0000E5060000}"/>
    <cellStyle name="Migliaia 28 4" xfId="489" xr:uid="{00000000-0005-0000-0000-0000E6060000}"/>
    <cellStyle name="Migliaia 28 4 2" xfId="3090" xr:uid="{00000000-0005-0000-0000-0000E7060000}"/>
    <cellStyle name="Migliaia 28 4 2 2" xfId="3091" xr:uid="{00000000-0005-0000-0000-0000E8060000}"/>
    <cellStyle name="Migliaia 28 4 2 3" xfId="4475" xr:uid="{00000000-0005-0000-0000-0000E9060000}"/>
    <cellStyle name="Migliaia 28 4 3" xfId="3092" xr:uid="{00000000-0005-0000-0000-0000EA060000}"/>
    <cellStyle name="Migliaia 28 4 4" xfId="1894" xr:uid="{00000000-0005-0000-0000-0000EB060000}"/>
    <cellStyle name="Migliaia 28 5" xfId="490" xr:uid="{00000000-0005-0000-0000-0000EC060000}"/>
    <cellStyle name="Migliaia 28 5 2" xfId="1895" xr:uid="{00000000-0005-0000-0000-0000ED060000}"/>
    <cellStyle name="Migliaia 28 6" xfId="1889" xr:uid="{00000000-0005-0000-0000-0000EE060000}"/>
    <cellStyle name="Migliaia 29" xfId="491" xr:uid="{00000000-0005-0000-0000-0000EF060000}"/>
    <cellStyle name="Migliaia 29 2" xfId="492" xr:uid="{00000000-0005-0000-0000-0000F0060000}"/>
    <cellStyle name="Migliaia 29 2 2" xfId="3093" xr:uid="{00000000-0005-0000-0000-0000F1060000}"/>
    <cellStyle name="Migliaia 29 2 2 2" xfId="4476" xr:uid="{00000000-0005-0000-0000-0000F2060000}"/>
    <cellStyle name="Migliaia 29 2 3" xfId="1897" xr:uid="{00000000-0005-0000-0000-0000F3060000}"/>
    <cellStyle name="Migliaia 29 3" xfId="493" xr:uid="{00000000-0005-0000-0000-0000F4060000}"/>
    <cellStyle name="Migliaia 29 3 2" xfId="494" xr:uid="{00000000-0005-0000-0000-0000F5060000}"/>
    <cellStyle name="Migliaia 29 3 2 2" xfId="4477" xr:uid="{00000000-0005-0000-0000-0000F6060000}"/>
    <cellStyle name="Migliaia 29 3 2 3" xfId="4478" xr:uid="{00000000-0005-0000-0000-0000F7060000}"/>
    <cellStyle name="Migliaia 29 3 2 4" xfId="1899" xr:uid="{00000000-0005-0000-0000-0000F8060000}"/>
    <cellStyle name="Migliaia 29 3 3" xfId="1900" xr:uid="{00000000-0005-0000-0000-0000F9060000}"/>
    <cellStyle name="Migliaia 29 3 3 2" xfId="3094" xr:uid="{00000000-0005-0000-0000-0000FA060000}"/>
    <cellStyle name="Migliaia 29 3 4" xfId="3095" xr:uid="{00000000-0005-0000-0000-0000FB060000}"/>
    <cellStyle name="Migliaia 29 3 5" xfId="1898" xr:uid="{00000000-0005-0000-0000-0000FC060000}"/>
    <cellStyle name="Migliaia 29 4" xfId="495" xr:uid="{00000000-0005-0000-0000-0000FD060000}"/>
    <cellStyle name="Migliaia 29 4 2" xfId="3096" xr:uid="{00000000-0005-0000-0000-0000FE060000}"/>
    <cellStyle name="Migliaia 29 4 2 2" xfId="3097" xr:uid="{00000000-0005-0000-0000-0000FF060000}"/>
    <cellStyle name="Migliaia 29 4 2 3" xfId="4479" xr:uid="{00000000-0005-0000-0000-000000070000}"/>
    <cellStyle name="Migliaia 29 4 3" xfId="3098" xr:uid="{00000000-0005-0000-0000-000001070000}"/>
    <cellStyle name="Migliaia 29 4 4" xfId="1901" xr:uid="{00000000-0005-0000-0000-000002070000}"/>
    <cellStyle name="Migliaia 29 5" xfId="496" xr:uid="{00000000-0005-0000-0000-000003070000}"/>
    <cellStyle name="Migliaia 29 5 2" xfId="1902" xr:uid="{00000000-0005-0000-0000-000004070000}"/>
    <cellStyle name="Migliaia 29 6" xfId="1896" xr:uid="{00000000-0005-0000-0000-000005070000}"/>
    <cellStyle name="Migliaia 3" xfId="497" xr:uid="{00000000-0005-0000-0000-000006070000}"/>
    <cellStyle name="Migliaia 3 2" xfId="498" xr:uid="{00000000-0005-0000-0000-000007070000}"/>
    <cellStyle name="Migliaia 3 2 2" xfId="3099" xr:uid="{00000000-0005-0000-0000-000008070000}"/>
    <cellStyle name="Migliaia 3 2 2 2" xfId="4480" xr:uid="{00000000-0005-0000-0000-000009070000}"/>
    <cellStyle name="Migliaia 3 2 3" xfId="1904" xr:uid="{00000000-0005-0000-0000-00000A070000}"/>
    <cellStyle name="Migliaia 3 3" xfId="499" xr:uid="{00000000-0005-0000-0000-00000B070000}"/>
    <cellStyle name="Migliaia 3 3 2" xfId="500" xr:uid="{00000000-0005-0000-0000-00000C070000}"/>
    <cellStyle name="Migliaia 3 3 2 2" xfId="4481" xr:uid="{00000000-0005-0000-0000-00000D070000}"/>
    <cellStyle name="Migliaia 3 3 2 3" xfId="4482" xr:uid="{00000000-0005-0000-0000-00000E070000}"/>
    <cellStyle name="Migliaia 3 3 2 4" xfId="1906" xr:uid="{00000000-0005-0000-0000-00000F070000}"/>
    <cellStyle name="Migliaia 3 3 3" xfId="1907" xr:uid="{00000000-0005-0000-0000-000010070000}"/>
    <cellStyle name="Migliaia 3 3 3 2" xfId="3100" xr:uid="{00000000-0005-0000-0000-000011070000}"/>
    <cellStyle name="Migliaia 3 3 4" xfId="3101" xr:uid="{00000000-0005-0000-0000-000012070000}"/>
    <cellStyle name="Migliaia 3 3 5" xfId="1905" xr:uid="{00000000-0005-0000-0000-000013070000}"/>
    <cellStyle name="Migliaia 3 4" xfId="501" xr:uid="{00000000-0005-0000-0000-000014070000}"/>
    <cellStyle name="Migliaia 3 4 2" xfId="3102" xr:uid="{00000000-0005-0000-0000-000015070000}"/>
    <cellStyle name="Migliaia 3 4 2 2" xfId="3103" xr:uid="{00000000-0005-0000-0000-000016070000}"/>
    <cellStyle name="Migliaia 3 4 2 3" xfId="4483" xr:uid="{00000000-0005-0000-0000-000017070000}"/>
    <cellStyle name="Migliaia 3 4 3" xfId="3104" xr:uid="{00000000-0005-0000-0000-000018070000}"/>
    <cellStyle name="Migliaia 3 4 4" xfId="1908" xr:uid="{00000000-0005-0000-0000-000019070000}"/>
    <cellStyle name="Migliaia 3 5" xfId="502" xr:uid="{00000000-0005-0000-0000-00001A070000}"/>
    <cellStyle name="Migliaia 3 5 2" xfId="1909" xr:uid="{00000000-0005-0000-0000-00001B070000}"/>
    <cellStyle name="Migliaia 3 6" xfId="1903" xr:uid="{00000000-0005-0000-0000-00001C070000}"/>
    <cellStyle name="Migliaia 30" xfId="503" xr:uid="{00000000-0005-0000-0000-00001D070000}"/>
    <cellStyle name="Migliaia 30 2" xfId="504" xr:uid="{00000000-0005-0000-0000-00001E070000}"/>
    <cellStyle name="Migliaia 30 2 2" xfId="3105" xr:uid="{00000000-0005-0000-0000-00001F070000}"/>
    <cellStyle name="Migliaia 30 2 2 2" xfId="4484" xr:uid="{00000000-0005-0000-0000-000020070000}"/>
    <cellStyle name="Migliaia 30 2 3" xfId="1911" xr:uid="{00000000-0005-0000-0000-000021070000}"/>
    <cellStyle name="Migliaia 30 3" xfId="505" xr:uid="{00000000-0005-0000-0000-000022070000}"/>
    <cellStyle name="Migliaia 30 3 2" xfId="506" xr:uid="{00000000-0005-0000-0000-000023070000}"/>
    <cellStyle name="Migliaia 30 3 2 2" xfId="4485" xr:uid="{00000000-0005-0000-0000-000024070000}"/>
    <cellStyle name="Migliaia 30 3 2 3" xfId="4486" xr:uid="{00000000-0005-0000-0000-000025070000}"/>
    <cellStyle name="Migliaia 30 3 2 4" xfId="1913" xr:uid="{00000000-0005-0000-0000-000026070000}"/>
    <cellStyle name="Migliaia 30 3 3" xfId="1914" xr:uid="{00000000-0005-0000-0000-000027070000}"/>
    <cellStyle name="Migliaia 30 3 3 2" xfId="3106" xr:uid="{00000000-0005-0000-0000-000028070000}"/>
    <cellStyle name="Migliaia 30 3 4" xfId="3107" xr:uid="{00000000-0005-0000-0000-000029070000}"/>
    <cellStyle name="Migliaia 30 3 5" xfId="1912" xr:uid="{00000000-0005-0000-0000-00002A070000}"/>
    <cellStyle name="Migliaia 30 4" xfId="507" xr:uid="{00000000-0005-0000-0000-00002B070000}"/>
    <cellStyle name="Migliaia 30 4 2" xfId="3108" xr:uid="{00000000-0005-0000-0000-00002C070000}"/>
    <cellStyle name="Migliaia 30 4 2 2" xfId="3109" xr:uid="{00000000-0005-0000-0000-00002D070000}"/>
    <cellStyle name="Migliaia 30 4 2 3" xfId="4487" xr:uid="{00000000-0005-0000-0000-00002E070000}"/>
    <cellStyle name="Migliaia 30 4 3" xfId="3110" xr:uid="{00000000-0005-0000-0000-00002F070000}"/>
    <cellStyle name="Migliaia 30 4 4" xfId="1915" xr:uid="{00000000-0005-0000-0000-000030070000}"/>
    <cellStyle name="Migliaia 30 5" xfId="508" xr:uid="{00000000-0005-0000-0000-000031070000}"/>
    <cellStyle name="Migliaia 30 5 2" xfId="1916" xr:uid="{00000000-0005-0000-0000-000032070000}"/>
    <cellStyle name="Migliaia 30 6" xfId="1910" xr:uid="{00000000-0005-0000-0000-000033070000}"/>
    <cellStyle name="Migliaia 31" xfId="509" xr:uid="{00000000-0005-0000-0000-000034070000}"/>
    <cellStyle name="Migliaia 31 2" xfId="510" xr:uid="{00000000-0005-0000-0000-000035070000}"/>
    <cellStyle name="Migliaia 31 2 2" xfId="3111" xr:uid="{00000000-0005-0000-0000-000036070000}"/>
    <cellStyle name="Migliaia 31 2 2 2" xfId="4488" xr:uid="{00000000-0005-0000-0000-000037070000}"/>
    <cellStyle name="Migliaia 31 2 3" xfId="1918" xr:uid="{00000000-0005-0000-0000-000038070000}"/>
    <cellStyle name="Migliaia 31 3" xfId="511" xr:uid="{00000000-0005-0000-0000-000039070000}"/>
    <cellStyle name="Migliaia 31 3 2" xfId="512" xr:uid="{00000000-0005-0000-0000-00003A070000}"/>
    <cellStyle name="Migliaia 31 3 2 2" xfId="4489" xr:uid="{00000000-0005-0000-0000-00003B070000}"/>
    <cellStyle name="Migliaia 31 3 2 3" xfId="4490" xr:uid="{00000000-0005-0000-0000-00003C070000}"/>
    <cellStyle name="Migliaia 31 3 2 4" xfId="1920" xr:uid="{00000000-0005-0000-0000-00003D070000}"/>
    <cellStyle name="Migliaia 31 3 3" xfId="1921" xr:uid="{00000000-0005-0000-0000-00003E070000}"/>
    <cellStyle name="Migliaia 31 3 3 2" xfId="3112" xr:uid="{00000000-0005-0000-0000-00003F070000}"/>
    <cellStyle name="Migliaia 31 3 4" xfId="3113" xr:uid="{00000000-0005-0000-0000-000040070000}"/>
    <cellStyle name="Migliaia 31 3 5" xfId="1919" xr:uid="{00000000-0005-0000-0000-000041070000}"/>
    <cellStyle name="Migliaia 31 4" xfId="513" xr:uid="{00000000-0005-0000-0000-000042070000}"/>
    <cellStyle name="Migliaia 31 4 2" xfId="3114" xr:uid="{00000000-0005-0000-0000-000043070000}"/>
    <cellStyle name="Migliaia 31 4 2 2" xfId="3115" xr:uid="{00000000-0005-0000-0000-000044070000}"/>
    <cellStyle name="Migliaia 31 4 2 3" xfId="4491" xr:uid="{00000000-0005-0000-0000-000045070000}"/>
    <cellStyle name="Migliaia 31 4 3" xfId="3116" xr:uid="{00000000-0005-0000-0000-000046070000}"/>
    <cellStyle name="Migliaia 31 4 4" xfId="1922" xr:uid="{00000000-0005-0000-0000-000047070000}"/>
    <cellStyle name="Migliaia 31 5" xfId="514" xr:uid="{00000000-0005-0000-0000-000048070000}"/>
    <cellStyle name="Migliaia 31 5 2" xfId="1923" xr:uid="{00000000-0005-0000-0000-000049070000}"/>
    <cellStyle name="Migliaia 31 6" xfId="1917" xr:uid="{00000000-0005-0000-0000-00004A070000}"/>
    <cellStyle name="Migliaia 32" xfId="515" xr:uid="{00000000-0005-0000-0000-00004B070000}"/>
    <cellStyle name="Migliaia 32 2" xfId="516" xr:uid="{00000000-0005-0000-0000-00004C070000}"/>
    <cellStyle name="Migliaia 32 2 2" xfId="3117" xr:uid="{00000000-0005-0000-0000-00004D070000}"/>
    <cellStyle name="Migliaia 32 2 2 2" xfId="4492" xr:uid="{00000000-0005-0000-0000-00004E070000}"/>
    <cellStyle name="Migliaia 32 2 3" xfId="1925" xr:uid="{00000000-0005-0000-0000-00004F070000}"/>
    <cellStyle name="Migliaia 32 3" xfId="517" xr:uid="{00000000-0005-0000-0000-000050070000}"/>
    <cellStyle name="Migliaia 32 3 2" xfId="518" xr:uid="{00000000-0005-0000-0000-000051070000}"/>
    <cellStyle name="Migliaia 32 3 2 2" xfId="4493" xr:uid="{00000000-0005-0000-0000-000052070000}"/>
    <cellStyle name="Migliaia 32 3 2 3" xfId="4494" xr:uid="{00000000-0005-0000-0000-000053070000}"/>
    <cellStyle name="Migliaia 32 3 2 4" xfId="1927" xr:uid="{00000000-0005-0000-0000-000054070000}"/>
    <cellStyle name="Migliaia 32 3 3" xfId="1928" xr:uid="{00000000-0005-0000-0000-000055070000}"/>
    <cellStyle name="Migliaia 32 3 3 2" xfId="3118" xr:uid="{00000000-0005-0000-0000-000056070000}"/>
    <cellStyle name="Migliaia 32 3 4" xfId="3119" xr:uid="{00000000-0005-0000-0000-000057070000}"/>
    <cellStyle name="Migliaia 32 3 5" xfId="1926" xr:uid="{00000000-0005-0000-0000-000058070000}"/>
    <cellStyle name="Migliaia 32 4" xfId="519" xr:uid="{00000000-0005-0000-0000-000059070000}"/>
    <cellStyle name="Migliaia 32 4 2" xfId="3120" xr:uid="{00000000-0005-0000-0000-00005A070000}"/>
    <cellStyle name="Migliaia 32 4 2 2" xfId="3121" xr:uid="{00000000-0005-0000-0000-00005B070000}"/>
    <cellStyle name="Migliaia 32 4 2 3" xfId="4495" xr:uid="{00000000-0005-0000-0000-00005C070000}"/>
    <cellStyle name="Migliaia 32 4 3" xfId="3122" xr:uid="{00000000-0005-0000-0000-00005D070000}"/>
    <cellStyle name="Migliaia 32 4 4" xfId="1929" xr:uid="{00000000-0005-0000-0000-00005E070000}"/>
    <cellStyle name="Migliaia 32 5" xfId="520" xr:uid="{00000000-0005-0000-0000-00005F070000}"/>
    <cellStyle name="Migliaia 32 5 2" xfId="1930" xr:uid="{00000000-0005-0000-0000-000060070000}"/>
    <cellStyle name="Migliaia 32 6" xfId="1924" xr:uid="{00000000-0005-0000-0000-000061070000}"/>
    <cellStyle name="Migliaia 33" xfId="521" xr:uid="{00000000-0005-0000-0000-000062070000}"/>
    <cellStyle name="Migliaia 33 2" xfId="522" xr:uid="{00000000-0005-0000-0000-000063070000}"/>
    <cellStyle name="Migliaia 33 2 2" xfId="3123" xr:uid="{00000000-0005-0000-0000-000064070000}"/>
    <cellStyle name="Migliaia 33 2 2 2" xfId="4496" xr:uid="{00000000-0005-0000-0000-000065070000}"/>
    <cellStyle name="Migliaia 33 2 3" xfId="1932" xr:uid="{00000000-0005-0000-0000-000066070000}"/>
    <cellStyle name="Migliaia 33 3" xfId="523" xr:uid="{00000000-0005-0000-0000-000067070000}"/>
    <cellStyle name="Migliaia 33 3 2" xfId="524" xr:uid="{00000000-0005-0000-0000-000068070000}"/>
    <cellStyle name="Migliaia 33 3 2 2" xfId="4497" xr:uid="{00000000-0005-0000-0000-000069070000}"/>
    <cellStyle name="Migliaia 33 3 2 3" xfId="4498" xr:uid="{00000000-0005-0000-0000-00006A070000}"/>
    <cellStyle name="Migliaia 33 3 2 4" xfId="1934" xr:uid="{00000000-0005-0000-0000-00006B070000}"/>
    <cellStyle name="Migliaia 33 3 3" xfId="1935" xr:uid="{00000000-0005-0000-0000-00006C070000}"/>
    <cellStyle name="Migliaia 33 3 3 2" xfId="3124" xr:uid="{00000000-0005-0000-0000-00006D070000}"/>
    <cellStyle name="Migliaia 33 3 4" xfId="3125" xr:uid="{00000000-0005-0000-0000-00006E070000}"/>
    <cellStyle name="Migliaia 33 3 5" xfId="1933" xr:uid="{00000000-0005-0000-0000-00006F070000}"/>
    <cellStyle name="Migliaia 33 4" xfId="525" xr:uid="{00000000-0005-0000-0000-000070070000}"/>
    <cellStyle name="Migliaia 33 4 2" xfId="3126" xr:uid="{00000000-0005-0000-0000-000071070000}"/>
    <cellStyle name="Migliaia 33 4 2 2" xfId="3127" xr:uid="{00000000-0005-0000-0000-000072070000}"/>
    <cellStyle name="Migliaia 33 4 2 3" xfId="4499" xr:uid="{00000000-0005-0000-0000-000073070000}"/>
    <cellStyle name="Migliaia 33 4 3" xfId="3128" xr:uid="{00000000-0005-0000-0000-000074070000}"/>
    <cellStyle name="Migliaia 33 4 4" xfId="1936" xr:uid="{00000000-0005-0000-0000-000075070000}"/>
    <cellStyle name="Migliaia 33 5" xfId="526" xr:uid="{00000000-0005-0000-0000-000076070000}"/>
    <cellStyle name="Migliaia 33 5 2" xfId="1937" xr:uid="{00000000-0005-0000-0000-000077070000}"/>
    <cellStyle name="Migliaia 33 6" xfId="1931" xr:uid="{00000000-0005-0000-0000-000078070000}"/>
    <cellStyle name="Migliaia 34" xfId="527" xr:uid="{00000000-0005-0000-0000-000079070000}"/>
    <cellStyle name="Migliaia 34 2" xfId="528" xr:uid="{00000000-0005-0000-0000-00007A070000}"/>
    <cellStyle name="Migliaia 34 2 2" xfId="3129" xr:uid="{00000000-0005-0000-0000-00007B070000}"/>
    <cellStyle name="Migliaia 34 2 2 2" xfId="4500" xr:uid="{00000000-0005-0000-0000-00007C070000}"/>
    <cellStyle name="Migliaia 34 2 3" xfId="1939" xr:uid="{00000000-0005-0000-0000-00007D070000}"/>
    <cellStyle name="Migliaia 34 3" xfId="529" xr:uid="{00000000-0005-0000-0000-00007E070000}"/>
    <cellStyle name="Migliaia 34 3 2" xfId="530" xr:uid="{00000000-0005-0000-0000-00007F070000}"/>
    <cellStyle name="Migliaia 34 3 2 2" xfId="4501" xr:uid="{00000000-0005-0000-0000-000080070000}"/>
    <cellStyle name="Migliaia 34 3 2 3" xfId="4502" xr:uid="{00000000-0005-0000-0000-000081070000}"/>
    <cellStyle name="Migliaia 34 3 2 4" xfId="1941" xr:uid="{00000000-0005-0000-0000-000082070000}"/>
    <cellStyle name="Migliaia 34 3 3" xfId="1942" xr:uid="{00000000-0005-0000-0000-000083070000}"/>
    <cellStyle name="Migliaia 34 3 3 2" xfId="3130" xr:uid="{00000000-0005-0000-0000-000084070000}"/>
    <cellStyle name="Migliaia 34 3 4" xfId="3131" xr:uid="{00000000-0005-0000-0000-000085070000}"/>
    <cellStyle name="Migliaia 34 3 5" xfId="1940" xr:uid="{00000000-0005-0000-0000-000086070000}"/>
    <cellStyle name="Migliaia 34 4" xfId="531" xr:uid="{00000000-0005-0000-0000-000087070000}"/>
    <cellStyle name="Migliaia 34 4 2" xfId="3132" xr:uid="{00000000-0005-0000-0000-000088070000}"/>
    <cellStyle name="Migliaia 34 4 2 2" xfId="3133" xr:uid="{00000000-0005-0000-0000-000089070000}"/>
    <cellStyle name="Migliaia 34 4 2 3" xfId="4503" xr:uid="{00000000-0005-0000-0000-00008A070000}"/>
    <cellStyle name="Migliaia 34 4 3" xfId="3134" xr:uid="{00000000-0005-0000-0000-00008B070000}"/>
    <cellStyle name="Migliaia 34 4 4" xfId="1943" xr:uid="{00000000-0005-0000-0000-00008C070000}"/>
    <cellStyle name="Migliaia 34 5" xfId="532" xr:uid="{00000000-0005-0000-0000-00008D070000}"/>
    <cellStyle name="Migliaia 34 5 2" xfId="1944" xr:uid="{00000000-0005-0000-0000-00008E070000}"/>
    <cellStyle name="Migliaia 34 6" xfId="1938" xr:uid="{00000000-0005-0000-0000-00008F070000}"/>
    <cellStyle name="Migliaia 35" xfId="533" xr:uid="{00000000-0005-0000-0000-000090070000}"/>
    <cellStyle name="Migliaia 35 2" xfId="534" xr:uid="{00000000-0005-0000-0000-000091070000}"/>
    <cellStyle name="Migliaia 35 2 2" xfId="3135" xr:uid="{00000000-0005-0000-0000-000092070000}"/>
    <cellStyle name="Migliaia 35 2 2 2" xfId="4504" xr:uid="{00000000-0005-0000-0000-000093070000}"/>
    <cellStyle name="Migliaia 35 2 3" xfId="1946" xr:uid="{00000000-0005-0000-0000-000094070000}"/>
    <cellStyle name="Migliaia 35 3" xfId="535" xr:uid="{00000000-0005-0000-0000-000095070000}"/>
    <cellStyle name="Migliaia 35 3 2" xfId="536" xr:uid="{00000000-0005-0000-0000-000096070000}"/>
    <cellStyle name="Migliaia 35 3 2 2" xfId="4505" xr:uid="{00000000-0005-0000-0000-000097070000}"/>
    <cellStyle name="Migliaia 35 3 2 3" xfId="4506" xr:uid="{00000000-0005-0000-0000-000098070000}"/>
    <cellStyle name="Migliaia 35 3 2 4" xfId="1948" xr:uid="{00000000-0005-0000-0000-000099070000}"/>
    <cellStyle name="Migliaia 35 3 3" xfId="1949" xr:uid="{00000000-0005-0000-0000-00009A070000}"/>
    <cellStyle name="Migliaia 35 3 3 2" xfId="3136" xr:uid="{00000000-0005-0000-0000-00009B070000}"/>
    <cellStyle name="Migliaia 35 3 4" xfId="3137" xr:uid="{00000000-0005-0000-0000-00009C070000}"/>
    <cellStyle name="Migliaia 35 3 5" xfId="1947" xr:uid="{00000000-0005-0000-0000-00009D070000}"/>
    <cellStyle name="Migliaia 35 4" xfId="537" xr:uid="{00000000-0005-0000-0000-00009E070000}"/>
    <cellStyle name="Migliaia 35 4 2" xfId="3138" xr:uid="{00000000-0005-0000-0000-00009F070000}"/>
    <cellStyle name="Migliaia 35 4 2 2" xfId="3139" xr:uid="{00000000-0005-0000-0000-0000A0070000}"/>
    <cellStyle name="Migliaia 35 4 2 3" xfId="4507" xr:uid="{00000000-0005-0000-0000-0000A1070000}"/>
    <cellStyle name="Migliaia 35 4 3" xfId="3140" xr:uid="{00000000-0005-0000-0000-0000A2070000}"/>
    <cellStyle name="Migliaia 35 4 4" xfId="1950" xr:uid="{00000000-0005-0000-0000-0000A3070000}"/>
    <cellStyle name="Migliaia 35 5" xfId="538" xr:uid="{00000000-0005-0000-0000-0000A4070000}"/>
    <cellStyle name="Migliaia 35 5 2" xfId="1951" xr:uid="{00000000-0005-0000-0000-0000A5070000}"/>
    <cellStyle name="Migliaia 35 6" xfId="1945" xr:uid="{00000000-0005-0000-0000-0000A6070000}"/>
    <cellStyle name="Migliaia 36" xfId="539" xr:uid="{00000000-0005-0000-0000-0000A7070000}"/>
    <cellStyle name="Migliaia 36 2" xfId="540" xr:uid="{00000000-0005-0000-0000-0000A8070000}"/>
    <cellStyle name="Migliaia 36 2 2" xfId="3141" xr:uid="{00000000-0005-0000-0000-0000A9070000}"/>
    <cellStyle name="Migliaia 36 2 2 2" xfId="4508" xr:uid="{00000000-0005-0000-0000-0000AA070000}"/>
    <cellStyle name="Migliaia 36 2 3" xfId="1953" xr:uid="{00000000-0005-0000-0000-0000AB070000}"/>
    <cellStyle name="Migliaia 36 3" xfId="541" xr:uid="{00000000-0005-0000-0000-0000AC070000}"/>
    <cellStyle name="Migliaia 36 3 2" xfId="542" xr:uid="{00000000-0005-0000-0000-0000AD070000}"/>
    <cellStyle name="Migliaia 36 3 2 2" xfId="4509" xr:uid="{00000000-0005-0000-0000-0000AE070000}"/>
    <cellStyle name="Migliaia 36 3 2 3" xfId="4510" xr:uid="{00000000-0005-0000-0000-0000AF070000}"/>
    <cellStyle name="Migliaia 36 3 2 4" xfId="1955" xr:uid="{00000000-0005-0000-0000-0000B0070000}"/>
    <cellStyle name="Migliaia 36 3 3" xfId="1956" xr:uid="{00000000-0005-0000-0000-0000B1070000}"/>
    <cellStyle name="Migliaia 36 3 3 2" xfId="3142" xr:uid="{00000000-0005-0000-0000-0000B2070000}"/>
    <cellStyle name="Migliaia 36 3 4" xfId="3143" xr:uid="{00000000-0005-0000-0000-0000B3070000}"/>
    <cellStyle name="Migliaia 36 3 5" xfId="1954" xr:uid="{00000000-0005-0000-0000-0000B4070000}"/>
    <cellStyle name="Migliaia 36 4" xfId="543" xr:uid="{00000000-0005-0000-0000-0000B5070000}"/>
    <cellStyle name="Migliaia 36 4 2" xfId="3144" xr:uid="{00000000-0005-0000-0000-0000B6070000}"/>
    <cellStyle name="Migliaia 36 4 2 2" xfId="3145" xr:uid="{00000000-0005-0000-0000-0000B7070000}"/>
    <cellStyle name="Migliaia 36 4 2 3" xfId="4511" xr:uid="{00000000-0005-0000-0000-0000B8070000}"/>
    <cellStyle name="Migliaia 36 4 3" xfId="3146" xr:uid="{00000000-0005-0000-0000-0000B9070000}"/>
    <cellStyle name="Migliaia 36 4 4" xfId="1957" xr:uid="{00000000-0005-0000-0000-0000BA070000}"/>
    <cellStyle name="Migliaia 36 5" xfId="544" xr:uid="{00000000-0005-0000-0000-0000BB070000}"/>
    <cellStyle name="Migliaia 36 5 2" xfId="1958" xr:uid="{00000000-0005-0000-0000-0000BC070000}"/>
    <cellStyle name="Migliaia 36 6" xfId="1952" xr:uid="{00000000-0005-0000-0000-0000BD070000}"/>
    <cellStyle name="Migliaia 37" xfId="545" xr:uid="{00000000-0005-0000-0000-0000BE070000}"/>
    <cellStyle name="Migliaia 37 2" xfId="546" xr:uid="{00000000-0005-0000-0000-0000BF070000}"/>
    <cellStyle name="Migliaia 37 2 2" xfId="3147" xr:uid="{00000000-0005-0000-0000-0000C0070000}"/>
    <cellStyle name="Migliaia 37 2 2 2" xfId="4512" xr:uid="{00000000-0005-0000-0000-0000C1070000}"/>
    <cellStyle name="Migliaia 37 2 3" xfId="1960" xr:uid="{00000000-0005-0000-0000-0000C2070000}"/>
    <cellStyle name="Migliaia 37 3" xfId="547" xr:uid="{00000000-0005-0000-0000-0000C3070000}"/>
    <cellStyle name="Migliaia 37 3 2" xfId="548" xr:uid="{00000000-0005-0000-0000-0000C4070000}"/>
    <cellStyle name="Migliaia 37 3 2 2" xfId="4513" xr:uid="{00000000-0005-0000-0000-0000C5070000}"/>
    <cellStyle name="Migliaia 37 3 2 3" xfId="4514" xr:uid="{00000000-0005-0000-0000-0000C6070000}"/>
    <cellStyle name="Migliaia 37 3 2 4" xfId="1962" xr:uid="{00000000-0005-0000-0000-0000C7070000}"/>
    <cellStyle name="Migliaia 37 3 3" xfId="1963" xr:uid="{00000000-0005-0000-0000-0000C8070000}"/>
    <cellStyle name="Migliaia 37 3 3 2" xfId="3148" xr:uid="{00000000-0005-0000-0000-0000C9070000}"/>
    <cellStyle name="Migliaia 37 3 4" xfId="3149" xr:uid="{00000000-0005-0000-0000-0000CA070000}"/>
    <cellStyle name="Migliaia 37 3 5" xfId="1961" xr:uid="{00000000-0005-0000-0000-0000CB070000}"/>
    <cellStyle name="Migliaia 37 4" xfId="549" xr:uid="{00000000-0005-0000-0000-0000CC070000}"/>
    <cellStyle name="Migliaia 37 4 2" xfId="3150" xr:uid="{00000000-0005-0000-0000-0000CD070000}"/>
    <cellStyle name="Migliaia 37 4 2 2" xfId="3151" xr:uid="{00000000-0005-0000-0000-0000CE070000}"/>
    <cellStyle name="Migliaia 37 4 2 3" xfId="4515" xr:uid="{00000000-0005-0000-0000-0000CF070000}"/>
    <cellStyle name="Migliaia 37 4 3" xfId="3152" xr:uid="{00000000-0005-0000-0000-0000D0070000}"/>
    <cellStyle name="Migliaia 37 4 4" xfId="1964" xr:uid="{00000000-0005-0000-0000-0000D1070000}"/>
    <cellStyle name="Migliaia 37 5" xfId="550" xr:uid="{00000000-0005-0000-0000-0000D2070000}"/>
    <cellStyle name="Migliaia 37 5 2" xfId="1965" xr:uid="{00000000-0005-0000-0000-0000D3070000}"/>
    <cellStyle name="Migliaia 37 6" xfId="1959" xr:uid="{00000000-0005-0000-0000-0000D4070000}"/>
    <cellStyle name="Migliaia 38" xfId="551" xr:uid="{00000000-0005-0000-0000-0000D5070000}"/>
    <cellStyle name="Migliaia 38 2" xfId="552" xr:uid="{00000000-0005-0000-0000-0000D6070000}"/>
    <cellStyle name="Migliaia 38 2 2" xfId="3153" xr:uid="{00000000-0005-0000-0000-0000D7070000}"/>
    <cellStyle name="Migliaia 38 2 2 2" xfId="4516" xr:uid="{00000000-0005-0000-0000-0000D8070000}"/>
    <cellStyle name="Migliaia 38 2 3" xfId="1967" xr:uid="{00000000-0005-0000-0000-0000D9070000}"/>
    <cellStyle name="Migliaia 38 3" xfId="553" xr:uid="{00000000-0005-0000-0000-0000DA070000}"/>
    <cellStyle name="Migliaia 38 3 2" xfId="554" xr:uid="{00000000-0005-0000-0000-0000DB070000}"/>
    <cellStyle name="Migliaia 38 3 2 2" xfId="4517" xr:uid="{00000000-0005-0000-0000-0000DC070000}"/>
    <cellStyle name="Migliaia 38 3 2 3" xfId="4518" xr:uid="{00000000-0005-0000-0000-0000DD070000}"/>
    <cellStyle name="Migliaia 38 3 2 4" xfId="1969" xr:uid="{00000000-0005-0000-0000-0000DE070000}"/>
    <cellStyle name="Migliaia 38 3 3" xfId="1970" xr:uid="{00000000-0005-0000-0000-0000DF070000}"/>
    <cellStyle name="Migliaia 38 3 3 2" xfId="3154" xr:uid="{00000000-0005-0000-0000-0000E0070000}"/>
    <cellStyle name="Migliaia 38 3 4" xfId="3155" xr:uid="{00000000-0005-0000-0000-0000E1070000}"/>
    <cellStyle name="Migliaia 38 3 5" xfId="1968" xr:uid="{00000000-0005-0000-0000-0000E2070000}"/>
    <cellStyle name="Migliaia 38 4" xfId="555" xr:uid="{00000000-0005-0000-0000-0000E3070000}"/>
    <cellStyle name="Migliaia 38 4 2" xfId="3156" xr:uid="{00000000-0005-0000-0000-0000E4070000}"/>
    <cellStyle name="Migliaia 38 4 2 2" xfId="3157" xr:uid="{00000000-0005-0000-0000-0000E5070000}"/>
    <cellStyle name="Migliaia 38 4 2 3" xfId="4519" xr:uid="{00000000-0005-0000-0000-0000E6070000}"/>
    <cellStyle name="Migliaia 38 4 3" xfId="3158" xr:uid="{00000000-0005-0000-0000-0000E7070000}"/>
    <cellStyle name="Migliaia 38 4 4" xfId="1971" xr:uid="{00000000-0005-0000-0000-0000E8070000}"/>
    <cellStyle name="Migliaia 38 5" xfId="556" xr:uid="{00000000-0005-0000-0000-0000E9070000}"/>
    <cellStyle name="Migliaia 38 5 2" xfId="1972" xr:uid="{00000000-0005-0000-0000-0000EA070000}"/>
    <cellStyle name="Migliaia 38 6" xfId="1966" xr:uid="{00000000-0005-0000-0000-0000EB070000}"/>
    <cellStyle name="Migliaia 39" xfId="557" xr:uid="{00000000-0005-0000-0000-0000EC070000}"/>
    <cellStyle name="Migliaia 39 2" xfId="558" xr:uid="{00000000-0005-0000-0000-0000ED070000}"/>
    <cellStyle name="Migliaia 39 2 2" xfId="3159" xr:uid="{00000000-0005-0000-0000-0000EE070000}"/>
    <cellStyle name="Migliaia 39 2 2 2" xfId="4520" xr:uid="{00000000-0005-0000-0000-0000EF070000}"/>
    <cellStyle name="Migliaia 39 2 3" xfId="1974" xr:uid="{00000000-0005-0000-0000-0000F0070000}"/>
    <cellStyle name="Migliaia 39 3" xfId="559" xr:uid="{00000000-0005-0000-0000-0000F1070000}"/>
    <cellStyle name="Migliaia 39 3 2" xfId="560" xr:uid="{00000000-0005-0000-0000-0000F2070000}"/>
    <cellStyle name="Migliaia 39 3 2 2" xfId="4521" xr:uid="{00000000-0005-0000-0000-0000F3070000}"/>
    <cellStyle name="Migliaia 39 3 2 3" xfId="4522" xr:uid="{00000000-0005-0000-0000-0000F4070000}"/>
    <cellStyle name="Migliaia 39 3 2 4" xfId="1976" xr:uid="{00000000-0005-0000-0000-0000F5070000}"/>
    <cellStyle name="Migliaia 39 3 3" xfId="1977" xr:uid="{00000000-0005-0000-0000-0000F6070000}"/>
    <cellStyle name="Migliaia 39 3 3 2" xfId="3160" xr:uid="{00000000-0005-0000-0000-0000F7070000}"/>
    <cellStyle name="Migliaia 39 3 4" xfId="3161" xr:uid="{00000000-0005-0000-0000-0000F8070000}"/>
    <cellStyle name="Migliaia 39 3 5" xfId="1975" xr:uid="{00000000-0005-0000-0000-0000F9070000}"/>
    <cellStyle name="Migliaia 39 4" xfId="561" xr:uid="{00000000-0005-0000-0000-0000FA070000}"/>
    <cellStyle name="Migliaia 39 4 2" xfId="3162" xr:uid="{00000000-0005-0000-0000-0000FB070000}"/>
    <cellStyle name="Migliaia 39 4 2 2" xfId="3163" xr:uid="{00000000-0005-0000-0000-0000FC070000}"/>
    <cellStyle name="Migliaia 39 4 2 3" xfId="4523" xr:uid="{00000000-0005-0000-0000-0000FD070000}"/>
    <cellStyle name="Migliaia 39 4 3" xfId="3164" xr:uid="{00000000-0005-0000-0000-0000FE070000}"/>
    <cellStyle name="Migliaia 39 4 4" xfId="1978" xr:uid="{00000000-0005-0000-0000-0000FF070000}"/>
    <cellStyle name="Migliaia 39 5" xfId="562" xr:uid="{00000000-0005-0000-0000-000000080000}"/>
    <cellStyle name="Migliaia 39 5 2" xfId="1979" xr:uid="{00000000-0005-0000-0000-000001080000}"/>
    <cellStyle name="Migliaia 39 6" xfId="1973" xr:uid="{00000000-0005-0000-0000-000002080000}"/>
    <cellStyle name="Migliaia 4" xfId="563" xr:uid="{00000000-0005-0000-0000-000003080000}"/>
    <cellStyle name="Migliaia 4 2" xfId="564" xr:uid="{00000000-0005-0000-0000-000004080000}"/>
    <cellStyle name="Migliaia 4 2 2" xfId="3165" xr:uid="{00000000-0005-0000-0000-000005080000}"/>
    <cellStyle name="Migliaia 4 2 2 2" xfId="4524" xr:uid="{00000000-0005-0000-0000-000006080000}"/>
    <cellStyle name="Migliaia 4 2 3" xfId="1981" xr:uid="{00000000-0005-0000-0000-000007080000}"/>
    <cellStyle name="Migliaia 4 3" xfId="565" xr:uid="{00000000-0005-0000-0000-000008080000}"/>
    <cellStyle name="Migliaia 4 3 2" xfId="566" xr:uid="{00000000-0005-0000-0000-000009080000}"/>
    <cellStyle name="Migliaia 4 3 2 2" xfId="4525" xr:uid="{00000000-0005-0000-0000-00000A080000}"/>
    <cellStyle name="Migliaia 4 3 2 3" xfId="4526" xr:uid="{00000000-0005-0000-0000-00000B080000}"/>
    <cellStyle name="Migliaia 4 3 2 4" xfId="1983" xr:uid="{00000000-0005-0000-0000-00000C080000}"/>
    <cellStyle name="Migliaia 4 3 3" xfId="1984" xr:uid="{00000000-0005-0000-0000-00000D080000}"/>
    <cellStyle name="Migliaia 4 3 3 2" xfId="3166" xr:uid="{00000000-0005-0000-0000-00000E080000}"/>
    <cellStyle name="Migliaia 4 3 4" xfId="3167" xr:uid="{00000000-0005-0000-0000-00000F080000}"/>
    <cellStyle name="Migliaia 4 3 5" xfId="1982" xr:uid="{00000000-0005-0000-0000-000010080000}"/>
    <cellStyle name="Migliaia 4 4" xfId="567" xr:uid="{00000000-0005-0000-0000-000011080000}"/>
    <cellStyle name="Migliaia 4 4 2" xfId="3168" xr:uid="{00000000-0005-0000-0000-000012080000}"/>
    <cellStyle name="Migliaia 4 4 2 2" xfId="3169" xr:uid="{00000000-0005-0000-0000-000013080000}"/>
    <cellStyle name="Migliaia 4 4 2 3" xfId="4527" xr:uid="{00000000-0005-0000-0000-000014080000}"/>
    <cellStyle name="Migliaia 4 4 3" xfId="3170" xr:uid="{00000000-0005-0000-0000-000015080000}"/>
    <cellStyle name="Migliaia 4 4 4" xfId="1985" xr:uid="{00000000-0005-0000-0000-000016080000}"/>
    <cellStyle name="Migliaia 4 5" xfId="568" xr:uid="{00000000-0005-0000-0000-000017080000}"/>
    <cellStyle name="Migliaia 4 5 2" xfId="1986" xr:uid="{00000000-0005-0000-0000-000018080000}"/>
    <cellStyle name="Migliaia 4 6" xfId="1980" xr:uid="{00000000-0005-0000-0000-000019080000}"/>
    <cellStyle name="Migliaia 40" xfId="569" xr:uid="{00000000-0005-0000-0000-00001A080000}"/>
    <cellStyle name="Migliaia 40 2" xfId="570" xr:uid="{00000000-0005-0000-0000-00001B080000}"/>
    <cellStyle name="Migliaia 40 2 2" xfId="3171" xr:uid="{00000000-0005-0000-0000-00001C080000}"/>
    <cellStyle name="Migliaia 40 2 2 2" xfId="4528" xr:uid="{00000000-0005-0000-0000-00001D080000}"/>
    <cellStyle name="Migliaia 40 2 3" xfId="1988" xr:uid="{00000000-0005-0000-0000-00001E080000}"/>
    <cellStyle name="Migliaia 40 3" xfId="571" xr:uid="{00000000-0005-0000-0000-00001F080000}"/>
    <cellStyle name="Migliaia 40 3 2" xfId="572" xr:uid="{00000000-0005-0000-0000-000020080000}"/>
    <cellStyle name="Migliaia 40 3 2 2" xfId="4529" xr:uid="{00000000-0005-0000-0000-000021080000}"/>
    <cellStyle name="Migliaia 40 3 2 3" xfId="4530" xr:uid="{00000000-0005-0000-0000-000022080000}"/>
    <cellStyle name="Migliaia 40 3 2 4" xfId="1990" xr:uid="{00000000-0005-0000-0000-000023080000}"/>
    <cellStyle name="Migliaia 40 3 3" xfId="1991" xr:uid="{00000000-0005-0000-0000-000024080000}"/>
    <cellStyle name="Migliaia 40 3 3 2" xfId="3172" xr:uid="{00000000-0005-0000-0000-000025080000}"/>
    <cellStyle name="Migliaia 40 3 4" xfId="3173" xr:uid="{00000000-0005-0000-0000-000026080000}"/>
    <cellStyle name="Migliaia 40 3 5" xfId="1989" xr:uid="{00000000-0005-0000-0000-000027080000}"/>
    <cellStyle name="Migliaia 40 4" xfId="573" xr:uid="{00000000-0005-0000-0000-000028080000}"/>
    <cellStyle name="Migliaia 40 4 2" xfId="3174" xr:uid="{00000000-0005-0000-0000-000029080000}"/>
    <cellStyle name="Migliaia 40 4 2 2" xfId="3175" xr:uid="{00000000-0005-0000-0000-00002A080000}"/>
    <cellStyle name="Migliaia 40 4 2 3" xfId="4531" xr:uid="{00000000-0005-0000-0000-00002B080000}"/>
    <cellStyle name="Migliaia 40 4 3" xfId="3176" xr:uid="{00000000-0005-0000-0000-00002C080000}"/>
    <cellStyle name="Migliaia 40 4 4" xfId="1992" xr:uid="{00000000-0005-0000-0000-00002D080000}"/>
    <cellStyle name="Migliaia 40 5" xfId="574" xr:uid="{00000000-0005-0000-0000-00002E080000}"/>
    <cellStyle name="Migliaia 40 5 2" xfId="1993" xr:uid="{00000000-0005-0000-0000-00002F080000}"/>
    <cellStyle name="Migliaia 40 6" xfId="1987" xr:uid="{00000000-0005-0000-0000-000030080000}"/>
    <cellStyle name="Migliaia 41" xfId="575" xr:uid="{00000000-0005-0000-0000-000031080000}"/>
    <cellStyle name="Migliaia 41 2" xfId="576" xr:uid="{00000000-0005-0000-0000-000032080000}"/>
    <cellStyle name="Migliaia 41 2 2" xfId="3177" xr:uid="{00000000-0005-0000-0000-000033080000}"/>
    <cellStyle name="Migliaia 41 2 2 2" xfId="4532" xr:uid="{00000000-0005-0000-0000-000034080000}"/>
    <cellStyle name="Migliaia 41 2 3" xfId="1995" xr:uid="{00000000-0005-0000-0000-000035080000}"/>
    <cellStyle name="Migliaia 41 3" xfId="577" xr:uid="{00000000-0005-0000-0000-000036080000}"/>
    <cellStyle name="Migliaia 41 3 2" xfId="578" xr:uid="{00000000-0005-0000-0000-000037080000}"/>
    <cellStyle name="Migliaia 41 3 2 2" xfId="4533" xr:uid="{00000000-0005-0000-0000-000038080000}"/>
    <cellStyle name="Migliaia 41 3 2 3" xfId="4534" xr:uid="{00000000-0005-0000-0000-000039080000}"/>
    <cellStyle name="Migliaia 41 3 2 4" xfId="1997" xr:uid="{00000000-0005-0000-0000-00003A080000}"/>
    <cellStyle name="Migliaia 41 3 3" xfId="1998" xr:uid="{00000000-0005-0000-0000-00003B080000}"/>
    <cellStyle name="Migliaia 41 3 3 2" xfId="3178" xr:uid="{00000000-0005-0000-0000-00003C080000}"/>
    <cellStyle name="Migliaia 41 3 4" xfId="3179" xr:uid="{00000000-0005-0000-0000-00003D080000}"/>
    <cellStyle name="Migliaia 41 3 5" xfId="1996" xr:uid="{00000000-0005-0000-0000-00003E080000}"/>
    <cellStyle name="Migliaia 41 4" xfId="579" xr:uid="{00000000-0005-0000-0000-00003F080000}"/>
    <cellStyle name="Migliaia 41 4 2" xfId="3180" xr:uid="{00000000-0005-0000-0000-000040080000}"/>
    <cellStyle name="Migliaia 41 4 2 2" xfId="3181" xr:uid="{00000000-0005-0000-0000-000041080000}"/>
    <cellStyle name="Migliaia 41 4 2 3" xfId="4535" xr:uid="{00000000-0005-0000-0000-000042080000}"/>
    <cellStyle name="Migliaia 41 4 3" xfId="3182" xr:uid="{00000000-0005-0000-0000-000043080000}"/>
    <cellStyle name="Migliaia 41 4 4" xfId="1999" xr:uid="{00000000-0005-0000-0000-000044080000}"/>
    <cellStyle name="Migliaia 41 5" xfId="580" xr:uid="{00000000-0005-0000-0000-000045080000}"/>
    <cellStyle name="Migliaia 41 5 2" xfId="2000" xr:uid="{00000000-0005-0000-0000-000046080000}"/>
    <cellStyle name="Migliaia 41 6" xfId="1994" xr:uid="{00000000-0005-0000-0000-000047080000}"/>
    <cellStyle name="Migliaia 42" xfId="581" xr:uid="{00000000-0005-0000-0000-000048080000}"/>
    <cellStyle name="Migliaia 42 2" xfId="582" xr:uid="{00000000-0005-0000-0000-000049080000}"/>
    <cellStyle name="Migliaia 42 2 2" xfId="3183" xr:uid="{00000000-0005-0000-0000-00004A080000}"/>
    <cellStyle name="Migliaia 42 2 2 2" xfId="4536" xr:uid="{00000000-0005-0000-0000-00004B080000}"/>
    <cellStyle name="Migliaia 42 2 3" xfId="2002" xr:uid="{00000000-0005-0000-0000-00004C080000}"/>
    <cellStyle name="Migliaia 42 3" xfId="583" xr:uid="{00000000-0005-0000-0000-00004D080000}"/>
    <cellStyle name="Migliaia 42 3 2" xfId="584" xr:uid="{00000000-0005-0000-0000-00004E080000}"/>
    <cellStyle name="Migliaia 42 3 2 2" xfId="4537" xr:uid="{00000000-0005-0000-0000-00004F080000}"/>
    <cellStyle name="Migliaia 42 3 2 3" xfId="4538" xr:uid="{00000000-0005-0000-0000-000050080000}"/>
    <cellStyle name="Migliaia 42 3 2 4" xfId="2004" xr:uid="{00000000-0005-0000-0000-000051080000}"/>
    <cellStyle name="Migliaia 42 3 3" xfId="2005" xr:uid="{00000000-0005-0000-0000-000052080000}"/>
    <cellStyle name="Migliaia 42 3 3 2" xfId="3184" xr:uid="{00000000-0005-0000-0000-000053080000}"/>
    <cellStyle name="Migliaia 42 3 4" xfId="3185" xr:uid="{00000000-0005-0000-0000-000054080000}"/>
    <cellStyle name="Migliaia 42 3 5" xfId="2003" xr:uid="{00000000-0005-0000-0000-000055080000}"/>
    <cellStyle name="Migliaia 42 4" xfId="585" xr:uid="{00000000-0005-0000-0000-000056080000}"/>
    <cellStyle name="Migliaia 42 4 2" xfId="3186" xr:uid="{00000000-0005-0000-0000-000057080000}"/>
    <cellStyle name="Migliaia 42 4 2 2" xfId="3187" xr:uid="{00000000-0005-0000-0000-000058080000}"/>
    <cellStyle name="Migliaia 42 4 2 3" xfId="4539" xr:uid="{00000000-0005-0000-0000-000059080000}"/>
    <cellStyle name="Migliaia 42 4 3" xfId="3188" xr:uid="{00000000-0005-0000-0000-00005A080000}"/>
    <cellStyle name="Migliaia 42 4 4" xfId="2006" xr:uid="{00000000-0005-0000-0000-00005B080000}"/>
    <cellStyle name="Migliaia 42 5" xfId="586" xr:uid="{00000000-0005-0000-0000-00005C080000}"/>
    <cellStyle name="Migliaia 42 5 2" xfId="2007" xr:uid="{00000000-0005-0000-0000-00005D080000}"/>
    <cellStyle name="Migliaia 42 6" xfId="2001" xr:uid="{00000000-0005-0000-0000-00005E080000}"/>
    <cellStyle name="Migliaia 43" xfId="587" xr:uid="{00000000-0005-0000-0000-00005F080000}"/>
    <cellStyle name="Migliaia 43 2" xfId="588" xr:uid="{00000000-0005-0000-0000-000060080000}"/>
    <cellStyle name="Migliaia 43 2 2" xfId="3189" xr:uid="{00000000-0005-0000-0000-000061080000}"/>
    <cellStyle name="Migliaia 43 2 2 2" xfId="4540" xr:uid="{00000000-0005-0000-0000-000062080000}"/>
    <cellStyle name="Migliaia 43 2 3" xfId="2009" xr:uid="{00000000-0005-0000-0000-000063080000}"/>
    <cellStyle name="Migliaia 43 3" xfId="589" xr:uid="{00000000-0005-0000-0000-000064080000}"/>
    <cellStyle name="Migliaia 43 3 2" xfId="590" xr:uid="{00000000-0005-0000-0000-000065080000}"/>
    <cellStyle name="Migliaia 43 3 2 2" xfId="4541" xr:uid="{00000000-0005-0000-0000-000066080000}"/>
    <cellStyle name="Migliaia 43 3 2 3" xfId="4542" xr:uid="{00000000-0005-0000-0000-000067080000}"/>
    <cellStyle name="Migliaia 43 3 2 4" xfId="2011" xr:uid="{00000000-0005-0000-0000-000068080000}"/>
    <cellStyle name="Migliaia 43 3 3" xfId="2012" xr:uid="{00000000-0005-0000-0000-000069080000}"/>
    <cellStyle name="Migliaia 43 3 3 2" xfId="3190" xr:uid="{00000000-0005-0000-0000-00006A080000}"/>
    <cellStyle name="Migliaia 43 3 4" xfId="3191" xr:uid="{00000000-0005-0000-0000-00006B080000}"/>
    <cellStyle name="Migliaia 43 3 5" xfId="2010" xr:uid="{00000000-0005-0000-0000-00006C080000}"/>
    <cellStyle name="Migliaia 43 4" xfId="591" xr:uid="{00000000-0005-0000-0000-00006D080000}"/>
    <cellStyle name="Migliaia 43 4 2" xfId="3192" xr:uid="{00000000-0005-0000-0000-00006E080000}"/>
    <cellStyle name="Migliaia 43 4 2 2" xfId="3193" xr:uid="{00000000-0005-0000-0000-00006F080000}"/>
    <cellStyle name="Migliaia 43 4 2 3" xfId="4543" xr:uid="{00000000-0005-0000-0000-000070080000}"/>
    <cellStyle name="Migliaia 43 4 3" xfId="3194" xr:uid="{00000000-0005-0000-0000-000071080000}"/>
    <cellStyle name="Migliaia 43 4 4" xfId="2013" xr:uid="{00000000-0005-0000-0000-000072080000}"/>
    <cellStyle name="Migliaia 43 5" xfId="592" xr:uid="{00000000-0005-0000-0000-000073080000}"/>
    <cellStyle name="Migliaia 43 5 2" xfId="2014" xr:uid="{00000000-0005-0000-0000-000074080000}"/>
    <cellStyle name="Migliaia 43 6" xfId="2008" xr:uid="{00000000-0005-0000-0000-000075080000}"/>
    <cellStyle name="Migliaia 44" xfId="593" xr:uid="{00000000-0005-0000-0000-000076080000}"/>
    <cellStyle name="Migliaia 44 2" xfId="594" xr:uid="{00000000-0005-0000-0000-000077080000}"/>
    <cellStyle name="Migliaia 44 2 2" xfId="3195" xr:uid="{00000000-0005-0000-0000-000078080000}"/>
    <cellStyle name="Migliaia 44 2 2 2" xfId="4544" xr:uid="{00000000-0005-0000-0000-000079080000}"/>
    <cellStyle name="Migliaia 44 2 3" xfId="2016" xr:uid="{00000000-0005-0000-0000-00007A080000}"/>
    <cellStyle name="Migliaia 44 3" xfId="595" xr:uid="{00000000-0005-0000-0000-00007B080000}"/>
    <cellStyle name="Migliaia 44 3 2" xfId="596" xr:uid="{00000000-0005-0000-0000-00007C080000}"/>
    <cellStyle name="Migliaia 44 3 2 2" xfId="4545" xr:uid="{00000000-0005-0000-0000-00007D080000}"/>
    <cellStyle name="Migliaia 44 3 2 3" xfId="4546" xr:uid="{00000000-0005-0000-0000-00007E080000}"/>
    <cellStyle name="Migliaia 44 3 2 4" xfId="2018" xr:uid="{00000000-0005-0000-0000-00007F080000}"/>
    <cellStyle name="Migliaia 44 3 3" xfId="2019" xr:uid="{00000000-0005-0000-0000-000080080000}"/>
    <cellStyle name="Migliaia 44 3 3 2" xfId="3196" xr:uid="{00000000-0005-0000-0000-000081080000}"/>
    <cellStyle name="Migliaia 44 3 4" xfId="3197" xr:uid="{00000000-0005-0000-0000-000082080000}"/>
    <cellStyle name="Migliaia 44 3 5" xfId="2017" xr:uid="{00000000-0005-0000-0000-000083080000}"/>
    <cellStyle name="Migliaia 44 4" xfId="597" xr:uid="{00000000-0005-0000-0000-000084080000}"/>
    <cellStyle name="Migliaia 44 4 2" xfId="3198" xr:uid="{00000000-0005-0000-0000-000085080000}"/>
    <cellStyle name="Migliaia 44 4 2 2" xfId="3199" xr:uid="{00000000-0005-0000-0000-000086080000}"/>
    <cellStyle name="Migliaia 44 4 2 3" xfId="4547" xr:uid="{00000000-0005-0000-0000-000087080000}"/>
    <cellStyle name="Migliaia 44 4 3" xfId="3200" xr:uid="{00000000-0005-0000-0000-000088080000}"/>
    <cellStyle name="Migliaia 44 4 4" xfId="2020" xr:uid="{00000000-0005-0000-0000-000089080000}"/>
    <cellStyle name="Migliaia 44 5" xfId="598" xr:uid="{00000000-0005-0000-0000-00008A080000}"/>
    <cellStyle name="Migliaia 44 5 2" xfId="2021" xr:uid="{00000000-0005-0000-0000-00008B080000}"/>
    <cellStyle name="Migliaia 44 6" xfId="2015" xr:uid="{00000000-0005-0000-0000-00008C080000}"/>
    <cellStyle name="Migliaia 45" xfId="599" xr:uid="{00000000-0005-0000-0000-00008D080000}"/>
    <cellStyle name="Migliaia 45 2" xfId="600" xr:uid="{00000000-0005-0000-0000-00008E080000}"/>
    <cellStyle name="Migliaia 45 2 2" xfId="3201" xr:uid="{00000000-0005-0000-0000-00008F080000}"/>
    <cellStyle name="Migliaia 45 2 2 2" xfId="4548" xr:uid="{00000000-0005-0000-0000-000090080000}"/>
    <cellStyle name="Migliaia 45 2 3" xfId="2023" xr:uid="{00000000-0005-0000-0000-000091080000}"/>
    <cellStyle name="Migliaia 45 3" xfId="601" xr:uid="{00000000-0005-0000-0000-000092080000}"/>
    <cellStyle name="Migliaia 45 3 2" xfId="602" xr:uid="{00000000-0005-0000-0000-000093080000}"/>
    <cellStyle name="Migliaia 45 3 2 2" xfId="4549" xr:uid="{00000000-0005-0000-0000-000094080000}"/>
    <cellStyle name="Migliaia 45 3 2 3" xfId="4550" xr:uid="{00000000-0005-0000-0000-000095080000}"/>
    <cellStyle name="Migliaia 45 3 2 4" xfId="2025" xr:uid="{00000000-0005-0000-0000-000096080000}"/>
    <cellStyle name="Migliaia 45 3 3" xfId="2026" xr:uid="{00000000-0005-0000-0000-000097080000}"/>
    <cellStyle name="Migliaia 45 3 3 2" xfId="3202" xr:uid="{00000000-0005-0000-0000-000098080000}"/>
    <cellStyle name="Migliaia 45 3 4" xfId="3203" xr:uid="{00000000-0005-0000-0000-000099080000}"/>
    <cellStyle name="Migliaia 45 3 5" xfId="2024" xr:uid="{00000000-0005-0000-0000-00009A080000}"/>
    <cellStyle name="Migliaia 45 4" xfId="603" xr:uid="{00000000-0005-0000-0000-00009B080000}"/>
    <cellStyle name="Migliaia 45 4 2" xfId="3204" xr:uid="{00000000-0005-0000-0000-00009C080000}"/>
    <cellStyle name="Migliaia 45 4 2 2" xfId="3205" xr:uid="{00000000-0005-0000-0000-00009D080000}"/>
    <cellStyle name="Migliaia 45 4 2 3" xfId="4551" xr:uid="{00000000-0005-0000-0000-00009E080000}"/>
    <cellStyle name="Migliaia 45 4 3" xfId="3206" xr:uid="{00000000-0005-0000-0000-00009F080000}"/>
    <cellStyle name="Migliaia 45 4 4" xfId="2027" xr:uid="{00000000-0005-0000-0000-0000A0080000}"/>
    <cellStyle name="Migliaia 45 5" xfId="604" xr:uid="{00000000-0005-0000-0000-0000A1080000}"/>
    <cellStyle name="Migliaia 45 5 2" xfId="2028" xr:uid="{00000000-0005-0000-0000-0000A2080000}"/>
    <cellStyle name="Migliaia 45 6" xfId="2022" xr:uid="{00000000-0005-0000-0000-0000A3080000}"/>
    <cellStyle name="Migliaia 46" xfId="605" xr:uid="{00000000-0005-0000-0000-0000A4080000}"/>
    <cellStyle name="Migliaia 46 2" xfId="606" xr:uid="{00000000-0005-0000-0000-0000A5080000}"/>
    <cellStyle name="Migliaia 46 2 2" xfId="3207" xr:uid="{00000000-0005-0000-0000-0000A6080000}"/>
    <cellStyle name="Migliaia 46 2 2 2" xfId="4552" xr:uid="{00000000-0005-0000-0000-0000A7080000}"/>
    <cellStyle name="Migliaia 46 2 3" xfId="2030" xr:uid="{00000000-0005-0000-0000-0000A8080000}"/>
    <cellStyle name="Migliaia 46 3" xfId="607" xr:uid="{00000000-0005-0000-0000-0000A9080000}"/>
    <cellStyle name="Migliaia 46 3 2" xfId="608" xr:uid="{00000000-0005-0000-0000-0000AA080000}"/>
    <cellStyle name="Migliaia 46 3 2 2" xfId="4553" xr:uid="{00000000-0005-0000-0000-0000AB080000}"/>
    <cellStyle name="Migliaia 46 3 2 3" xfId="4554" xr:uid="{00000000-0005-0000-0000-0000AC080000}"/>
    <cellStyle name="Migliaia 46 3 2 4" xfId="2032" xr:uid="{00000000-0005-0000-0000-0000AD080000}"/>
    <cellStyle name="Migliaia 46 3 3" xfId="2033" xr:uid="{00000000-0005-0000-0000-0000AE080000}"/>
    <cellStyle name="Migliaia 46 3 3 2" xfId="3208" xr:uid="{00000000-0005-0000-0000-0000AF080000}"/>
    <cellStyle name="Migliaia 46 3 4" xfId="3209" xr:uid="{00000000-0005-0000-0000-0000B0080000}"/>
    <cellStyle name="Migliaia 46 3 5" xfId="2031" xr:uid="{00000000-0005-0000-0000-0000B1080000}"/>
    <cellStyle name="Migliaia 46 4" xfId="609" xr:uid="{00000000-0005-0000-0000-0000B2080000}"/>
    <cellStyle name="Migliaia 46 4 2" xfId="3210" xr:uid="{00000000-0005-0000-0000-0000B3080000}"/>
    <cellStyle name="Migliaia 46 4 2 2" xfId="3211" xr:uid="{00000000-0005-0000-0000-0000B4080000}"/>
    <cellStyle name="Migliaia 46 4 2 3" xfId="4555" xr:uid="{00000000-0005-0000-0000-0000B5080000}"/>
    <cellStyle name="Migliaia 46 4 3" xfId="3212" xr:uid="{00000000-0005-0000-0000-0000B6080000}"/>
    <cellStyle name="Migliaia 46 4 4" xfId="2034" xr:uid="{00000000-0005-0000-0000-0000B7080000}"/>
    <cellStyle name="Migliaia 46 5" xfId="610" xr:uid="{00000000-0005-0000-0000-0000B8080000}"/>
    <cellStyle name="Migliaia 46 5 2" xfId="2035" xr:uid="{00000000-0005-0000-0000-0000B9080000}"/>
    <cellStyle name="Migliaia 46 6" xfId="2029" xr:uid="{00000000-0005-0000-0000-0000BA080000}"/>
    <cellStyle name="Migliaia 47" xfId="611" xr:uid="{00000000-0005-0000-0000-0000BB080000}"/>
    <cellStyle name="Migliaia 47 2" xfId="612" xr:uid="{00000000-0005-0000-0000-0000BC080000}"/>
    <cellStyle name="Migliaia 47 2 2" xfId="3213" xr:uid="{00000000-0005-0000-0000-0000BD080000}"/>
    <cellStyle name="Migliaia 47 2 2 2" xfId="4556" xr:uid="{00000000-0005-0000-0000-0000BE080000}"/>
    <cellStyle name="Migliaia 47 2 3" xfId="2037" xr:uid="{00000000-0005-0000-0000-0000BF080000}"/>
    <cellStyle name="Migliaia 47 3" xfId="613" xr:uid="{00000000-0005-0000-0000-0000C0080000}"/>
    <cellStyle name="Migliaia 47 3 2" xfId="614" xr:uid="{00000000-0005-0000-0000-0000C1080000}"/>
    <cellStyle name="Migliaia 47 3 2 2" xfId="4557" xr:uid="{00000000-0005-0000-0000-0000C2080000}"/>
    <cellStyle name="Migliaia 47 3 2 3" xfId="4558" xr:uid="{00000000-0005-0000-0000-0000C3080000}"/>
    <cellStyle name="Migliaia 47 3 2 4" xfId="2039" xr:uid="{00000000-0005-0000-0000-0000C4080000}"/>
    <cellStyle name="Migliaia 47 3 3" xfId="2040" xr:uid="{00000000-0005-0000-0000-0000C5080000}"/>
    <cellStyle name="Migliaia 47 3 3 2" xfId="3214" xr:uid="{00000000-0005-0000-0000-0000C6080000}"/>
    <cellStyle name="Migliaia 47 3 4" xfId="3215" xr:uid="{00000000-0005-0000-0000-0000C7080000}"/>
    <cellStyle name="Migliaia 47 3 5" xfId="2038" xr:uid="{00000000-0005-0000-0000-0000C8080000}"/>
    <cellStyle name="Migliaia 47 4" xfId="615" xr:uid="{00000000-0005-0000-0000-0000C9080000}"/>
    <cellStyle name="Migliaia 47 4 2" xfId="3216" xr:uid="{00000000-0005-0000-0000-0000CA080000}"/>
    <cellStyle name="Migliaia 47 4 2 2" xfId="3217" xr:uid="{00000000-0005-0000-0000-0000CB080000}"/>
    <cellStyle name="Migliaia 47 4 2 3" xfId="4559" xr:uid="{00000000-0005-0000-0000-0000CC080000}"/>
    <cellStyle name="Migliaia 47 4 3" xfId="3218" xr:uid="{00000000-0005-0000-0000-0000CD080000}"/>
    <cellStyle name="Migliaia 47 4 4" xfId="2041" xr:uid="{00000000-0005-0000-0000-0000CE080000}"/>
    <cellStyle name="Migliaia 47 5" xfId="616" xr:uid="{00000000-0005-0000-0000-0000CF080000}"/>
    <cellStyle name="Migliaia 47 5 2" xfId="2042" xr:uid="{00000000-0005-0000-0000-0000D0080000}"/>
    <cellStyle name="Migliaia 47 6" xfId="2036" xr:uid="{00000000-0005-0000-0000-0000D1080000}"/>
    <cellStyle name="Migliaia 48" xfId="617" xr:uid="{00000000-0005-0000-0000-0000D2080000}"/>
    <cellStyle name="Migliaia 48 2" xfId="618" xr:uid="{00000000-0005-0000-0000-0000D3080000}"/>
    <cellStyle name="Migliaia 48 2 2" xfId="3219" xr:uid="{00000000-0005-0000-0000-0000D4080000}"/>
    <cellStyle name="Migliaia 48 2 2 2" xfId="4560" xr:uid="{00000000-0005-0000-0000-0000D5080000}"/>
    <cellStyle name="Migliaia 48 2 3" xfId="2044" xr:uid="{00000000-0005-0000-0000-0000D6080000}"/>
    <cellStyle name="Migliaia 48 3" xfId="619" xr:uid="{00000000-0005-0000-0000-0000D7080000}"/>
    <cellStyle name="Migliaia 48 3 2" xfId="620" xr:uid="{00000000-0005-0000-0000-0000D8080000}"/>
    <cellStyle name="Migliaia 48 3 2 2" xfId="4561" xr:uid="{00000000-0005-0000-0000-0000D9080000}"/>
    <cellStyle name="Migliaia 48 3 2 3" xfId="4562" xr:uid="{00000000-0005-0000-0000-0000DA080000}"/>
    <cellStyle name="Migliaia 48 3 2 4" xfId="2046" xr:uid="{00000000-0005-0000-0000-0000DB080000}"/>
    <cellStyle name="Migliaia 48 3 3" xfId="2047" xr:uid="{00000000-0005-0000-0000-0000DC080000}"/>
    <cellStyle name="Migliaia 48 3 3 2" xfId="3220" xr:uid="{00000000-0005-0000-0000-0000DD080000}"/>
    <cellStyle name="Migliaia 48 3 4" xfId="3221" xr:uid="{00000000-0005-0000-0000-0000DE080000}"/>
    <cellStyle name="Migliaia 48 3 5" xfId="2045" xr:uid="{00000000-0005-0000-0000-0000DF080000}"/>
    <cellStyle name="Migliaia 48 4" xfId="621" xr:uid="{00000000-0005-0000-0000-0000E0080000}"/>
    <cellStyle name="Migliaia 48 4 2" xfId="3222" xr:uid="{00000000-0005-0000-0000-0000E1080000}"/>
    <cellStyle name="Migliaia 48 4 2 2" xfId="3223" xr:uid="{00000000-0005-0000-0000-0000E2080000}"/>
    <cellStyle name="Migliaia 48 4 2 3" xfId="4563" xr:uid="{00000000-0005-0000-0000-0000E3080000}"/>
    <cellStyle name="Migliaia 48 4 3" xfId="3224" xr:uid="{00000000-0005-0000-0000-0000E4080000}"/>
    <cellStyle name="Migliaia 48 4 4" xfId="2048" xr:uid="{00000000-0005-0000-0000-0000E5080000}"/>
    <cellStyle name="Migliaia 48 5" xfId="622" xr:uid="{00000000-0005-0000-0000-0000E6080000}"/>
    <cellStyle name="Migliaia 48 5 2" xfId="2049" xr:uid="{00000000-0005-0000-0000-0000E7080000}"/>
    <cellStyle name="Migliaia 48 6" xfId="2043" xr:uid="{00000000-0005-0000-0000-0000E8080000}"/>
    <cellStyle name="Migliaia 49" xfId="623" xr:uid="{00000000-0005-0000-0000-0000E9080000}"/>
    <cellStyle name="Migliaia 49 2" xfId="624" xr:uid="{00000000-0005-0000-0000-0000EA080000}"/>
    <cellStyle name="Migliaia 49 2 2" xfId="3225" xr:uid="{00000000-0005-0000-0000-0000EB080000}"/>
    <cellStyle name="Migliaia 49 2 2 2" xfId="4564" xr:uid="{00000000-0005-0000-0000-0000EC080000}"/>
    <cellStyle name="Migliaia 49 2 3" xfId="2051" xr:uid="{00000000-0005-0000-0000-0000ED080000}"/>
    <cellStyle name="Migliaia 49 3" xfId="625" xr:uid="{00000000-0005-0000-0000-0000EE080000}"/>
    <cellStyle name="Migliaia 49 3 2" xfId="626" xr:uid="{00000000-0005-0000-0000-0000EF080000}"/>
    <cellStyle name="Migliaia 49 3 2 2" xfId="4565" xr:uid="{00000000-0005-0000-0000-0000F0080000}"/>
    <cellStyle name="Migliaia 49 3 2 3" xfId="4566" xr:uid="{00000000-0005-0000-0000-0000F1080000}"/>
    <cellStyle name="Migliaia 49 3 2 4" xfId="2053" xr:uid="{00000000-0005-0000-0000-0000F2080000}"/>
    <cellStyle name="Migliaia 49 3 3" xfId="2054" xr:uid="{00000000-0005-0000-0000-0000F3080000}"/>
    <cellStyle name="Migliaia 49 3 3 2" xfId="3226" xr:uid="{00000000-0005-0000-0000-0000F4080000}"/>
    <cellStyle name="Migliaia 49 3 4" xfId="3227" xr:uid="{00000000-0005-0000-0000-0000F5080000}"/>
    <cellStyle name="Migliaia 49 3 5" xfId="2052" xr:uid="{00000000-0005-0000-0000-0000F6080000}"/>
    <cellStyle name="Migliaia 49 4" xfId="627" xr:uid="{00000000-0005-0000-0000-0000F7080000}"/>
    <cellStyle name="Migliaia 49 4 2" xfId="3228" xr:uid="{00000000-0005-0000-0000-0000F8080000}"/>
    <cellStyle name="Migliaia 49 4 2 2" xfId="3229" xr:uid="{00000000-0005-0000-0000-0000F9080000}"/>
    <cellStyle name="Migliaia 49 4 2 3" xfId="4567" xr:uid="{00000000-0005-0000-0000-0000FA080000}"/>
    <cellStyle name="Migliaia 49 4 3" xfId="3230" xr:uid="{00000000-0005-0000-0000-0000FB080000}"/>
    <cellStyle name="Migliaia 49 4 4" xfId="2055" xr:uid="{00000000-0005-0000-0000-0000FC080000}"/>
    <cellStyle name="Migliaia 49 5" xfId="628" xr:uid="{00000000-0005-0000-0000-0000FD080000}"/>
    <cellStyle name="Migliaia 49 5 2" xfId="2056" xr:uid="{00000000-0005-0000-0000-0000FE080000}"/>
    <cellStyle name="Migliaia 49 6" xfId="2050" xr:uid="{00000000-0005-0000-0000-0000FF080000}"/>
    <cellStyle name="Migliaia 5" xfId="629" xr:uid="{00000000-0005-0000-0000-000000090000}"/>
    <cellStyle name="Migliaia 5 2" xfId="630" xr:uid="{00000000-0005-0000-0000-000001090000}"/>
    <cellStyle name="Migliaia 5 2 2" xfId="3231" xr:uid="{00000000-0005-0000-0000-000002090000}"/>
    <cellStyle name="Migliaia 5 2 2 2" xfId="4568" xr:uid="{00000000-0005-0000-0000-000003090000}"/>
    <cellStyle name="Migliaia 5 2 3" xfId="2058" xr:uid="{00000000-0005-0000-0000-000004090000}"/>
    <cellStyle name="Migliaia 5 3" xfId="631" xr:uid="{00000000-0005-0000-0000-000005090000}"/>
    <cellStyle name="Migliaia 5 3 2" xfId="632" xr:uid="{00000000-0005-0000-0000-000006090000}"/>
    <cellStyle name="Migliaia 5 3 2 2" xfId="4569" xr:uid="{00000000-0005-0000-0000-000007090000}"/>
    <cellStyle name="Migliaia 5 3 2 3" xfId="4570" xr:uid="{00000000-0005-0000-0000-000008090000}"/>
    <cellStyle name="Migliaia 5 3 2 4" xfId="2060" xr:uid="{00000000-0005-0000-0000-000009090000}"/>
    <cellStyle name="Migliaia 5 3 3" xfId="2061" xr:uid="{00000000-0005-0000-0000-00000A090000}"/>
    <cellStyle name="Migliaia 5 3 3 2" xfId="3232" xr:uid="{00000000-0005-0000-0000-00000B090000}"/>
    <cellStyle name="Migliaia 5 3 4" xfId="3233" xr:uid="{00000000-0005-0000-0000-00000C090000}"/>
    <cellStyle name="Migliaia 5 3 5" xfId="2059" xr:uid="{00000000-0005-0000-0000-00000D090000}"/>
    <cellStyle name="Migliaia 5 4" xfId="633" xr:uid="{00000000-0005-0000-0000-00000E090000}"/>
    <cellStyle name="Migliaia 5 4 2" xfId="3234" xr:uid="{00000000-0005-0000-0000-00000F090000}"/>
    <cellStyle name="Migliaia 5 4 2 2" xfId="3235" xr:uid="{00000000-0005-0000-0000-000010090000}"/>
    <cellStyle name="Migliaia 5 4 2 3" xfId="4571" xr:uid="{00000000-0005-0000-0000-000011090000}"/>
    <cellStyle name="Migliaia 5 4 3" xfId="3236" xr:uid="{00000000-0005-0000-0000-000012090000}"/>
    <cellStyle name="Migliaia 5 4 4" xfId="2062" xr:uid="{00000000-0005-0000-0000-000013090000}"/>
    <cellStyle name="Migliaia 5 5" xfId="634" xr:uid="{00000000-0005-0000-0000-000014090000}"/>
    <cellStyle name="Migliaia 5 5 2" xfId="2063" xr:uid="{00000000-0005-0000-0000-000015090000}"/>
    <cellStyle name="Migliaia 5 6" xfId="2057" xr:uid="{00000000-0005-0000-0000-000016090000}"/>
    <cellStyle name="Migliaia 50" xfId="635" xr:uid="{00000000-0005-0000-0000-000017090000}"/>
    <cellStyle name="Migliaia 50 2" xfId="636" xr:uid="{00000000-0005-0000-0000-000018090000}"/>
    <cellStyle name="Migliaia 50 2 2" xfId="3237" xr:uid="{00000000-0005-0000-0000-000019090000}"/>
    <cellStyle name="Migliaia 50 2 2 2" xfId="4572" xr:uid="{00000000-0005-0000-0000-00001A090000}"/>
    <cellStyle name="Migliaia 50 2 3" xfId="2065" xr:uid="{00000000-0005-0000-0000-00001B090000}"/>
    <cellStyle name="Migliaia 50 3" xfId="637" xr:uid="{00000000-0005-0000-0000-00001C090000}"/>
    <cellStyle name="Migliaia 50 3 2" xfId="638" xr:uid="{00000000-0005-0000-0000-00001D090000}"/>
    <cellStyle name="Migliaia 50 3 2 2" xfId="4573" xr:uid="{00000000-0005-0000-0000-00001E090000}"/>
    <cellStyle name="Migliaia 50 3 2 3" xfId="4574" xr:uid="{00000000-0005-0000-0000-00001F090000}"/>
    <cellStyle name="Migliaia 50 3 2 4" xfId="2067" xr:uid="{00000000-0005-0000-0000-000020090000}"/>
    <cellStyle name="Migliaia 50 3 3" xfId="2068" xr:uid="{00000000-0005-0000-0000-000021090000}"/>
    <cellStyle name="Migliaia 50 3 3 2" xfId="3238" xr:uid="{00000000-0005-0000-0000-000022090000}"/>
    <cellStyle name="Migliaia 50 3 4" xfId="3239" xr:uid="{00000000-0005-0000-0000-000023090000}"/>
    <cellStyle name="Migliaia 50 3 5" xfId="2066" xr:uid="{00000000-0005-0000-0000-000024090000}"/>
    <cellStyle name="Migliaia 50 4" xfId="639" xr:uid="{00000000-0005-0000-0000-000025090000}"/>
    <cellStyle name="Migliaia 50 4 2" xfId="3240" xr:uid="{00000000-0005-0000-0000-000026090000}"/>
    <cellStyle name="Migliaia 50 4 2 2" xfId="3241" xr:uid="{00000000-0005-0000-0000-000027090000}"/>
    <cellStyle name="Migliaia 50 4 2 3" xfId="4575" xr:uid="{00000000-0005-0000-0000-000028090000}"/>
    <cellStyle name="Migliaia 50 4 3" xfId="3242" xr:uid="{00000000-0005-0000-0000-000029090000}"/>
    <cellStyle name="Migliaia 50 4 4" xfId="2069" xr:uid="{00000000-0005-0000-0000-00002A090000}"/>
    <cellStyle name="Migliaia 50 5" xfId="640" xr:uid="{00000000-0005-0000-0000-00002B090000}"/>
    <cellStyle name="Migliaia 50 5 2" xfId="2070" xr:uid="{00000000-0005-0000-0000-00002C090000}"/>
    <cellStyle name="Migliaia 50 6" xfId="2064" xr:uid="{00000000-0005-0000-0000-00002D090000}"/>
    <cellStyle name="Migliaia 51" xfId="641" xr:uid="{00000000-0005-0000-0000-00002E090000}"/>
    <cellStyle name="Migliaia 51 2" xfId="642" xr:uid="{00000000-0005-0000-0000-00002F090000}"/>
    <cellStyle name="Migliaia 51 2 2" xfId="3243" xr:uid="{00000000-0005-0000-0000-000030090000}"/>
    <cellStyle name="Migliaia 51 2 2 2" xfId="4576" xr:uid="{00000000-0005-0000-0000-000031090000}"/>
    <cellStyle name="Migliaia 51 2 3" xfId="2072" xr:uid="{00000000-0005-0000-0000-000032090000}"/>
    <cellStyle name="Migliaia 51 3" xfId="643" xr:uid="{00000000-0005-0000-0000-000033090000}"/>
    <cellStyle name="Migliaia 51 3 2" xfId="644" xr:uid="{00000000-0005-0000-0000-000034090000}"/>
    <cellStyle name="Migliaia 51 3 2 2" xfId="4577" xr:uid="{00000000-0005-0000-0000-000035090000}"/>
    <cellStyle name="Migliaia 51 3 2 3" xfId="4578" xr:uid="{00000000-0005-0000-0000-000036090000}"/>
    <cellStyle name="Migliaia 51 3 2 4" xfId="2074" xr:uid="{00000000-0005-0000-0000-000037090000}"/>
    <cellStyle name="Migliaia 51 3 3" xfId="2075" xr:uid="{00000000-0005-0000-0000-000038090000}"/>
    <cellStyle name="Migliaia 51 3 3 2" xfId="3244" xr:uid="{00000000-0005-0000-0000-000039090000}"/>
    <cellStyle name="Migliaia 51 3 4" xfId="3245" xr:uid="{00000000-0005-0000-0000-00003A090000}"/>
    <cellStyle name="Migliaia 51 3 5" xfId="2073" xr:uid="{00000000-0005-0000-0000-00003B090000}"/>
    <cellStyle name="Migliaia 51 4" xfId="645" xr:uid="{00000000-0005-0000-0000-00003C090000}"/>
    <cellStyle name="Migliaia 51 4 2" xfId="3246" xr:uid="{00000000-0005-0000-0000-00003D090000}"/>
    <cellStyle name="Migliaia 51 4 2 2" xfId="3247" xr:uid="{00000000-0005-0000-0000-00003E090000}"/>
    <cellStyle name="Migliaia 51 4 2 3" xfId="4579" xr:uid="{00000000-0005-0000-0000-00003F090000}"/>
    <cellStyle name="Migliaia 51 4 3" xfId="3248" xr:uid="{00000000-0005-0000-0000-000040090000}"/>
    <cellStyle name="Migliaia 51 4 4" xfId="2076" xr:uid="{00000000-0005-0000-0000-000041090000}"/>
    <cellStyle name="Migliaia 51 5" xfId="646" xr:uid="{00000000-0005-0000-0000-000042090000}"/>
    <cellStyle name="Migliaia 51 5 2" xfId="2077" xr:uid="{00000000-0005-0000-0000-000043090000}"/>
    <cellStyle name="Migliaia 51 6" xfId="2071" xr:uid="{00000000-0005-0000-0000-000044090000}"/>
    <cellStyle name="Migliaia 52" xfId="647" xr:uid="{00000000-0005-0000-0000-000045090000}"/>
    <cellStyle name="Migliaia 52 2" xfId="648" xr:uid="{00000000-0005-0000-0000-000046090000}"/>
    <cellStyle name="Migliaia 52 2 2" xfId="3249" xr:uid="{00000000-0005-0000-0000-000047090000}"/>
    <cellStyle name="Migliaia 52 2 2 2" xfId="4580" xr:uid="{00000000-0005-0000-0000-000048090000}"/>
    <cellStyle name="Migliaia 52 2 3" xfId="2079" xr:uid="{00000000-0005-0000-0000-000049090000}"/>
    <cellStyle name="Migliaia 52 3" xfId="649" xr:uid="{00000000-0005-0000-0000-00004A090000}"/>
    <cellStyle name="Migliaia 52 3 2" xfId="650" xr:uid="{00000000-0005-0000-0000-00004B090000}"/>
    <cellStyle name="Migliaia 52 3 2 2" xfId="4581" xr:uid="{00000000-0005-0000-0000-00004C090000}"/>
    <cellStyle name="Migliaia 52 3 2 3" xfId="4582" xr:uid="{00000000-0005-0000-0000-00004D090000}"/>
    <cellStyle name="Migliaia 52 3 2 4" xfId="2081" xr:uid="{00000000-0005-0000-0000-00004E090000}"/>
    <cellStyle name="Migliaia 52 3 3" xfId="2082" xr:uid="{00000000-0005-0000-0000-00004F090000}"/>
    <cellStyle name="Migliaia 52 3 3 2" xfId="3250" xr:uid="{00000000-0005-0000-0000-000050090000}"/>
    <cellStyle name="Migliaia 52 3 4" xfId="3251" xr:uid="{00000000-0005-0000-0000-000051090000}"/>
    <cellStyle name="Migliaia 52 3 5" xfId="2080" xr:uid="{00000000-0005-0000-0000-000052090000}"/>
    <cellStyle name="Migliaia 52 4" xfId="651" xr:uid="{00000000-0005-0000-0000-000053090000}"/>
    <cellStyle name="Migliaia 52 4 2" xfId="3252" xr:uid="{00000000-0005-0000-0000-000054090000}"/>
    <cellStyle name="Migliaia 52 4 2 2" xfId="3253" xr:uid="{00000000-0005-0000-0000-000055090000}"/>
    <cellStyle name="Migliaia 52 4 2 3" xfId="4583" xr:uid="{00000000-0005-0000-0000-000056090000}"/>
    <cellStyle name="Migliaia 52 4 3" xfId="3254" xr:uid="{00000000-0005-0000-0000-000057090000}"/>
    <cellStyle name="Migliaia 52 4 4" xfId="2083" xr:uid="{00000000-0005-0000-0000-000058090000}"/>
    <cellStyle name="Migliaia 52 5" xfId="652" xr:uid="{00000000-0005-0000-0000-000059090000}"/>
    <cellStyle name="Migliaia 52 5 2" xfId="2084" xr:uid="{00000000-0005-0000-0000-00005A090000}"/>
    <cellStyle name="Migliaia 52 6" xfId="2078" xr:uid="{00000000-0005-0000-0000-00005B090000}"/>
    <cellStyle name="Migliaia 53" xfId="653" xr:uid="{00000000-0005-0000-0000-00005C090000}"/>
    <cellStyle name="Migliaia 53 2" xfId="654" xr:uid="{00000000-0005-0000-0000-00005D090000}"/>
    <cellStyle name="Migliaia 53 2 2" xfId="3255" xr:uid="{00000000-0005-0000-0000-00005E090000}"/>
    <cellStyle name="Migliaia 53 2 2 2" xfId="4584" xr:uid="{00000000-0005-0000-0000-00005F090000}"/>
    <cellStyle name="Migliaia 53 2 3" xfId="2086" xr:uid="{00000000-0005-0000-0000-000060090000}"/>
    <cellStyle name="Migliaia 53 3" xfId="655" xr:uid="{00000000-0005-0000-0000-000061090000}"/>
    <cellStyle name="Migliaia 53 3 2" xfId="656" xr:uid="{00000000-0005-0000-0000-000062090000}"/>
    <cellStyle name="Migliaia 53 3 2 2" xfId="4585" xr:uid="{00000000-0005-0000-0000-000063090000}"/>
    <cellStyle name="Migliaia 53 3 2 3" xfId="4586" xr:uid="{00000000-0005-0000-0000-000064090000}"/>
    <cellStyle name="Migliaia 53 3 2 4" xfId="2088" xr:uid="{00000000-0005-0000-0000-000065090000}"/>
    <cellStyle name="Migliaia 53 3 3" xfId="2089" xr:uid="{00000000-0005-0000-0000-000066090000}"/>
    <cellStyle name="Migliaia 53 3 3 2" xfId="3256" xr:uid="{00000000-0005-0000-0000-000067090000}"/>
    <cellStyle name="Migliaia 53 3 4" xfId="3257" xr:uid="{00000000-0005-0000-0000-000068090000}"/>
    <cellStyle name="Migliaia 53 3 5" xfId="2087" xr:uid="{00000000-0005-0000-0000-000069090000}"/>
    <cellStyle name="Migliaia 53 4" xfId="657" xr:uid="{00000000-0005-0000-0000-00006A090000}"/>
    <cellStyle name="Migliaia 53 4 2" xfId="3258" xr:uid="{00000000-0005-0000-0000-00006B090000}"/>
    <cellStyle name="Migliaia 53 4 2 2" xfId="3259" xr:uid="{00000000-0005-0000-0000-00006C090000}"/>
    <cellStyle name="Migliaia 53 4 2 3" xfId="4587" xr:uid="{00000000-0005-0000-0000-00006D090000}"/>
    <cellStyle name="Migliaia 53 4 3" xfId="3260" xr:uid="{00000000-0005-0000-0000-00006E090000}"/>
    <cellStyle name="Migliaia 53 4 4" xfId="2090" xr:uid="{00000000-0005-0000-0000-00006F090000}"/>
    <cellStyle name="Migliaia 53 5" xfId="658" xr:uid="{00000000-0005-0000-0000-000070090000}"/>
    <cellStyle name="Migliaia 53 5 2" xfId="2091" xr:uid="{00000000-0005-0000-0000-000071090000}"/>
    <cellStyle name="Migliaia 53 6" xfId="2085" xr:uid="{00000000-0005-0000-0000-000072090000}"/>
    <cellStyle name="Migliaia 54" xfId="659" xr:uid="{00000000-0005-0000-0000-000073090000}"/>
    <cellStyle name="Migliaia 54 2" xfId="660" xr:uid="{00000000-0005-0000-0000-000074090000}"/>
    <cellStyle name="Migliaia 54 2 2" xfId="3261" xr:uid="{00000000-0005-0000-0000-000075090000}"/>
    <cellStyle name="Migliaia 54 2 2 2" xfId="4588" xr:uid="{00000000-0005-0000-0000-000076090000}"/>
    <cellStyle name="Migliaia 54 2 3" xfId="2093" xr:uid="{00000000-0005-0000-0000-000077090000}"/>
    <cellStyle name="Migliaia 54 3" xfId="661" xr:uid="{00000000-0005-0000-0000-000078090000}"/>
    <cellStyle name="Migliaia 54 3 2" xfId="662" xr:uid="{00000000-0005-0000-0000-000079090000}"/>
    <cellStyle name="Migliaia 54 3 2 2" xfId="4589" xr:uid="{00000000-0005-0000-0000-00007A090000}"/>
    <cellStyle name="Migliaia 54 3 2 3" xfId="4590" xr:uid="{00000000-0005-0000-0000-00007B090000}"/>
    <cellStyle name="Migliaia 54 3 2 4" xfId="2095" xr:uid="{00000000-0005-0000-0000-00007C090000}"/>
    <cellStyle name="Migliaia 54 3 3" xfId="2096" xr:uid="{00000000-0005-0000-0000-00007D090000}"/>
    <cellStyle name="Migliaia 54 3 3 2" xfId="3262" xr:uid="{00000000-0005-0000-0000-00007E090000}"/>
    <cellStyle name="Migliaia 54 3 4" xfId="3263" xr:uid="{00000000-0005-0000-0000-00007F090000}"/>
    <cellStyle name="Migliaia 54 3 5" xfId="2094" xr:uid="{00000000-0005-0000-0000-000080090000}"/>
    <cellStyle name="Migliaia 54 4" xfId="663" xr:uid="{00000000-0005-0000-0000-000081090000}"/>
    <cellStyle name="Migliaia 54 4 2" xfId="3264" xr:uid="{00000000-0005-0000-0000-000082090000}"/>
    <cellStyle name="Migliaia 54 4 2 2" xfId="3265" xr:uid="{00000000-0005-0000-0000-000083090000}"/>
    <cellStyle name="Migliaia 54 4 2 3" xfId="4591" xr:uid="{00000000-0005-0000-0000-000084090000}"/>
    <cellStyle name="Migliaia 54 4 3" xfId="3266" xr:uid="{00000000-0005-0000-0000-000085090000}"/>
    <cellStyle name="Migliaia 54 4 4" xfId="2097" xr:uid="{00000000-0005-0000-0000-000086090000}"/>
    <cellStyle name="Migliaia 54 5" xfId="664" xr:uid="{00000000-0005-0000-0000-000087090000}"/>
    <cellStyle name="Migliaia 54 5 2" xfId="2098" xr:uid="{00000000-0005-0000-0000-000088090000}"/>
    <cellStyle name="Migliaia 54 6" xfId="2092" xr:uid="{00000000-0005-0000-0000-000089090000}"/>
    <cellStyle name="Migliaia 55" xfId="665" xr:uid="{00000000-0005-0000-0000-00008A090000}"/>
    <cellStyle name="Migliaia 55 2" xfId="666" xr:uid="{00000000-0005-0000-0000-00008B090000}"/>
    <cellStyle name="Migliaia 55 2 2" xfId="3267" xr:uid="{00000000-0005-0000-0000-00008C090000}"/>
    <cellStyle name="Migliaia 55 2 2 2" xfId="4592" xr:uid="{00000000-0005-0000-0000-00008D090000}"/>
    <cellStyle name="Migliaia 55 2 3" xfId="2100" xr:uid="{00000000-0005-0000-0000-00008E090000}"/>
    <cellStyle name="Migliaia 55 3" xfId="667" xr:uid="{00000000-0005-0000-0000-00008F090000}"/>
    <cellStyle name="Migliaia 55 3 2" xfId="668" xr:uid="{00000000-0005-0000-0000-000090090000}"/>
    <cellStyle name="Migliaia 55 3 2 2" xfId="4593" xr:uid="{00000000-0005-0000-0000-000091090000}"/>
    <cellStyle name="Migliaia 55 3 2 3" xfId="4594" xr:uid="{00000000-0005-0000-0000-000092090000}"/>
    <cellStyle name="Migliaia 55 3 2 4" xfId="2102" xr:uid="{00000000-0005-0000-0000-000093090000}"/>
    <cellStyle name="Migliaia 55 3 3" xfId="2103" xr:uid="{00000000-0005-0000-0000-000094090000}"/>
    <cellStyle name="Migliaia 55 3 3 2" xfId="3268" xr:uid="{00000000-0005-0000-0000-000095090000}"/>
    <cellStyle name="Migliaia 55 3 4" xfId="3269" xr:uid="{00000000-0005-0000-0000-000096090000}"/>
    <cellStyle name="Migliaia 55 3 5" xfId="2101" xr:uid="{00000000-0005-0000-0000-000097090000}"/>
    <cellStyle name="Migliaia 55 4" xfId="669" xr:uid="{00000000-0005-0000-0000-000098090000}"/>
    <cellStyle name="Migliaia 55 4 2" xfId="3270" xr:uid="{00000000-0005-0000-0000-000099090000}"/>
    <cellStyle name="Migliaia 55 4 2 2" xfId="3271" xr:uid="{00000000-0005-0000-0000-00009A090000}"/>
    <cellStyle name="Migliaia 55 4 2 3" xfId="4595" xr:uid="{00000000-0005-0000-0000-00009B090000}"/>
    <cellStyle name="Migliaia 55 4 3" xfId="3272" xr:uid="{00000000-0005-0000-0000-00009C090000}"/>
    <cellStyle name="Migliaia 55 4 4" xfId="2104" xr:uid="{00000000-0005-0000-0000-00009D090000}"/>
    <cellStyle name="Migliaia 55 5" xfId="670" xr:uid="{00000000-0005-0000-0000-00009E090000}"/>
    <cellStyle name="Migliaia 55 5 2" xfId="2105" xr:uid="{00000000-0005-0000-0000-00009F090000}"/>
    <cellStyle name="Migliaia 55 6" xfId="2099" xr:uid="{00000000-0005-0000-0000-0000A0090000}"/>
    <cellStyle name="Migliaia 56" xfId="671" xr:uid="{00000000-0005-0000-0000-0000A1090000}"/>
    <cellStyle name="Migliaia 56 2" xfId="672" xr:uid="{00000000-0005-0000-0000-0000A2090000}"/>
    <cellStyle name="Migliaia 56 2 2" xfId="3273" xr:uid="{00000000-0005-0000-0000-0000A3090000}"/>
    <cellStyle name="Migliaia 56 2 2 2" xfId="4596" xr:uid="{00000000-0005-0000-0000-0000A4090000}"/>
    <cellStyle name="Migliaia 56 2 3" xfId="2107" xr:uid="{00000000-0005-0000-0000-0000A5090000}"/>
    <cellStyle name="Migliaia 56 3" xfId="673" xr:uid="{00000000-0005-0000-0000-0000A6090000}"/>
    <cellStyle name="Migliaia 56 3 2" xfId="674" xr:uid="{00000000-0005-0000-0000-0000A7090000}"/>
    <cellStyle name="Migliaia 56 3 2 2" xfId="4597" xr:uid="{00000000-0005-0000-0000-0000A8090000}"/>
    <cellStyle name="Migliaia 56 3 2 3" xfId="4598" xr:uid="{00000000-0005-0000-0000-0000A9090000}"/>
    <cellStyle name="Migliaia 56 3 2 4" xfId="2109" xr:uid="{00000000-0005-0000-0000-0000AA090000}"/>
    <cellStyle name="Migliaia 56 3 3" xfId="2110" xr:uid="{00000000-0005-0000-0000-0000AB090000}"/>
    <cellStyle name="Migliaia 56 3 3 2" xfId="3274" xr:uid="{00000000-0005-0000-0000-0000AC090000}"/>
    <cellStyle name="Migliaia 56 3 4" xfId="3275" xr:uid="{00000000-0005-0000-0000-0000AD090000}"/>
    <cellStyle name="Migliaia 56 3 5" xfId="2108" xr:uid="{00000000-0005-0000-0000-0000AE090000}"/>
    <cellStyle name="Migliaia 56 4" xfId="675" xr:uid="{00000000-0005-0000-0000-0000AF090000}"/>
    <cellStyle name="Migliaia 56 4 2" xfId="3276" xr:uid="{00000000-0005-0000-0000-0000B0090000}"/>
    <cellStyle name="Migliaia 56 4 2 2" xfId="3277" xr:uid="{00000000-0005-0000-0000-0000B1090000}"/>
    <cellStyle name="Migliaia 56 4 2 3" xfId="4599" xr:uid="{00000000-0005-0000-0000-0000B2090000}"/>
    <cellStyle name="Migliaia 56 4 3" xfId="3278" xr:uid="{00000000-0005-0000-0000-0000B3090000}"/>
    <cellStyle name="Migliaia 56 4 4" xfId="2111" xr:uid="{00000000-0005-0000-0000-0000B4090000}"/>
    <cellStyle name="Migliaia 56 5" xfId="676" xr:uid="{00000000-0005-0000-0000-0000B5090000}"/>
    <cellStyle name="Migliaia 56 5 2" xfId="2112" xr:uid="{00000000-0005-0000-0000-0000B6090000}"/>
    <cellStyle name="Migliaia 56 6" xfId="2106" xr:uid="{00000000-0005-0000-0000-0000B7090000}"/>
    <cellStyle name="Migliaia 57" xfId="677" xr:uid="{00000000-0005-0000-0000-0000B8090000}"/>
    <cellStyle name="Migliaia 57 2" xfId="678" xr:uid="{00000000-0005-0000-0000-0000B9090000}"/>
    <cellStyle name="Migliaia 57 2 2" xfId="3279" xr:uid="{00000000-0005-0000-0000-0000BA090000}"/>
    <cellStyle name="Migliaia 57 2 2 2" xfId="4600" xr:uid="{00000000-0005-0000-0000-0000BB090000}"/>
    <cellStyle name="Migliaia 57 2 3" xfId="2114" xr:uid="{00000000-0005-0000-0000-0000BC090000}"/>
    <cellStyle name="Migliaia 57 3" xfId="679" xr:uid="{00000000-0005-0000-0000-0000BD090000}"/>
    <cellStyle name="Migliaia 57 3 2" xfId="680" xr:uid="{00000000-0005-0000-0000-0000BE090000}"/>
    <cellStyle name="Migliaia 57 3 2 2" xfId="4601" xr:uid="{00000000-0005-0000-0000-0000BF090000}"/>
    <cellStyle name="Migliaia 57 3 2 3" xfId="4602" xr:uid="{00000000-0005-0000-0000-0000C0090000}"/>
    <cellStyle name="Migliaia 57 3 2 4" xfId="2116" xr:uid="{00000000-0005-0000-0000-0000C1090000}"/>
    <cellStyle name="Migliaia 57 3 3" xfId="2117" xr:uid="{00000000-0005-0000-0000-0000C2090000}"/>
    <cellStyle name="Migliaia 57 3 3 2" xfId="3280" xr:uid="{00000000-0005-0000-0000-0000C3090000}"/>
    <cellStyle name="Migliaia 57 3 4" xfId="3281" xr:uid="{00000000-0005-0000-0000-0000C4090000}"/>
    <cellStyle name="Migliaia 57 3 5" xfId="2115" xr:uid="{00000000-0005-0000-0000-0000C5090000}"/>
    <cellStyle name="Migliaia 57 4" xfId="681" xr:uid="{00000000-0005-0000-0000-0000C6090000}"/>
    <cellStyle name="Migliaia 57 4 2" xfId="3282" xr:uid="{00000000-0005-0000-0000-0000C7090000}"/>
    <cellStyle name="Migliaia 57 4 2 2" xfId="3283" xr:uid="{00000000-0005-0000-0000-0000C8090000}"/>
    <cellStyle name="Migliaia 57 4 2 3" xfId="4603" xr:uid="{00000000-0005-0000-0000-0000C9090000}"/>
    <cellStyle name="Migliaia 57 4 3" xfId="3284" xr:uid="{00000000-0005-0000-0000-0000CA090000}"/>
    <cellStyle name="Migliaia 57 4 4" xfId="2118" xr:uid="{00000000-0005-0000-0000-0000CB090000}"/>
    <cellStyle name="Migliaia 57 5" xfId="682" xr:uid="{00000000-0005-0000-0000-0000CC090000}"/>
    <cellStyle name="Migliaia 57 5 2" xfId="2119" xr:uid="{00000000-0005-0000-0000-0000CD090000}"/>
    <cellStyle name="Migliaia 57 6" xfId="2113" xr:uid="{00000000-0005-0000-0000-0000CE090000}"/>
    <cellStyle name="Migliaia 58" xfId="683" xr:uid="{00000000-0005-0000-0000-0000CF090000}"/>
    <cellStyle name="Migliaia 58 2" xfId="684" xr:uid="{00000000-0005-0000-0000-0000D0090000}"/>
    <cellStyle name="Migliaia 58 2 2" xfId="3285" xr:uid="{00000000-0005-0000-0000-0000D1090000}"/>
    <cellStyle name="Migliaia 58 2 2 2" xfId="4604" xr:uid="{00000000-0005-0000-0000-0000D2090000}"/>
    <cellStyle name="Migliaia 58 2 3" xfId="2121" xr:uid="{00000000-0005-0000-0000-0000D3090000}"/>
    <cellStyle name="Migliaia 58 3" xfId="685" xr:uid="{00000000-0005-0000-0000-0000D4090000}"/>
    <cellStyle name="Migliaia 58 3 2" xfId="686" xr:uid="{00000000-0005-0000-0000-0000D5090000}"/>
    <cellStyle name="Migliaia 58 3 2 2" xfId="4605" xr:uid="{00000000-0005-0000-0000-0000D6090000}"/>
    <cellStyle name="Migliaia 58 3 2 3" xfId="4606" xr:uid="{00000000-0005-0000-0000-0000D7090000}"/>
    <cellStyle name="Migliaia 58 3 2 4" xfId="2123" xr:uid="{00000000-0005-0000-0000-0000D8090000}"/>
    <cellStyle name="Migliaia 58 3 3" xfId="2124" xr:uid="{00000000-0005-0000-0000-0000D9090000}"/>
    <cellStyle name="Migliaia 58 3 3 2" xfId="3286" xr:uid="{00000000-0005-0000-0000-0000DA090000}"/>
    <cellStyle name="Migliaia 58 3 4" xfId="3287" xr:uid="{00000000-0005-0000-0000-0000DB090000}"/>
    <cellStyle name="Migliaia 58 3 5" xfId="2122" xr:uid="{00000000-0005-0000-0000-0000DC090000}"/>
    <cellStyle name="Migliaia 58 4" xfId="687" xr:uid="{00000000-0005-0000-0000-0000DD090000}"/>
    <cellStyle name="Migliaia 58 4 2" xfId="3288" xr:uid="{00000000-0005-0000-0000-0000DE090000}"/>
    <cellStyle name="Migliaia 58 4 2 2" xfId="3289" xr:uid="{00000000-0005-0000-0000-0000DF090000}"/>
    <cellStyle name="Migliaia 58 4 2 3" xfId="4607" xr:uid="{00000000-0005-0000-0000-0000E0090000}"/>
    <cellStyle name="Migliaia 58 4 3" xfId="3290" xr:uid="{00000000-0005-0000-0000-0000E1090000}"/>
    <cellStyle name="Migliaia 58 4 4" xfId="2125" xr:uid="{00000000-0005-0000-0000-0000E2090000}"/>
    <cellStyle name="Migliaia 58 5" xfId="688" xr:uid="{00000000-0005-0000-0000-0000E3090000}"/>
    <cellStyle name="Migliaia 58 5 2" xfId="2126" xr:uid="{00000000-0005-0000-0000-0000E4090000}"/>
    <cellStyle name="Migliaia 58 6" xfId="2120" xr:uid="{00000000-0005-0000-0000-0000E5090000}"/>
    <cellStyle name="Migliaia 59" xfId="689" xr:uid="{00000000-0005-0000-0000-0000E6090000}"/>
    <cellStyle name="Migliaia 59 2" xfId="690" xr:uid="{00000000-0005-0000-0000-0000E7090000}"/>
    <cellStyle name="Migliaia 59 2 2" xfId="3291" xr:uid="{00000000-0005-0000-0000-0000E8090000}"/>
    <cellStyle name="Migliaia 59 2 2 2" xfId="4608" xr:uid="{00000000-0005-0000-0000-0000E9090000}"/>
    <cellStyle name="Migliaia 59 2 3" xfId="2128" xr:uid="{00000000-0005-0000-0000-0000EA090000}"/>
    <cellStyle name="Migliaia 59 3" xfId="691" xr:uid="{00000000-0005-0000-0000-0000EB090000}"/>
    <cellStyle name="Migliaia 59 3 2" xfId="692" xr:uid="{00000000-0005-0000-0000-0000EC090000}"/>
    <cellStyle name="Migliaia 59 3 2 2" xfId="4609" xr:uid="{00000000-0005-0000-0000-0000ED090000}"/>
    <cellStyle name="Migliaia 59 3 2 3" xfId="4610" xr:uid="{00000000-0005-0000-0000-0000EE090000}"/>
    <cellStyle name="Migliaia 59 3 2 4" xfId="2130" xr:uid="{00000000-0005-0000-0000-0000EF090000}"/>
    <cellStyle name="Migliaia 59 3 3" xfId="2131" xr:uid="{00000000-0005-0000-0000-0000F0090000}"/>
    <cellStyle name="Migliaia 59 3 3 2" xfId="3292" xr:uid="{00000000-0005-0000-0000-0000F1090000}"/>
    <cellStyle name="Migliaia 59 3 4" xfId="3293" xr:uid="{00000000-0005-0000-0000-0000F2090000}"/>
    <cellStyle name="Migliaia 59 3 5" xfId="2129" xr:uid="{00000000-0005-0000-0000-0000F3090000}"/>
    <cellStyle name="Migliaia 59 4" xfId="693" xr:uid="{00000000-0005-0000-0000-0000F4090000}"/>
    <cellStyle name="Migliaia 59 4 2" xfId="3294" xr:uid="{00000000-0005-0000-0000-0000F5090000}"/>
    <cellStyle name="Migliaia 59 4 2 2" xfId="3295" xr:uid="{00000000-0005-0000-0000-0000F6090000}"/>
    <cellStyle name="Migliaia 59 4 2 3" xfId="4611" xr:uid="{00000000-0005-0000-0000-0000F7090000}"/>
    <cellStyle name="Migliaia 59 4 3" xfId="3296" xr:uid="{00000000-0005-0000-0000-0000F8090000}"/>
    <cellStyle name="Migliaia 59 4 4" xfId="2132" xr:uid="{00000000-0005-0000-0000-0000F9090000}"/>
    <cellStyle name="Migliaia 59 5" xfId="694" xr:uid="{00000000-0005-0000-0000-0000FA090000}"/>
    <cellStyle name="Migliaia 59 5 2" xfId="2133" xr:uid="{00000000-0005-0000-0000-0000FB090000}"/>
    <cellStyle name="Migliaia 59 6" xfId="2127" xr:uid="{00000000-0005-0000-0000-0000FC090000}"/>
    <cellStyle name="Migliaia 6" xfId="695" xr:uid="{00000000-0005-0000-0000-0000FD090000}"/>
    <cellStyle name="Migliaia 6 2" xfId="696" xr:uid="{00000000-0005-0000-0000-0000FE090000}"/>
    <cellStyle name="Migliaia 6 2 2" xfId="3297" xr:uid="{00000000-0005-0000-0000-0000FF090000}"/>
    <cellStyle name="Migliaia 6 2 2 2" xfId="4612" xr:uid="{00000000-0005-0000-0000-0000000A0000}"/>
    <cellStyle name="Migliaia 6 2 3" xfId="2135" xr:uid="{00000000-0005-0000-0000-0000010A0000}"/>
    <cellStyle name="Migliaia 6 3" xfId="697" xr:uid="{00000000-0005-0000-0000-0000020A0000}"/>
    <cellStyle name="Migliaia 6 3 2" xfId="698" xr:uid="{00000000-0005-0000-0000-0000030A0000}"/>
    <cellStyle name="Migliaia 6 3 2 2" xfId="4613" xr:uid="{00000000-0005-0000-0000-0000040A0000}"/>
    <cellStyle name="Migliaia 6 3 2 3" xfId="4614" xr:uid="{00000000-0005-0000-0000-0000050A0000}"/>
    <cellStyle name="Migliaia 6 3 2 4" xfId="2137" xr:uid="{00000000-0005-0000-0000-0000060A0000}"/>
    <cellStyle name="Migliaia 6 3 3" xfId="2138" xr:uid="{00000000-0005-0000-0000-0000070A0000}"/>
    <cellStyle name="Migliaia 6 3 3 2" xfId="3298" xr:uid="{00000000-0005-0000-0000-0000080A0000}"/>
    <cellStyle name="Migliaia 6 3 4" xfId="3299" xr:uid="{00000000-0005-0000-0000-0000090A0000}"/>
    <cellStyle name="Migliaia 6 3 5" xfId="2136" xr:uid="{00000000-0005-0000-0000-00000A0A0000}"/>
    <cellStyle name="Migliaia 6 4" xfId="699" xr:uid="{00000000-0005-0000-0000-00000B0A0000}"/>
    <cellStyle name="Migliaia 6 4 2" xfId="3300" xr:uid="{00000000-0005-0000-0000-00000C0A0000}"/>
    <cellStyle name="Migliaia 6 4 2 2" xfId="3301" xr:uid="{00000000-0005-0000-0000-00000D0A0000}"/>
    <cellStyle name="Migliaia 6 4 2 3" xfId="4615" xr:uid="{00000000-0005-0000-0000-00000E0A0000}"/>
    <cellStyle name="Migliaia 6 4 3" xfId="3302" xr:uid="{00000000-0005-0000-0000-00000F0A0000}"/>
    <cellStyle name="Migliaia 6 4 4" xfId="2139" xr:uid="{00000000-0005-0000-0000-0000100A0000}"/>
    <cellStyle name="Migliaia 6 5" xfId="700" xr:uid="{00000000-0005-0000-0000-0000110A0000}"/>
    <cellStyle name="Migliaia 6 5 2" xfId="2140" xr:uid="{00000000-0005-0000-0000-0000120A0000}"/>
    <cellStyle name="Migliaia 6 6" xfId="2134" xr:uid="{00000000-0005-0000-0000-0000130A0000}"/>
    <cellStyle name="Migliaia 60" xfId="701" xr:uid="{00000000-0005-0000-0000-0000140A0000}"/>
    <cellStyle name="Migliaia 60 2" xfId="702" xr:uid="{00000000-0005-0000-0000-0000150A0000}"/>
    <cellStyle name="Migliaia 60 2 2" xfId="3303" xr:uid="{00000000-0005-0000-0000-0000160A0000}"/>
    <cellStyle name="Migliaia 60 2 2 2" xfId="4616" xr:uid="{00000000-0005-0000-0000-0000170A0000}"/>
    <cellStyle name="Migliaia 60 2 3" xfId="2142" xr:uid="{00000000-0005-0000-0000-0000180A0000}"/>
    <cellStyle name="Migliaia 60 3" xfId="703" xr:uid="{00000000-0005-0000-0000-0000190A0000}"/>
    <cellStyle name="Migliaia 60 3 2" xfId="704" xr:uid="{00000000-0005-0000-0000-00001A0A0000}"/>
    <cellStyle name="Migliaia 60 3 2 2" xfId="4617" xr:uid="{00000000-0005-0000-0000-00001B0A0000}"/>
    <cellStyle name="Migliaia 60 3 2 3" xfId="4618" xr:uid="{00000000-0005-0000-0000-00001C0A0000}"/>
    <cellStyle name="Migliaia 60 3 2 4" xfId="2144" xr:uid="{00000000-0005-0000-0000-00001D0A0000}"/>
    <cellStyle name="Migliaia 60 3 3" xfId="2145" xr:uid="{00000000-0005-0000-0000-00001E0A0000}"/>
    <cellStyle name="Migliaia 60 3 3 2" xfId="3304" xr:uid="{00000000-0005-0000-0000-00001F0A0000}"/>
    <cellStyle name="Migliaia 60 3 4" xfId="3305" xr:uid="{00000000-0005-0000-0000-0000200A0000}"/>
    <cellStyle name="Migliaia 60 3 5" xfId="2143" xr:uid="{00000000-0005-0000-0000-0000210A0000}"/>
    <cellStyle name="Migliaia 60 4" xfId="705" xr:uid="{00000000-0005-0000-0000-0000220A0000}"/>
    <cellStyle name="Migliaia 60 4 2" xfId="3306" xr:uid="{00000000-0005-0000-0000-0000230A0000}"/>
    <cellStyle name="Migliaia 60 4 2 2" xfId="3307" xr:uid="{00000000-0005-0000-0000-0000240A0000}"/>
    <cellStyle name="Migliaia 60 4 2 3" xfId="4619" xr:uid="{00000000-0005-0000-0000-0000250A0000}"/>
    <cellStyle name="Migliaia 60 4 3" xfId="3308" xr:uid="{00000000-0005-0000-0000-0000260A0000}"/>
    <cellStyle name="Migliaia 60 4 4" xfId="2146" xr:uid="{00000000-0005-0000-0000-0000270A0000}"/>
    <cellStyle name="Migliaia 60 5" xfId="706" xr:uid="{00000000-0005-0000-0000-0000280A0000}"/>
    <cellStyle name="Migliaia 60 5 2" xfId="2147" xr:uid="{00000000-0005-0000-0000-0000290A0000}"/>
    <cellStyle name="Migliaia 60 6" xfId="2141" xr:uid="{00000000-0005-0000-0000-00002A0A0000}"/>
    <cellStyle name="Migliaia 61" xfId="707" xr:uid="{00000000-0005-0000-0000-00002B0A0000}"/>
    <cellStyle name="Migliaia 61 2" xfId="708" xr:uid="{00000000-0005-0000-0000-00002C0A0000}"/>
    <cellStyle name="Migliaia 61 2 2" xfId="3309" xr:uid="{00000000-0005-0000-0000-00002D0A0000}"/>
    <cellStyle name="Migliaia 61 2 2 2" xfId="4620" xr:uid="{00000000-0005-0000-0000-00002E0A0000}"/>
    <cellStyle name="Migliaia 61 2 3" xfId="2149" xr:uid="{00000000-0005-0000-0000-00002F0A0000}"/>
    <cellStyle name="Migliaia 61 3" xfId="709" xr:uid="{00000000-0005-0000-0000-0000300A0000}"/>
    <cellStyle name="Migliaia 61 3 2" xfId="710" xr:uid="{00000000-0005-0000-0000-0000310A0000}"/>
    <cellStyle name="Migliaia 61 3 2 2" xfId="4621" xr:uid="{00000000-0005-0000-0000-0000320A0000}"/>
    <cellStyle name="Migliaia 61 3 2 3" xfId="4622" xr:uid="{00000000-0005-0000-0000-0000330A0000}"/>
    <cellStyle name="Migliaia 61 3 2 4" xfId="2151" xr:uid="{00000000-0005-0000-0000-0000340A0000}"/>
    <cellStyle name="Migliaia 61 3 3" xfId="2152" xr:uid="{00000000-0005-0000-0000-0000350A0000}"/>
    <cellStyle name="Migliaia 61 3 3 2" xfId="3310" xr:uid="{00000000-0005-0000-0000-0000360A0000}"/>
    <cellStyle name="Migliaia 61 3 4" xfId="3311" xr:uid="{00000000-0005-0000-0000-0000370A0000}"/>
    <cellStyle name="Migliaia 61 3 5" xfId="2150" xr:uid="{00000000-0005-0000-0000-0000380A0000}"/>
    <cellStyle name="Migliaia 61 4" xfId="711" xr:uid="{00000000-0005-0000-0000-0000390A0000}"/>
    <cellStyle name="Migliaia 61 4 2" xfId="3312" xr:uid="{00000000-0005-0000-0000-00003A0A0000}"/>
    <cellStyle name="Migliaia 61 4 2 2" xfId="3313" xr:uid="{00000000-0005-0000-0000-00003B0A0000}"/>
    <cellStyle name="Migliaia 61 4 2 3" xfId="4623" xr:uid="{00000000-0005-0000-0000-00003C0A0000}"/>
    <cellStyle name="Migliaia 61 4 3" xfId="3314" xr:uid="{00000000-0005-0000-0000-00003D0A0000}"/>
    <cellStyle name="Migliaia 61 4 4" xfId="2153" xr:uid="{00000000-0005-0000-0000-00003E0A0000}"/>
    <cellStyle name="Migliaia 61 5" xfId="712" xr:uid="{00000000-0005-0000-0000-00003F0A0000}"/>
    <cellStyle name="Migliaia 61 5 2" xfId="2154" xr:uid="{00000000-0005-0000-0000-0000400A0000}"/>
    <cellStyle name="Migliaia 61 6" xfId="2148" xr:uid="{00000000-0005-0000-0000-0000410A0000}"/>
    <cellStyle name="Migliaia 7" xfId="713" xr:uid="{00000000-0005-0000-0000-0000420A0000}"/>
    <cellStyle name="Migliaia 7 2" xfId="714" xr:uid="{00000000-0005-0000-0000-0000430A0000}"/>
    <cellStyle name="Migliaia 7 2 2" xfId="3315" xr:uid="{00000000-0005-0000-0000-0000440A0000}"/>
    <cellStyle name="Migliaia 7 2 2 2" xfId="4624" xr:uid="{00000000-0005-0000-0000-0000450A0000}"/>
    <cellStyle name="Migliaia 7 2 3" xfId="2156" xr:uid="{00000000-0005-0000-0000-0000460A0000}"/>
    <cellStyle name="Migliaia 7 3" xfId="715" xr:uid="{00000000-0005-0000-0000-0000470A0000}"/>
    <cellStyle name="Migliaia 7 3 2" xfId="716" xr:uid="{00000000-0005-0000-0000-0000480A0000}"/>
    <cellStyle name="Migliaia 7 3 2 2" xfId="4625" xr:uid="{00000000-0005-0000-0000-0000490A0000}"/>
    <cellStyle name="Migliaia 7 3 2 3" xfId="4626" xr:uid="{00000000-0005-0000-0000-00004A0A0000}"/>
    <cellStyle name="Migliaia 7 3 2 4" xfId="2158" xr:uid="{00000000-0005-0000-0000-00004B0A0000}"/>
    <cellStyle name="Migliaia 7 3 3" xfId="2159" xr:uid="{00000000-0005-0000-0000-00004C0A0000}"/>
    <cellStyle name="Migliaia 7 3 3 2" xfId="3316" xr:uid="{00000000-0005-0000-0000-00004D0A0000}"/>
    <cellStyle name="Migliaia 7 3 4" xfId="3317" xr:uid="{00000000-0005-0000-0000-00004E0A0000}"/>
    <cellStyle name="Migliaia 7 3 5" xfId="2157" xr:uid="{00000000-0005-0000-0000-00004F0A0000}"/>
    <cellStyle name="Migliaia 7 4" xfId="717" xr:uid="{00000000-0005-0000-0000-0000500A0000}"/>
    <cellStyle name="Migliaia 7 4 2" xfId="3318" xr:uid="{00000000-0005-0000-0000-0000510A0000}"/>
    <cellStyle name="Migliaia 7 4 2 2" xfId="3319" xr:uid="{00000000-0005-0000-0000-0000520A0000}"/>
    <cellStyle name="Migliaia 7 4 2 3" xfId="4627" xr:uid="{00000000-0005-0000-0000-0000530A0000}"/>
    <cellStyle name="Migliaia 7 4 3" xfId="3320" xr:uid="{00000000-0005-0000-0000-0000540A0000}"/>
    <cellStyle name="Migliaia 7 4 4" xfId="2160" xr:uid="{00000000-0005-0000-0000-0000550A0000}"/>
    <cellStyle name="Migliaia 7 5" xfId="718" xr:uid="{00000000-0005-0000-0000-0000560A0000}"/>
    <cellStyle name="Migliaia 7 5 2" xfId="2161" xr:uid="{00000000-0005-0000-0000-0000570A0000}"/>
    <cellStyle name="Migliaia 7 6" xfId="2155" xr:uid="{00000000-0005-0000-0000-0000580A0000}"/>
    <cellStyle name="Migliaia 8" xfId="719" xr:uid="{00000000-0005-0000-0000-0000590A0000}"/>
    <cellStyle name="Migliaia 8 2" xfId="720" xr:uid="{00000000-0005-0000-0000-00005A0A0000}"/>
    <cellStyle name="Migliaia 8 2 2" xfId="3321" xr:uid="{00000000-0005-0000-0000-00005B0A0000}"/>
    <cellStyle name="Migliaia 8 2 2 2" xfId="4628" xr:uid="{00000000-0005-0000-0000-00005C0A0000}"/>
    <cellStyle name="Migliaia 8 2 3" xfId="2163" xr:uid="{00000000-0005-0000-0000-00005D0A0000}"/>
    <cellStyle name="Migliaia 8 3" xfId="721" xr:uid="{00000000-0005-0000-0000-00005E0A0000}"/>
    <cellStyle name="Migliaia 8 3 2" xfId="722" xr:uid="{00000000-0005-0000-0000-00005F0A0000}"/>
    <cellStyle name="Migliaia 8 3 2 2" xfId="4629" xr:uid="{00000000-0005-0000-0000-0000600A0000}"/>
    <cellStyle name="Migliaia 8 3 2 3" xfId="4630" xr:uid="{00000000-0005-0000-0000-0000610A0000}"/>
    <cellStyle name="Migliaia 8 3 2 4" xfId="2165" xr:uid="{00000000-0005-0000-0000-0000620A0000}"/>
    <cellStyle name="Migliaia 8 3 3" xfId="2166" xr:uid="{00000000-0005-0000-0000-0000630A0000}"/>
    <cellStyle name="Migliaia 8 3 3 2" xfId="3322" xr:uid="{00000000-0005-0000-0000-0000640A0000}"/>
    <cellStyle name="Migliaia 8 3 4" xfId="3323" xr:uid="{00000000-0005-0000-0000-0000650A0000}"/>
    <cellStyle name="Migliaia 8 3 5" xfId="2164" xr:uid="{00000000-0005-0000-0000-0000660A0000}"/>
    <cellStyle name="Migliaia 8 4" xfId="723" xr:uid="{00000000-0005-0000-0000-0000670A0000}"/>
    <cellStyle name="Migliaia 8 4 2" xfId="3324" xr:uid="{00000000-0005-0000-0000-0000680A0000}"/>
    <cellStyle name="Migliaia 8 4 2 2" xfId="3325" xr:uid="{00000000-0005-0000-0000-0000690A0000}"/>
    <cellStyle name="Migliaia 8 4 2 3" xfId="4631" xr:uid="{00000000-0005-0000-0000-00006A0A0000}"/>
    <cellStyle name="Migliaia 8 4 3" xfId="3326" xr:uid="{00000000-0005-0000-0000-00006B0A0000}"/>
    <cellStyle name="Migliaia 8 4 4" xfId="2167" xr:uid="{00000000-0005-0000-0000-00006C0A0000}"/>
    <cellStyle name="Migliaia 8 5" xfId="724" xr:uid="{00000000-0005-0000-0000-00006D0A0000}"/>
    <cellStyle name="Migliaia 8 5 2" xfId="2168" xr:uid="{00000000-0005-0000-0000-00006E0A0000}"/>
    <cellStyle name="Migliaia 8 6" xfId="2162" xr:uid="{00000000-0005-0000-0000-00006F0A0000}"/>
    <cellStyle name="Migliaia 9" xfId="725" xr:uid="{00000000-0005-0000-0000-0000700A0000}"/>
    <cellStyle name="Migliaia 9 2" xfId="726" xr:uid="{00000000-0005-0000-0000-0000710A0000}"/>
    <cellStyle name="Migliaia 9 2 2" xfId="3327" xr:uid="{00000000-0005-0000-0000-0000720A0000}"/>
    <cellStyle name="Migliaia 9 2 2 2" xfId="4632" xr:uid="{00000000-0005-0000-0000-0000730A0000}"/>
    <cellStyle name="Migliaia 9 2 3" xfId="2170" xr:uid="{00000000-0005-0000-0000-0000740A0000}"/>
    <cellStyle name="Migliaia 9 3" xfId="727" xr:uid="{00000000-0005-0000-0000-0000750A0000}"/>
    <cellStyle name="Migliaia 9 3 2" xfId="728" xr:uid="{00000000-0005-0000-0000-0000760A0000}"/>
    <cellStyle name="Migliaia 9 3 2 2" xfId="4633" xr:uid="{00000000-0005-0000-0000-0000770A0000}"/>
    <cellStyle name="Migliaia 9 3 2 3" xfId="4634" xr:uid="{00000000-0005-0000-0000-0000780A0000}"/>
    <cellStyle name="Migliaia 9 3 2 4" xfId="2172" xr:uid="{00000000-0005-0000-0000-0000790A0000}"/>
    <cellStyle name="Migliaia 9 3 3" xfId="2173" xr:uid="{00000000-0005-0000-0000-00007A0A0000}"/>
    <cellStyle name="Migliaia 9 3 3 2" xfId="3328" xr:uid="{00000000-0005-0000-0000-00007B0A0000}"/>
    <cellStyle name="Migliaia 9 3 4" xfId="3329" xr:uid="{00000000-0005-0000-0000-00007C0A0000}"/>
    <cellStyle name="Migliaia 9 3 5" xfId="2171" xr:uid="{00000000-0005-0000-0000-00007D0A0000}"/>
    <cellStyle name="Migliaia 9 4" xfId="729" xr:uid="{00000000-0005-0000-0000-00007E0A0000}"/>
    <cellStyle name="Migliaia 9 4 2" xfId="3330" xr:uid="{00000000-0005-0000-0000-00007F0A0000}"/>
    <cellStyle name="Migliaia 9 4 2 2" xfId="3331" xr:uid="{00000000-0005-0000-0000-0000800A0000}"/>
    <cellStyle name="Migliaia 9 4 2 3" xfId="4635" xr:uid="{00000000-0005-0000-0000-0000810A0000}"/>
    <cellStyle name="Migliaia 9 4 3" xfId="3332" xr:uid="{00000000-0005-0000-0000-0000820A0000}"/>
    <cellStyle name="Migliaia 9 4 4" xfId="2174" xr:uid="{00000000-0005-0000-0000-0000830A0000}"/>
    <cellStyle name="Migliaia 9 5" xfId="730" xr:uid="{00000000-0005-0000-0000-0000840A0000}"/>
    <cellStyle name="Migliaia 9 5 2" xfId="2175" xr:uid="{00000000-0005-0000-0000-0000850A0000}"/>
    <cellStyle name="Migliaia 9 6" xfId="2169" xr:uid="{00000000-0005-0000-0000-0000860A0000}"/>
    <cellStyle name="Neutral 2" xfId="4636" xr:uid="{00000000-0005-0000-0000-0000870A0000}"/>
    <cellStyle name="Neutrale" xfId="731" xr:uid="{00000000-0005-0000-0000-0000880A0000}"/>
    <cellStyle name="Normal" xfId="0" builtinId="0"/>
    <cellStyle name="Normal 10" xfId="732" xr:uid="{00000000-0005-0000-0000-00008A0A0000}"/>
    <cellStyle name="Normal 10 2" xfId="3333" xr:uid="{00000000-0005-0000-0000-00008B0A0000}"/>
    <cellStyle name="Normal 11" xfId="2564" xr:uid="{00000000-0005-0000-0000-00008C0A0000}"/>
    <cellStyle name="Normal 11 2" xfId="1523" xr:uid="{00000000-0005-0000-0000-00008D0A0000}"/>
    <cellStyle name="Normal 11 3" xfId="4637" xr:uid="{00000000-0005-0000-0000-00008E0A0000}"/>
    <cellStyle name="Normal 12" xfId="3334" xr:uid="{00000000-0005-0000-0000-00008F0A0000}"/>
    <cellStyle name="Normal 12 2" xfId="4638" xr:uid="{00000000-0005-0000-0000-0000900A0000}"/>
    <cellStyle name="Normal 13" xfId="3335" xr:uid="{00000000-0005-0000-0000-0000910A0000}"/>
    <cellStyle name="Normal 14" xfId="4110" xr:uid="{00000000-0005-0000-0000-0000920A0000}"/>
    <cellStyle name="Normal 14 2" xfId="4639" xr:uid="{00000000-0005-0000-0000-0000930A0000}"/>
    <cellStyle name="Normal 15" xfId="4640" xr:uid="{00000000-0005-0000-0000-0000940A0000}"/>
    <cellStyle name="Normal 16" xfId="4641" xr:uid="{00000000-0005-0000-0000-0000950A0000}"/>
    <cellStyle name="Normal 16 2" xfId="4642" xr:uid="{00000000-0005-0000-0000-0000960A0000}"/>
    <cellStyle name="Normal 16 3" xfId="4643" xr:uid="{00000000-0005-0000-0000-0000970A0000}"/>
    <cellStyle name="Normal 17" xfId="4644" xr:uid="{00000000-0005-0000-0000-0000980A0000}"/>
    <cellStyle name="Normal 17 2" xfId="4645" xr:uid="{00000000-0005-0000-0000-0000990A0000}"/>
    <cellStyle name="Normal 18" xfId="4646" xr:uid="{00000000-0005-0000-0000-00009A0A0000}"/>
    <cellStyle name="Normal 18 2" xfId="4647" xr:uid="{00000000-0005-0000-0000-00009B0A0000}"/>
    <cellStyle name="Normal 19" xfId="4648" xr:uid="{00000000-0005-0000-0000-00009C0A0000}"/>
    <cellStyle name="Normal 19 2" xfId="4649" xr:uid="{00000000-0005-0000-0000-00009D0A0000}"/>
    <cellStyle name="Normal 19 3" xfId="4650" xr:uid="{00000000-0005-0000-0000-00009E0A0000}"/>
    <cellStyle name="Normal 2" xfId="733" xr:uid="{00000000-0005-0000-0000-00009F0A0000}"/>
    <cellStyle name="Normal 2 2" xfId="734" xr:uid="{00000000-0005-0000-0000-0000A00A0000}"/>
    <cellStyle name="Normal 2 2 2" xfId="3336" xr:uid="{00000000-0005-0000-0000-0000A10A0000}"/>
    <cellStyle name="Normal 2 2 2 2" xfId="3337" xr:uid="{00000000-0005-0000-0000-0000A20A0000}"/>
    <cellStyle name="Normal 2 2 2 2 2" xfId="4651" xr:uid="{00000000-0005-0000-0000-0000A30A0000}"/>
    <cellStyle name="Normal 2 2 2 2 2 2" xfId="4652" xr:uid="{00000000-0005-0000-0000-0000A40A0000}"/>
    <cellStyle name="Normal 2 2 2 2 3" xfId="4653" xr:uid="{00000000-0005-0000-0000-0000A50A0000}"/>
    <cellStyle name="Normal 2 2 2 2 4" xfId="4654" xr:uid="{00000000-0005-0000-0000-0000A60A0000}"/>
    <cellStyle name="Normal 2 2 2 3" xfId="3338" xr:uid="{00000000-0005-0000-0000-0000A70A0000}"/>
    <cellStyle name="Normal 2 2 3" xfId="4655" xr:uid="{00000000-0005-0000-0000-0000A80A0000}"/>
    <cellStyle name="Normal 2 2 3 2" xfId="4656" xr:uid="{00000000-0005-0000-0000-0000A90A0000}"/>
    <cellStyle name="Normal 2 2 3 2 2" xfId="4657" xr:uid="{00000000-0005-0000-0000-0000AA0A0000}"/>
    <cellStyle name="Normal 2 2 3 3" xfId="4658" xr:uid="{00000000-0005-0000-0000-0000AB0A0000}"/>
    <cellStyle name="Normal 2 2 4" xfId="4659" xr:uid="{00000000-0005-0000-0000-0000AC0A0000}"/>
    <cellStyle name="Normal 2 2 4 2" xfId="4660" xr:uid="{00000000-0005-0000-0000-0000AD0A0000}"/>
    <cellStyle name="Normal 2 2 5" xfId="4661" xr:uid="{00000000-0005-0000-0000-0000AE0A0000}"/>
    <cellStyle name="Normal 2 3" xfId="735" xr:uid="{00000000-0005-0000-0000-0000AF0A0000}"/>
    <cellStyle name="Normal 2 3 2" xfId="4112" xr:uid="{00000000-0005-0000-0000-0000B00A0000}"/>
    <cellStyle name="Normal 2 3 3" xfId="2176" xr:uid="{00000000-0005-0000-0000-0000B10A0000}"/>
    <cellStyle name="Normal 2 4" xfId="2177" xr:uid="{00000000-0005-0000-0000-0000B20A0000}"/>
    <cellStyle name="Normal 2 4 2" xfId="3339" xr:uid="{00000000-0005-0000-0000-0000B30A0000}"/>
    <cellStyle name="Normal 2 4 2 2" xfId="4662" xr:uid="{00000000-0005-0000-0000-0000B40A0000}"/>
    <cellStyle name="Normal 2 4 2 3" xfId="4663" xr:uid="{00000000-0005-0000-0000-0000B50A0000}"/>
    <cellStyle name="Normal 2 4 3" xfId="4664" xr:uid="{00000000-0005-0000-0000-0000B60A0000}"/>
    <cellStyle name="Normal 2 5" xfId="3340" xr:uid="{00000000-0005-0000-0000-0000B70A0000}"/>
    <cellStyle name="Normal 2 6" xfId="5091" xr:uid="{00000000-0005-0000-0000-0000B80A0000}"/>
    <cellStyle name="Normal 2_Plants" xfId="4665" xr:uid="{00000000-0005-0000-0000-0000B90A0000}"/>
    <cellStyle name="Normal 20" xfId="4666" xr:uid="{00000000-0005-0000-0000-0000BA0A0000}"/>
    <cellStyle name="Normal 21" xfId="4667" xr:uid="{00000000-0005-0000-0000-0000BB0A0000}"/>
    <cellStyle name="Normal 22" xfId="4668" xr:uid="{00000000-0005-0000-0000-0000BC0A0000}"/>
    <cellStyle name="Normal 23" xfId="4669" xr:uid="{00000000-0005-0000-0000-0000BD0A0000}"/>
    <cellStyle name="Normal 24" xfId="4670" xr:uid="{00000000-0005-0000-0000-0000BE0A0000}"/>
    <cellStyle name="Normal 25" xfId="4671" xr:uid="{00000000-0005-0000-0000-0000BF0A0000}"/>
    <cellStyle name="Normal 26" xfId="4672" xr:uid="{00000000-0005-0000-0000-0000C00A0000}"/>
    <cellStyle name="Normal 27" xfId="4673" xr:uid="{00000000-0005-0000-0000-0000C10A0000}"/>
    <cellStyle name="Normal 28" xfId="4674" xr:uid="{00000000-0005-0000-0000-0000C20A0000}"/>
    <cellStyle name="Normal 29" xfId="4675" xr:uid="{00000000-0005-0000-0000-0000C30A0000}"/>
    <cellStyle name="Normal 29 2" xfId="4676" xr:uid="{00000000-0005-0000-0000-0000C40A0000}"/>
    <cellStyle name="Normal 3" xfId="736" xr:uid="{00000000-0005-0000-0000-0000C50A0000}"/>
    <cellStyle name="Normal 3 10" xfId="4677" xr:uid="{00000000-0005-0000-0000-0000C60A0000}"/>
    <cellStyle name="Normal 3 11" xfId="4678" xr:uid="{00000000-0005-0000-0000-0000C70A0000}"/>
    <cellStyle name="Normal 3 12" xfId="4679" xr:uid="{00000000-0005-0000-0000-0000C80A0000}"/>
    <cellStyle name="Normal 3 13" xfId="4680" xr:uid="{00000000-0005-0000-0000-0000C90A0000}"/>
    <cellStyle name="Normal 3 14" xfId="4681" xr:uid="{00000000-0005-0000-0000-0000CA0A0000}"/>
    <cellStyle name="Normal 3 15" xfId="4682" xr:uid="{00000000-0005-0000-0000-0000CB0A0000}"/>
    <cellStyle name="Normal 3 16" xfId="4683" xr:uid="{00000000-0005-0000-0000-0000CC0A0000}"/>
    <cellStyle name="Normal 3 17" xfId="4684" xr:uid="{00000000-0005-0000-0000-0000CD0A0000}"/>
    <cellStyle name="Normal 3 2" xfId="737" xr:uid="{00000000-0005-0000-0000-0000CE0A0000}"/>
    <cellStyle name="Normal 3 2 2" xfId="3341" xr:uid="{00000000-0005-0000-0000-0000CF0A0000}"/>
    <cellStyle name="Normal 3 2 2 2" xfId="3342" xr:uid="{00000000-0005-0000-0000-0000D00A0000}"/>
    <cellStyle name="Normal 3 2 2 3" xfId="4685" xr:uid="{00000000-0005-0000-0000-0000D10A0000}"/>
    <cellStyle name="Normal 3 2 2 3 2" xfId="4686" xr:uid="{00000000-0005-0000-0000-0000D20A0000}"/>
    <cellStyle name="Normal 3 2 2 4" xfId="4687" xr:uid="{00000000-0005-0000-0000-0000D30A0000}"/>
    <cellStyle name="Normal 3 2 3" xfId="3343" xr:uid="{00000000-0005-0000-0000-0000D40A0000}"/>
    <cellStyle name="Normal 3 2 3 2" xfId="4688" xr:uid="{00000000-0005-0000-0000-0000D50A0000}"/>
    <cellStyle name="Normal 3 2 3 2 2" xfId="4689" xr:uid="{00000000-0005-0000-0000-0000D60A0000}"/>
    <cellStyle name="Normal 3 2 3 3" xfId="4690" xr:uid="{00000000-0005-0000-0000-0000D70A0000}"/>
    <cellStyle name="Normal 3 2 3 4" xfId="4691" xr:uid="{00000000-0005-0000-0000-0000D80A0000}"/>
    <cellStyle name="Normal 3 2 4" xfId="4692" xr:uid="{00000000-0005-0000-0000-0000D90A0000}"/>
    <cellStyle name="Normal 3 2 4 2" xfId="4693" xr:uid="{00000000-0005-0000-0000-0000DA0A0000}"/>
    <cellStyle name="Normal 3 2 5" xfId="4694" xr:uid="{00000000-0005-0000-0000-0000DB0A0000}"/>
    <cellStyle name="Normal 3 2 6" xfId="4695" xr:uid="{00000000-0005-0000-0000-0000DC0A0000}"/>
    <cellStyle name="Normal 3 3" xfId="2178" xr:uid="{00000000-0005-0000-0000-0000DD0A0000}"/>
    <cellStyle name="Normal 3 3 2" xfId="3344" xr:uid="{00000000-0005-0000-0000-0000DE0A0000}"/>
    <cellStyle name="Normal 3 3 2 2" xfId="4696" xr:uid="{00000000-0005-0000-0000-0000DF0A0000}"/>
    <cellStyle name="Normal 3 3 2 2 2" xfId="4697" xr:uid="{00000000-0005-0000-0000-0000E00A0000}"/>
    <cellStyle name="Normal 3 3 2 3" xfId="4698" xr:uid="{00000000-0005-0000-0000-0000E10A0000}"/>
    <cellStyle name="Normal 3 3 2 4" xfId="4699" xr:uid="{00000000-0005-0000-0000-0000E20A0000}"/>
    <cellStyle name="Normal 3 3 3" xfId="4700" xr:uid="{00000000-0005-0000-0000-0000E30A0000}"/>
    <cellStyle name="Normal 3 3 3 2" xfId="4701" xr:uid="{00000000-0005-0000-0000-0000E40A0000}"/>
    <cellStyle name="Normal 3 3 4" xfId="4702" xr:uid="{00000000-0005-0000-0000-0000E50A0000}"/>
    <cellStyle name="Normal 3 3 5" xfId="4703" xr:uid="{00000000-0005-0000-0000-0000E60A0000}"/>
    <cellStyle name="Normal 3 4" xfId="4704" xr:uid="{00000000-0005-0000-0000-0000E70A0000}"/>
    <cellStyle name="Normal 3 4 2" xfId="4705" xr:uid="{00000000-0005-0000-0000-0000E80A0000}"/>
    <cellStyle name="Normal 3 5" xfId="4706" xr:uid="{00000000-0005-0000-0000-0000E90A0000}"/>
    <cellStyle name="Normal 3 6" xfId="4707" xr:uid="{00000000-0005-0000-0000-0000EA0A0000}"/>
    <cellStyle name="Normal 3 6 2" xfId="4708" xr:uid="{00000000-0005-0000-0000-0000EB0A0000}"/>
    <cellStyle name="Normal 3 7" xfId="4709" xr:uid="{00000000-0005-0000-0000-0000EC0A0000}"/>
    <cellStyle name="Normal 3 8" xfId="4710" xr:uid="{00000000-0005-0000-0000-0000ED0A0000}"/>
    <cellStyle name="Normal 3 9" xfId="4711" xr:uid="{00000000-0005-0000-0000-0000EE0A0000}"/>
    <cellStyle name="Normal 30" xfId="4712" xr:uid="{00000000-0005-0000-0000-0000EF0A0000}"/>
    <cellStyle name="Normal 31" xfId="4713" xr:uid="{00000000-0005-0000-0000-0000F00A0000}"/>
    <cellStyle name="Normal 32" xfId="4714" xr:uid="{00000000-0005-0000-0000-0000F10A0000}"/>
    <cellStyle name="Normal 33" xfId="4715" xr:uid="{00000000-0005-0000-0000-0000F20A0000}"/>
    <cellStyle name="Normal 34" xfId="4716" xr:uid="{00000000-0005-0000-0000-0000F30A0000}"/>
    <cellStyle name="Normal 35" xfId="5083" xr:uid="{00000000-0005-0000-0000-0000F40A0000}"/>
    <cellStyle name="Normal 36" xfId="5084" xr:uid="{00000000-0005-0000-0000-0000F50A0000}"/>
    <cellStyle name="Normal 37" xfId="5085" xr:uid="{00000000-0005-0000-0000-0000F60A0000}"/>
    <cellStyle name="Normal 38" xfId="5086" xr:uid="{00000000-0005-0000-0000-0000F70A0000}"/>
    <cellStyle name="Normal 39" xfId="5087" xr:uid="{00000000-0005-0000-0000-0000F80A0000}"/>
    <cellStyle name="Normal 4" xfId="738" xr:uid="{00000000-0005-0000-0000-0000F90A0000}"/>
    <cellStyle name="Normal 4 10" xfId="4717" xr:uid="{00000000-0005-0000-0000-0000FA0A0000}"/>
    <cellStyle name="Normal 4 11" xfId="4718" xr:uid="{00000000-0005-0000-0000-0000FB0A0000}"/>
    <cellStyle name="Normal 4 12" xfId="4719" xr:uid="{00000000-0005-0000-0000-0000FC0A0000}"/>
    <cellStyle name="Normal 4 13" xfId="4720" xr:uid="{00000000-0005-0000-0000-0000FD0A0000}"/>
    <cellStyle name="Normal 4 14" xfId="4721" xr:uid="{00000000-0005-0000-0000-0000FE0A0000}"/>
    <cellStyle name="Normal 4 15" xfId="4722" xr:uid="{00000000-0005-0000-0000-0000FF0A0000}"/>
    <cellStyle name="Normal 4 2" xfId="3345" xr:uid="{00000000-0005-0000-0000-0000000B0000}"/>
    <cellStyle name="Normal 4 2 2" xfId="3346" xr:uid="{00000000-0005-0000-0000-0000010B0000}"/>
    <cellStyle name="Normal 4 3" xfId="4723" xr:uid="{00000000-0005-0000-0000-0000020B0000}"/>
    <cellStyle name="Normal 4 4" xfId="4724" xr:uid="{00000000-0005-0000-0000-0000030B0000}"/>
    <cellStyle name="Normal 4 5" xfId="4725" xr:uid="{00000000-0005-0000-0000-0000040B0000}"/>
    <cellStyle name="Normal 4 6" xfId="4726" xr:uid="{00000000-0005-0000-0000-0000050B0000}"/>
    <cellStyle name="Normal 4 7" xfId="4727" xr:uid="{00000000-0005-0000-0000-0000060B0000}"/>
    <cellStyle name="Normal 4 8" xfId="4728" xr:uid="{00000000-0005-0000-0000-0000070B0000}"/>
    <cellStyle name="Normal 4 9" xfId="4729" xr:uid="{00000000-0005-0000-0000-0000080B0000}"/>
    <cellStyle name="Normal 40" xfId="5088" xr:uid="{00000000-0005-0000-0000-0000090B0000}"/>
    <cellStyle name="Normal 41" xfId="5090" xr:uid="{00000000-0005-0000-0000-00000A0B0000}"/>
    <cellStyle name="Normal 42" xfId="1524" xr:uid="{00000000-0005-0000-0000-00000B0B0000}"/>
    <cellStyle name="Normal 43" xfId="2517" xr:uid="{00000000-0005-0000-0000-00000C0B0000}"/>
    <cellStyle name="Normal 5" xfId="739" xr:uid="{00000000-0005-0000-0000-00000D0B0000}"/>
    <cellStyle name="Normal 5 2" xfId="3347" xr:uid="{00000000-0005-0000-0000-00000E0B0000}"/>
    <cellStyle name="Normal 5 2 2" xfId="3348" xr:uid="{00000000-0005-0000-0000-00000F0B0000}"/>
    <cellStyle name="Normal 5 2 2 2" xfId="3349" xr:uid="{00000000-0005-0000-0000-0000100B0000}"/>
    <cellStyle name="Normal 5 2 2 3" xfId="4730" xr:uid="{00000000-0005-0000-0000-0000110B0000}"/>
    <cellStyle name="Normal 5 2 3" xfId="4731" xr:uid="{00000000-0005-0000-0000-0000120B0000}"/>
    <cellStyle name="Normal 5 2 3 2" xfId="4732" xr:uid="{00000000-0005-0000-0000-0000130B0000}"/>
    <cellStyle name="Normal 5 3" xfId="4733" xr:uid="{00000000-0005-0000-0000-0000140B0000}"/>
    <cellStyle name="Normal 6" xfId="740" xr:uid="{00000000-0005-0000-0000-0000150B0000}"/>
    <cellStyle name="Normal 6 2" xfId="3350" xr:uid="{00000000-0005-0000-0000-0000160B0000}"/>
    <cellStyle name="Normal 6 2 2" xfId="3351" xr:uid="{00000000-0005-0000-0000-0000170B0000}"/>
    <cellStyle name="Normal 6 2 3" xfId="4734" xr:uid="{00000000-0005-0000-0000-0000180B0000}"/>
    <cellStyle name="Normal 6 2 3 2" xfId="4735" xr:uid="{00000000-0005-0000-0000-0000190B0000}"/>
    <cellStyle name="Normal 6 2 4" xfId="4736" xr:uid="{00000000-0005-0000-0000-00001A0B0000}"/>
    <cellStyle name="Normal 6 3" xfId="3352" xr:uid="{00000000-0005-0000-0000-00001B0B0000}"/>
    <cellStyle name="Normal 6 3 2" xfId="4737" xr:uid="{00000000-0005-0000-0000-00001C0B0000}"/>
    <cellStyle name="Normal 6 3 2 2" xfId="4738" xr:uid="{00000000-0005-0000-0000-00001D0B0000}"/>
    <cellStyle name="Normal 6 3 2 2 2" xfId="4739" xr:uid="{00000000-0005-0000-0000-00001E0B0000}"/>
    <cellStyle name="Normal 6 3 2 3" xfId="4740" xr:uid="{00000000-0005-0000-0000-00001F0B0000}"/>
    <cellStyle name="Normal 6 3 3" xfId="4741" xr:uid="{00000000-0005-0000-0000-0000200B0000}"/>
    <cellStyle name="Normal 6 4" xfId="4742" xr:uid="{00000000-0005-0000-0000-0000210B0000}"/>
    <cellStyle name="Normal 6 4 2" xfId="4743" xr:uid="{00000000-0005-0000-0000-0000220B0000}"/>
    <cellStyle name="Normal 6 5" xfId="4744" xr:uid="{00000000-0005-0000-0000-0000230B0000}"/>
    <cellStyle name="Normal 6 6" xfId="4745" xr:uid="{00000000-0005-0000-0000-0000240B0000}"/>
    <cellStyle name="Normal 7" xfId="741" xr:uid="{00000000-0005-0000-0000-0000250B0000}"/>
    <cellStyle name="Normal 7 2" xfId="3353" xr:uid="{00000000-0005-0000-0000-0000260B0000}"/>
    <cellStyle name="Normal 7 3" xfId="4746" xr:uid="{00000000-0005-0000-0000-0000270B0000}"/>
    <cellStyle name="Normal 7 3 2" xfId="4747" xr:uid="{00000000-0005-0000-0000-0000280B0000}"/>
    <cellStyle name="Normal 7 3 2 2" xfId="4748" xr:uid="{00000000-0005-0000-0000-0000290B0000}"/>
    <cellStyle name="Normal 7 3 3" xfId="4749" xr:uid="{00000000-0005-0000-0000-00002A0B0000}"/>
    <cellStyle name="Normal 8" xfId="742" xr:uid="{00000000-0005-0000-0000-00002B0B0000}"/>
    <cellStyle name="Normal 8 2" xfId="3354" xr:uid="{00000000-0005-0000-0000-00002C0B0000}"/>
    <cellStyle name="Normal 8 2 2" xfId="3355" xr:uid="{00000000-0005-0000-0000-00002D0B0000}"/>
    <cellStyle name="Normal 8 2 2 2" xfId="4750" xr:uid="{00000000-0005-0000-0000-00002E0B0000}"/>
    <cellStyle name="Normal 8 2 2 2 2" xfId="4751" xr:uid="{00000000-0005-0000-0000-00002F0B0000}"/>
    <cellStyle name="Normal 8 2 2 3" xfId="4752" xr:uid="{00000000-0005-0000-0000-0000300B0000}"/>
    <cellStyle name="Normal 8 2 2 4" xfId="4753" xr:uid="{00000000-0005-0000-0000-0000310B0000}"/>
    <cellStyle name="Normal 8 2 3" xfId="4754" xr:uid="{00000000-0005-0000-0000-0000320B0000}"/>
    <cellStyle name="Normal 8 3" xfId="4755" xr:uid="{00000000-0005-0000-0000-0000330B0000}"/>
    <cellStyle name="Normal 8 4" xfId="4756" xr:uid="{00000000-0005-0000-0000-0000340B0000}"/>
    <cellStyle name="Normal 8 5" xfId="4757" xr:uid="{00000000-0005-0000-0000-0000350B0000}"/>
    <cellStyle name="Normal 9" xfId="2179" xr:uid="{00000000-0005-0000-0000-0000360B0000}"/>
    <cellStyle name="Normal 9 2" xfId="4758" xr:uid="{00000000-0005-0000-0000-0000370B0000}"/>
    <cellStyle name="Normal 9 2 2" xfId="4759" xr:uid="{00000000-0005-0000-0000-0000380B0000}"/>
    <cellStyle name="Normal 9 3" xfId="4760" xr:uid="{00000000-0005-0000-0000-0000390B0000}"/>
    <cellStyle name="Normal GHG Numbers (0.00)" xfId="743" xr:uid="{00000000-0005-0000-0000-00003A0B0000}"/>
    <cellStyle name="Normal GHG Numbers (0.00) 2" xfId="2181" xr:uid="{00000000-0005-0000-0000-00003B0B0000}"/>
    <cellStyle name="Normal GHG Numbers (0.00) 2 2" xfId="4761" xr:uid="{00000000-0005-0000-0000-00003C0B0000}"/>
    <cellStyle name="Normal GHG Numbers (0.00) 3" xfId="4762" xr:uid="{00000000-0005-0000-0000-00003D0B0000}"/>
    <cellStyle name="Normal GHG Numbers (0.00) 4" xfId="4763" xr:uid="{00000000-0005-0000-0000-00003E0B0000}"/>
    <cellStyle name="Normal GHG Numbers (0.00) 5" xfId="2180" xr:uid="{00000000-0005-0000-0000-00003F0B0000}"/>
    <cellStyle name="Normal GHG Textfiels Bold" xfId="744" xr:uid="{00000000-0005-0000-0000-0000400B0000}"/>
    <cellStyle name="Normal GHG-Shade" xfId="745" xr:uid="{00000000-0005-0000-0000-0000410B0000}"/>
    <cellStyle name="Normal GHG-Shade 2" xfId="3356" xr:uid="{00000000-0005-0000-0000-0000420B0000}"/>
    <cellStyle name="Normale 10" xfId="746" xr:uid="{00000000-0005-0000-0000-0000430B0000}"/>
    <cellStyle name="Normale 10 2" xfId="747" xr:uid="{00000000-0005-0000-0000-0000440B0000}"/>
    <cellStyle name="Normale 10 2 2" xfId="3357" xr:uid="{00000000-0005-0000-0000-0000450B0000}"/>
    <cellStyle name="Normale 10 3" xfId="748" xr:uid="{00000000-0005-0000-0000-0000460B0000}"/>
    <cellStyle name="Normale 10 3 2" xfId="3358" xr:uid="{00000000-0005-0000-0000-0000470B0000}"/>
    <cellStyle name="Normale 10 4" xfId="3359" xr:uid="{00000000-0005-0000-0000-0000480B0000}"/>
    <cellStyle name="Normale 10_EDEN industria 2008 rev" xfId="749" xr:uid="{00000000-0005-0000-0000-0000490B0000}"/>
    <cellStyle name="Normale 11" xfId="750" xr:uid="{00000000-0005-0000-0000-00004A0B0000}"/>
    <cellStyle name="Normale 11 2" xfId="751" xr:uid="{00000000-0005-0000-0000-00004B0B0000}"/>
    <cellStyle name="Normale 11 2 2" xfId="3360" xr:uid="{00000000-0005-0000-0000-00004C0B0000}"/>
    <cellStyle name="Normale 11 3" xfId="752" xr:uid="{00000000-0005-0000-0000-00004D0B0000}"/>
    <cellStyle name="Normale 11 3 2" xfId="3361" xr:uid="{00000000-0005-0000-0000-00004E0B0000}"/>
    <cellStyle name="Normale 11 4" xfId="3362" xr:uid="{00000000-0005-0000-0000-00004F0B0000}"/>
    <cellStyle name="Normale 11_EDEN industria 2008 rev" xfId="753" xr:uid="{00000000-0005-0000-0000-0000500B0000}"/>
    <cellStyle name="Normale 12" xfId="754" xr:uid="{00000000-0005-0000-0000-0000510B0000}"/>
    <cellStyle name="Normale 12 2" xfId="755" xr:uid="{00000000-0005-0000-0000-0000520B0000}"/>
    <cellStyle name="Normale 12 2 2" xfId="3363" xr:uid="{00000000-0005-0000-0000-0000530B0000}"/>
    <cellStyle name="Normale 12 3" xfId="756" xr:uid="{00000000-0005-0000-0000-0000540B0000}"/>
    <cellStyle name="Normale 12 3 2" xfId="3364" xr:uid="{00000000-0005-0000-0000-0000550B0000}"/>
    <cellStyle name="Normale 12 4" xfId="3365" xr:uid="{00000000-0005-0000-0000-0000560B0000}"/>
    <cellStyle name="Normale 12_EDEN industria 2008 rev" xfId="757" xr:uid="{00000000-0005-0000-0000-0000570B0000}"/>
    <cellStyle name="Normale 13" xfId="758" xr:uid="{00000000-0005-0000-0000-0000580B0000}"/>
    <cellStyle name="Normale 13 2" xfId="759" xr:uid="{00000000-0005-0000-0000-0000590B0000}"/>
    <cellStyle name="Normale 13 2 2" xfId="3366" xr:uid="{00000000-0005-0000-0000-00005A0B0000}"/>
    <cellStyle name="Normale 13 3" xfId="760" xr:uid="{00000000-0005-0000-0000-00005B0B0000}"/>
    <cellStyle name="Normale 13 3 2" xfId="3367" xr:uid="{00000000-0005-0000-0000-00005C0B0000}"/>
    <cellStyle name="Normale 13 4" xfId="3368" xr:uid="{00000000-0005-0000-0000-00005D0B0000}"/>
    <cellStyle name="Normale 13_EDEN industria 2008 rev" xfId="761" xr:uid="{00000000-0005-0000-0000-00005E0B0000}"/>
    <cellStyle name="Normale 14" xfId="762" xr:uid="{00000000-0005-0000-0000-00005F0B0000}"/>
    <cellStyle name="Normale 14 2" xfId="763" xr:uid="{00000000-0005-0000-0000-0000600B0000}"/>
    <cellStyle name="Normale 14 2 2" xfId="3369" xr:uid="{00000000-0005-0000-0000-0000610B0000}"/>
    <cellStyle name="Normale 14 3" xfId="764" xr:uid="{00000000-0005-0000-0000-0000620B0000}"/>
    <cellStyle name="Normale 14 3 2" xfId="3370" xr:uid="{00000000-0005-0000-0000-0000630B0000}"/>
    <cellStyle name="Normale 14 4" xfId="3371" xr:uid="{00000000-0005-0000-0000-0000640B0000}"/>
    <cellStyle name="Normale 14_EDEN industria 2008 rev" xfId="765" xr:uid="{00000000-0005-0000-0000-0000650B0000}"/>
    <cellStyle name="Normale 15" xfId="766" xr:uid="{00000000-0005-0000-0000-0000660B0000}"/>
    <cellStyle name="Normale 15 2" xfId="767" xr:uid="{00000000-0005-0000-0000-0000670B0000}"/>
    <cellStyle name="Normale 15 2 2" xfId="3372" xr:uid="{00000000-0005-0000-0000-0000680B0000}"/>
    <cellStyle name="Normale 15 3" xfId="768" xr:uid="{00000000-0005-0000-0000-0000690B0000}"/>
    <cellStyle name="Normale 15 3 2" xfId="3373" xr:uid="{00000000-0005-0000-0000-00006A0B0000}"/>
    <cellStyle name="Normale 15 4" xfId="3374" xr:uid="{00000000-0005-0000-0000-00006B0B0000}"/>
    <cellStyle name="Normale 15_EDEN industria 2008 rev" xfId="769" xr:uid="{00000000-0005-0000-0000-00006C0B0000}"/>
    <cellStyle name="Normale 16" xfId="770" xr:uid="{00000000-0005-0000-0000-00006D0B0000}"/>
    <cellStyle name="Normale 16 2" xfId="3375" xr:uid="{00000000-0005-0000-0000-00006E0B0000}"/>
    <cellStyle name="Normale 17" xfId="771" xr:uid="{00000000-0005-0000-0000-00006F0B0000}"/>
    <cellStyle name="Normale 17 2" xfId="3376" xr:uid="{00000000-0005-0000-0000-0000700B0000}"/>
    <cellStyle name="Normale 18" xfId="772" xr:uid="{00000000-0005-0000-0000-0000710B0000}"/>
    <cellStyle name="Normale 18 2" xfId="4764" xr:uid="{00000000-0005-0000-0000-0000720B0000}"/>
    <cellStyle name="Normale 19" xfId="773" xr:uid="{00000000-0005-0000-0000-0000730B0000}"/>
    <cellStyle name="Normale 19 2" xfId="4765" xr:uid="{00000000-0005-0000-0000-0000740B0000}"/>
    <cellStyle name="Normale 2" xfId="774" xr:uid="{00000000-0005-0000-0000-0000750B0000}"/>
    <cellStyle name="Normale 2 2" xfId="775" xr:uid="{00000000-0005-0000-0000-0000760B0000}"/>
    <cellStyle name="Normale 2 2 2" xfId="3377" xr:uid="{00000000-0005-0000-0000-0000770B0000}"/>
    <cellStyle name="Normale 2 3" xfId="3378" xr:uid="{00000000-0005-0000-0000-0000780B0000}"/>
    <cellStyle name="Normale 2_EDEN industria 2008 rev" xfId="776" xr:uid="{00000000-0005-0000-0000-0000790B0000}"/>
    <cellStyle name="Normale 20" xfId="777" xr:uid="{00000000-0005-0000-0000-00007A0B0000}"/>
    <cellStyle name="Normale 20 2" xfId="3379" xr:uid="{00000000-0005-0000-0000-00007B0B0000}"/>
    <cellStyle name="Normale 21" xfId="778" xr:uid="{00000000-0005-0000-0000-00007C0B0000}"/>
    <cellStyle name="Normale 21 2" xfId="3380" xr:uid="{00000000-0005-0000-0000-00007D0B0000}"/>
    <cellStyle name="Normale 22" xfId="779" xr:uid="{00000000-0005-0000-0000-00007E0B0000}"/>
    <cellStyle name="Normale 22 2" xfId="3381" xr:uid="{00000000-0005-0000-0000-00007F0B0000}"/>
    <cellStyle name="Normale 23" xfId="780" xr:uid="{00000000-0005-0000-0000-0000800B0000}"/>
    <cellStyle name="Normale 23 2" xfId="3382" xr:uid="{00000000-0005-0000-0000-0000810B0000}"/>
    <cellStyle name="Normale 24" xfId="781" xr:uid="{00000000-0005-0000-0000-0000820B0000}"/>
    <cellStyle name="Normale 24 2" xfId="3383" xr:uid="{00000000-0005-0000-0000-0000830B0000}"/>
    <cellStyle name="Normale 25" xfId="782" xr:uid="{00000000-0005-0000-0000-0000840B0000}"/>
    <cellStyle name="Normale 25 2" xfId="3384" xr:uid="{00000000-0005-0000-0000-0000850B0000}"/>
    <cellStyle name="Normale 26" xfId="783" xr:uid="{00000000-0005-0000-0000-0000860B0000}"/>
    <cellStyle name="Normale 26 2" xfId="3385" xr:uid="{00000000-0005-0000-0000-0000870B0000}"/>
    <cellStyle name="Normale 27" xfId="784" xr:uid="{00000000-0005-0000-0000-0000880B0000}"/>
    <cellStyle name="Normale 27 2" xfId="3386" xr:uid="{00000000-0005-0000-0000-0000890B0000}"/>
    <cellStyle name="Normale 28" xfId="785" xr:uid="{00000000-0005-0000-0000-00008A0B0000}"/>
    <cellStyle name="Normale 28 2" xfId="3387" xr:uid="{00000000-0005-0000-0000-00008B0B0000}"/>
    <cellStyle name="Normale 29" xfId="786" xr:uid="{00000000-0005-0000-0000-00008C0B0000}"/>
    <cellStyle name="Normale 29 2" xfId="3388" xr:uid="{00000000-0005-0000-0000-00008D0B0000}"/>
    <cellStyle name="Normale 3" xfId="787" xr:uid="{00000000-0005-0000-0000-00008E0B0000}"/>
    <cellStyle name="Normale 3 2" xfId="788" xr:uid="{00000000-0005-0000-0000-00008F0B0000}"/>
    <cellStyle name="Normale 3 2 2" xfId="3389" xr:uid="{00000000-0005-0000-0000-0000900B0000}"/>
    <cellStyle name="Normale 3 3" xfId="789" xr:uid="{00000000-0005-0000-0000-0000910B0000}"/>
    <cellStyle name="Normale 3 3 2" xfId="3390" xr:uid="{00000000-0005-0000-0000-0000920B0000}"/>
    <cellStyle name="Normale 3 4" xfId="3391" xr:uid="{00000000-0005-0000-0000-0000930B0000}"/>
    <cellStyle name="Normale 3_EDEN industria 2008 rev" xfId="790" xr:uid="{00000000-0005-0000-0000-0000940B0000}"/>
    <cellStyle name="Normale 30" xfId="791" xr:uid="{00000000-0005-0000-0000-0000950B0000}"/>
    <cellStyle name="Normale 30 2" xfId="3392" xr:uid="{00000000-0005-0000-0000-0000960B0000}"/>
    <cellStyle name="Normale 31" xfId="792" xr:uid="{00000000-0005-0000-0000-0000970B0000}"/>
    <cellStyle name="Normale 31 2" xfId="3393" xr:uid="{00000000-0005-0000-0000-0000980B0000}"/>
    <cellStyle name="Normale 32" xfId="793" xr:uid="{00000000-0005-0000-0000-0000990B0000}"/>
    <cellStyle name="Normale 32 2" xfId="3394" xr:uid="{00000000-0005-0000-0000-00009A0B0000}"/>
    <cellStyle name="Normale 33" xfId="794" xr:uid="{00000000-0005-0000-0000-00009B0B0000}"/>
    <cellStyle name="Normale 33 2" xfId="3395" xr:uid="{00000000-0005-0000-0000-00009C0B0000}"/>
    <cellStyle name="Normale 34" xfId="795" xr:uid="{00000000-0005-0000-0000-00009D0B0000}"/>
    <cellStyle name="Normale 34 2" xfId="3396" xr:uid="{00000000-0005-0000-0000-00009E0B0000}"/>
    <cellStyle name="Normale 35" xfId="796" xr:uid="{00000000-0005-0000-0000-00009F0B0000}"/>
    <cellStyle name="Normale 35 2" xfId="3397" xr:uid="{00000000-0005-0000-0000-0000A00B0000}"/>
    <cellStyle name="Normale 36" xfId="797" xr:uid="{00000000-0005-0000-0000-0000A10B0000}"/>
    <cellStyle name="Normale 36 2" xfId="3398" xr:uid="{00000000-0005-0000-0000-0000A20B0000}"/>
    <cellStyle name="Normale 37" xfId="798" xr:uid="{00000000-0005-0000-0000-0000A30B0000}"/>
    <cellStyle name="Normale 37 2" xfId="3399" xr:uid="{00000000-0005-0000-0000-0000A40B0000}"/>
    <cellStyle name="Normale 38" xfId="799" xr:uid="{00000000-0005-0000-0000-0000A50B0000}"/>
    <cellStyle name="Normale 38 2" xfId="3400" xr:uid="{00000000-0005-0000-0000-0000A60B0000}"/>
    <cellStyle name="Normale 39" xfId="800" xr:uid="{00000000-0005-0000-0000-0000A70B0000}"/>
    <cellStyle name="Normale 39 2" xfId="3401" xr:uid="{00000000-0005-0000-0000-0000A80B0000}"/>
    <cellStyle name="Normale 4" xfId="801" xr:uid="{00000000-0005-0000-0000-0000A90B0000}"/>
    <cellStyle name="Normale 4 2" xfId="802" xr:uid="{00000000-0005-0000-0000-0000AA0B0000}"/>
    <cellStyle name="Normale 4 2 2" xfId="3402" xr:uid="{00000000-0005-0000-0000-0000AB0B0000}"/>
    <cellStyle name="Normale 4 3" xfId="803" xr:uid="{00000000-0005-0000-0000-0000AC0B0000}"/>
    <cellStyle name="Normale 4 3 2" xfId="3403" xr:uid="{00000000-0005-0000-0000-0000AD0B0000}"/>
    <cellStyle name="Normale 4 4" xfId="3404" xr:uid="{00000000-0005-0000-0000-0000AE0B0000}"/>
    <cellStyle name="Normale 4_EDEN industria 2008 rev" xfId="804" xr:uid="{00000000-0005-0000-0000-0000AF0B0000}"/>
    <cellStyle name="Normale 40" xfId="805" xr:uid="{00000000-0005-0000-0000-0000B00B0000}"/>
    <cellStyle name="Normale 40 2" xfId="3405" xr:uid="{00000000-0005-0000-0000-0000B10B0000}"/>
    <cellStyle name="Normale 41" xfId="806" xr:uid="{00000000-0005-0000-0000-0000B20B0000}"/>
    <cellStyle name="Normale 41 2" xfId="3406" xr:uid="{00000000-0005-0000-0000-0000B30B0000}"/>
    <cellStyle name="Normale 42" xfId="807" xr:uid="{00000000-0005-0000-0000-0000B40B0000}"/>
    <cellStyle name="Normale 42 2" xfId="3407" xr:uid="{00000000-0005-0000-0000-0000B50B0000}"/>
    <cellStyle name="Normale 43" xfId="808" xr:uid="{00000000-0005-0000-0000-0000B60B0000}"/>
    <cellStyle name="Normale 43 2" xfId="3408" xr:uid="{00000000-0005-0000-0000-0000B70B0000}"/>
    <cellStyle name="Normale 44" xfId="809" xr:uid="{00000000-0005-0000-0000-0000B80B0000}"/>
    <cellStyle name="Normale 44 2" xfId="3409" xr:uid="{00000000-0005-0000-0000-0000B90B0000}"/>
    <cellStyle name="Normale 45" xfId="810" xr:uid="{00000000-0005-0000-0000-0000BA0B0000}"/>
    <cellStyle name="Normale 45 2" xfId="3410" xr:uid="{00000000-0005-0000-0000-0000BB0B0000}"/>
    <cellStyle name="Normale 46" xfId="811" xr:uid="{00000000-0005-0000-0000-0000BC0B0000}"/>
    <cellStyle name="Normale 46 2" xfId="3411" xr:uid="{00000000-0005-0000-0000-0000BD0B0000}"/>
    <cellStyle name="Normale 47" xfId="812" xr:uid="{00000000-0005-0000-0000-0000BE0B0000}"/>
    <cellStyle name="Normale 47 2" xfId="3412" xr:uid="{00000000-0005-0000-0000-0000BF0B0000}"/>
    <cellStyle name="Normale 48" xfId="813" xr:uid="{00000000-0005-0000-0000-0000C00B0000}"/>
    <cellStyle name="Normale 48 2" xfId="3413" xr:uid="{00000000-0005-0000-0000-0000C10B0000}"/>
    <cellStyle name="Normale 49" xfId="814" xr:uid="{00000000-0005-0000-0000-0000C20B0000}"/>
    <cellStyle name="Normale 49 2" xfId="3414" xr:uid="{00000000-0005-0000-0000-0000C30B0000}"/>
    <cellStyle name="Normale 5" xfId="815" xr:uid="{00000000-0005-0000-0000-0000C40B0000}"/>
    <cellStyle name="Normale 5 2" xfId="816" xr:uid="{00000000-0005-0000-0000-0000C50B0000}"/>
    <cellStyle name="Normale 5 2 2" xfId="3415" xr:uid="{00000000-0005-0000-0000-0000C60B0000}"/>
    <cellStyle name="Normale 5 3" xfId="817" xr:uid="{00000000-0005-0000-0000-0000C70B0000}"/>
    <cellStyle name="Normale 5 3 2" xfId="3416" xr:uid="{00000000-0005-0000-0000-0000C80B0000}"/>
    <cellStyle name="Normale 5 4" xfId="3417" xr:uid="{00000000-0005-0000-0000-0000C90B0000}"/>
    <cellStyle name="Normale 5_EDEN industria 2008 rev" xfId="818" xr:uid="{00000000-0005-0000-0000-0000CA0B0000}"/>
    <cellStyle name="Normale 50" xfId="819" xr:uid="{00000000-0005-0000-0000-0000CB0B0000}"/>
    <cellStyle name="Normale 50 2" xfId="3418" xr:uid="{00000000-0005-0000-0000-0000CC0B0000}"/>
    <cellStyle name="Normale 51" xfId="820" xr:uid="{00000000-0005-0000-0000-0000CD0B0000}"/>
    <cellStyle name="Normale 51 2" xfId="3419" xr:uid="{00000000-0005-0000-0000-0000CE0B0000}"/>
    <cellStyle name="Normale 52" xfId="821" xr:uid="{00000000-0005-0000-0000-0000CF0B0000}"/>
    <cellStyle name="Normale 52 2" xfId="3420" xr:uid="{00000000-0005-0000-0000-0000D00B0000}"/>
    <cellStyle name="Normale 53" xfId="822" xr:uid="{00000000-0005-0000-0000-0000D10B0000}"/>
    <cellStyle name="Normale 53 2" xfId="3421" xr:uid="{00000000-0005-0000-0000-0000D20B0000}"/>
    <cellStyle name="Normale 54" xfId="823" xr:uid="{00000000-0005-0000-0000-0000D30B0000}"/>
    <cellStyle name="Normale 54 2" xfId="3422" xr:uid="{00000000-0005-0000-0000-0000D40B0000}"/>
    <cellStyle name="Normale 55" xfId="824" xr:uid="{00000000-0005-0000-0000-0000D50B0000}"/>
    <cellStyle name="Normale 55 2" xfId="3423" xr:uid="{00000000-0005-0000-0000-0000D60B0000}"/>
    <cellStyle name="Normale 56" xfId="825" xr:uid="{00000000-0005-0000-0000-0000D70B0000}"/>
    <cellStyle name="Normale 56 2" xfId="3424" xr:uid="{00000000-0005-0000-0000-0000D80B0000}"/>
    <cellStyle name="Normale 57" xfId="826" xr:uid="{00000000-0005-0000-0000-0000D90B0000}"/>
    <cellStyle name="Normale 57 2" xfId="3425" xr:uid="{00000000-0005-0000-0000-0000DA0B0000}"/>
    <cellStyle name="Normale 58" xfId="827" xr:uid="{00000000-0005-0000-0000-0000DB0B0000}"/>
    <cellStyle name="Normale 58 2" xfId="3426" xr:uid="{00000000-0005-0000-0000-0000DC0B0000}"/>
    <cellStyle name="Normale 59" xfId="828" xr:uid="{00000000-0005-0000-0000-0000DD0B0000}"/>
    <cellStyle name="Normale 59 2" xfId="3427" xr:uid="{00000000-0005-0000-0000-0000DE0B0000}"/>
    <cellStyle name="Normale 6" xfId="829" xr:uid="{00000000-0005-0000-0000-0000DF0B0000}"/>
    <cellStyle name="Normale 6 2" xfId="830" xr:uid="{00000000-0005-0000-0000-0000E00B0000}"/>
    <cellStyle name="Normale 6 2 2" xfId="3428" xr:uid="{00000000-0005-0000-0000-0000E10B0000}"/>
    <cellStyle name="Normale 6 3" xfId="831" xr:uid="{00000000-0005-0000-0000-0000E20B0000}"/>
    <cellStyle name="Normale 6 3 2" xfId="3429" xr:uid="{00000000-0005-0000-0000-0000E30B0000}"/>
    <cellStyle name="Normale 6 4" xfId="3430" xr:uid="{00000000-0005-0000-0000-0000E40B0000}"/>
    <cellStyle name="Normale 6_EDEN industria 2008 rev" xfId="832" xr:uid="{00000000-0005-0000-0000-0000E50B0000}"/>
    <cellStyle name="Normale 60" xfId="833" xr:uid="{00000000-0005-0000-0000-0000E60B0000}"/>
    <cellStyle name="Normale 60 2" xfId="3431" xr:uid="{00000000-0005-0000-0000-0000E70B0000}"/>
    <cellStyle name="Normale 61" xfId="834" xr:uid="{00000000-0005-0000-0000-0000E80B0000}"/>
    <cellStyle name="Normale 61 2" xfId="3432" xr:uid="{00000000-0005-0000-0000-0000E90B0000}"/>
    <cellStyle name="Normale 62" xfId="835" xr:uid="{00000000-0005-0000-0000-0000EA0B0000}"/>
    <cellStyle name="Normale 62 2" xfId="3433" xr:uid="{00000000-0005-0000-0000-0000EB0B0000}"/>
    <cellStyle name="Normale 63" xfId="836" xr:uid="{00000000-0005-0000-0000-0000EC0B0000}"/>
    <cellStyle name="Normale 63 2" xfId="3434" xr:uid="{00000000-0005-0000-0000-0000ED0B0000}"/>
    <cellStyle name="Normale 64" xfId="837" xr:uid="{00000000-0005-0000-0000-0000EE0B0000}"/>
    <cellStyle name="Normale 64 2" xfId="3435" xr:uid="{00000000-0005-0000-0000-0000EF0B0000}"/>
    <cellStyle name="Normale 65" xfId="838" xr:uid="{00000000-0005-0000-0000-0000F00B0000}"/>
    <cellStyle name="Normale 65 2" xfId="3436" xr:uid="{00000000-0005-0000-0000-0000F10B0000}"/>
    <cellStyle name="Normale 7" xfId="839" xr:uid="{00000000-0005-0000-0000-0000F20B0000}"/>
    <cellStyle name="Normale 7 2" xfId="840" xr:uid="{00000000-0005-0000-0000-0000F30B0000}"/>
    <cellStyle name="Normale 7 2 2" xfId="3437" xr:uid="{00000000-0005-0000-0000-0000F40B0000}"/>
    <cellStyle name="Normale 7 3" xfId="841" xr:uid="{00000000-0005-0000-0000-0000F50B0000}"/>
    <cellStyle name="Normale 7 3 2" xfId="3438" xr:uid="{00000000-0005-0000-0000-0000F60B0000}"/>
    <cellStyle name="Normale 7 4" xfId="3439" xr:uid="{00000000-0005-0000-0000-0000F70B0000}"/>
    <cellStyle name="Normale 7_EDEN industria 2008 rev" xfId="842" xr:uid="{00000000-0005-0000-0000-0000F80B0000}"/>
    <cellStyle name="Normale 8" xfId="843" xr:uid="{00000000-0005-0000-0000-0000F90B0000}"/>
    <cellStyle name="Normale 8 2" xfId="844" xr:uid="{00000000-0005-0000-0000-0000FA0B0000}"/>
    <cellStyle name="Normale 8 2 2" xfId="3440" xr:uid="{00000000-0005-0000-0000-0000FB0B0000}"/>
    <cellStyle name="Normale 8 3" xfId="845" xr:uid="{00000000-0005-0000-0000-0000FC0B0000}"/>
    <cellStyle name="Normale 8 3 2" xfId="3441" xr:uid="{00000000-0005-0000-0000-0000FD0B0000}"/>
    <cellStyle name="Normale 8 4" xfId="3442" xr:uid="{00000000-0005-0000-0000-0000FE0B0000}"/>
    <cellStyle name="Normale 8_EDEN industria 2008 rev" xfId="846" xr:uid="{00000000-0005-0000-0000-0000FF0B0000}"/>
    <cellStyle name="Normale 9" xfId="847" xr:uid="{00000000-0005-0000-0000-0000000C0000}"/>
    <cellStyle name="Normale 9 2" xfId="848" xr:uid="{00000000-0005-0000-0000-0000010C0000}"/>
    <cellStyle name="Normale 9 2 2" xfId="3443" xr:uid="{00000000-0005-0000-0000-0000020C0000}"/>
    <cellStyle name="Normale 9 3" xfId="849" xr:uid="{00000000-0005-0000-0000-0000030C0000}"/>
    <cellStyle name="Normale 9 3 2" xfId="3444" xr:uid="{00000000-0005-0000-0000-0000040C0000}"/>
    <cellStyle name="Normale 9 4" xfId="3445" xr:uid="{00000000-0005-0000-0000-0000050C0000}"/>
    <cellStyle name="Normale 9_EDEN industria 2008 rev" xfId="850" xr:uid="{00000000-0005-0000-0000-0000060C0000}"/>
    <cellStyle name="Normale_B2020" xfId="851" xr:uid="{00000000-0005-0000-0000-0000070C0000}"/>
    <cellStyle name="Nota" xfId="852" xr:uid="{00000000-0005-0000-0000-0000080C0000}"/>
    <cellStyle name="Nota 10" xfId="2183" xr:uid="{00000000-0005-0000-0000-0000090C0000}"/>
    <cellStyle name="Nota 10 2" xfId="5097" xr:uid="{00000000-0005-0000-0000-00000A0C0000}"/>
    <cellStyle name="Nota 11" xfId="4766" xr:uid="{00000000-0005-0000-0000-00000B0C0000}"/>
    <cellStyle name="Nota 11 2" xfId="5157" xr:uid="{00000000-0005-0000-0000-00000C0C0000}"/>
    <cellStyle name="Nota 12" xfId="2182" xr:uid="{00000000-0005-0000-0000-00000D0C0000}"/>
    <cellStyle name="Nota 13" xfId="5096" xr:uid="{00000000-0005-0000-0000-00000E0C0000}"/>
    <cellStyle name="Nota 2" xfId="853" xr:uid="{00000000-0005-0000-0000-00000F0C0000}"/>
    <cellStyle name="Nota 2 2" xfId="2185" xr:uid="{00000000-0005-0000-0000-0000100C0000}"/>
    <cellStyle name="Nota 2 2 2" xfId="4767" xr:uid="{00000000-0005-0000-0000-0000110C0000}"/>
    <cellStyle name="Nota 2 2 2 2" xfId="5158" xr:uid="{00000000-0005-0000-0000-0000120C0000}"/>
    <cellStyle name="Nota 2 2 3" xfId="5099" xr:uid="{00000000-0005-0000-0000-0000130C0000}"/>
    <cellStyle name="Nota 2 3" xfId="2186" xr:uid="{00000000-0005-0000-0000-0000140C0000}"/>
    <cellStyle name="Nota 2 3 2" xfId="5100" xr:uid="{00000000-0005-0000-0000-0000150C0000}"/>
    <cellStyle name="Nota 2 4" xfId="2187" xr:uid="{00000000-0005-0000-0000-0000160C0000}"/>
    <cellStyle name="Nota 2 4 2" xfId="5101" xr:uid="{00000000-0005-0000-0000-0000170C0000}"/>
    <cellStyle name="Nota 2 5" xfId="2188" xr:uid="{00000000-0005-0000-0000-0000180C0000}"/>
    <cellStyle name="Nota 2 5 2" xfId="5102" xr:uid="{00000000-0005-0000-0000-0000190C0000}"/>
    <cellStyle name="Nota 2 6" xfId="2189" xr:uid="{00000000-0005-0000-0000-00001A0C0000}"/>
    <cellStyle name="Nota 2 6 2" xfId="5103" xr:uid="{00000000-0005-0000-0000-00001B0C0000}"/>
    <cellStyle name="Nota 2 7" xfId="4768" xr:uid="{00000000-0005-0000-0000-00001C0C0000}"/>
    <cellStyle name="Nota 2 7 2" xfId="5159" xr:uid="{00000000-0005-0000-0000-00001D0C0000}"/>
    <cellStyle name="Nota 2 8" xfId="2184" xr:uid="{00000000-0005-0000-0000-00001E0C0000}"/>
    <cellStyle name="Nota 2 9" xfId="5098" xr:uid="{00000000-0005-0000-0000-00001F0C0000}"/>
    <cellStyle name="Nota 3" xfId="854" xr:uid="{00000000-0005-0000-0000-0000200C0000}"/>
    <cellStyle name="Nota 3 10" xfId="5104" xr:uid="{00000000-0005-0000-0000-0000210C0000}"/>
    <cellStyle name="Nota 3 2" xfId="855" xr:uid="{00000000-0005-0000-0000-0000220C0000}"/>
    <cellStyle name="Nota 3 2 2" xfId="2192" xr:uid="{00000000-0005-0000-0000-0000230C0000}"/>
    <cellStyle name="Nota 3 2 2 2" xfId="4769" xr:uid="{00000000-0005-0000-0000-0000240C0000}"/>
    <cellStyle name="Nota 3 2 2 2 2" xfId="5160" xr:uid="{00000000-0005-0000-0000-0000250C0000}"/>
    <cellStyle name="Nota 3 2 2 3" xfId="4770" xr:uid="{00000000-0005-0000-0000-0000260C0000}"/>
    <cellStyle name="Nota 3 2 2 3 2" xfId="5161" xr:uid="{00000000-0005-0000-0000-0000270C0000}"/>
    <cellStyle name="Nota 3 2 2 4" xfId="5106" xr:uid="{00000000-0005-0000-0000-0000280C0000}"/>
    <cellStyle name="Nota 3 2 3" xfId="2193" xr:uid="{00000000-0005-0000-0000-0000290C0000}"/>
    <cellStyle name="Nota 3 2 3 2" xfId="4771" xr:uid="{00000000-0005-0000-0000-00002A0C0000}"/>
    <cellStyle name="Nota 3 2 3 2 2" xfId="5162" xr:uid="{00000000-0005-0000-0000-00002B0C0000}"/>
    <cellStyle name="Nota 3 2 3 3" xfId="5107" xr:uid="{00000000-0005-0000-0000-00002C0C0000}"/>
    <cellStyle name="Nota 3 2 4" xfId="2194" xr:uid="{00000000-0005-0000-0000-00002D0C0000}"/>
    <cellStyle name="Nota 3 2 4 2" xfId="5108" xr:uid="{00000000-0005-0000-0000-00002E0C0000}"/>
    <cellStyle name="Nota 3 2 5" xfId="2195" xr:uid="{00000000-0005-0000-0000-00002F0C0000}"/>
    <cellStyle name="Nota 3 2 5 2" xfId="5109" xr:uid="{00000000-0005-0000-0000-0000300C0000}"/>
    <cellStyle name="Nota 3 2 6" xfId="2196" xr:uid="{00000000-0005-0000-0000-0000310C0000}"/>
    <cellStyle name="Nota 3 2 6 2" xfId="5110" xr:uid="{00000000-0005-0000-0000-0000320C0000}"/>
    <cellStyle name="Nota 3 2 7" xfId="4772" xr:uid="{00000000-0005-0000-0000-0000330C0000}"/>
    <cellStyle name="Nota 3 2 7 2" xfId="5163" xr:uid="{00000000-0005-0000-0000-0000340C0000}"/>
    <cellStyle name="Nota 3 2 8" xfId="2191" xr:uid="{00000000-0005-0000-0000-0000350C0000}"/>
    <cellStyle name="Nota 3 2 9" xfId="5105" xr:uid="{00000000-0005-0000-0000-0000360C0000}"/>
    <cellStyle name="Nota 3 3" xfId="2197" xr:uid="{00000000-0005-0000-0000-0000370C0000}"/>
    <cellStyle name="Nota 3 3 2" xfId="3446" xr:uid="{00000000-0005-0000-0000-0000380C0000}"/>
    <cellStyle name="Nota 3 3 2 2" xfId="5144" xr:uid="{00000000-0005-0000-0000-0000390C0000}"/>
    <cellStyle name="Nota 3 3 3" xfId="4773" xr:uid="{00000000-0005-0000-0000-00003A0C0000}"/>
    <cellStyle name="Nota 3 3 3 2" xfId="5164" xr:uid="{00000000-0005-0000-0000-00003B0C0000}"/>
    <cellStyle name="Nota 3 3 4" xfId="5111" xr:uid="{00000000-0005-0000-0000-00003C0C0000}"/>
    <cellStyle name="Nota 3 4" xfId="2198" xr:uid="{00000000-0005-0000-0000-00003D0C0000}"/>
    <cellStyle name="Nota 3 4 2" xfId="5112" xr:uid="{00000000-0005-0000-0000-00003E0C0000}"/>
    <cellStyle name="Nota 3 5" xfId="2199" xr:uid="{00000000-0005-0000-0000-00003F0C0000}"/>
    <cellStyle name="Nota 3 5 2" xfId="5113" xr:uid="{00000000-0005-0000-0000-0000400C0000}"/>
    <cellStyle name="Nota 3 6" xfId="2200" xr:uid="{00000000-0005-0000-0000-0000410C0000}"/>
    <cellStyle name="Nota 3 6 2" xfId="5114" xr:uid="{00000000-0005-0000-0000-0000420C0000}"/>
    <cellStyle name="Nota 3 7" xfId="2201" xr:uid="{00000000-0005-0000-0000-0000430C0000}"/>
    <cellStyle name="Nota 3 7 2" xfId="5115" xr:uid="{00000000-0005-0000-0000-0000440C0000}"/>
    <cellStyle name="Nota 3 8" xfId="4774" xr:uid="{00000000-0005-0000-0000-0000450C0000}"/>
    <cellStyle name="Nota 3 8 2" xfId="5165" xr:uid="{00000000-0005-0000-0000-0000460C0000}"/>
    <cellStyle name="Nota 3 9" xfId="2190" xr:uid="{00000000-0005-0000-0000-0000470C0000}"/>
    <cellStyle name="Nota 4" xfId="856" xr:uid="{00000000-0005-0000-0000-0000480C0000}"/>
    <cellStyle name="Nota 4 2" xfId="2203" xr:uid="{00000000-0005-0000-0000-0000490C0000}"/>
    <cellStyle name="Nota 4 2 2" xfId="3447" xr:uid="{00000000-0005-0000-0000-00004A0C0000}"/>
    <cellStyle name="Nota 4 2 2 2" xfId="4775" xr:uid="{00000000-0005-0000-0000-00004B0C0000}"/>
    <cellStyle name="Nota 4 2 2 2 2" xfId="5166" xr:uid="{00000000-0005-0000-0000-00004C0C0000}"/>
    <cellStyle name="Nota 4 2 2 3" xfId="5145" xr:uid="{00000000-0005-0000-0000-00004D0C0000}"/>
    <cellStyle name="Nota 4 2 3" xfId="4776" xr:uid="{00000000-0005-0000-0000-00004E0C0000}"/>
    <cellStyle name="Nota 4 2 3 2" xfId="5167" xr:uid="{00000000-0005-0000-0000-00004F0C0000}"/>
    <cellStyle name="Nota 4 2 4" xfId="5117" xr:uid="{00000000-0005-0000-0000-0000500C0000}"/>
    <cellStyle name="Nota 4 3" xfId="2204" xr:uid="{00000000-0005-0000-0000-0000510C0000}"/>
    <cellStyle name="Nota 4 3 2" xfId="4777" xr:uid="{00000000-0005-0000-0000-0000520C0000}"/>
    <cellStyle name="Nota 4 3 2 2" xfId="5168" xr:uid="{00000000-0005-0000-0000-0000530C0000}"/>
    <cellStyle name="Nota 4 3 3" xfId="5118" xr:uid="{00000000-0005-0000-0000-0000540C0000}"/>
    <cellStyle name="Nota 4 4" xfId="2205" xr:uid="{00000000-0005-0000-0000-0000550C0000}"/>
    <cellStyle name="Nota 4 4 2" xfId="5119" xr:uid="{00000000-0005-0000-0000-0000560C0000}"/>
    <cellStyle name="Nota 4 5" xfId="2206" xr:uid="{00000000-0005-0000-0000-0000570C0000}"/>
    <cellStyle name="Nota 4 5 2" xfId="5120" xr:uid="{00000000-0005-0000-0000-0000580C0000}"/>
    <cellStyle name="Nota 4 6" xfId="2207" xr:uid="{00000000-0005-0000-0000-0000590C0000}"/>
    <cellStyle name="Nota 4 6 2" xfId="5121" xr:uid="{00000000-0005-0000-0000-00005A0C0000}"/>
    <cellStyle name="Nota 4 7" xfId="4778" xr:uid="{00000000-0005-0000-0000-00005B0C0000}"/>
    <cellStyle name="Nota 4 7 2" xfId="5169" xr:uid="{00000000-0005-0000-0000-00005C0C0000}"/>
    <cellStyle name="Nota 4 8" xfId="2202" xr:uid="{00000000-0005-0000-0000-00005D0C0000}"/>
    <cellStyle name="Nota 4 9" xfId="5116" xr:uid="{00000000-0005-0000-0000-00005E0C0000}"/>
    <cellStyle name="Nota 5" xfId="857" xr:uid="{00000000-0005-0000-0000-00005F0C0000}"/>
    <cellStyle name="Nota 5 2" xfId="2209" xr:uid="{00000000-0005-0000-0000-0000600C0000}"/>
    <cellStyle name="Nota 5 2 2" xfId="4779" xr:uid="{00000000-0005-0000-0000-0000610C0000}"/>
    <cellStyle name="Nota 5 2 2 2" xfId="5170" xr:uid="{00000000-0005-0000-0000-0000620C0000}"/>
    <cellStyle name="Nota 5 2 3" xfId="5123" xr:uid="{00000000-0005-0000-0000-0000630C0000}"/>
    <cellStyle name="Nota 5 3" xfId="2210" xr:uid="{00000000-0005-0000-0000-0000640C0000}"/>
    <cellStyle name="Nota 5 3 2" xfId="5124" xr:uid="{00000000-0005-0000-0000-0000650C0000}"/>
    <cellStyle name="Nota 5 4" xfId="2211" xr:uid="{00000000-0005-0000-0000-0000660C0000}"/>
    <cellStyle name="Nota 5 4 2" xfId="5125" xr:uid="{00000000-0005-0000-0000-0000670C0000}"/>
    <cellStyle name="Nota 5 5" xfId="2212" xr:uid="{00000000-0005-0000-0000-0000680C0000}"/>
    <cellStyle name="Nota 5 5 2" xfId="5126" xr:uid="{00000000-0005-0000-0000-0000690C0000}"/>
    <cellStyle name="Nota 5 6" xfId="2213" xr:uid="{00000000-0005-0000-0000-00006A0C0000}"/>
    <cellStyle name="Nota 5 6 2" xfId="5127" xr:uid="{00000000-0005-0000-0000-00006B0C0000}"/>
    <cellStyle name="Nota 5 7" xfId="4780" xr:uid="{00000000-0005-0000-0000-00006C0C0000}"/>
    <cellStyle name="Nota 5 7 2" xfId="5171" xr:uid="{00000000-0005-0000-0000-00006D0C0000}"/>
    <cellStyle name="Nota 5 8" xfId="2208" xr:uid="{00000000-0005-0000-0000-00006E0C0000}"/>
    <cellStyle name="Nota 5 9" xfId="5122" xr:uid="{00000000-0005-0000-0000-00006F0C0000}"/>
    <cellStyle name="Nota 6" xfId="2214" xr:uid="{00000000-0005-0000-0000-0000700C0000}"/>
    <cellStyle name="Nota 6 2" xfId="4781" xr:uid="{00000000-0005-0000-0000-0000710C0000}"/>
    <cellStyle name="Nota 6 2 2" xfId="5172" xr:uid="{00000000-0005-0000-0000-0000720C0000}"/>
    <cellStyle name="Nota 6 3" xfId="5128" xr:uid="{00000000-0005-0000-0000-0000730C0000}"/>
    <cellStyle name="Nota 7" xfId="2215" xr:uid="{00000000-0005-0000-0000-0000740C0000}"/>
    <cellStyle name="Nota 7 2" xfId="5129" xr:uid="{00000000-0005-0000-0000-0000750C0000}"/>
    <cellStyle name="Nota 8" xfId="2216" xr:uid="{00000000-0005-0000-0000-0000760C0000}"/>
    <cellStyle name="Nota 8 2" xfId="5130" xr:uid="{00000000-0005-0000-0000-0000770C0000}"/>
    <cellStyle name="Nota 9" xfId="2217" xr:uid="{00000000-0005-0000-0000-0000780C0000}"/>
    <cellStyle name="Nota 9 2" xfId="5131" xr:uid="{00000000-0005-0000-0000-0000790C0000}"/>
    <cellStyle name="Note 2" xfId="4782" xr:uid="{00000000-0005-0000-0000-00007A0C0000}"/>
    <cellStyle name="Note 2 2" xfId="4783" xr:uid="{00000000-0005-0000-0000-00007B0C0000}"/>
    <cellStyle name="Note 2 2 2" xfId="4784" xr:uid="{00000000-0005-0000-0000-00007C0C0000}"/>
    <cellStyle name="Note 2 3" xfId="4785" xr:uid="{00000000-0005-0000-0000-00007D0C0000}"/>
    <cellStyle name="Nuovo" xfId="858" xr:uid="{00000000-0005-0000-0000-00007E0C0000}"/>
    <cellStyle name="Nuovo 10" xfId="859" xr:uid="{00000000-0005-0000-0000-00007F0C0000}"/>
    <cellStyle name="Nuovo 10 2" xfId="860" xr:uid="{00000000-0005-0000-0000-0000800C0000}"/>
    <cellStyle name="Nuovo 10 2 2" xfId="3448" xr:uid="{00000000-0005-0000-0000-0000810C0000}"/>
    <cellStyle name="Nuovo 10 3" xfId="861" xr:uid="{00000000-0005-0000-0000-0000820C0000}"/>
    <cellStyle name="Nuovo 10 3 2" xfId="862" xr:uid="{00000000-0005-0000-0000-0000830C0000}"/>
    <cellStyle name="Nuovo 10 3 2 2" xfId="4786" xr:uid="{00000000-0005-0000-0000-0000840C0000}"/>
    <cellStyle name="Nuovo 10 3 2 3" xfId="4787" xr:uid="{00000000-0005-0000-0000-0000850C0000}"/>
    <cellStyle name="Nuovo 10 3 3" xfId="2219" xr:uid="{00000000-0005-0000-0000-0000860C0000}"/>
    <cellStyle name="Nuovo 10 3 3 2" xfId="3449" xr:uid="{00000000-0005-0000-0000-0000870C0000}"/>
    <cellStyle name="Nuovo 10 3 4" xfId="3450" xr:uid="{00000000-0005-0000-0000-0000880C0000}"/>
    <cellStyle name="Nuovo 10 3 5" xfId="2218" xr:uid="{00000000-0005-0000-0000-0000890C0000}"/>
    <cellStyle name="Nuovo 10 4" xfId="863" xr:uid="{00000000-0005-0000-0000-00008A0C0000}"/>
    <cellStyle name="Nuovo 10 4 2" xfId="3451" xr:uid="{00000000-0005-0000-0000-00008B0C0000}"/>
    <cellStyle name="Nuovo 10 4 2 2" xfId="3452" xr:uid="{00000000-0005-0000-0000-00008C0C0000}"/>
    <cellStyle name="Nuovo 10 4 3" xfId="3453" xr:uid="{00000000-0005-0000-0000-00008D0C0000}"/>
    <cellStyle name="Nuovo 10 4 4" xfId="2220" xr:uid="{00000000-0005-0000-0000-00008E0C0000}"/>
    <cellStyle name="Nuovo 10 5" xfId="864" xr:uid="{00000000-0005-0000-0000-00008F0C0000}"/>
    <cellStyle name="Nuovo 11" xfId="865" xr:uid="{00000000-0005-0000-0000-0000900C0000}"/>
    <cellStyle name="Nuovo 11 2" xfId="866" xr:uid="{00000000-0005-0000-0000-0000910C0000}"/>
    <cellStyle name="Nuovo 11 2 2" xfId="3454" xr:uid="{00000000-0005-0000-0000-0000920C0000}"/>
    <cellStyle name="Nuovo 11 3" xfId="867" xr:uid="{00000000-0005-0000-0000-0000930C0000}"/>
    <cellStyle name="Nuovo 11 3 2" xfId="868" xr:uid="{00000000-0005-0000-0000-0000940C0000}"/>
    <cellStyle name="Nuovo 11 3 2 2" xfId="4788" xr:uid="{00000000-0005-0000-0000-0000950C0000}"/>
    <cellStyle name="Nuovo 11 3 2 3" xfId="4789" xr:uid="{00000000-0005-0000-0000-0000960C0000}"/>
    <cellStyle name="Nuovo 11 3 3" xfId="2222" xr:uid="{00000000-0005-0000-0000-0000970C0000}"/>
    <cellStyle name="Nuovo 11 3 3 2" xfId="3455" xr:uid="{00000000-0005-0000-0000-0000980C0000}"/>
    <cellStyle name="Nuovo 11 3 4" xfId="3456" xr:uid="{00000000-0005-0000-0000-0000990C0000}"/>
    <cellStyle name="Nuovo 11 3 5" xfId="2221" xr:uid="{00000000-0005-0000-0000-00009A0C0000}"/>
    <cellStyle name="Nuovo 11 4" xfId="869" xr:uid="{00000000-0005-0000-0000-00009B0C0000}"/>
    <cellStyle name="Nuovo 11 4 2" xfId="3457" xr:uid="{00000000-0005-0000-0000-00009C0C0000}"/>
    <cellStyle name="Nuovo 11 4 2 2" xfId="3458" xr:uid="{00000000-0005-0000-0000-00009D0C0000}"/>
    <cellStyle name="Nuovo 11 4 3" xfId="3459" xr:uid="{00000000-0005-0000-0000-00009E0C0000}"/>
    <cellStyle name="Nuovo 11 4 4" xfId="2223" xr:uid="{00000000-0005-0000-0000-00009F0C0000}"/>
    <cellStyle name="Nuovo 11 5" xfId="870" xr:uid="{00000000-0005-0000-0000-0000A00C0000}"/>
    <cellStyle name="Nuovo 12" xfId="871" xr:uid="{00000000-0005-0000-0000-0000A10C0000}"/>
    <cellStyle name="Nuovo 12 2" xfId="872" xr:uid="{00000000-0005-0000-0000-0000A20C0000}"/>
    <cellStyle name="Nuovo 12 2 2" xfId="3460" xr:uid="{00000000-0005-0000-0000-0000A30C0000}"/>
    <cellStyle name="Nuovo 12 3" xfId="873" xr:uid="{00000000-0005-0000-0000-0000A40C0000}"/>
    <cellStyle name="Nuovo 12 3 2" xfId="874" xr:uid="{00000000-0005-0000-0000-0000A50C0000}"/>
    <cellStyle name="Nuovo 12 3 2 2" xfId="4790" xr:uid="{00000000-0005-0000-0000-0000A60C0000}"/>
    <cellStyle name="Nuovo 12 3 2 3" xfId="4791" xr:uid="{00000000-0005-0000-0000-0000A70C0000}"/>
    <cellStyle name="Nuovo 12 3 3" xfId="2225" xr:uid="{00000000-0005-0000-0000-0000A80C0000}"/>
    <cellStyle name="Nuovo 12 3 3 2" xfId="3461" xr:uid="{00000000-0005-0000-0000-0000A90C0000}"/>
    <cellStyle name="Nuovo 12 3 4" xfId="3462" xr:uid="{00000000-0005-0000-0000-0000AA0C0000}"/>
    <cellStyle name="Nuovo 12 3 5" xfId="2224" xr:uid="{00000000-0005-0000-0000-0000AB0C0000}"/>
    <cellStyle name="Nuovo 12 4" xfId="875" xr:uid="{00000000-0005-0000-0000-0000AC0C0000}"/>
    <cellStyle name="Nuovo 12 4 2" xfId="3463" xr:uid="{00000000-0005-0000-0000-0000AD0C0000}"/>
    <cellStyle name="Nuovo 12 4 2 2" xfId="3464" xr:uid="{00000000-0005-0000-0000-0000AE0C0000}"/>
    <cellStyle name="Nuovo 12 4 3" xfId="3465" xr:uid="{00000000-0005-0000-0000-0000AF0C0000}"/>
    <cellStyle name="Nuovo 12 4 4" xfId="2226" xr:uid="{00000000-0005-0000-0000-0000B00C0000}"/>
    <cellStyle name="Nuovo 12 5" xfId="876" xr:uid="{00000000-0005-0000-0000-0000B10C0000}"/>
    <cellStyle name="Nuovo 13" xfId="877" xr:uid="{00000000-0005-0000-0000-0000B20C0000}"/>
    <cellStyle name="Nuovo 13 2" xfId="878" xr:uid="{00000000-0005-0000-0000-0000B30C0000}"/>
    <cellStyle name="Nuovo 13 2 2" xfId="3466" xr:uid="{00000000-0005-0000-0000-0000B40C0000}"/>
    <cellStyle name="Nuovo 13 3" xfId="879" xr:uid="{00000000-0005-0000-0000-0000B50C0000}"/>
    <cellStyle name="Nuovo 13 3 2" xfId="880" xr:uid="{00000000-0005-0000-0000-0000B60C0000}"/>
    <cellStyle name="Nuovo 13 3 2 2" xfId="4792" xr:uid="{00000000-0005-0000-0000-0000B70C0000}"/>
    <cellStyle name="Nuovo 13 3 2 3" xfId="4793" xr:uid="{00000000-0005-0000-0000-0000B80C0000}"/>
    <cellStyle name="Nuovo 13 3 3" xfId="2228" xr:uid="{00000000-0005-0000-0000-0000B90C0000}"/>
    <cellStyle name="Nuovo 13 3 3 2" xfId="3467" xr:uid="{00000000-0005-0000-0000-0000BA0C0000}"/>
    <cellStyle name="Nuovo 13 3 4" xfId="3468" xr:uid="{00000000-0005-0000-0000-0000BB0C0000}"/>
    <cellStyle name="Nuovo 13 3 5" xfId="2227" xr:uid="{00000000-0005-0000-0000-0000BC0C0000}"/>
    <cellStyle name="Nuovo 13 4" xfId="881" xr:uid="{00000000-0005-0000-0000-0000BD0C0000}"/>
    <cellStyle name="Nuovo 13 4 2" xfId="3469" xr:uid="{00000000-0005-0000-0000-0000BE0C0000}"/>
    <cellStyle name="Nuovo 13 4 2 2" xfId="3470" xr:uid="{00000000-0005-0000-0000-0000BF0C0000}"/>
    <cellStyle name="Nuovo 13 4 3" xfId="3471" xr:uid="{00000000-0005-0000-0000-0000C00C0000}"/>
    <cellStyle name="Nuovo 13 4 4" xfId="2229" xr:uid="{00000000-0005-0000-0000-0000C10C0000}"/>
    <cellStyle name="Nuovo 13 5" xfId="882" xr:uid="{00000000-0005-0000-0000-0000C20C0000}"/>
    <cellStyle name="Nuovo 14" xfId="883" xr:uid="{00000000-0005-0000-0000-0000C30C0000}"/>
    <cellStyle name="Nuovo 14 2" xfId="884" xr:uid="{00000000-0005-0000-0000-0000C40C0000}"/>
    <cellStyle name="Nuovo 14 2 2" xfId="3472" xr:uid="{00000000-0005-0000-0000-0000C50C0000}"/>
    <cellStyle name="Nuovo 14 3" xfId="885" xr:uid="{00000000-0005-0000-0000-0000C60C0000}"/>
    <cellStyle name="Nuovo 14 3 2" xfId="886" xr:uid="{00000000-0005-0000-0000-0000C70C0000}"/>
    <cellStyle name="Nuovo 14 3 2 2" xfId="4794" xr:uid="{00000000-0005-0000-0000-0000C80C0000}"/>
    <cellStyle name="Nuovo 14 3 2 3" xfId="4795" xr:uid="{00000000-0005-0000-0000-0000C90C0000}"/>
    <cellStyle name="Nuovo 14 3 3" xfId="2231" xr:uid="{00000000-0005-0000-0000-0000CA0C0000}"/>
    <cellStyle name="Nuovo 14 3 3 2" xfId="3473" xr:uid="{00000000-0005-0000-0000-0000CB0C0000}"/>
    <cellStyle name="Nuovo 14 3 4" xfId="3474" xr:uid="{00000000-0005-0000-0000-0000CC0C0000}"/>
    <cellStyle name="Nuovo 14 3 5" xfId="2230" xr:uid="{00000000-0005-0000-0000-0000CD0C0000}"/>
    <cellStyle name="Nuovo 14 4" xfId="887" xr:uid="{00000000-0005-0000-0000-0000CE0C0000}"/>
    <cellStyle name="Nuovo 14 4 2" xfId="3475" xr:uid="{00000000-0005-0000-0000-0000CF0C0000}"/>
    <cellStyle name="Nuovo 14 4 2 2" xfId="3476" xr:uid="{00000000-0005-0000-0000-0000D00C0000}"/>
    <cellStyle name="Nuovo 14 4 3" xfId="3477" xr:uid="{00000000-0005-0000-0000-0000D10C0000}"/>
    <cellStyle name="Nuovo 14 4 4" xfId="2232" xr:uid="{00000000-0005-0000-0000-0000D20C0000}"/>
    <cellStyle name="Nuovo 14 5" xfId="888" xr:uid="{00000000-0005-0000-0000-0000D30C0000}"/>
    <cellStyle name="Nuovo 15" xfId="889" xr:uid="{00000000-0005-0000-0000-0000D40C0000}"/>
    <cellStyle name="Nuovo 15 2" xfId="890" xr:uid="{00000000-0005-0000-0000-0000D50C0000}"/>
    <cellStyle name="Nuovo 15 2 2" xfId="3478" xr:uid="{00000000-0005-0000-0000-0000D60C0000}"/>
    <cellStyle name="Nuovo 15 3" xfId="891" xr:uid="{00000000-0005-0000-0000-0000D70C0000}"/>
    <cellStyle name="Nuovo 15 3 2" xfId="892" xr:uid="{00000000-0005-0000-0000-0000D80C0000}"/>
    <cellStyle name="Nuovo 15 3 2 2" xfId="4796" xr:uid="{00000000-0005-0000-0000-0000D90C0000}"/>
    <cellStyle name="Nuovo 15 3 2 3" xfId="4797" xr:uid="{00000000-0005-0000-0000-0000DA0C0000}"/>
    <cellStyle name="Nuovo 15 3 3" xfId="2234" xr:uid="{00000000-0005-0000-0000-0000DB0C0000}"/>
    <cellStyle name="Nuovo 15 3 3 2" xfId="3479" xr:uid="{00000000-0005-0000-0000-0000DC0C0000}"/>
    <cellStyle name="Nuovo 15 3 4" xfId="3480" xr:uid="{00000000-0005-0000-0000-0000DD0C0000}"/>
    <cellStyle name="Nuovo 15 3 5" xfId="2233" xr:uid="{00000000-0005-0000-0000-0000DE0C0000}"/>
    <cellStyle name="Nuovo 15 4" xfId="893" xr:uid="{00000000-0005-0000-0000-0000DF0C0000}"/>
    <cellStyle name="Nuovo 15 4 2" xfId="3481" xr:uid="{00000000-0005-0000-0000-0000E00C0000}"/>
    <cellStyle name="Nuovo 15 4 2 2" xfId="3482" xr:uid="{00000000-0005-0000-0000-0000E10C0000}"/>
    <cellStyle name="Nuovo 15 4 3" xfId="3483" xr:uid="{00000000-0005-0000-0000-0000E20C0000}"/>
    <cellStyle name="Nuovo 15 4 4" xfId="2235" xr:uid="{00000000-0005-0000-0000-0000E30C0000}"/>
    <cellStyle name="Nuovo 15 5" xfId="894" xr:uid="{00000000-0005-0000-0000-0000E40C0000}"/>
    <cellStyle name="Nuovo 16" xfId="895" xr:uid="{00000000-0005-0000-0000-0000E50C0000}"/>
    <cellStyle name="Nuovo 16 2" xfId="896" xr:uid="{00000000-0005-0000-0000-0000E60C0000}"/>
    <cellStyle name="Nuovo 16 2 2" xfId="3484" xr:uid="{00000000-0005-0000-0000-0000E70C0000}"/>
    <cellStyle name="Nuovo 16 3" xfId="897" xr:uid="{00000000-0005-0000-0000-0000E80C0000}"/>
    <cellStyle name="Nuovo 16 3 2" xfId="898" xr:uid="{00000000-0005-0000-0000-0000E90C0000}"/>
    <cellStyle name="Nuovo 16 3 2 2" xfId="4798" xr:uid="{00000000-0005-0000-0000-0000EA0C0000}"/>
    <cellStyle name="Nuovo 16 3 2 3" xfId="4799" xr:uid="{00000000-0005-0000-0000-0000EB0C0000}"/>
    <cellStyle name="Nuovo 16 3 3" xfId="2237" xr:uid="{00000000-0005-0000-0000-0000EC0C0000}"/>
    <cellStyle name="Nuovo 16 3 3 2" xfId="3485" xr:uid="{00000000-0005-0000-0000-0000ED0C0000}"/>
    <cellStyle name="Nuovo 16 3 4" xfId="3486" xr:uid="{00000000-0005-0000-0000-0000EE0C0000}"/>
    <cellStyle name="Nuovo 16 3 5" xfId="2236" xr:uid="{00000000-0005-0000-0000-0000EF0C0000}"/>
    <cellStyle name="Nuovo 16 4" xfId="899" xr:uid="{00000000-0005-0000-0000-0000F00C0000}"/>
    <cellStyle name="Nuovo 16 4 2" xfId="3487" xr:uid="{00000000-0005-0000-0000-0000F10C0000}"/>
    <cellStyle name="Nuovo 16 4 2 2" xfId="3488" xr:uid="{00000000-0005-0000-0000-0000F20C0000}"/>
    <cellStyle name="Nuovo 16 4 3" xfId="3489" xr:uid="{00000000-0005-0000-0000-0000F30C0000}"/>
    <cellStyle name="Nuovo 16 4 4" xfId="2238" xr:uid="{00000000-0005-0000-0000-0000F40C0000}"/>
    <cellStyle name="Nuovo 16 5" xfId="900" xr:uid="{00000000-0005-0000-0000-0000F50C0000}"/>
    <cellStyle name="Nuovo 17" xfId="901" xr:uid="{00000000-0005-0000-0000-0000F60C0000}"/>
    <cellStyle name="Nuovo 17 2" xfId="902" xr:uid="{00000000-0005-0000-0000-0000F70C0000}"/>
    <cellStyle name="Nuovo 17 2 2" xfId="3490" xr:uid="{00000000-0005-0000-0000-0000F80C0000}"/>
    <cellStyle name="Nuovo 17 3" xfId="903" xr:uid="{00000000-0005-0000-0000-0000F90C0000}"/>
    <cellStyle name="Nuovo 17 3 2" xfId="904" xr:uid="{00000000-0005-0000-0000-0000FA0C0000}"/>
    <cellStyle name="Nuovo 17 3 2 2" xfId="4800" xr:uid="{00000000-0005-0000-0000-0000FB0C0000}"/>
    <cellStyle name="Nuovo 17 3 2 3" xfId="4801" xr:uid="{00000000-0005-0000-0000-0000FC0C0000}"/>
    <cellStyle name="Nuovo 17 3 3" xfId="2240" xr:uid="{00000000-0005-0000-0000-0000FD0C0000}"/>
    <cellStyle name="Nuovo 17 3 3 2" xfId="3491" xr:uid="{00000000-0005-0000-0000-0000FE0C0000}"/>
    <cellStyle name="Nuovo 17 3 4" xfId="3492" xr:uid="{00000000-0005-0000-0000-0000FF0C0000}"/>
    <cellStyle name="Nuovo 17 3 5" xfId="2239" xr:uid="{00000000-0005-0000-0000-0000000D0000}"/>
    <cellStyle name="Nuovo 17 4" xfId="905" xr:uid="{00000000-0005-0000-0000-0000010D0000}"/>
    <cellStyle name="Nuovo 17 4 2" xfId="3493" xr:uid="{00000000-0005-0000-0000-0000020D0000}"/>
    <cellStyle name="Nuovo 17 4 2 2" xfId="3494" xr:uid="{00000000-0005-0000-0000-0000030D0000}"/>
    <cellStyle name="Nuovo 17 4 3" xfId="3495" xr:uid="{00000000-0005-0000-0000-0000040D0000}"/>
    <cellStyle name="Nuovo 17 4 4" xfId="2241" xr:uid="{00000000-0005-0000-0000-0000050D0000}"/>
    <cellStyle name="Nuovo 17 5" xfId="906" xr:uid="{00000000-0005-0000-0000-0000060D0000}"/>
    <cellStyle name="Nuovo 18" xfId="907" xr:uid="{00000000-0005-0000-0000-0000070D0000}"/>
    <cellStyle name="Nuovo 18 2" xfId="908" xr:uid="{00000000-0005-0000-0000-0000080D0000}"/>
    <cellStyle name="Nuovo 18 2 2" xfId="3496" xr:uid="{00000000-0005-0000-0000-0000090D0000}"/>
    <cellStyle name="Nuovo 18 3" xfId="909" xr:uid="{00000000-0005-0000-0000-00000A0D0000}"/>
    <cellStyle name="Nuovo 18 3 2" xfId="910" xr:uid="{00000000-0005-0000-0000-00000B0D0000}"/>
    <cellStyle name="Nuovo 18 3 2 2" xfId="4802" xr:uid="{00000000-0005-0000-0000-00000C0D0000}"/>
    <cellStyle name="Nuovo 18 3 2 3" xfId="4803" xr:uid="{00000000-0005-0000-0000-00000D0D0000}"/>
    <cellStyle name="Nuovo 18 3 3" xfId="2243" xr:uid="{00000000-0005-0000-0000-00000E0D0000}"/>
    <cellStyle name="Nuovo 18 3 3 2" xfId="3497" xr:uid="{00000000-0005-0000-0000-00000F0D0000}"/>
    <cellStyle name="Nuovo 18 3 4" xfId="3498" xr:uid="{00000000-0005-0000-0000-0000100D0000}"/>
    <cellStyle name="Nuovo 18 3 5" xfId="2242" xr:uid="{00000000-0005-0000-0000-0000110D0000}"/>
    <cellStyle name="Nuovo 18 4" xfId="911" xr:uid="{00000000-0005-0000-0000-0000120D0000}"/>
    <cellStyle name="Nuovo 18 4 2" xfId="3499" xr:uid="{00000000-0005-0000-0000-0000130D0000}"/>
    <cellStyle name="Nuovo 18 4 2 2" xfId="3500" xr:uid="{00000000-0005-0000-0000-0000140D0000}"/>
    <cellStyle name="Nuovo 18 4 3" xfId="3501" xr:uid="{00000000-0005-0000-0000-0000150D0000}"/>
    <cellStyle name="Nuovo 18 4 4" xfId="2244" xr:uid="{00000000-0005-0000-0000-0000160D0000}"/>
    <cellStyle name="Nuovo 18 5" xfId="912" xr:uid="{00000000-0005-0000-0000-0000170D0000}"/>
    <cellStyle name="Nuovo 19" xfId="913" xr:uid="{00000000-0005-0000-0000-0000180D0000}"/>
    <cellStyle name="Nuovo 19 2" xfId="914" xr:uid="{00000000-0005-0000-0000-0000190D0000}"/>
    <cellStyle name="Nuovo 19 2 2" xfId="3502" xr:uid="{00000000-0005-0000-0000-00001A0D0000}"/>
    <cellStyle name="Nuovo 19 3" xfId="915" xr:uid="{00000000-0005-0000-0000-00001B0D0000}"/>
    <cellStyle name="Nuovo 19 3 2" xfId="916" xr:uid="{00000000-0005-0000-0000-00001C0D0000}"/>
    <cellStyle name="Nuovo 19 3 2 2" xfId="4804" xr:uid="{00000000-0005-0000-0000-00001D0D0000}"/>
    <cellStyle name="Nuovo 19 3 2 3" xfId="4805" xr:uid="{00000000-0005-0000-0000-00001E0D0000}"/>
    <cellStyle name="Nuovo 19 3 3" xfId="2246" xr:uid="{00000000-0005-0000-0000-00001F0D0000}"/>
    <cellStyle name="Nuovo 19 3 3 2" xfId="3503" xr:uid="{00000000-0005-0000-0000-0000200D0000}"/>
    <cellStyle name="Nuovo 19 3 4" xfId="3504" xr:uid="{00000000-0005-0000-0000-0000210D0000}"/>
    <cellStyle name="Nuovo 19 3 5" xfId="2245" xr:uid="{00000000-0005-0000-0000-0000220D0000}"/>
    <cellStyle name="Nuovo 19 4" xfId="917" xr:uid="{00000000-0005-0000-0000-0000230D0000}"/>
    <cellStyle name="Nuovo 19 4 2" xfId="3505" xr:uid="{00000000-0005-0000-0000-0000240D0000}"/>
    <cellStyle name="Nuovo 19 4 2 2" xfId="3506" xr:uid="{00000000-0005-0000-0000-0000250D0000}"/>
    <cellStyle name="Nuovo 19 4 3" xfId="3507" xr:uid="{00000000-0005-0000-0000-0000260D0000}"/>
    <cellStyle name="Nuovo 19 4 4" xfId="2247" xr:uid="{00000000-0005-0000-0000-0000270D0000}"/>
    <cellStyle name="Nuovo 19 5" xfId="918" xr:uid="{00000000-0005-0000-0000-0000280D0000}"/>
    <cellStyle name="Nuovo 2" xfId="919" xr:uid="{00000000-0005-0000-0000-0000290D0000}"/>
    <cellStyle name="Nuovo 2 2" xfId="920" xr:uid="{00000000-0005-0000-0000-00002A0D0000}"/>
    <cellStyle name="Nuovo 2 2 2" xfId="3508" xr:uid="{00000000-0005-0000-0000-00002B0D0000}"/>
    <cellStyle name="Nuovo 2 3" xfId="921" xr:uid="{00000000-0005-0000-0000-00002C0D0000}"/>
    <cellStyle name="Nuovo 2 3 2" xfId="922" xr:uid="{00000000-0005-0000-0000-00002D0D0000}"/>
    <cellStyle name="Nuovo 2 3 2 2" xfId="4806" xr:uid="{00000000-0005-0000-0000-00002E0D0000}"/>
    <cellStyle name="Nuovo 2 3 2 3" xfId="4807" xr:uid="{00000000-0005-0000-0000-00002F0D0000}"/>
    <cellStyle name="Nuovo 2 3 3" xfId="2249" xr:uid="{00000000-0005-0000-0000-0000300D0000}"/>
    <cellStyle name="Nuovo 2 3 3 2" xfId="3509" xr:uid="{00000000-0005-0000-0000-0000310D0000}"/>
    <cellStyle name="Nuovo 2 3 4" xfId="3510" xr:uid="{00000000-0005-0000-0000-0000320D0000}"/>
    <cellStyle name="Nuovo 2 3 5" xfId="2248" xr:uid="{00000000-0005-0000-0000-0000330D0000}"/>
    <cellStyle name="Nuovo 2 4" xfId="923" xr:uid="{00000000-0005-0000-0000-0000340D0000}"/>
    <cellStyle name="Nuovo 2 4 2" xfId="3511" xr:uid="{00000000-0005-0000-0000-0000350D0000}"/>
    <cellStyle name="Nuovo 2 4 2 2" xfId="3512" xr:uid="{00000000-0005-0000-0000-0000360D0000}"/>
    <cellStyle name="Nuovo 2 4 3" xfId="3513" xr:uid="{00000000-0005-0000-0000-0000370D0000}"/>
    <cellStyle name="Nuovo 2 4 4" xfId="2250" xr:uid="{00000000-0005-0000-0000-0000380D0000}"/>
    <cellStyle name="Nuovo 2 5" xfId="924" xr:uid="{00000000-0005-0000-0000-0000390D0000}"/>
    <cellStyle name="Nuovo 20" xfId="925" xr:uid="{00000000-0005-0000-0000-00003A0D0000}"/>
    <cellStyle name="Nuovo 20 2" xfId="926" xr:uid="{00000000-0005-0000-0000-00003B0D0000}"/>
    <cellStyle name="Nuovo 20 2 2" xfId="3514" xr:uid="{00000000-0005-0000-0000-00003C0D0000}"/>
    <cellStyle name="Nuovo 20 3" xfId="927" xr:uid="{00000000-0005-0000-0000-00003D0D0000}"/>
    <cellStyle name="Nuovo 20 3 2" xfId="928" xr:uid="{00000000-0005-0000-0000-00003E0D0000}"/>
    <cellStyle name="Nuovo 20 3 2 2" xfId="4808" xr:uid="{00000000-0005-0000-0000-00003F0D0000}"/>
    <cellStyle name="Nuovo 20 3 2 3" xfId="4809" xr:uid="{00000000-0005-0000-0000-0000400D0000}"/>
    <cellStyle name="Nuovo 20 3 3" xfId="2252" xr:uid="{00000000-0005-0000-0000-0000410D0000}"/>
    <cellStyle name="Nuovo 20 3 3 2" xfId="3515" xr:uid="{00000000-0005-0000-0000-0000420D0000}"/>
    <cellStyle name="Nuovo 20 3 4" xfId="3516" xr:uid="{00000000-0005-0000-0000-0000430D0000}"/>
    <cellStyle name="Nuovo 20 3 5" xfId="2251" xr:uid="{00000000-0005-0000-0000-0000440D0000}"/>
    <cellStyle name="Nuovo 20 4" xfId="929" xr:uid="{00000000-0005-0000-0000-0000450D0000}"/>
    <cellStyle name="Nuovo 20 4 2" xfId="3517" xr:uid="{00000000-0005-0000-0000-0000460D0000}"/>
    <cellStyle name="Nuovo 20 4 2 2" xfId="3518" xr:uid="{00000000-0005-0000-0000-0000470D0000}"/>
    <cellStyle name="Nuovo 20 4 3" xfId="3519" xr:uid="{00000000-0005-0000-0000-0000480D0000}"/>
    <cellStyle name="Nuovo 20 4 4" xfId="2253" xr:uid="{00000000-0005-0000-0000-0000490D0000}"/>
    <cellStyle name="Nuovo 20 5" xfId="930" xr:uid="{00000000-0005-0000-0000-00004A0D0000}"/>
    <cellStyle name="Nuovo 21" xfId="931" xr:uid="{00000000-0005-0000-0000-00004B0D0000}"/>
    <cellStyle name="Nuovo 21 2" xfId="932" xr:uid="{00000000-0005-0000-0000-00004C0D0000}"/>
    <cellStyle name="Nuovo 21 2 2" xfId="3520" xr:uid="{00000000-0005-0000-0000-00004D0D0000}"/>
    <cellStyle name="Nuovo 21 3" xfId="933" xr:uid="{00000000-0005-0000-0000-00004E0D0000}"/>
    <cellStyle name="Nuovo 21 3 2" xfId="934" xr:uid="{00000000-0005-0000-0000-00004F0D0000}"/>
    <cellStyle name="Nuovo 21 3 2 2" xfId="4810" xr:uid="{00000000-0005-0000-0000-0000500D0000}"/>
    <cellStyle name="Nuovo 21 3 2 3" xfId="4811" xr:uid="{00000000-0005-0000-0000-0000510D0000}"/>
    <cellStyle name="Nuovo 21 3 3" xfId="2255" xr:uid="{00000000-0005-0000-0000-0000520D0000}"/>
    <cellStyle name="Nuovo 21 3 3 2" xfId="3521" xr:uid="{00000000-0005-0000-0000-0000530D0000}"/>
    <cellStyle name="Nuovo 21 3 4" xfId="3522" xr:uid="{00000000-0005-0000-0000-0000540D0000}"/>
    <cellStyle name="Nuovo 21 3 5" xfId="2254" xr:uid="{00000000-0005-0000-0000-0000550D0000}"/>
    <cellStyle name="Nuovo 21 4" xfId="935" xr:uid="{00000000-0005-0000-0000-0000560D0000}"/>
    <cellStyle name="Nuovo 21 4 2" xfId="3523" xr:uid="{00000000-0005-0000-0000-0000570D0000}"/>
    <cellStyle name="Nuovo 21 4 2 2" xfId="3524" xr:uid="{00000000-0005-0000-0000-0000580D0000}"/>
    <cellStyle name="Nuovo 21 4 3" xfId="3525" xr:uid="{00000000-0005-0000-0000-0000590D0000}"/>
    <cellStyle name="Nuovo 21 4 4" xfId="2256" xr:uid="{00000000-0005-0000-0000-00005A0D0000}"/>
    <cellStyle name="Nuovo 21 5" xfId="936" xr:uid="{00000000-0005-0000-0000-00005B0D0000}"/>
    <cellStyle name="Nuovo 22" xfId="937" xr:uid="{00000000-0005-0000-0000-00005C0D0000}"/>
    <cellStyle name="Nuovo 22 2" xfId="938" xr:uid="{00000000-0005-0000-0000-00005D0D0000}"/>
    <cellStyle name="Nuovo 22 2 2" xfId="3526" xr:uid="{00000000-0005-0000-0000-00005E0D0000}"/>
    <cellStyle name="Nuovo 22 3" xfId="939" xr:uid="{00000000-0005-0000-0000-00005F0D0000}"/>
    <cellStyle name="Nuovo 22 3 2" xfId="940" xr:uid="{00000000-0005-0000-0000-0000600D0000}"/>
    <cellStyle name="Nuovo 22 3 2 2" xfId="4812" xr:uid="{00000000-0005-0000-0000-0000610D0000}"/>
    <cellStyle name="Nuovo 22 3 2 3" xfId="4813" xr:uid="{00000000-0005-0000-0000-0000620D0000}"/>
    <cellStyle name="Nuovo 22 3 3" xfId="2258" xr:uid="{00000000-0005-0000-0000-0000630D0000}"/>
    <cellStyle name="Nuovo 22 3 3 2" xfId="3527" xr:uid="{00000000-0005-0000-0000-0000640D0000}"/>
    <cellStyle name="Nuovo 22 3 4" xfId="3528" xr:uid="{00000000-0005-0000-0000-0000650D0000}"/>
    <cellStyle name="Nuovo 22 3 5" xfId="2257" xr:uid="{00000000-0005-0000-0000-0000660D0000}"/>
    <cellStyle name="Nuovo 22 4" xfId="941" xr:uid="{00000000-0005-0000-0000-0000670D0000}"/>
    <cellStyle name="Nuovo 22 4 2" xfId="3529" xr:uid="{00000000-0005-0000-0000-0000680D0000}"/>
    <cellStyle name="Nuovo 22 4 2 2" xfId="3530" xr:uid="{00000000-0005-0000-0000-0000690D0000}"/>
    <cellStyle name="Nuovo 22 4 3" xfId="3531" xr:uid="{00000000-0005-0000-0000-00006A0D0000}"/>
    <cellStyle name="Nuovo 22 4 4" xfId="2259" xr:uid="{00000000-0005-0000-0000-00006B0D0000}"/>
    <cellStyle name="Nuovo 22 5" xfId="942" xr:uid="{00000000-0005-0000-0000-00006C0D0000}"/>
    <cellStyle name="Nuovo 23" xfId="943" xr:uid="{00000000-0005-0000-0000-00006D0D0000}"/>
    <cellStyle name="Nuovo 23 2" xfId="944" xr:uid="{00000000-0005-0000-0000-00006E0D0000}"/>
    <cellStyle name="Nuovo 23 2 2" xfId="3532" xr:uid="{00000000-0005-0000-0000-00006F0D0000}"/>
    <cellStyle name="Nuovo 23 3" xfId="945" xr:uid="{00000000-0005-0000-0000-0000700D0000}"/>
    <cellStyle name="Nuovo 23 3 2" xfId="946" xr:uid="{00000000-0005-0000-0000-0000710D0000}"/>
    <cellStyle name="Nuovo 23 3 2 2" xfId="4814" xr:uid="{00000000-0005-0000-0000-0000720D0000}"/>
    <cellStyle name="Nuovo 23 3 2 3" xfId="4815" xr:uid="{00000000-0005-0000-0000-0000730D0000}"/>
    <cellStyle name="Nuovo 23 3 3" xfId="2261" xr:uid="{00000000-0005-0000-0000-0000740D0000}"/>
    <cellStyle name="Nuovo 23 3 3 2" xfId="3533" xr:uid="{00000000-0005-0000-0000-0000750D0000}"/>
    <cellStyle name="Nuovo 23 3 4" xfId="3534" xr:uid="{00000000-0005-0000-0000-0000760D0000}"/>
    <cellStyle name="Nuovo 23 3 5" xfId="2260" xr:uid="{00000000-0005-0000-0000-0000770D0000}"/>
    <cellStyle name="Nuovo 23 4" xfId="947" xr:uid="{00000000-0005-0000-0000-0000780D0000}"/>
    <cellStyle name="Nuovo 23 4 2" xfId="3535" xr:uid="{00000000-0005-0000-0000-0000790D0000}"/>
    <cellStyle name="Nuovo 23 4 2 2" xfId="3536" xr:uid="{00000000-0005-0000-0000-00007A0D0000}"/>
    <cellStyle name="Nuovo 23 4 3" xfId="3537" xr:uid="{00000000-0005-0000-0000-00007B0D0000}"/>
    <cellStyle name="Nuovo 23 4 4" xfId="2262" xr:uid="{00000000-0005-0000-0000-00007C0D0000}"/>
    <cellStyle name="Nuovo 23 5" xfId="948" xr:uid="{00000000-0005-0000-0000-00007D0D0000}"/>
    <cellStyle name="Nuovo 24" xfId="949" xr:uid="{00000000-0005-0000-0000-00007E0D0000}"/>
    <cellStyle name="Nuovo 24 2" xfId="950" xr:uid="{00000000-0005-0000-0000-00007F0D0000}"/>
    <cellStyle name="Nuovo 24 2 2" xfId="3538" xr:uid="{00000000-0005-0000-0000-0000800D0000}"/>
    <cellStyle name="Nuovo 24 3" xfId="951" xr:uid="{00000000-0005-0000-0000-0000810D0000}"/>
    <cellStyle name="Nuovo 24 3 2" xfId="952" xr:uid="{00000000-0005-0000-0000-0000820D0000}"/>
    <cellStyle name="Nuovo 24 3 2 2" xfId="4816" xr:uid="{00000000-0005-0000-0000-0000830D0000}"/>
    <cellStyle name="Nuovo 24 3 2 3" xfId="4817" xr:uid="{00000000-0005-0000-0000-0000840D0000}"/>
    <cellStyle name="Nuovo 24 3 3" xfId="2264" xr:uid="{00000000-0005-0000-0000-0000850D0000}"/>
    <cellStyle name="Nuovo 24 3 3 2" xfId="3539" xr:uid="{00000000-0005-0000-0000-0000860D0000}"/>
    <cellStyle name="Nuovo 24 3 4" xfId="3540" xr:uid="{00000000-0005-0000-0000-0000870D0000}"/>
    <cellStyle name="Nuovo 24 3 5" xfId="2263" xr:uid="{00000000-0005-0000-0000-0000880D0000}"/>
    <cellStyle name="Nuovo 24 4" xfId="953" xr:uid="{00000000-0005-0000-0000-0000890D0000}"/>
    <cellStyle name="Nuovo 24 4 2" xfId="3541" xr:uid="{00000000-0005-0000-0000-00008A0D0000}"/>
    <cellStyle name="Nuovo 24 4 2 2" xfId="3542" xr:uid="{00000000-0005-0000-0000-00008B0D0000}"/>
    <cellStyle name="Nuovo 24 4 3" xfId="3543" xr:uid="{00000000-0005-0000-0000-00008C0D0000}"/>
    <cellStyle name="Nuovo 24 4 4" xfId="2265" xr:uid="{00000000-0005-0000-0000-00008D0D0000}"/>
    <cellStyle name="Nuovo 24 5" xfId="954" xr:uid="{00000000-0005-0000-0000-00008E0D0000}"/>
    <cellStyle name="Nuovo 25" xfId="955" xr:uid="{00000000-0005-0000-0000-00008F0D0000}"/>
    <cellStyle name="Nuovo 25 2" xfId="956" xr:uid="{00000000-0005-0000-0000-0000900D0000}"/>
    <cellStyle name="Nuovo 25 2 2" xfId="3544" xr:uid="{00000000-0005-0000-0000-0000910D0000}"/>
    <cellStyle name="Nuovo 25 3" xfId="957" xr:uid="{00000000-0005-0000-0000-0000920D0000}"/>
    <cellStyle name="Nuovo 25 3 2" xfId="958" xr:uid="{00000000-0005-0000-0000-0000930D0000}"/>
    <cellStyle name="Nuovo 25 3 2 2" xfId="4818" xr:uid="{00000000-0005-0000-0000-0000940D0000}"/>
    <cellStyle name="Nuovo 25 3 2 3" xfId="4819" xr:uid="{00000000-0005-0000-0000-0000950D0000}"/>
    <cellStyle name="Nuovo 25 3 3" xfId="2267" xr:uid="{00000000-0005-0000-0000-0000960D0000}"/>
    <cellStyle name="Nuovo 25 3 3 2" xfId="3545" xr:uid="{00000000-0005-0000-0000-0000970D0000}"/>
    <cellStyle name="Nuovo 25 3 4" xfId="3546" xr:uid="{00000000-0005-0000-0000-0000980D0000}"/>
    <cellStyle name="Nuovo 25 3 5" xfId="2266" xr:uid="{00000000-0005-0000-0000-0000990D0000}"/>
    <cellStyle name="Nuovo 25 4" xfId="959" xr:uid="{00000000-0005-0000-0000-00009A0D0000}"/>
    <cellStyle name="Nuovo 25 4 2" xfId="3547" xr:uid="{00000000-0005-0000-0000-00009B0D0000}"/>
    <cellStyle name="Nuovo 25 4 2 2" xfId="3548" xr:uid="{00000000-0005-0000-0000-00009C0D0000}"/>
    <cellStyle name="Nuovo 25 4 3" xfId="3549" xr:uid="{00000000-0005-0000-0000-00009D0D0000}"/>
    <cellStyle name="Nuovo 25 4 4" xfId="2268" xr:uid="{00000000-0005-0000-0000-00009E0D0000}"/>
    <cellStyle name="Nuovo 25 5" xfId="960" xr:uid="{00000000-0005-0000-0000-00009F0D0000}"/>
    <cellStyle name="Nuovo 26" xfId="961" xr:uid="{00000000-0005-0000-0000-0000A00D0000}"/>
    <cellStyle name="Nuovo 26 2" xfId="962" xr:uid="{00000000-0005-0000-0000-0000A10D0000}"/>
    <cellStyle name="Nuovo 26 2 2" xfId="3550" xr:uid="{00000000-0005-0000-0000-0000A20D0000}"/>
    <cellStyle name="Nuovo 26 3" xfId="963" xr:uid="{00000000-0005-0000-0000-0000A30D0000}"/>
    <cellStyle name="Nuovo 26 3 2" xfId="964" xr:uid="{00000000-0005-0000-0000-0000A40D0000}"/>
    <cellStyle name="Nuovo 26 3 2 2" xfId="4820" xr:uid="{00000000-0005-0000-0000-0000A50D0000}"/>
    <cellStyle name="Nuovo 26 3 2 3" xfId="4821" xr:uid="{00000000-0005-0000-0000-0000A60D0000}"/>
    <cellStyle name="Nuovo 26 3 3" xfId="2270" xr:uid="{00000000-0005-0000-0000-0000A70D0000}"/>
    <cellStyle name="Nuovo 26 3 3 2" xfId="3551" xr:uid="{00000000-0005-0000-0000-0000A80D0000}"/>
    <cellStyle name="Nuovo 26 3 4" xfId="3552" xr:uid="{00000000-0005-0000-0000-0000A90D0000}"/>
    <cellStyle name="Nuovo 26 3 5" xfId="2269" xr:uid="{00000000-0005-0000-0000-0000AA0D0000}"/>
    <cellStyle name="Nuovo 26 4" xfId="965" xr:uid="{00000000-0005-0000-0000-0000AB0D0000}"/>
    <cellStyle name="Nuovo 26 4 2" xfId="3553" xr:uid="{00000000-0005-0000-0000-0000AC0D0000}"/>
    <cellStyle name="Nuovo 26 4 2 2" xfId="3554" xr:uid="{00000000-0005-0000-0000-0000AD0D0000}"/>
    <cellStyle name="Nuovo 26 4 3" xfId="3555" xr:uid="{00000000-0005-0000-0000-0000AE0D0000}"/>
    <cellStyle name="Nuovo 26 4 4" xfId="2271" xr:uid="{00000000-0005-0000-0000-0000AF0D0000}"/>
    <cellStyle name="Nuovo 26 5" xfId="966" xr:uid="{00000000-0005-0000-0000-0000B00D0000}"/>
    <cellStyle name="Nuovo 27" xfId="967" xr:uid="{00000000-0005-0000-0000-0000B10D0000}"/>
    <cellStyle name="Nuovo 27 2" xfId="968" xr:uid="{00000000-0005-0000-0000-0000B20D0000}"/>
    <cellStyle name="Nuovo 27 2 2" xfId="3556" xr:uid="{00000000-0005-0000-0000-0000B30D0000}"/>
    <cellStyle name="Nuovo 27 3" xfId="969" xr:uid="{00000000-0005-0000-0000-0000B40D0000}"/>
    <cellStyle name="Nuovo 27 3 2" xfId="970" xr:uid="{00000000-0005-0000-0000-0000B50D0000}"/>
    <cellStyle name="Nuovo 27 3 2 2" xfId="4822" xr:uid="{00000000-0005-0000-0000-0000B60D0000}"/>
    <cellStyle name="Nuovo 27 3 2 3" xfId="4823" xr:uid="{00000000-0005-0000-0000-0000B70D0000}"/>
    <cellStyle name="Nuovo 27 3 3" xfId="2273" xr:uid="{00000000-0005-0000-0000-0000B80D0000}"/>
    <cellStyle name="Nuovo 27 3 3 2" xfId="3557" xr:uid="{00000000-0005-0000-0000-0000B90D0000}"/>
    <cellStyle name="Nuovo 27 3 4" xfId="3558" xr:uid="{00000000-0005-0000-0000-0000BA0D0000}"/>
    <cellStyle name="Nuovo 27 3 5" xfId="2272" xr:uid="{00000000-0005-0000-0000-0000BB0D0000}"/>
    <cellStyle name="Nuovo 27 4" xfId="971" xr:uid="{00000000-0005-0000-0000-0000BC0D0000}"/>
    <cellStyle name="Nuovo 27 4 2" xfId="3559" xr:uid="{00000000-0005-0000-0000-0000BD0D0000}"/>
    <cellStyle name="Nuovo 27 4 2 2" xfId="3560" xr:uid="{00000000-0005-0000-0000-0000BE0D0000}"/>
    <cellStyle name="Nuovo 27 4 3" xfId="3561" xr:uid="{00000000-0005-0000-0000-0000BF0D0000}"/>
    <cellStyle name="Nuovo 27 4 4" xfId="2274" xr:uid="{00000000-0005-0000-0000-0000C00D0000}"/>
    <cellStyle name="Nuovo 27 5" xfId="972" xr:uid="{00000000-0005-0000-0000-0000C10D0000}"/>
    <cellStyle name="Nuovo 28" xfId="973" xr:uid="{00000000-0005-0000-0000-0000C20D0000}"/>
    <cellStyle name="Nuovo 28 2" xfId="974" xr:uid="{00000000-0005-0000-0000-0000C30D0000}"/>
    <cellStyle name="Nuovo 28 2 2" xfId="3562" xr:uid="{00000000-0005-0000-0000-0000C40D0000}"/>
    <cellStyle name="Nuovo 28 3" xfId="975" xr:uid="{00000000-0005-0000-0000-0000C50D0000}"/>
    <cellStyle name="Nuovo 28 3 2" xfId="976" xr:uid="{00000000-0005-0000-0000-0000C60D0000}"/>
    <cellStyle name="Nuovo 28 3 2 2" xfId="4824" xr:uid="{00000000-0005-0000-0000-0000C70D0000}"/>
    <cellStyle name="Nuovo 28 3 2 3" xfId="4825" xr:uid="{00000000-0005-0000-0000-0000C80D0000}"/>
    <cellStyle name="Nuovo 28 3 3" xfId="2276" xr:uid="{00000000-0005-0000-0000-0000C90D0000}"/>
    <cellStyle name="Nuovo 28 3 3 2" xfId="3563" xr:uid="{00000000-0005-0000-0000-0000CA0D0000}"/>
    <cellStyle name="Nuovo 28 3 4" xfId="3564" xr:uid="{00000000-0005-0000-0000-0000CB0D0000}"/>
    <cellStyle name="Nuovo 28 3 5" xfId="2275" xr:uid="{00000000-0005-0000-0000-0000CC0D0000}"/>
    <cellStyle name="Nuovo 28 4" xfId="977" xr:uid="{00000000-0005-0000-0000-0000CD0D0000}"/>
    <cellStyle name="Nuovo 28 4 2" xfId="3565" xr:uid="{00000000-0005-0000-0000-0000CE0D0000}"/>
    <cellStyle name="Nuovo 28 4 2 2" xfId="3566" xr:uid="{00000000-0005-0000-0000-0000CF0D0000}"/>
    <cellStyle name="Nuovo 28 4 3" xfId="3567" xr:uid="{00000000-0005-0000-0000-0000D00D0000}"/>
    <cellStyle name="Nuovo 28 4 4" xfId="2277" xr:uid="{00000000-0005-0000-0000-0000D10D0000}"/>
    <cellStyle name="Nuovo 28 5" xfId="978" xr:uid="{00000000-0005-0000-0000-0000D20D0000}"/>
    <cellStyle name="Nuovo 29" xfId="979" xr:uid="{00000000-0005-0000-0000-0000D30D0000}"/>
    <cellStyle name="Nuovo 29 2" xfId="980" xr:uid="{00000000-0005-0000-0000-0000D40D0000}"/>
    <cellStyle name="Nuovo 29 2 2" xfId="3568" xr:uid="{00000000-0005-0000-0000-0000D50D0000}"/>
    <cellStyle name="Nuovo 29 3" xfId="981" xr:uid="{00000000-0005-0000-0000-0000D60D0000}"/>
    <cellStyle name="Nuovo 29 3 2" xfId="982" xr:uid="{00000000-0005-0000-0000-0000D70D0000}"/>
    <cellStyle name="Nuovo 29 3 2 2" xfId="4826" xr:uid="{00000000-0005-0000-0000-0000D80D0000}"/>
    <cellStyle name="Nuovo 29 3 2 3" xfId="4827" xr:uid="{00000000-0005-0000-0000-0000D90D0000}"/>
    <cellStyle name="Nuovo 29 3 3" xfId="2279" xr:uid="{00000000-0005-0000-0000-0000DA0D0000}"/>
    <cellStyle name="Nuovo 29 3 3 2" xfId="3569" xr:uid="{00000000-0005-0000-0000-0000DB0D0000}"/>
    <cellStyle name="Nuovo 29 3 4" xfId="3570" xr:uid="{00000000-0005-0000-0000-0000DC0D0000}"/>
    <cellStyle name="Nuovo 29 3 5" xfId="2278" xr:uid="{00000000-0005-0000-0000-0000DD0D0000}"/>
    <cellStyle name="Nuovo 29 4" xfId="983" xr:uid="{00000000-0005-0000-0000-0000DE0D0000}"/>
    <cellStyle name="Nuovo 29 4 2" xfId="3571" xr:uid="{00000000-0005-0000-0000-0000DF0D0000}"/>
    <cellStyle name="Nuovo 29 4 2 2" xfId="3572" xr:uid="{00000000-0005-0000-0000-0000E00D0000}"/>
    <cellStyle name="Nuovo 29 4 3" xfId="3573" xr:uid="{00000000-0005-0000-0000-0000E10D0000}"/>
    <cellStyle name="Nuovo 29 4 4" xfId="2280" xr:uid="{00000000-0005-0000-0000-0000E20D0000}"/>
    <cellStyle name="Nuovo 29 5" xfId="984" xr:uid="{00000000-0005-0000-0000-0000E30D0000}"/>
    <cellStyle name="Nuovo 3" xfId="985" xr:uid="{00000000-0005-0000-0000-0000E40D0000}"/>
    <cellStyle name="Nuovo 3 2" xfId="986" xr:uid="{00000000-0005-0000-0000-0000E50D0000}"/>
    <cellStyle name="Nuovo 3 2 2" xfId="3574" xr:uid="{00000000-0005-0000-0000-0000E60D0000}"/>
    <cellStyle name="Nuovo 3 3" xfId="987" xr:uid="{00000000-0005-0000-0000-0000E70D0000}"/>
    <cellStyle name="Nuovo 3 3 2" xfId="988" xr:uid="{00000000-0005-0000-0000-0000E80D0000}"/>
    <cellStyle name="Nuovo 3 3 2 2" xfId="4828" xr:uid="{00000000-0005-0000-0000-0000E90D0000}"/>
    <cellStyle name="Nuovo 3 3 2 3" xfId="4829" xr:uid="{00000000-0005-0000-0000-0000EA0D0000}"/>
    <cellStyle name="Nuovo 3 3 3" xfId="2282" xr:uid="{00000000-0005-0000-0000-0000EB0D0000}"/>
    <cellStyle name="Nuovo 3 3 3 2" xfId="3575" xr:uid="{00000000-0005-0000-0000-0000EC0D0000}"/>
    <cellStyle name="Nuovo 3 3 4" xfId="3576" xr:uid="{00000000-0005-0000-0000-0000ED0D0000}"/>
    <cellStyle name="Nuovo 3 3 5" xfId="2281" xr:uid="{00000000-0005-0000-0000-0000EE0D0000}"/>
    <cellStyle name="Nuovo 3 4" xfId="989" xr:uid="{00000000-0005-0000-0000-0000EF0D0000}"/>
    <cellStyle name="Nuovo 3 4 2" xfId="3577" xr:uid="{00000000-0005-0000-0000-0000F00D0000}"/>
    <cellStyle name="Nuovo 3 4 2 2" xfId="3578" xr:uid="{00000000-0005-0000-0000-0000F10D0000}"/>
    <cellStyle name="Nuovo 3 4 3" xfId="3579" xr:uid="{00000000-0005-0000-0000-0000F20D0000}"/>
    <cellStyle name="Nuovo 3 4 4" xfId="2283" xr:uid="{00000000-0005-0000-0000-0000F30D0000}"/>
    <cellStyle name="Nuovo 3 5" xfId="990" xr:uid="{00000000-0005-0000-0000-0000F40D0000}"/>
    <cellStyle name="Nuovo 30" xfId="991" xr:uid="{00000000-0005-0000-0000-0000F50D0000}"/>
    <cellStyle name="Nuovo 30 2" xfId="992" xr:uid="{00000000-0005-0000-0000-0000F60D0000}"/>
    <cellStyle name="Nuovo 30 2 2" xfId="3580" xr:uid="{00000000-0005-0000-0000-0000F70D0000}"/>
    <cellStyle name="Nuovo 30 3" xfId="993" xr:uid="{00000000-0005-0000-0000-0000F80D0000}"/>
    <cellStyle name="Nuovo 30 3 2" xfId="994" xr:uid="{00000000-0005-0000-0000-0000F90D0000}"/>
    <cellStyle name="Nuovo 30 3 2 2" xfId="4830" xr:uid="{00000000-0005-0000-0000-0000FA0D0000}"/>
    <cellStyle name="Nuovo 30 3 2 3" xfId="4831" xr:uid="{00000000-0005-0000-0000-0000FB0D0000}"/>
    <cellStyle name="Nuovo 30 3 3" xfId="2285" xr:uid="{00000000-0005-0000-0000-0000FC0D0000}"/>
    <cellStyle name="Nuovo 30 3 3 2" xfId="3581" xr:uid="{00000000-0005-0000-0000-0000FD0D0000}"/>
    <cellStyle name="Nuovo 30 3 4" xfId="3582" xr:uid="{00000000-0005-0000-0000-0000FE0D0000}"/>
    <cellStyle name="Nuovo 30 3 5" xfId="2284" xr:uid="{00000000-0005-0000-0000-0000FF0D0000}"/>
    <cellStyle name="Nuovo 30 4" xfId="995" xr:uid="{00000000-0005-0000-0000-0000000E0000}"/>
    <cellStyle name="Nuovo 30 4 2" xfId="3583" xr:uid="{00000000-0005-0000-0000-0000010E0000}"/>
    <cellStyle name="Nuovo 30 4 2 2" xfId="3584" xr:uid="{00000000-0005-0000-0000-0000020E0000}"/>
    <cellStyle name="Nuovo 30 4 3" xfId="3585" xr:uid="{00000000-0005-0000-0000-0000030E0000}"/>
    <cellStyle name="Nuovo 30 4 4" xfId="2286" xr:uid="{00000000-0005-0000-0000-0000040E0000}"/>
    <cellStyle name="Nuovo 30 5" xfId="996" xr:uid="{00000000-0005-0000-0000-0000050E0000}"/>
    <cellStyle name="Nuovo 31" xfId="997" xr:uid="{00000000-0005-0000-0000-0000060E0000}"/>
    <cellStyle name="Nuovo 31 2" xfId="998" xr:uid="{00000000-0005-0000-0000-0000070E0000}"/>
    <cellStyle name="Nuovo 31 2 2" xfId="3586" xr:uid="{00000000-0005-0000-0000-0000080E0000}"/>
    <cellStyle name="Nuovo 31 3" xfId="999" xr:uid="{00000000-0005-0000-0000-0000090E0000}"/>
    <cellStyle name="Nuovo 31 3 2" xfId="1000" xr:uid="{00000000-0005-0000-0000-00000A0E0000}"/>
    <cellStyle name="Nuovo 31 3 2 2" xfId="4832" xr:uid="{00000000-0005-0000-0000-00000B0E0000}"/>
    <cellStyle name="Nuovo 31 3 2 3" xfId="4833" xr:uid="{00000000-0005-0000-0000-00000C0E0000}"/>
    <cellStyle name="Nuovo 31 3 3" xfId="2288" xr:uid="{00000000-0005-0000-0000-00000D0E0000}"/>
    <cellStyle name="Nuovo 31 3 3 2" xfId="3587" xr:uid="{00000000-0005-0000-0000-00000E0E0000}"/>
    <cellStyle name="Nuovo 31 3 4" xfId="3588" xr:uid="{00000000-0005-0000-0000-00000F0E0000}"/>
    <cellStyle name="Nuovo 31 3 5" xfId="2287" xr:uid="{00000000-0005-0000-0000-0000100E0000}"/>
    <cellStyle name="Nuovo 31 4" xfId="1001" xr:uid="{00000000-0005-0000-0000-0000110E0000}"/>
    <cellStyle name="Nuovo 31 4 2" xfId="3589" xr:uid="{00000000-0005-0000-0000-0000120E0000}"/>
    <cellStyle name="Nuovo 31 4 2 2" xfId="3590" xr:uid="{00000000-0005-0000-0000-0000130E0000}"/>
    <cellStyle name="Nuovo 31 4 3" xfId="3591" xr:uid="{00000000-0005-0000-0000-0000140E0000}"/>
    <cellStyle name="Nuovo 31 4 4" xfId="2289" xr:uid="{00000000-0005-0000-0000-0000150E0000}"/>
    <cellStyle name="Nuovo 31 5" xfId="1002" xr:uid="{00000000-0005-0000-0000-0000160E0000}"/>
    <cellStyle name="Nuovo 32" xfId="1003" xr:uid="{00000000-0005-0000-0000-0000170E0000}"/>
    <cellStyle name="Nuovo 32 2" xfId="1004" xr:uid="{00000000-0005-0000-0000-0000180E0000}"/>
    <cellStyle name="Nuovo 32 2 2" xfId="3592" xr:uid="{00000000-0005-0000-0000-0000190E0000}"/>
    <cellStyle name="Nuovo 32 3" xfId="1005" xr:uid="{00000000-0005-0000-0000-00001A0E0000}"/>
    <cellStyle name="Nuovo 32 3 2" xfId="1006" xr:uid="{00000000-0005-0000-0000-00001B0E0000}"/>
    <cellStyle name="Nuovo 32 3 2 2" xfId="4834" xr:uid="{00000000-0005-0000-0000-00001C0E0000}"/>
    <cellStyle name="Nuovo 32 3 2 3" xfId="4835" xr:uid="{00000000-0005-0000-0000-00001D0E0000}"/>
    <cellStyle name="Nuovo 32 3 3" xfId="2291" xr:uid="{00000000-0005-0000-0000-00001E0E0000}"/>
    <cellStyle name="Nuovo 32 3 3 2" xfId="3593" xr:uid="{00000000-0005-0000-0000-00001F0E0000}"/>
    <cellStyle name="Nuovo 32 3 4" xfId="3594" xr:uid="{00000000-0005-0000-0000-0000200E0000}"/>
    <cellStyle name="Nuovo 32 3 5" xfId="2290" xr:uid="{00000000-0005-0000-0000-0000210E0000}"/>
    <cellStyle name="Nuovo 32 4" xfId="1007" xr:uid="{00000000-0005-0000-0000-0000220E0000}"/>
    <cellStyle name="Nuovo 32 4 2" xfId="3595" xr:uid="{00000000-0005-0000-0000-0000230E0000}"/>
    <cellStyle name="Nuovo 32 4 2 2" xfId="3596" xr:uid="{00000000-0005-0000-0000-0000240E0000}"/>
    <cellStyle name="Nuovo 32 4 3" xfId="3597" xr:uid="{00000000-0005-0000-0000-0000250E0000}"/>
    <cellStyle name="Nuovo 32 4 4" xfId="2292" xr:uid="{00000000-0005-0000-0000-0000260E0000}"/>
    <cellStyle name="Nuovo 32 5" xfId="1008" xr:uid="{00000000-0005-0000-0000-0000270E0000}"/>
    <cellStyle name="Nuovo 33" xfId="1009" xr:uid="{00000000-0005-0000-0000-0000280E0000}"/>
    <cellStyle name="Nuovo 33 2" xfId="1010" xr:uid="{00000000-0005-0000-0000-0000290E0000}"/>
    <cellStyle name="Nuovo 33 2 2" xfId="3598" xr:uid="{00000000-0005-0000-0000-00002A0E0000}"/>
    <cellStyle name="Nuovo 33 3" xfId="1011" xr:uid="{00000000-0005-0000-0000-00002B0E0000}"/>
    <cellStyle name="Nuovo 33 3 2" xfId="1012" xr:uid="{00000000-0005-0000-0000-00002C0E0000}"/>
    <cellStyle name="Nuovo 33 3 2 2" xfId="4836" xr:uid="{00000000-0005-0000-0000-00002D0E0000}"/>
    <cellStyle name="Nuovo 33 3 2 3" xfId="4837" xr:uid="{00000000-0005-0000-0000-00002E0E0000}"/>
    <cellStyle name="Nuovo 33 3 3" xfId="2294" xr:uid="{00000000-0005-0000-0000-00002F0E0000}"/>
    <cellStyle name="Nuovo 33 3 3 2" xfId="3599" xr:uid="{00000000-0005-0000-0000-0000300E0000}"/>
    <cellStyle name="Nuovo 33 3 4" xfId="3600" xr:uid="{00000000-0005-0000-0000-0000310E0000}"/>
    <cellStyle name="Nuovo 33 3 5" xfId="2293" xr:uid="{00000000-0005-0000-0000-0000320E0000}"/>
    <cellStyle name="Nuovo 33 4" xfId="1013" xr:uid="{00000000-0005-0000-0000-0000330E0000}"/>
    <cellStyle name="Nuovo 33 4 2" xfId="3601" xr:uid="{00000000-0005-0000-0000-0000340E0000}"/>
    <cellStyle name="Nuovo 33 4 2 2" xfId="3602" xr:uid="{00000000-0005-0000-0000-0000350E0000}"/>
    <cellStyle name="Nuovo 33 4 3" xfId="3603" xr:uid="{00000000-0005-0000-0000-0000360E0000}"/>
    <cellStyle name="Nuovo 33 4 4" xfId="2295" xr:uid="{00000000-0005-0000-0000-0000370E0000}"/>
    <cellStyle name="Nuovo 33 5" xfId="1014" xr:uid="{00000000-0005-0000-0000-0000380E0000}"/>
    <cellStyle name="Nuovo 34" xfId="1015" xr:uid="{00000000-0005-0000-0000-0000390E0000}"/>
    <cellStyle name="Nuovo 34 2" xfId="1016" xr:uid="{00000000-0005-0000-0000-00003A0E0000}"/>
    <cellStyle name="Nuovo 34 2 2" xfId="3604" xr:uid="{00000000-0005-0000-0000-00003B0E0000}"/>
    <cellStyle name="Nuovo 34 3" xfId="1017" xr:uid="{00000000-0005-0000-0000-00003C0E0000}"/>
    <cellStyle name="Nuovo 34 3 2" xfId="1018" xr:uid="{00000000-0005-0000-0000-00003D0E0000}"/>
    <cellStyle name="Nuovo 34 3 2 2" xfId="4838" xr:uid="{00000000-0005-0000-0000-00003E0E0000}"/>
    <cellStyle name="Nuovo 34 3 2 3" xfId="4839" xr:uid="{00000000-0005-0000-0000-00003F0E0000}"/>
    <cellStyle name="Nuovo 34 3 3" xfId="2297" xr:uid="{00000000-0005-0000-0000-0000400E0000}"/>
    <cellStyle name="Nuovo 34 3 3 2" xfId="3605" xr:uid="{00000000-0005-0000-0000-0000410E0000}"/>
    <cellStyle name="Nuovo 34 3 4" xfId="3606" xr:uid="{00000000-0005-0000-0000-0000420E0000}"/>
    <cellStyle name="Nuovo 34 3 5" xfId="2296" xr:uid="{00000000-0005-0000-0000-0000430E0000}"/>
    <cellStyle name="Nuovo 34 4" xfId="1019" xr:uid="{00000000-0005-0000-0000-0000440E0000}"/>
    <cellStyle name="Nuovo 34 4 2" xfId="3607" xr:uid="{00000000-0005-0000-0000-0000450E0000}"/>
    <cellStyle name="Nuovo 34 4 2 2" xfId="3608" xr:uid="{00000000-0005-0000-0000-0000460E0000}"/>
    <cellStyle name="Nuovo 34 4 3" xfId="3609" xr:uid="{00000000-0005-0000-0000-0000470E0000}"/>
    <cellStyle name="Nuovo 34 4 4" xfId="2298" xr:uid="{00000000-0005-0000-0000-0000480E0000}"/>
    <cellStyle name="Nuovo 34 5" xfId="1020" xr:uid="{00000000-0005-0000-0000-0000490E0000}"/>
    <cellStyle name="Nuovo 35" xfId="1021" xr:uid="{00000000-0005-0000-0000-00004A0E0000}"/>
    <cellStyle name="Nuovo 35 2" xfId="1022" xr:uid="{00000000-0005-0000-0000-00004B0E0000}"/>
    <cellStyle name="Nuovo 35 2 2" xfId="3610" xr:uid="{00000000-0005-0000-0000-00004C0E0000}"/>
    <cellStyle name="Nuovo 35 3" xfId="1023" xr:uid="{00000000-0005-0000-0000-00004D0E0000}"/>
    <cellStyle name="Nuovo 35 3 2" xfId="1024" xr:uid="{00000000-0005-0000-0000-00004E0E0000}"/>
    <cellStyle name="Nuovo 35 3 2 2" xfId="4840" xr:uid="{00000000-0005-0000-0000-00004F0E0000}"/>
    <cellStyle name="Nuovo 35 3 2 3" xfId="4841" xr:uid="{00000000-0005-0000-0000-0000500E0000}"/>
    <cellStyle name="Nuovo 35 3 3" xfId="2300" xr:uid="{00000000-0005-0000-0000-0000510E0000}"/>
    <cellStyle name="Nuovo 35 3 3 2" xfId="3611" xr:uid="{00000000-0005-0000-0000-0000520E0000}"/>
    <cellStyle name="Nuovo 35 3 4" xfId="3612" xr:uid="{00000000-0005-0000-0000-0000530E0000}"/>
    <cellStyle name="Nuovo 35 3 5" xfId="2299" xr:uid="{00000000-0005-0000-0000-0000540E0000}"/>
    <cellStyle name="Nuovo 35 4" xfId="1025" xr:uid="{00000000-0005-0000-0000-0000550E0000}"/>
    <cellStyle name="Nuovo 35 4 2" xfId="3613" xr:uid="{00000000-0005-0000-0000-0000560E0000}"/>
    <cellStyle name="Nuovo 35 4 2 2" xfId="3614" xr:uid="{00000000-0005-0000-0000-0000570E0000}"/>
    <cellStyle name="Nuovo 35 4 3" xfId="3615" xr:uid="{00000000-0005-0000-0000-0000580E0000}"/>
    <cellStyle name="Nuovo 35 4 4" xfId="2301" xr:uid="{00000000-0005-0000-0000-0000590E0000}"/>
    <cellStyle name="Nuovo 35 5" xfId="1026" xr:uid="{00000000-0005-0000-0000-00005A0E0000}"/>
    <cellStyle name="Nuovo 36" xfId="1027" xr:uid="{00000000-0005-0000-0000-00005B0E0000}"/>
    <cellStyle name="Nuovo 36 2" xfId="1028" xr:uid="{00000000-0005-0000-0000-00005C0E0000}"/>
    <cellStyle name="Nuovo 36 2 2" xfId="3616" xr:uid="{00000000-0005-0000-0000-00005D0E0000}"/>
    <cellStyle name="Nuovo 36 3" xfId="1029" xr:uid="{00000000-0005-0000-0000-00005E0E0000}"/>
    <cellStyle name="Nuovo 36 3 2" xfId="1030" xr:uid="{00000000-0005-0000-0000-00005F0E0000}"/>
    <cellStyle name="Nuovo 36 3 2 2" xfId="4842" xr:uid="{00000000-0005-0000-0000-0000600E0000}"/>
    <cellStyle name="Nuovo 36 3 2 3" xfId="4843" xr:uid="{00000000-0005-0000-0000-0000610E0000}"/>
    <cellStyle name="Nuovo 36 3 3" xfId="2303" xr:uid="{00000000-0005-0000-0000-0000620E0000}"/>
    <cellStyle name="Nuovo 36 3 3 2" xfId="3617" xr:uid="{00000000-0005-0000-0000-0000630E0000}"/>
    <cellStyle name="Nuovo 36 3 4" xfId="3618" xr:uid="{00000000-0005-0000-0000-0000640E0000}"/>
    <cellStyle name="Nuovo 36 3 5" xfId="2302" xr:uid="{00000000-0005-0000-0000-0000650E0000}"/>
    <cellStyle name="Nuovo 36 4" xfId="1031" xr:uid="{00000000-0005-0000-0000-0000660E0000}"/>
    <cellStyle name="Nuovo 36 4 2" xfId="3619" xr:uid="{00000000-0005-0000-0000-0000670E0000}"/>
    <cellStyle name="Nuovo 36 4 2 2" xfId="3620" xr:uid="{00000000-0005-0000-0000-0000680E0000}"/>
    <cellStyle name="Nuovo 36 4 3" xfId="3621" xr:uid="{00000000-0005-0000-0000-0000690E0000}"/>
    <cellStyle name="Nuovo 36 4 4" xfId="2304" xr:uid="{00000000-0005-0000-0000-00006A0E0000}"/>
    <cellStyle name="Nuovo 36 5" xfId="1032" xr:uid="{00000000-0005-0000-0000-00006B0E0000}"/>
    <cellStyle name="Nuovo 37" xfId="1033" xr:uid="{00000000-0005-0000-0000-00006C0E0000}"/>
    <cellStyle name="Nuovo 37 2" xfId="1034" xr:uid="{00000000-0005-0000-0000-00006D0E0000}"/>
    <cellStyle name="Nuovo 37 2 2" xfId="3622" xr:uid="{00000000-0005-0000-0000-00006E0E0000}"/>
    <cellStyle name="Nuovo 37 3" xfId="1035" xr:uid="{00000000-0005-0000-0000-00006F0E0000}"/>
    <cellStyle name="Nuovo 37 3 2" xfId="1036" xr:uid="{00000000-0005-0000-0000-0000700E0000}"/>
    <cellStyle name="Nuovo 37 3 2 2" xfId="4844" xr:uid="{00000000-0005-0000-0000-0000710E0000}"/>
    <cellStyle name="Nuovo 37 3 2 3" xfId="4845" xr:uid="{00000000-0005-0000-0000-0000720E0000}"/>
    <cellStyle name="Nuovo 37 3 3" xfId="2306" xr:uid="{00000000-0005-0000-0000-0000730E0000}"/>
    <cellStyle name="Nuovo 37 3 3 2" xfId="3623" xr:uid="{00000000-0005-0000-0000-0000740E0000}"/>
    <cellStyle name="Nuovo 37 3 4" xfId="3624" xr:uid="{00000000-0005-0000-0000-0000750E0000}"/>
    <cellStyle name="Nuovo 37 3 5" xfId="2305" xr:uid="{00000000-0005-0000-0000-0000760E0000}"/>
    <cellStyle name="Nuovo 37 4" xfId="1037" xr:uid="{00000000-0005-0000-0000-0000770E0000}"/>
    <cellStyle name="Nuovo 37 4 2" xfId="3625" xr:uid="{00000000-0005-0000-0000-0000780E0000}"/>
    <cellStyle name="Nuovo 37 4 2 2" xfId="3626" xr:uid="{00000000-0005-0000-0000-0000790E0000}"/>
    <cellStyle name="Nuovo 37 4 3" xfId="3627" xr:uid="{00000000-0005-0000-0000-00007A0E0000}"/>
    <cellStyle name="Nuovo 37 4 4" xfId="2307" xr:uid="{00000000-0005-0000-0000-00007B0E0000}"/>
    <cellStyle name="Nuovo 37 5" xfId="1038" xr:uid="{00000000-0005-0000-0000-00007C0E0000}"/>
    <cellStyle name="Nuovo 38" xfId="1039" xr:uid="{00000000-0005-0000-0000-00007D0E0000}"/>
    <cellStyle name="Nuovo 38 2" xfId="1040" xr:uid="{00000000-0005-0000-0000-00007E0E0000}"/>
    <cellStyle name="Nuovo 38 2 2" xfId="3628" xr:uid="{00000000-0005-0000-0000-00007F0E0000}"/>
    <cellStyle name="Nuovo 38 3" xfId="1041" xr:uid="{00000000-0005-0000-0000-0000800E0000}"/>
    <cellStyle name="Nuovo 38 3 2" xfId="1042" xr:uid="{00000000-0005-0000-0000-0000810E0000}"/>
    <cellStyle name="Nuovo 38 3 2 2" xfId="4846" xr:uid="{00000000-0005-0000-0000-0000820E0000}"/>
    <cellStyle name="Nuovo 38 3 2 3" xfId="4847" xr:uid="{00000000-0005-0000-0000-0000830E0000}"/>
    <cellStyle name="Nuovo 38 3 3" xfId="2309" xr:uid="{00000000-0005-0000-0000-0000840E0000}"/>
    <cellStyle name="Nuovo 38 3 3 2" xfId="3629" xr:uid="{00000000-0005-0000-0000-0000850E0000}"/>
    <cellStyle name="Nuovo 38 3 4" xfId="3630" xr:uid="{00000000-0005-0000-0000-0000860E0000}"/>
    <cellStyle name="Nuovo 38 3 5" xfId="2308" xr:uid="{00000000-0005-0000-0000-0000870E0000}"/>
    <cellStyle name="Nuovo 38 4" xfId="1043" xr:uid="{00000000-0005-0000-0000-0000880E0000}"/>
    <cellStyle name="Nuovo 38 4 2" xfId="3631" xr:uid="{00000000-0005-0000-0000-0000890E0000}"/>
    <cellStyle name="Nuovo 38 4 2 2" xfId="3632" xr:uid="{00000000-0005-0000-0000-00008A0E0000}"/>
    <cellStyle name="Nuovo 38 4 3" xfId="3633" xr:uid="{00000000-0005-0000-0000-00008B0E0000}"/>
    <cellStyle name="Nuovo 38 4 4" xfId="2310" xr:uid="{00000000-0005-0000-0000-00008C0E0000}"/>
    <cellStyle name="Nuovo 38 5" xfId="1044" xr:uid="{00000000-0005-0000-0000-00008D0E0000}"/>
    <cellStyle name="Nuovo 39" xfId="1045" xr:uid="{00000000-0005-0000-0000-00008E0E0000}"/>
    <cellStyle name="Nuovo 39 2" xfId="1046" xr:uid="{00000000-0005-0000-0000-00008F0E0000}"/>
    <cellStyle name="Nuovo 39 2 2" xfId="3634" xr:uid="{00000000-0005-0000-0000-0000900E0000}"/>
    <cellStyle name="Nuovo 39 3" xfId="1047" xr:uid="{00000000-0005-0000-0000-0000910E0000}"/>
    <cellStyle name="Nuovo 39 3 2" xfId="1048" xr:uid="{00000000-0005-0000-0000-0000920E0000}"/>
    <cellStyle name="Nuovo 39 3 2 2" xfId="4848" xr:uid="{00000000-0005-0000-0000-0000930E0000}"/>
    <cellStyle name="Nuovo 39 3 2 3" xfId="4849" xr:uid="{00000000-0005-0000-0000-0000940E0000}"/>
    <cellStyle name="Nuovo 39 3 3" xfId="2312" xr:uid="{00000000-0005-0000-0000-0000950E0000}"/>
    <cellStyle name="Nuovo 39 3 3 2" xfId="3635" xr:uid="{00000000-0005-0000-0000-0000960E0000}"/>
    <cellStyle name="Nuovo 39 3 4" xfId="3636" xr:uid="{00000000-0005-0000-0000-0000970E0000}"/>
    <cellStyle name="Nuovo 39 3 5" xfId="2311" xr:uid="{00000000-0005-0000-0000-0000980E0000}"/>
    <cellStyle name="Nuovo 39 4" xfId="1049" xr:uid="{00000000-0005-0000-0000-0000990E0000}"/>
    <cellStyle name="Nuovo 39 4 2" xfId="3637" xr:uid="{00000000-0005-0000-0000-00009A0E0000}"/>
    <cellStyle name="Nuovo 39 4 2 2" xfId="3638" xr:uid="{00000000-0005-0000-0000-00009B0E0000}"/>
    <cellStyle name="Nuovo 39 4 3" xfId="3639" xr:uid="{00000000-0005-0000-0000-00009C0E0000}"/>
    <cellStyle name="Nuovo 39 4 4" xfId="2313" xr:uid="{00000000-0005-0000-0000-00009D0E0000}"/>
    <cellStyle name="Nuovo 39 5" xfId="1050" xr:uid="{00000000-0005-0000-0000-00009E0E0000}"/>
    <cellStyle name="Nuovo 4" xfId="1051" xr:uid="{00000000-0005-0000-0000-00009F0E0000}"/>
    <cellStyle name="Nuovo 4 2" xfId="1052" xr:uid="{00000000-0005-0000-0000-0000A00E0000}"/>
    <cellStyle name="Nuovo 4 2 2" xfId="3640" xr:uid="{00000000-0005-0000-0000-0000A10E0000}"/>
    <cellStyle name="Nuovo 4 3" xfId="1053" xr:uid="{00000000-0005-0000-0000-0000A20E0000}"/>
    <cellStyle name="Nuovo 4 3 2" xfId="1054" xr:uid="{00000000-0005-0000-0000-0000A30E0000}"/>
    <cellStyle name="Nuovo 4 3 2 2" xfId="4850" xr:uid="{00000000-0005-0000-0000-0000A40E0000}"/>
    <cellStyle name="Nuovo 4 3 2 3" xfId="4851" xr:uid="{00000000-0005-0000-0000-0000A50E0000}"/>
    <cellStyle name="Nuovo 4 3 3" xfId="2315" xr:uid="{00000000-0005-0000-0000-0000A60E0000}"/>
    <cellStyle name="Nuovo 4 3 3 2" xfId="3641" xr:uid="{00000000-0005-0000-0000-0000A70E0000}"/>
    <cellStyle name="Nuovo 4 3 4" xfId="3642" xr:uid="{00000000-0005-0000-0000-0000A80E0000}"/>
    <cellStyle name="Nuovo 4 3 5" xfId="2314" xr:uid="{00000000-0005-0000-0000-0000A90E0000}"/>
    <cellStyle name="Nuovo 4 4" xfId="1055" xr:uid="{00000000-0005-0000-0000-0000AA0E0000}"/>
    <cellStyle name="Nuovo 4 4 2" xfId="3643" xr:uid="{00000000-0005-0000-0000-0000AB0E0000}"/>
    <cellStyle name="Nuovo 4 4 2 2" xfId="3644" xr:uid="{00000000-0005-0000-0000-0000AC0E0000}"/>
    <cellStyle name="Nuovo 4 4 3" xfId="3645" xr:uid="{00000000-0005-0000-0000-0000AD0E0000}"/>
    <cellStyle name="Nuovo 4 4 4" xfId="2316" xr:uid="{00000000-0005-0000-0000-0000AE0E0000}"/>
    <cellStyle name="Nuovo 4 5" xfId="1056" xr:uid="{00000000-0005-0000-0000-0000AF0E0000}"/>
    <cellStyle name="Nuovo 40" xfId="1057" xr:uid="{00000000-0005-0000-0000-0000B00E0000}"/>
    <cellStyle name="Nuovo 40 2" xfId="1058" xr:uid="{00000000-0005-0000-0000-0000B10E0000}"/>
    <cellStyle name="Nuovo 40 2 2" xfId="3646" xr:uid="{00000000-0005-0000-0000-0000B20E0000}"/>
    <cellStyle name="Nuovo 40 3" xfId="1059" xr:uid="{00000000-0005-0000-0000-0000B30E0000}"/>
    <cellStyle name="Nuovo 40 3 2" xfId="1060" xr:uid="{00000000-0005-0000-0000-0000B40E0000}"/>
    <cellStyle name="Nuovo 40 3 2 2" xfId="4852" xr:uid="{00000000-0005-0000-0000-0000B50E0000}"/>
    <cellStyle name="Nuovo 40 3 2 3" xfId="4853" xr:uid="{00000000-0005-0000-0000-0000B60E0000}"/>
    <cellStyle name="Nuovo 40 3 3" xfId="2318" xr:uid="{00000000-0005-0000-0000-0000B70E0000}"/>
    <cellStyle name="Nuovo 40 3 3 2" xfId="3647" xr:uid="{00000000-0005-0000-0000-0000B80E0000}"/>
    <cellStyle name="Nuovo 40 3 4" xfId="3648" xr:uid="{00000000-0005-0000-0000-0000B90E0000}"/>
    <cellStyle name="Nuovo 40 3 5" xfId="2317" xr:uid="{00000000-0005-0000-0000-0000BA0E0000}"/>
    <cellStyle name="Nuovo 40 4" xfId="1061" xr:uid="{00000000-0005-0000-0000-0000BB0E0000}"/>
    <cellStyle name="Nuovo 40 4 2" xfId="3649" xr:uid="{00000000-0005-0000-0000-0000BC0E0000}"/>
    <cellStyle name="Nuovo 40 4 2 2" xfId="3650" xr:uid="{00000000-0005-0000-0000-0000BD0E0000}"/>
    <cellStyle name="Nuovo 40 4 3" xfId="3651" xr:uid="{00000000-0005-0000-0000-0000BE0E0000}"/>
    <cellStyle name="Nuovo 40 4 4" xfId="2319" xr:uid="{00000000-0005-0000-0000-0000BF0E0000}"/>
    <cellStyle name="Nuovo 40 5" xfId="1062" xr:uid="{00000000-0005-0000-0000-0000C00E0000}"/>
    <cellStyle name="Nuovo 41" xfId="1063" xr:uid="{00000000-0005-0000-0000-0000C10E0000}"/>
    <cellStyle name="Nuovo 41 2" xfId="1064" xr:uid="{00000000-0005-0000-0000-0000C20E0000}"/>
    <cellStyle name="Nuovo 41 2 2" xfId="3652" xr:uid="{00000000-0005-0000-0000-0000C30E0000}"/>
    <cellStyle name="Nuovo 41 3" xfId="1065" xr:uid="{00000000-0005-0000-0000-0000C40E0000}"/>
    <cellStyle name="Nuovo 41 3 2" xfId="1066" xr:uid="{00000000-0005-0000-0000-0000C50E0000}"/>
    <cellStyle name="Nuovo 41 3 2 2" xfId="4854" xr:uid="{00000000-0005-0000-0000-0000C60E0000}"/>
    <cellStyle name="Nuovo 41 3 2 3" xfId="4855" xr:uid="{00000000-0005-0000-0000-0000C70E0000}"/>
    <cellStyle name="Nuovo 41 3 3" xfId="2321" xr:uid="{00000000-0005-0000-0000-0000C80E0000}"/>
    <cellStyle name="Nuovo 41 3 3 2" xfId="3653" xr:uid="{00000000-0005-0000-0000-0000C90E0000}"/>
    <cellStyle name="Nuovo 41 3 4" xfId="3654" xr:uid="{00000000-0005-0000-0000-0000CA0E0000}"/>
    <cellStyle name="Nuovo 41 3 5" xfId="2320" xr:uid="{00000000-0005-0000-0000-0000CB0E0000}"/>
    <cellStyle name="Nuovo 41 4" xfId="1067" xr:uid="{00000000-0005-0000-0000-0000CC0E0000}"/>
    <cellStyle name="Nuovo 41 4 2" xfId="3655" xr:uid="{00000000-0005-0000-0000-0000CD0E0000}"/>
    <cellStyle name="Nuovo 41 4 2 2" xfId="3656" xr:uid="{00000000-0005-0000-0000-0000CE0E0000}"/>
    <cellStyle name="Nuovo 41 4 3" xfId="3657" xr:uid="{00000000-0005-0000-0000-0000CF0E0000}"/>
    <cellStyle name="Nuovo 41 4 4" xfId="2322" xr:uid="{00000000-0005-0000-0000-0000D00E0000}"/>
    <cellStyle name="Nuovo 41 5" xfId="1068" xr:uid="{00000000-0005-0000-0000-0000D10E0000}"/>
    <cellStyle name="Nuovo 42" xfId="1069" xr:uid="{00000000-0005-0000-0000-0000D20E0000}"/>
    <cellStyle name="Nuovo 42 2" xfId="1070" xr:uid="{00000000-0005-0000-0000-0000D30E0000}"/>
    <cellStyle name="Nuovo 42 2 2" xfId="3658" xr:uid="{00000000-0005-0000-0000-0000D40E0000}"/>
    <cellStyle name="Nuovo 42 3" xfId="1071" xr:uid="{00000000-0005-0000-0000-0000D50E0000}"/>
    <cellStyle name="Nuovo 42 3 2" xfId="1072" xr:uid="{00000000-0005-0000-0000-0000D60E0000}"/>
    <cellStyle name="Nuovo 42 3 2 2" xfId="4856" xr:uid="{00000000-0005-0000-0000-0000D70E0000}"/>
    <cellStyle name="Nuovo 42 3 2 3" xfId="4857" xr:uid="{00000000-0005-0000-0000-0000D80E0000}"/>
    <cellStyle name="Nuovo 42 3 3" xfId="2324" xr:uid="{00000000-0005-0000-0000-0000D90E0000}"/>
    <cellStyle name="Nuovo 42 3 3 2" xfId="3659" xr:uid="{00000000-0005-0000-0000-0000DA0E0000}"/>
    <cellStyle name="Nuovo 42 3 4" xfId="3660" xr:uid="{00000000-0005-0000-0000-0000DB0E0000}"/>
    <cellStyle name="Nuovo 42 3 5" xfId="2323" xr:uid="{00000000-0005-0000-0000-0000DC0E0000}"/>
    <cellStyle name="Nuovo 42 4" xfId="1073" xr:uid="{00000000-0005-0000-0000-0000DD0E0000}"/>
    <cellStyle name="Nuovo 42 4 2" xfId="3661" xr:uid="{00000000-0005-0000-0000-0000DE0E0000}"/>
    <cellStyle name="Nuovo 42 4 2 2" xfId="3662" xr:uid="{00000000-0005-0000-0000-0000DF0E0000}"/>
    <cellStyle name="Nuovo 42 4 3" xfId="3663" xr:uid="{00000000-0005-0000-0000-0000E00E0000}"/>
    <cellStyle name="Nuovo 42 4 4" xfId="2325" xr:uid="{00000000-0005-0000-0000-0000E10E0000}"/>
    <cellStyle name="Nuovo 42 5" xfId="1074" xr:uid="{00000000-0005-0000-0000-0000E20E0000}"/>
    <cellStyle name="Nuovo 43" xfId="1075" xr:uid="{00000000-0005-0000-0000-0000E30E0000}"/>
    <cellStyle name="Nuovo 43 2" xfId="1076" xr:uid="{00000000-0005-0000-0000-0000E40E0000}"/>
    <cellStyle name="Nuovo 43 2 2" xfId="3664" xr:uid="{00000000-0005-0000-0000-0000E50E0000}"/>
    <cellStyle name="Nuovo 43 3" xfId="1077" xr:uid="{00000000-0005-0000-0000-0000E60E0000}"/>
    <cellStyle name="Nuovo 43 3 2" xfId="1078" xr:uid="{00000000-0005-0000-0000-0000E70E0000}"/>
    <cellStyle name="Nuovo 43 3 2 2" xfId="4858" xr:uid="{00000000-0005-0000-0000-0000E80E0000}"/>
    <cellStyle name="Nuovo 43 3 2 3" xfId="4859" xr:uid="{00000000-0005-0000-0000-0000E90E0000}"/>
    <cellStyle name="Nuovo 43 3 3" xfId="2327" xr:uid="{00000000-0005-0000-0000-0000EA0E0000}"/>
    <cellStyle name="Nuovo 43 3 3 2" xfId="3665" xr:uid="{00000000-0005-0000-0000-0000EB0E0000}"/>
    <cellStyle name="Nuovo 43 3 4" xfId="3666" xr:uid="{00000000-0005-0000-0000-0000EC0E0000}"/>
    <cellStyle name="Nuovo 43 3 5" xfId="2326" xr:uid="{00000000-0005-0000-0000-0000ED0E0000}"/>
    <cellStyle name="Nuovo 43 4" xfId="1079" xr:uid="{00000000-0005-0000-0000-0000EE0E0000}"/>
    <cellStyle name="Nuovo 43 4 2" xfId="3667" xr:uid="{00000000-0005-0000-0000-0000EF0E0000}"/>
    <cellStyle name="Nuovo 43 4 2 2" xfId="3668" xr:uid="{00000000-0005-0000-0000-0000F00E0000}"/>
    <cellStyle name="Nuovo 43 4 3" xfId="3669" xr:uid="{00000000-0005-0000-0000-0000F10E0000}"/>
    <cellStyle name="Nuovo 43 4 4" xfId="2328" xr:uid="{00000000-0005-0000-0000-0000F20E0000}"/>
    <cellStyle name="Nuovo 43 5" xfId="1080" xr:uid="{00000000-0005-0000-0000-0000F30E0000}"/>
    <cellStyle name="Nuovo 44" xfId="1081" xr:uid="{00000000-0005-0000-0000-0000F40E0000}"/>
    <cellStyle name="Nuovo 44 2" xfId="1082" xr:uid="{00000000-0005-0000-0000-0000F50E0000}"/>
    <cellStyle name="Nuovo 44 2 2" xfId="3670" xr:uid="{00000000-0005-0000-0000-0000F60E0000}"/>
    <cellStyle name="Nuovo 44 3" xfId="1083" xr:uid="{00000000-0005-0000-0000-0000F70E0000}"/>
    <cellStyle name="Nuovo 44 3 2" xfId="1084" xr:uid="{00000000-0005-0000-0000-0000F80E0000}"/>
    <cellStyle name="Nuovo 44 3 2 2" xfId="4860" xr:uid="{00000000-0005-0000-0000-0000F90E0000}"/>
    <cellStyle name="Nuovo 44 3 2 3" xfId="4861" xr:uid="{00000000-0005-0000-0000-0000FA0E0000}"/>
    <cellStyle name="Nuovo 44 3 3" xfId="2330" xr:uid="{00000000-0005-0000-0000-0000FB0E0000}"/>
    <cellStyle name="Nuovo 44 3 3 2" xfId="3671" xr:uid="{00000000-0005-0000-0000-0000FC0E0000}"/>
    <cellStyle name="Nuovo 44 3 4" xfId="3672" xr:uid="{00000000-0005-0000-0000-0000FD0E0000}"/>
    <cellStyle name="Nuovo 44 3 5" xfId="2329" xr:uid="{00000000-0005-0000-0000-0000FE0E0000}"/>
    <cellStyle name="Nuovo 44 4" xfId="1085" xr:uid="{00000000-0005-0000-0000-0000FF0E0000}"/>
    <cellStyle name="Nuovo 44 4 2" xfId="3673" xr:uid="{00000000-0005-0000-0000-0000000F0000}"/>
    <cellStyle name="Nuovo 44 4 2 2" xfId="3674" xr:uid="{00000000-0005-0000-0000-0000010F0000}"/>
    <cellStyle name="Nuovo 44 4 3" xfId="3675" xr:uid="{00000000-0005-0000-0000-0000020F0000}"/>
    <cellStyle name="Nuovo 44 4 4" xfId="2331" xr:uid="{00000000-0005-0000-0000-0000030F0000}"/>
    <cellStyle name="Nuovo 44 5" xfId="1086" xr:uid="{00000000-0005-0000-0000-0000040F0000}"/>
    <cellStyle name="Nuovo 45" xfId="1087" xr:uid="{00000000-0005-0000-0000-0000050F0000}"/>
    <cellStyle name="Nuovo 45 2" xfId="3676" xr:uid="{00000000-0005-0000-0000-0000060F0000}"/>
    <cellStyle name="Nuovo 46" xfId="1088" xr:uid="{00000000-0005-0000-0000-0000070F0000}"/>
    <cellStyle name="Nuovo 46 2" xfId="1089" xr:uid="{00000000-0005-0000-0000-0000080F0000}"/>
    <cellStyle name="Nuovo 46 2 2" xfId="4862" xr:uid="{00000000-0005-0000-0000-0000090F0000}"/>
    <cellStyle name="Nuovo 46 2 3" xfId="4863" xr:uid="{00000000-0005-0000-0000-00000A0F0000}"/>
    <cellStyle name="Nuovo 46 3" xfId="2333" xr:uid="{00000000-0005-0000-0000-00000B0F0000}"/>
    <cellStyle name="Nuovo 46 3 2" xfId="3677" xr:uid="{00000000-0005-0000-0000-00000C0F0000}"/>
    <cellStyle name="Nuovo 46 4" xfId="3678" xr:uid="{00000000-0005-0000-0000-00000D0F0000}"/>
    <cellStyle name="Nuovo 46 5" xfId="2332" xr:uid="{00000000-0005-0000-0000-00000E0F0000}"/>
    <cellStyle name="Nuovo 47" xfId="1090" xr:uid="{00000000-0005-0000-0000-00000F0F0000}"/>
    <cellStyle name="Nuovo 47 2" xfId="3679" xr:uid="{00000000-0005-0000-0000-0000100F0000}"/>
    <cellStyle name="Nuovo 47 2 2" xfId="3680" xr:uid="{00000000-0005-0000-0000-0000110F0000}"/>
    <cellStyle name="Nuovo 47 3" xfId="3681" xr:uid="{00000000-0005-0000-0000-0000120F0000}"/>
    <cellStyle name="Nuovo 47 4" xfId="2334" xr:uid="{00000000-0005-0000-0000-0000130F0000}"/>
    <cellStyle name="Nuovo 48" xfId="1091" xr:uid="{00000000-0005-0000-0000-0000140F0000}"/>
    <cellStyle name="Nuovo 5" xfId="1092" xr:uid="{00000000-0005-0000-0000-0000150F0000}"/>
    <cellStyle name="Nuovo 5 2" xfId="1093" xr:uid="{00000000-0005-0000-0000-0000160F0000}"/>
    <cellStyle name="Nuovo 5 2 2" xfId="3682" xr:uid="{00000000-0005-0000-0000-0000170F0000}"/>
    <cellStyle name="Nuovo 5 3" xfId="1094" xr:uid="{00000000-0005-0000-0000-0000180F0000}"/>
    <cellStyle name="Nuovo 5 3 2" xfId="1095" xr:uid="{00000000-0005-0000-0000-0000190F0000}"/>
    <cellStyle name="Nuovo 5 3 2 2" xfId="4864" xr:uid="{00000000-0005-0000-0000-00001A0F0000}"/>
    <cellStyle name="Nuovo 5 3 2 3" xfId="4865" xr:uid="{00000000-0005-0000-0000-00001B0F0000}"/>
    <cellStyle name="Nuovo 5 3 3" xfId="2336" xr:uid="{00000000-0005-0000-0000-00001C0F0000}"/>
    <cellStyle name="Nuovo 5 3 3 2" xfId="3683" xr:uid="{00000000-0005-0000-0000-00001D0F0000}"/>
    <cellStyle name="Nuovo 5 3 4" xfId="3684" xr:uid="{00000000-0005-0000-0000-00001E0F0000}"/>
    <cellStyle name="Nuovo 5 3 5" xfId="2335" xr:uid="{00000000-0005-0000-0000-00001F0F0000}"/>
    <cellStyle name="Nuovo 5 4" xfId="1096" xr:uid="{00000000-0005-0000-0000-0000200F0000}"/>
    <cellStyle name="Nuovo 5 4 2" xfId="3685" xr:uid="{00000000-0005-0000-0000-0000210F0000}"/>
    <cellStyle name="Nuovo 5 4 2 2" xfId="3686" xr:uid="{00000000-0005-0000-0000-0000220F0000}"/>
    <cellStyle name="Nuovo 5 4 3" xfId="3687" xr:uid="{00000000-0005-0000-0000-0000230F0000}"/>
    <cellStyle name="Nuovo 5 4 4" xfId="2337" xr:uid="{00000000-0005-0000-0000-0000240F0000}"/>
    <cellStyle name="Nuovo 5 5" xfId="1097" xr:uid="{00000000-0005-0000-0000-0000250F0000}"/>
    <cellStyle name="Nuovo 6" xfId="1098" xr:uid="{00000000-0005-0000-0000-0000260F0000}"/>
    <cellStyle name="Nuovo 6 2" xfId="1099" xr:uid="{00000000-0005-0000-0000-0000270F0000}"/>
    <cellStyle name="Nuovo 6 2 2" xfId="3688" xr:uid="{00000000-0005-0000-0000-0000280F0000}"/>
    <cellStyle name="Nuovo 6 3" xfId="1100" xr:uid="{00000000-0005-0000-0000-0000290F0000}"/>
    <cellStyle name="Nuovo 6 3 2" xfId="1101" xr:uid="{00000000-0005-0000-0000-00002A0F0000}"/>
    <cellStyle name="Nuovo 6 3 2 2" xfId="4866" xr:uid="{00000000-0005-0000-0000-00002B0F0000}"/>
    <cellStyle name="Nuovo 6 3 2 3" xfId="4867" xr:uid="{00000000-0005-0000-0000-00002C0F0000}"/>
    <cellStyle name="Nuovo 6 3 3" xfId="2339" xr:uid="{00000000-0005-0000-0000-00002D0F0000}"/>
    <cellStyle name="Nuovo 6 3 3 2" xfId="3689" xr:uid="{00000000-0005-0000-0000-00002E0F0000}"/>
    <cellStyle name="Nuovo 6 3 4" xfId="3690" xr:uid="{00000000-0005-0000-0000-00002F0F0000}"/>
    <cellStyle name="Nuovo 6 3 5" xfId="2338" xr:uid="{00000000-0005-0000-0000-0000300F0000}"/>
    <cellStyle name="Nuovo 6 4" xfId="1102" xr:uid="{00000000-0005-0000-0000-0000310F0000}"/>
    <cellStyle name="Nuovo 6 4 2" xfId="3691" xr:uid="{00000000-0005-0000-0000-0000320F0000}"/>
    <cellStyle name="Nuovo 6 4 2 2" xfId="3692" xr:uid="{00000000-0005-0000-0000-0000330F0000}"/>
    <cellStyle name="Nuovo 6 4 3" xfId="3693" xr:uid="{00000000-0005-0000-0000-0000340F0000}"/>
    <cellStyle name="Nuovo 6 4 4" xfId="2340" xr:uid="{00000000-0005-0000-0000-0000350F0000}"/>
    <cellStyle name="Nuovo 6 5" xfId="1103" xr:uid="{00000000-0005-0000-0000-0000360F0000}"/>
    <cellStyle name="Nuovo 7" xfId="1104" xr:uid="{00000000-0005-0000-0000-0000370F0000}"/>
    <cellStyle name="Nuovo 7 2" xfId="1105" xr:uid="{00000000-0005-0000-0000-0000380F0000}"/>
    <cellStyle name="Nuovo 7 2 2" xfId="3694" xr:uid="{00000000-0005-0000-0000-0000390F0000}"/>
    <cellStyle name="Nuovo 7 3" xfId="1106" xr:uid="{00000000-0005-0000-0000-00003A0F0000}"/>
    <cellStyle name="Nuovo 7 3 2" xfId="1107" xr:uid="{00000000-0005-0000-0000-00003B0F0000}"/>
    <cellStyle name="Nuovo 7 3 2 2" xfId="4868" xr:uid="{00000000-0005-0000-0000-00003C0F0000}"/>
    <cellStyle name="Nuovo 7 3 2 3" xfId="4869" xr:uid="{00000000-0005-0000-0000-00003D0F0000}"/>
    <cellStyle name="Nuovo 7 3 3" xfId="2342" xr:uid="{00000000-0005-0000-0000-00003E0F0000}"/>
    <cellStyle name="Nuovo 7 3 3 2" xfId="3695" xr:uid="{00000000-0005-0000-0000-00003F0F0000}"/>
    <cellStyle name="Nuovo 7 3 4" xfId="3696" xr:uid="{00000000-0005-0000-0000-0000400F0000}"/>
    <cellStyle name="Nuovo 7 3 5" xfId="2341" xr:uid="{00000000-0005-0000-0000-0000410F0000}"/>
    <cellStyle name="Nuovo 7 4" xfId="1108" xr:uid="{00000000-0005-0000-0000-0000420F0000}"/>
    <cellStyle name="Nuovo 7 4 2" xfId="3697" xr:uid="{00000000-0005-0000-0000-0000430F0000}"/>
    <cellStyle name="Nuovo 7 4 2 2" xfId="3698" xr:uid="{00000000-0005-0000-0000-0000440F0000}"/>
    <cellStyle name="Nuovo 7 4 3" xfId="3699" xr:uid="{00000000-0005-0000-0000-0000450F0000}"/>
    <cellStyle name="Nuovo 7 4 4" xfId="2343" xr:uid="{00000000-0005-0000-0000-0000460F0000}"/>
    <cellStyle name="Nuovo 7 5" xfId="1109" xr:uid="{00000000-0005-0000-0000-0000470F0000}"/>
    <cellStyle name="Nuovo 8" xfId="1110" xr:uid="{00000000-0005-0000-0000-0000480F0000}"/>
    <cellStyle name="Nuovo 8 2" xfId="1111" xr:uid="{00000000-0005-0000-0000-0000490F0000}"/>
    <cellStyle name="Nuovo 8 2 2" xfId="3700" xr:uid="{00000000-0005-0000-0000-00004A0F0000}"/>
    <cellStyle name="Nuovo 8 3" xfId="1112" xr:uid="{00000000-0005-0000-0000-00004B0F0000}"/>
    <cellStyle name="Nuovo 8 3 2" xfId="1113" xr:uid="{00000000-0005-0000-0000-00004C0F0000}"/>
    <cellStyle name="Nuovo 8 3 2 2" xfId="4870" xr:uid="{00000000-0005-0000-0000-00004D0F0000}"/>
    <cellStyle name="Nuovo 8 3 2 3" xfId="4871" xr:uid="{00000000-0005-0000-0000-00004E0F0000}"/>
    <cellStyle name="Nuovo 8 3 3" xfId="2345" xr:uid="{00000000-0005-0000-0000-00004F0F0000}"/>
    <cellStyle name="Nuovo 8 3 3 2" xfId="3701" xr:uid="{00000000-0005-0000-0000-0000500F0000}"/>
    <cellStyle name="Nuovo 8 3 4" xfId="3702" xr:uid="{00000000-0005-0000-0000-0000510F0000}"/>
    <cellStyle name="Nuovo 8 3 5" xfId="2344" xr:uid="{00000000-0005-0000-0000-0000520F0000}"/>
    <cellStyle name="Nuovo 8 4" xfId="1114" xr:uid="{00000000-0005-0000-0000-0000530F0000}"/>
    <cellStyle name="Nuovo 8 4 2" xfId="3703" xr:uid="{00000000-0005-0000-0000-0000540F0000}"/>
    <cellStyle name="Nuovo 8 4 2 2" xfId="3704" xr:uid="{00000000-0005-0000-0000-0000550F0000}"/>
    <cellStyle name="Nuovo 8 4 3" xfId="3705" xr:uid="{00000000-0005-0000-0000-0000560F0000}"/>
    <cellStyle name="Nuovo 8 4 4" xfId="2346" xr:uid="{00000000-0005-0000-0000-0000570F0000}"/>
    <cellStyle name="Nuovo 8 5" xfId="1115" xr:uid="{00000000-0005-0000-0000-0000580F0000}"/>
    <cellStyle name="Nuovo 9" xfId="1116" xr:uid="{00000000-0005-0000-0000-0000590F0000}"/>
    <cellStyle name="Nuovo 9 2" xfId="1117" xr:uid="{00000000-0005-0000-0000-00005A0F0000}"/>
    <cellStyle name="Nuovo 9 2 2" xfId="3706" xr:uid="{00000000-0005-0000-0000-00005B0F0000}"/>
    <cellStyle name="Nuovo 9 3" xfId="1118" xr:uid="{00000000-0005-0000-0000-00005C0F0000}"/>
    <cellStyle name="Nuovo 9 3 2" xfId="1119" xr:uid="{00000000-0005-0000-0000-00005D0F0000}"/>
    <cellStyle name="Nuovo 9 3 2 2" xfId="4872" xr:uid="{00000000-0005-0000-0000-00005E0F0000}"/>
    <cellStyle name="Nuovo 9 3 2 3" xfId="4873" xr:uid="{00000000-0005-0000-0000-00005F0F0000}"/>
    <cellStyle name="Nuovo 9 3 3" xfId="2348" xr:uid="{00000000-0005-0000-0000-0000600F0000}"/>
    <cellStyle name="Nuovo 9 3 3 2" xfId="3707" xr:uid="{00000000-0005-0000-0000-0000610F0000}"/>
    <cellStyle name="Nuovo 9 3 4" xfId="3708" xr:uid="{00000000-0005-0000-0000-0000620F0000}"/>
    <cellStyle name="Nuovo 9 3 5" xfId="2347" xr:uid="{00000000-0005-0000-0000-0000630F0000}"/>
    <cellStyle name="Nuovo 9 4" xfId="1120" xr:uid="{00000000-0005-0000-0000-0000640F0000}"/>
    <cellStyle name="Nuovo 9 4 2" xfId="3709" xr:uid="{00000000-0005-0000-0000-0000650F0000}"/>
    <cellStyle name="Nuovo 9 4 2 2" xfId="3710" xr:uid="{00000000-0005-0000-0000-0000660F0000}"/>
    <cellStyle name="Nuovo 9 4 3" xfId="3711" xr:uid="{00000000-0005-0000-0000-0000670F0000}"/>
    <cellStyle name="Nuovo 9 4 4" xfId="2349" xr:uid="{00000000-0005-0000-0000-0000680F0000}"/>
    <cellStyle name="Nuovo 9 5" xfId="1121" xr:uid="{00000000-0005-0000-0000-0000690F0000}"/>
    <cellStyle name="Output 2" xfId="1122" xr:uid="{00000000-0005-0000-0000-00006A0F0000}"/>
    <cellStyle name="Output 2 2" xfId="2352" xr:uid="{00000000-0005-0000-0000-00006B0F0000}"/>
    <cellStyle name="Output 2 2 2" xfId="4874" xr:uid="{00000000-0005-0000-0000-00006C0F0000}"/>
    <cellStyle name="Output 2 2 2 2" xfId="5173" xr:uid="{00000000-0005-0000-0000-00006D0F0000}"/>
    <cellStyle name="Output 2 2 3" xfId="4875" xr:uid="{00000000-0005-0000-0000-00006E0F0000}"/>
    <cellStyle name="Output 2 2 3 2" xfId="5174" xr:uid="{00000000-0005-0000-0000-00006F0F0000}"/>
    <cellStyle name="Output 2 2 4" xfId="5133" xr:uid="{00000000-0005-0000-0000-0000700F0000}"/>
    <cellStyle name="Output 2 3" xfId="2353" xr:uid="{00000000-0005-0000-0000-0000710F0000}"/>
    <cellStyle name="Output 2 3 2" xfId="4876" xr:uid="{00000000-0005-0000-0000-0000720F0000}"/>
    <cellStyle name="Output 2 3 2 2" xfId="5175" xr:uid="{00000000-0005-0000-0000-0000730F0000}"/>
    <cellStyle name="Output 2 3 3" xfId="5134" xr:uid="{00000000-0005-0000-0000-0000740F0000}"/>
    <cellStyle name="Output 2 4" xfId="2354" xr:uid="{00000000-0005-0000-0000-0000750F0000}"/>
    <cellStyle name="Output 2 4 2" xfId="5135" xr:uid="{00000000-0005-0000-0000-0000760F0000}"/>
    <cellStyle name="Output 2 5" xfId="2355" xr:uid="{00000000-0005-0000-0000-0000770F0000}"/>
    <cellStyle name="Output 2 5 2" xfId="5136" xr:uid="{00000000-0005-0000-0000-0000780F0000}"/>
    <cellStyle name="Output 2 6" xfId="2356" xr:uid="{00000000-0005-0000-0000-0000790F0000}"/>
    <cellStyle name="Output 2 6 2" xfId="5137" xr:uid="{00000000-0005-0000-0000-00007A0F0000}"/>
    <cellStyle name="Output 2 7" xfId="4877" xr:uid="{00000000-0005-0000-0000-00007B0F0000}"/>
    <cellStyle name="Output 2 7 2" xfId="5176" xr:uid="{00000000-0005-0000-0000-00007C0F0000}"/>
    <cellStyle name="Output 2 8" xfId="2351" xr:uid="{00000000-0005-0000-0000-00007D0F0000}"/>
    <cellStyle name="Output 2 9" xfId="5132" xr:uid="{00000000-0005-0000-0000-00007E0F0000}"/>
    <cellStyle name="Output 3" xfId="2357" xr:uid="{00000000-0005-0000-0000-00007F0F0000}"/>
    <cellStyle name="Output 3 2" xfId="2358" xr:uid="{00000000-0005-0000-0000-0000800F0000}"/>
    <cellStyle name="Output 3 2 2" xfId="4878" xr:uid="{00000000-0005-0000-0000-0000810F0000}"/>
    <cellStyle name="Output 3 2 2 2" xfId="5177" xr:uid="{00000000-0005-0000-0000-0000820F0000}"/>
    <cellStyle name="Output 3 2 3" xfId="5139" xr:uid="{00000000-0005-0000-0000-0000830F0000}"/>
    <cellStyle name="Output 3 3" xfId="2359" xr:uid="{00000000-0005-0000-0000-0000840F0000}"/>
    <cellStyle name="Output 3 3 2" xfId="5140" xr:uid="{00000000-0005-0000-0000-0000850F0000}"/>
    <cellStyle name="Output 3 4" xfId="2360" xr:uid="{00000000-0005-0000-0000-0000860F0000}"/>
    <cellStyle name="Output 3 4 2" xfId="5141" xr:uid="{00000000-0005-0000-0000-0000870F0000}"/>
    <cellStyle name="Output 3 5" xfId="2361" xr:uid="{00000000-0005-0000-0000-0000880F0000}"/>
    <cellStyle name="Output 3 5 2" xfId="5142" xr:uid="{00000000-0005-0000-0000-0000890F0000}"/>
    <cellStyle name="Output 3 6" xfId="4879" xr:uid="{00000000-0005-0000-0000-00008A0F0000}"/>
    <cellStyle name="Output 3 6 2" xfId="5178" xr:uid="{00000000-0005-0000-0000-00008B0F0000}"/>
    <cellStyle name="Output 3 7" xfId="5138" xr:uid="{00000000-0005-0000-0000-00008C0F0000}"/>
    <cellStyle name="Output 4" xfId="3712" xr:uid="{00000000-0005-0000-0000-00008D0F0000}"/>
    <cellStyle name="Output 4 2" xfId="5146" xr:uid="{00000000-0005-0000-0000-00008E0F0000}"/>
    <cellStyle name="Output 5" xfId="2350" xr:uid="{00000000-0005-0000-0000-00008F0F0000}"/>
    <cellStyle name="Overskrift 1 2" xfId="3713" xr:uid="{00000000-0005-0000-0000-0000900F0000}"/>
    <cellStyle name="Overskrift 2 2" xfId="3714" xr:uid="{00000000-0005-0000-0000-0000910F0000}"/>
    <cellStyle name="Overskrift 3 2" xfId="3715" xr:uid="{00000000-0005-0000-0000-0000920F0000}"/>
    <cellStyle name="Overskrift 4 2" xfId="3716" xr:uid="{00000000-0005-0000-0000-0000930F0000}"/>
    <cellStyle name="Percen - Type1" xfId="1123" xr:uid="{00000000-0005-0000-0000-0000940F0000}"/>
    <cellStyle name="Percent" xfId="1124" builtinId="5"/>
    <cellStyle name="Percent 2" xfId="1125" xr:uid="{00000000-0005-0000-0000-0000960F0000}"/>
    <cellStyle name="Percent 2 2" xfId="3717" xr:uid="{00000000-0005-0000-0000-0000970F0000}"/>
    <cellStyle name="Percent 2 2 2" xfId="4880" xr:uid="{00000000-0005-0000-0000-0000980F0000}"/>
    <cellStyle name="Percent 2 2 3" xfId="4881" xr:uid="{00000000-0005-0000-0000-0000990F0000}"/>
    <cellStyle name="Percent 2 2 3 2" xfId="4882" xr:uid="{00000000-0005-0000-0000-00009A0F0000}"/>
    <cellStyle name="Percent 2 2 4" xfId="4883" xr:uid="{00000000-0005-0000-0000-00009B0F0000}"/>
    <cellStyle name="Percent 2 3" xfId="4884" xr:uid="{00000000-0005-0000-0000-00009C0F0000}"/>
    <cellStyle name="Percent 2 3 2" xfId="4885" xr:uid="{00000000-0005-0000-0000-00009D0F0000}"/>
    <cellStyle name="Percent 3" xfId="1126" xr:uid="{00000000-0005-0000-0000-00009E0F0000}"/>
    <cellStyle name="Percent 3 2" xfId="1127" xr:uid="{00000000-0005-0000-0000-00009F0F0000}"/>
    <cellStyle name="Percent 3 3" xfId="1128" xr:uid="{00000000-0005-0000-0000-0000A00F0000}"/>
    <cellStyle name="Percent 3 3 2" xfId="1129" xr:uid="{00000000-0005-0000-0000-0000A10F0000}"/>
    <cellStyle name="Percent 3 3 2 2" xfId="4886" xr:uid="{00000000-0005-0000-0000-0000A20F0000}"/>
    <cellStyle name="Percent 3 3 3" xfId="2363" xr:uid="{00000000-0005-0000-0000-0000A30F0000}"/>
    <cellStyle name="Percent 3 3 3 2" xfId="3718" xr:uid="{00000000-0005-0000-0000-0000A40F0000}"/>
    <cellStyle name="Percent 3 3 4" xfId="3719" xr:uid="{00000000-0005-0000-0000-0000A50F0000}"/>
    <cellStyle name="Percent 3 3 5" xfId="2362" xr:uid="{00000000-0005-0000-0000-0000A60F0000}"/>
    <cellStyle name="Percent 3 4" xfId="1130" xr:uid="{00000000-0005-0000-0000-0000A70F0000}"/>
    <cellStyle name="Percent 3 4 2" xfId="4887" xr:uid="{00000000-0005-0000-0000-0000A80F0000}"/>
    <cellStyle name="Percent 3 5" xfId="3720" xr:uid="{00000000-0005-0000-0000-0000A90F0000}"/>
    <cellStyle name="Percent 3 5 2" xfId="3721" xr:uid="{00000000-0005-0000-0000-0000AA0F0000}"/>
    <cellStyle name="Percent 4" xfId="1131" xr:uid="{00000000-0005-0000-0000-0000AB0F0000}"/>
    <cellStyle name="Percent 4 2" xfId="3722" xr:uid="{00000000-0005-0000-0000-0000AC0F0000}"/>
    <cellStyle name="Percent 4 2 2" xfId="3723" xr:uid="{00000000-0005-0000-0000-0000AD0F0000}"/>
    <cellStyle name="Percent 4 3" xfId="3724" xr:uid="{00000000-0005-0000-0000-0000AE0F0000}"/>
    <cellStyle name="Percent 5" xfId="1132" xr:uid="{00000000-0005-0000-0000-0000AF0F0000}"/>
    <cellStyle name="Percent 6" xfId="2364" xr:uid="{00000000-0005-0000-0000-0000B00F0000}"/>
    <cellStyle name="Percent 7" xfId="4888" xr:uid="{00000000-0005-0000-0000-0000B10F0000}"/>
    <cellStyle name="Percent 8" xfId="5093" xr:uid="{00000000-0005-0000-0000-0000B20F0000}"/>
    <cellStyle name="Percentuale 10" xfId="1133" xr:uid="{00000000-0005-0000-0000-0000B30F0000}"/>
    <cellStyle name="Percentuale 10 2" xfId="1134" xr:uid="{00000000-0005-0000-0000-0000B40F0000}"/>
    <cellStyle name="Percentuale 10 2 2" xfId="3725" xr:uid="{00000000-0005-0000-0000-0000B50F0000}"/>
    <cellStyle name="Percentuale 10 3" xfId="1135" xr:uid="{00000000-0005-0000-0000-0000B60F0000}"/>
    <cellStyle name="Percentuale 10 3 2" xfId="1136" xr:uid="{00000000-0005-0000-0000-0000B70F0000}"/>
    <cellStyle name="Percentuale 10 3 2 2" xfId="4889" xr:uid="{00000000-0005-0000-0000-0000B80F0000}"/>
    <cellStyle name="Percentuale 10 3 2 3" xfId="4890" xr:uid="{00000000-0005-0000-0000-0000B90F0000}"/>
    <cellStyle name="Percentuale 10 3 3" xfId="2366" xr:uid="{00000000-0005-0000-0000-0000BA0F0000}"/>
    <cellStyle name="Percentuale 10 3 3 2" xfId="3726" xr:uid="{00000000-0005-0000-0000-0000BB0F0000}"/>
    <cellStyle name="Percentuale 10 3 4" xfId="3727" xr:uid="{00000000-0005-0000-0000-0000BC0F0000}"/>
    <cellStyle name="Percentuale 10 3 5" xfId="2365" xr:uid="{00000000-0005-0000-0000-0000BD0F0000}"/>
    <cellStyle name="Percentuale 10 4" xfId="1137" xr:uid="{00000000-0005-0000-0000-0000BE0F0000}"/>
    <cellStyle name="Percentuale 10 4 2" xfId="3728" xr:uid="{00000000-0005-0000-0000-0000BF0F0000}"/>
    <cellStyle name="Percentuale 10 4 2 2" xfId="3729" xr:uid="{00000000-0005-0000-0000-0000C00F0000}"/>
    <cellStyle name="Percentuale 10 4 3" xfId="3730" xr:uid="{00000000-0005-0000-0000-0000C10F0000}"/>
    <cellStyle name="Percentuale 10 4 4" xfId="2367" xr:uid="{00000000-0005-0000-0000-0000C20F0000}"/>
    <cellStyle name="Percentuale 10 5" xfId="1138" xr:uid="{00000000-0005-0000-0000-0000C30F0000}"/>
    <cellStyle name="Percentuale 11" xfId="1139" xr:uid="{00000000-0005-0000-0000-0000C40F0000}"/>
    <cellStyle name="Percentuale 11 2" xfId="1140" xr:uid="{00000000-0005-0000-0000-0000C50F0000}"/>
    <cellStyle name="Percentuale 11 2 2" xfId="3731" xr:uid="{00000000-0005-0000-0000-0000C60F0000}"/>
    <cellStyle name="Percentuale 11 3" xfId="1141" xr:uid="{00000000-0005-0000-0000-0000C70F0000}"/>
    <cellStyle name="Percentuale 11 3 2" xfId="1142" xr:uid="{00000000-0005-0000-0000-0000C80F0000}"/>
    <cellStyle name="Percentuale 11 3 2 2" xfId="4891" xr:uid="{00000000-0005-0000-0000-0000C90F0000}"/>
    <cellStyle name="Percentuale 11 3 2 3" xfId="4892" xr:uid="{00000000-0005-0000-0000-0000CA0F0000}"/>
    <cellStyle name="Percentuale 11 3 3" xfId="2369" xr:uid="{00000000-0005-0000-0000-0000CB0F0000}"/>
    <cellStyle name="Percentuale 11 3 3 2" xfId="3732" xr:uid="{00000000-0005-0000-0000-0000CC0F0000}"/>
    <cellStyle name="Percentuale 11 3 4" xfId="3733" xr:uid="{00000000-0005-0000-0000-0000CD0F0000}"/>
    <cellStyle name="Percentuale 11 3 5" xfId="2368" xr:uid="{00000000-0005-0000-0000-0000CE0F0000}"/>
    <cellStyle name="Percentuale 11 4" xfId="1143" xr:uid="{00000000-0005-0000-0000-0000CF0F0000}"/>
    <cellStyle name="Percentuale 11 4 2" xfId="3734" xr:uid="{00000000-0005-0000-0000-0000D00F0000}"/>
    <cellStyle name="Percentuale 11 4 2 2" xfId="3735" xr:uid="{00000000-0005-0000-0000-0000D10F0000}"/>
    <cellStyle name="Percentuale 11 4 3" xfId="3736" xr:uid="{00000000-0005-0000-0000-0000D20F0000}"/>
    <cellStyle name="Percentuale 11 4 4" xfId="2370" xr:uid="{00000000-0005-0000-0000-0000D30F0000}"/>
    <cellStyle name="Percentuale 11 5" xfId="1144" xr:uid="{00000000-0005-0000-0000-0000D40F0000}"/>
    <cellStyle name="Percentuale 12" xfId="1145" xr:uid="{00000000-0005-0000-0000-0000D50F0000}"/>
    <cellStyle name="Percentuale 12 2" xfId="1146" xr:uid="{00000000-0005-0000-0000-0000D60F0000}"/>
    <cellStyle name="Percentuale 12 2 2" xfId="3737" xr:uid="{00000000-0005-0000-0000-0000D70F0000}"/>
    <cellStyle name="Percentuale 12 3" xfId="1147" xr:uid="{00000000-0005-0000-0000-0000D80F0000}"/>
    <cellStyle name="Percentuale 12 3 2" xfId="1148" xr:uid="{00000000-0005-0000-0000-0000D90F0000}"/>
    <cellStyle name="Percentuale 12 3 2 2" xfId="4893" xr:uid="{00000000-0005-0000-0000-0000DA0F0000}"/>
    <cellStyle name="Percentuale 12 3 2 3" xfId="4894" xr:uid="{00000000-0005-0000-0000-0000DB0F0000}"/>
    <cellStyle name="Percentuale 12 3 3" xfId="2372" xr:uid="{00000000-0005-0000-0000-0000DC0F0000}"/>
    <cellStyle name="Percentuale 12 3 3 2" xfId="3738" xr:uid="{00000000-0005-0000-0000-0000DD0F0000}"/>
    <cellStyle name="Percentuale 12 3 4" xfId="3739" xr:uid="{00000000-0005-0000-0000-0000DE0F0000}"/>
    <cellStyle name="Percentuale 12 3 5" xfId="2371" xr:uid="{00000000-0005-0000-0000-0000DF0F0000}"/>
    <cellStyle name="Percentuale 12 4" xfId="1149" xr:uid="{00000000-0005-0000-0000-0000E00F0000}"/>
    <cellStyle name="Percentuale 12 4 2" xfId="3740" xr:uid="{00000000-0005-0000-0000-0000E10F0000}"/>
    <cellStyle name="Percentuale 12 4 2 2" xfId="3741" xr:uid="{00000000-0005-0000-0000-0000E20F0000}"/>
    <cellStyle name="Percentuale 12 4 3" xfId="3742" xr:uid="{00000000-0005-0000-0000-0000E30F0000}"/>
    <cellStyle name="Percentuale 12 4 4" xfId="2373" xr:uid="{00000000-0005-0000-0000-0000E40F0000}"/>
    <cellStyle name="Percentuale 12 5" xfId="1150" xr:uid="{00000000-0005-0000-0000-0000E50F0000}"/>
    <cellStyle name="Percentuale 13" xfId="1151" xr:uid="{00000000-0005-0000-0000-0000E60F0000}"/>
    <cellStyle name="Percentuale 13 2" xfId="1152" xr:uid="{00000000-0005-0000-0000-0000E70F0000}"/>
    <cellStyle name="Percentuale 13 2 2" xfId="3743" xr:uid="{00000000-0005-0000-0000-0000E80F0000}"/>
    <cellStyle name="Percentuale 13 3" xfId="1153" xr:uid="{00000000-0005-0000-0000-0000E90F0000}"/>
    <cellStyle name="Percentuale 13 3 2" xfId="1154" xr:uid="{00000000-0005-0000-0000-0000EA0F0000}"/>
    <cellStyle name="Percentuale 13 3 2 2" xfId="4895" xr:uid="{00000000-0005-0000-0000-0000EB0F0000}"/>
    <cellStyle name="Percentuale 13 3 2 3" xfId="4896" xr:uid="{00000000-0005-0000-0000-0000EC0F0000}"/>
    <cellStyle name="Percentuale 13 3 3" xfId="2375" xr:uid="{00000000-0005-0000-0000-0000ED0F0000}"/>
    <cellStyle name="Percentuale 13 3 3 2" xfId="3744" xr:uid="{00000000-0005-0000-0000-0000EE0F0000}"/>
    <cellStyle name="Percentuale 13 3 4" xfId="3745" xr:uid="{00000000-0005-0000-0000-0000EF0F0000}"/>
    <cellStyle name="Percentuale 13 3 5" xfId="2374" xr:uid="{00000000-0005-0000-0000-0000F00F0000}"/>
    <cellStyle name="Percentuale 13 4" xfId="1155" xr:uid="{00000000-0005-0000-0000-0000F10F0000}"/>
    <cellStyle name="Percentuale 13 4 2" xfId="3746" xr:uid="{00000000-0005-0000-0000-0000F20F0000}"/>
    <cellStyle name="Percentuale 13 4 2 2" xfId="3747" xr:uid="{00000000-0005-0000-0000-0000F30F0000}"/>
    <cellStyle name="Percentuale 13 4 3" xfId="3748" xr:uid="{00000000-0005-0000-0000-0000F40F0000}"/>
    <cellStyle name="Percentuale 13 4 4" xfId="2376" xr:uid="{00000000-0005-0000-0000-0000F50F0000}"/>
    <cellStyle name="Percentuale 13 5" xfId="1156" xr:uid="{00000000-0005-0000-0000-0000F60F0000}"/>
    <cellStyle name="Percentuale 14" xfId="1157" xr:uid="{00000000-0005-0000-0000-0000F70F0000}"/>
    <cellStyle name="Percentuale 14 2" xfId="1158" xr:uid="{00000000-0005-0000-0000-0000F80F0000}"/>
    <cellStyle name="Percentuale 14 2 2" xfId="3749" xr:uid="{00000000-0005-0000-0000-0000F90F0000}"/>
    <cellStyle name="Percentuale 14 3" xfId="1159" xr:uid="{00000000-0005-0000-0000-0000FA0F0000}"/>
    <cellStyle name="Percentuale 14 3 2" xfId="1160" xr:uid="{00000000-0005-0000-0000-0000FB0F0000}"/>
    <cellStyle name="Percentuale 14 3 2 2" xfId="4897" xr:uid="{00000000-0005-0000-0000-0000FC0F0000}"/>
    <cellStyle name="Percentuale 14 3 2 3" xfId="4898" xr:uid="{00000000-0005-0000-0000-0000FD0F0000}"/>
    <cellStyle name="Percentuale 14 3 3" xfId="2378" xr:uid="{00000000-0005-0000-0000-0000FE0F0000}"/>
    <cellStyle name="Percentuale 14 3 3 2" xfId="3750" xr:uid="{00000000-0005-0000-0000-0000FF0F0000}"/>
    <cellStyle name="Percentuale 14 3 4" xfId="3751" xr:uid="{00000000-0005-0000-0000-000000100000}"/>
    <cellStyle name="Percentuale 14 3 5" xfId="2377" xr:uid="{00000000-0005-0000-0000-000001100000}"/>
    <cellStyle name="Percentuale 14 4" xfId="1161" xr:uid="{00000000-0005-0000-0000-000002100000}"/>
    <cellStyle name="Percentuale 14 4 2" xfId="3752" xr:uid="{00000000-0005-0000-0000-000003100000}"/>
    <cellStyle name="Percentuale 14 4 2 2" xfId="3753" xr:uid="{00000000-0005-0000-0000-000004100000}"/>
    <cellStyle name="Percentuale 14 4 3" xfId="3754" xr:uid="{00000000-0005-0000-0000-000005100000}"/>
    <cellStyle name="Percentuale 14 4 4" xfId="2379" xr:uid="{00000000-0005-0000-0000-000006100000}"/>
    <cellStyle name="Percentuale 14 5" xfId="1162" xr:uid="{00000000-0005-0000-0000-000007100000}"/>
    <cellStyle name="Percentuale 15" xfId="1163" xr:uid="{00000000-0005-0000-0000-000008100000}"/>
    <cellStyle name="Percentuale 15 2" xfId="1164" xr:uid="{00000000-0005-0000-0000-000009100000}"/>
    <cellStyle name="Percentuale 15 2 2" xfId="3755" xr:uid="{00000000-0005-0000-0000-00000A100000}"/>
    <cellStyle name="Percentuale 15 3" xfId="1165" xr:uid="{00000000-0005-0000-0000-00000B100000}"/>
    <cellStyle name="Percentuale 15 3 2" xfId="1166" xr:uid="{00000000-0005-0000-0000-00000C100000}"/>
    <cellStyle name="Percentuale 15 3 2 2" xfId="4899" xr:uid="{00000000-0005-0000-0000-00000D100000}"/>
    <cellStyle name="Percentuale 15 3 2 3" xfId="4900" xr:uid="{00000000-0005-0000-0000-00000E100000}"/>
    <cellStyle name="Percentuale 15 3 3" xfId="2381" xr:uid="{00000000-0005-0000-0000-00000F100000}"/>
    <cellStyle name="Percentuale 15 3 3 2" xfId="3756" xr:uid="{00000000-0005-0000-0000-000010100000}"/>
    <cellStyle name="Percentuale 15 3 4" xfId="3757" xr:uid="{00000000-0005-0000-0000-000011100000}"/>
    <cellStyle name="Percentuale 15 3 5" xfId="2380" xr:uid="{00000000-0005-0000-0000-000012100000}"/>
    <cellStyle name="Percentuale 15 4" xfId="1167" xr:uid="{00000000-0005-0000-0000-000013100000}"/>
    <cellStyle name="Percentuale 15 4 2" xfId="3758" xr:uid="{00000000-0005-0000-0000-000014100000}"/>
    <cellStyle name="Percentuale 15 4 2 2" xfId="3759" xr:uid="{00000000-0005-0000-0000-000015100000}"/>
    <cellStyle name="Percentuale 15 4 3" xfId="3760" xr:uid="{00000000-0005-0000-0000-000016100000}"/>
    <cellStyle name="Percentuale 15 4 4" xfId="2382" xr:uid="{00000000-0005-0000-0000-000017100000}"/>
    <cellStyle name="Percentuale 15 5" xfId="1168" xr:uid="{00000000-0005-0000-0000-000018100000}"/>
    <cellStyle name="Percentuale 16" xfId="1169" xr:uid="{00000000-0005-0000-0000-000019100000}"/>
    <cellStyle name="Percentuale 16 2" xfId="1170" xr:uid="{00000000-0005-0000-0000-00001A100000}"/>
    <cellStyle name="Percentuale 16 2 2" xfId="3761" xr:uid="{00000000-0005-0000-0000-00001B100000}"/>
    <cellStyle name="Percentuale 16 3" xfId="1171" xr:uid="{00000000-0005-0000-0000-00001C100000}"/>
    <cellStyle name="Percentuale 16 3 2" xfId="1172" xr:uid="{00000000-0005-0000-0000-00001D100000}"/>
    <cellStyle name="Percentuale 16 3 2 2" xfId="4901" xr:uid="{00000000-0005-0000-0000-00001E100000}"/>
    <cellStyle name="Percentuale 16 3 2 3" xfId="4902" xr:uid="{00000000-0005-0000-0000-00001F100000}"/>
    <cellStyle name="Percentuale 16 3 3" xfId="2384" xr:uid="{00000000-0005-0000-0000-000020100000}"/>
    <cellStyle name="Percentuale 16 3 3 2" xfId="3762" xr:uid="{00000000-0005-0000-0000-000021100000}"/>
    <cellStyle name="Percentuale 16 3 4" xfId="3763" xr:uid="{00000000-0005-0000-0000-000022100000}"/>
    <cellStyle name="Percentuale 16 3 5" xfId="2383" xr:uid="{00000000-0005-0000-0000-000023100000}"/>
    <cellStyle name="Percentuale 16 4" xfId="1173" xr:uid="{00000000-0005-0000-0000-000024100000}"/>
    <cellStyle name="Percentuale 16 4 2" xfId="3764" xr:uid="{00000000-0005-0000-0000-000025100000}"/>
    <cellStyle name="Percentuale 16 4 2 2" xfId="3765" xr:uid="{00000000-0005-0000-0000-000026100000}"/>
    <cellStyle name="Percentuale 16 4 3" xfId="3766" xr:uid="{00000000-0005-0000-0000-000027100000}"/>
    <cellStyle name="Percentuale 16 4 4" xfId="2385" xr:uid="{00000000-0005-0000-0000-000028100000}"/>
    <cellStyle name="Percentuale 16 5" xfId="1174" xr:uid="{00000000-0005-0000-0000-000029100000}"/>
    <cellStyle name="Percentuale 17" xfId="1175" xr:uid="{00000000-0005-0000-0000-00002A100000}"/>
    <cellStyle name="Percentuale 17 2" xfId="1176" xr:uid="{00000000-0005-0000-0000-00002B100000}"/>
    <cellStyle name="Percentuale 17 2 2" xfId="3767" xr:uid="{00000000-0005-0000-0000-00002C100000}"/>
    <cellStyle name="Percentuale 17 3" xfId="1177" xr:uid="{00000000-0005-0000-0000-00002D100000}"/>
    <cellStyle name="Percentuale 17 3 2" xfId="1178" xr:uid="{00000000-0005-0000-0000-00002E100000}"/>
    <cellStyle name="Percentuale 17 3 2 2" xfId="4903" xr:uid="{00000000-0005-0000-0000-00002F100000}"/>
    <cellStyle name="Percentuale 17 3 2 3" xfId="4904" xr:uid="{00000000-0005-0000-0000-000030100000}"/>
    <cellStyle name="Percentuale 17 3 3" xfId="2387" xr:uid="{00000000-0005-0000-0000-000031100000}"/>
    <cellStyle name="Percentuale 17 3 3 2" xfId="3768" xr:uid="{00000000-0005-0000-0000-000032100000}"/>
    <cellStyle name="Percentuale 17 3 4" xfId="3769" xr:uid="{00000000-0005-0000-0000-000033100000}"/>
    <cellStyle name="Percentuale 17 3 5" xfId="2386" xr:uid="{00000000-0005-0000-0000-000034100000}"/>
    <cellStyle name="Percentuale 17 4" xfId="1179" xr:uid="{00000000-0005-0000-0000-000035100000}"/>
    <cellStyle name="Percentuale 17 4 2" xfId="3770" xr:uid="{00000000-0005-0000-0000-000036100000}"/>
    <cellStyle name="Percentuale 17 4 2 2" xfId="3771" xr:uid="{00000000-0005-0000-0000-000037100000}"/>
    <cellStyle name="Percentuale 17 4 3" xfId="3772" xr:uid="{00000000-0005-0000-0000-000038100000}"/>
    <cellStyle name="Percentuale 17 4 4" xfId="2388" xr:uid="{00000000-0005-0000-0000-000039100000}"/>
    <cellStyle name="Percentuale 17 5" xfId="1180" xr:uid="{00000000-0005-0000-0000-00003A100000}"/>
    <cellStyle name="Percentuale 18" xfId="1181" xr:uid="{00000000-0005-0000-0000-00003B100000}"/>
    <cellStyle name="Percentuale 18 2" xfId="1182" xr:uid="{00000000-0005-0000-0000-00003C100000}"/>
    <cellStyle name="Percentuale 18 2 2" xfId="3773" xr:uid="{00000000-0005-0000-0000-00003D100000}"/>
    <cellStyle name="Percentuale 18 3" xfId="1183" xr:uid="{00000000-0005-0000-0000-00003E100000}"/>
    <cellStyle name="Percentuale 18 3 2" xfId="1184" xr:uid="{00000000-0005-0000-0000-00003F100000}"/>
    <cellStyle name="Percentuale 18 3 2 2" xfId="4905" xr:uid="{00000000-0005-0000-0000-000040100000}"/>
    <cellStyle name="Percentuale 18 3 2 3" xfId="4906" xr:uid="{00000000-0005-0000-0000-000041100000}"/>
    <cellStyle name="Percentuale 18 3 3" xfId="2390" xr:uid="{00000000-0005-0000-0000-000042100000}"/>
    <cellStyle name="Percentuale 18 3 3 2" xfId="3774" xr:uid="{00000000-0005-0000-0000-000043100000}"/>
    <cellStyle name="Percentuale 18 3 4" xfId="3775" xr:uid="{00000000-0005-0000-0000-000044100000}"/>
    <cellStyle name="Percentuale 18 3 5" xfId="2389" xr:uid="{00000000-0005-0000-0000-000045100000}"/>
    <cellStyle name="Percentuale 18 4" xfId="1185" xr:uid="{00000000-0005-0000-0000-000046100000}"/>
    <cellStyle name="Percentuale 18 4 2" xfId="3776" xr:uid="{00000000-0005-0000-0000-000047100000}"/>
    <cellStyle name="Percentuale 18 4 2 2" xfId="3777" xr:uid="{00000000-0005-0000-0000-000048100000}"/>
    <cellStyle name="Percentuale 18 4 3" xfId="3778" xr:uid="{00000000-0005-0000-0000-000049100000}"/>
    <cellStyle name="Percentuale 18 4 4" xfId="2391" xr:uid="{00000000-0005-0000-0000-00004A100000}"/>
    <cellStyle name="Percentuale 18 5" xfId="1186" xr:uid="{00000000-0005-0000-0000-00004B100000}"/>
    <cellStyle name="Percentuale 19" xfId="1187" xr:uid="{00000000-0005-0000-0000-00004C100000}"/>
    <cellStyle name="Percentuale 19 2" xfId="1188" xr:uid="{00000000-0005-0000-0000-00004D100000}"/>
    <cellStyle name="Percentuale 19 2 2" xfId="3779" xr:uid="{00000000-0005-0000-0000-00004E100000}"/>
    <cellStyle name="Percentuale 19 3" xfId="1189" xr:uid="{00000000-0005-0000-0000-00004F100000}"/>
    <cellStyle name="Percentuale 19 3 2" xfId="1190" xr:uid="{00000000-0005-0000-0000-000050100000}"/>
    <cellStyle name="Percentuale 19 3 2 2" xfId="4907" xr:uid="{00000000-0005-0000-0000-000051100000}"/>
    <cellStyle name="Percentuale 19 3 2 3" xfId="4908" xr:uid="{00000000-0005-0000-0000-000052100000}"/>
    <cellStyle name="Percentuale 19 3 3" xfId="2393" xr:uid="{00000000-0005-0000-0000-000053100000}"/>
    <cellStyle name="Percentuale 19 3 3 2" xfId="3780" xr:uid="{00000000-0005-0000-0000-000054100000}"/>
    <cellStyle name="Percentuale 19 3 4" xfId="3781" xr:uid="{00000000-0005-0000-0000-000055100000}"/>
    <cellStyle name="Percentuale 19 3 5" xfId="2392" xr:uid="{00000000-0005-0000-0000-000056100000}"/>
    <cellStyle name="Percentuale 19 4" xfId="1191" xr:uid="{00000000-0005-0000-0000-000057100000}"/>
    <cellStyle name="Percentuale 19 4 2" xfId="3782" xr:uid="{00000000-0005-0000-0000-000058100000}"/>
    <cellStyle name="Percentuale 19 4 2 2" xfId="3783" xr:uid="{00000000-0005-0000-0000-000059100000}"/>
    <cellStyle name="Percentuale 19 4 3" xfId="3784" xr:uid="{00000000-0005-0000-0000-00005A100000}"/>
    <cellStyle name="Percentuale 19 4 4" xfId="2394" xr:uid="{00000000-0005-0000-0000-00005B100000}"/>
    <cellStyle name="Percentuale 19 5" xfId="1192" xr:uid="{00000000-0005-0000-0000-00005C100000}"/>
    <cellStyle name="Percentuale 2" xfId="1193" xr:uid="{00000000-0005-0000-0000-00005D100000}"/>
    <cellStyle name="Percentuale 2 2" xfId="1194" xr:uid="{00000000-0005-0000-0000-00005E100000}"/>
    <cellStyle name="Percentuale 2 2 2" xfId="3785" xr:uid="{00000000-0005-0000-0000-00005F100000}"/>
    <cellStyle name="Percentuale 2 3" xfId="1195" xr:uid="{00000000-0005-0000-0000-000060100000}"/>
    <cellStyle name="Percentuale 2 3 2" xfId="1196" xr:uid="{00000000-0005-0000-0000-000061100000}"/>
    <cellStyle name="Percentuale 2 3 2 2" xfId="4909" xr:uid="{00000000-0005-0000-0000-000062100000}"/>
    <cellStyle name="Percentuale 2 3 2 3" xfId="4910" xr:uid="{00000000-0005-0000-0000-000063100000}"/>
    <cellStyle name="Percentuale 2 3 3" xfId="2396" xr:uid="{00000000-0005-0000-0000-000064100000}"/>
    <cellStyle name="Percentuale 2 3 3 2" xfId="3786" xr:uid="{00000000-0005-0000-0000-000065100000}"/>
    <cellStyle name="Percentuale 2 3 4" xfId="3787" xr:uid="{00000000-0005-0000-0000-000066100000}"/>
    <cellStyle name="Percentuale 2 3 5" xfId="2395" xr:uid="{00000000-0005-0000-0000-000067100000}"/>
    <cellStyle name="Percentuale 2 4" xfId="1197" xr:uid="{00000000-0005-0000-0000-000068100000}"/>
    <cellStyle name="Percentuale 2 4 2" xfId="3788" xr:uid="{00000000-0005-0000-0000-000069100000}"/>
    <cellStyle name="Percentuale 2 4 2 2" xfId="3789" xr:uid="{00000000-0005-0000-0000-00006A100000}"/>
    <cellStyle name="Percentuale 2 4 3" xfId="3790" xr:uid="{00000000-0005-0000-0000-00006B100000}"/>
    <cellStyle name="Percentuale 2 4 4" xfId="2397" xr:uid="{00000000-0005-0000-0000-00006C100000}"/>
    <cellStyle name="Percentuale 2 5" xfId="1198" xr:uid="{00000000-0005-0000-0000-00006D100000}"/>
    <cellStyle name="Percentuale 20" xfId="1199" xr:uid="{00000000-0005-0000-0000-00006E100000}"/>
    <cellStyle name="Percentuale 20 2" xfId="1200" xr:uid="{00000000-0005-0000-0000-00006F100000}"/>
    <cellStyle name="Percentuale 20 2 2" xfId="3791" xr:uid="{00000000-0005-0000-0000-000070100000}"/>
    <cellStyle name="Percentuale 20 3" xfId="1201" xr:uid="{00000000-0005-0000-0000-000071100000}"/>
    <cellStyle name="Percentuale 20 3 2" xfId="1202" xr:uid="{00000000-0005-0000-0000-000072100000}"/>
    <cellStyle name="Percentuale 20 3 2 2" xfId="4911" xr:uid="{00000000-0005-0000-0000-000073100000}"/>
    <cellStyle name="Percentuale 20 3 2 3" xfId="4912" xr:uid="{00000000-0005-0000-0000-000074100000}"/>
    <cellStyle name="Percentuale 20 3 3" xfId="2399" xr:uid="{00000000-0005-0000-0000-000075100000}"/>
    <cellStyle name="Percentuale 20 3 3 2" xfId="3792" xr:uid="{00000000-0005-0000-0000-000076100000}"/>
    <cellStyle name="Percentuale 20 3 4" xfId="3793" xr:uid="{00000000-0005-0000-0000-000077100000}"/>
    <cellStyle name="Percentuale 20 3 5" xfId="2398" xr:uid="{00000000-0005-0000-0000-000078100000}"/>
    <cellStyle name="Percentuale 20 4" xfId="1203" xr:uid="{00000000-0005-0000-0000-000079100000}"/>
    <cellStyle name="Percentuale 20 4 2" xfId="3794" xr:uid="{00000000-0005-0000-0000-00007A100000}"/>
    <cellStyle name="Percentuale 20 4 2 2" xfId="3795" xr:uid="{00000000-0005-0000-0000-00007B100000}"/>
    <cellStyle name="Percentuale 20 4 3" xfId="3796" xr:uid="{00000000-0005-0000-0000-00007C100000}"/>
    <cellStyle name="Percentuale 20 4 4" xfId="2400" xr:uid="{00000000-0005-0000-0000-00007D100000}"/>
    <cellStyle name="Percentuale 20 5" xfId="1204" xr:uid="{00000000-0005-0000-0000-00007E100000}"/>
    <cellStyle name="Percentuale 21" xfId="1205" xr:uid="{00000000-0005-0000-0000-00007F100000}"/>
    <cellStyle name="Percentuale 21 2" xfId="1206" xr:uid="{00000000-0005-0000-0000-000080100000}"/>
    <cellStyle name="Percentuale 21 2 2" xfId="3797" xr:uid="{00000000-0005-0000-0000-000081100000}"/>
    <cellStyle name="Percentuale 21 3" xfId="1207" xr:uid="{00000000-0005-0000-0000-000082100000}"/>
    <cellStyle name="Percentuale 21 3 2" xfId="1208" xr:uid="{00000000-0005-0000-0000-000083100000}"/>
    <cellStyle name="Percentuale 21 3 2 2" xfId="4913" xr:uid="{00000000-0005-0000-0000-000084100000}"/>
    <cellStyle name="Percentuale 21 3 2 3" xfId="4914" xr:uid="{00000000-0005-0000-0000-000085100000}"/>
    <cellStyle name="Percentuale 21 3 3" xfId="2402" xr:uid="{00000000-0005-0000-0000-000086100000}"/>
    <cellStyle name="Percentuale 21 3 3 2" xfId="3798" xr:uid="{00000000-0005-0000-0000-000087100000}"/>
    <cellStyle name="Percentuale 21 3 4" xfId="3799" xr:uid="{00000000-0005-0000-0000-000088100000}"/>
    <cellStyle name="Percentuale 21 3 5" xfId="2401" xr:uid="{00000000-0005-0000-0000-000089100000}"/>
    <cellStyle name="Percentuale 21 4" xfId="1209" xr:uid="{00000000-0005-0000-0000-00008A100000}"/>
    <cellStyle name="Percentuale 21 4 2" xfId="3800" xr:uid="{00000000-0005-0000-0000-00008B100000}"/>
    <cellStyle name="Percentuale 21 4 2 2" xfId="3801" xr:uid="{00000000-0005-0000-0000-00008C100000}"/>
    <cellStyle name="Percentuale 21 4 3" xfId="3802" xr:uid="{00000000-0005-0000-0000-00008D100000}"/>
    <cellStyle name="Percentuale 21 4 4" xfId="2403" xr:uid="{00000000-0005-0000-0000-00008E100000}"/>
    <cellStyle name="Percentuale 21 5" xfId="1210" xr:uid="{00000000-0005-0000-0000-00008F100000}"/>
    <cellStyle name="Percentuale 22" xfId="1211" xr:uid="{00000000-0005-0000-0000-000090100000}"/>
    <cellStyle name="Percentuale 22 2" xfId="1212" xr:uid="{00000000-0005-0000-0000-000091100000}"/>
    <cellStyle name="Percentuale 22 2 2" xfId="3803" xr:uid="{00000000-0005-0000-0000-000092100000}"/>
    <cellStyle name="Percentuale 22 3" xfId="1213" xr:uid="{00000000-0005-0000-0000-000093100000}"/>
    <cellStyle name="Percentuale 22 3 2" xfId="1214" xr:uid="{00000000-0005-0000-0000-000094100000}"/>
    <cellStyle name="Percentuale 22 3 2 2" xfId="4915" xr:uid="{00000000-0005-0000-0000-000095100000}"/>
    <cellStyle name="Percentuale 22 3 2 3" xfId="4916" xr:uid="{00000000-0005-0000-0000-000096100000}"/>
    <cellStyle name="Percentuale 22 3 3" xfId="2405" xr:uid="{00000000-0005-0000-0000-000097100000}"/>
    <cellStyle name="Percentuale 22 3 3 2" xfId="3804" xr:uid="{00000000-0005-0000-0000-000098100000}"/>
    <cellStyle name="Percentuale 22 3 4" xfId="3805" xr:uid="{00000000-0005-0000-0000-000099100000}"/>
    <cellStyle name="Percentuale 22 3 5" xfId="2404" xr:uid="{00000000-0005-0000-0000-00009A100000}"/>
    <cellStyle name="Percentuale 22 4" xfId="1215" xr:uid="{00000000-0005-0000-0000-00009B100000}"/>
    <cellStyle name="Percentuale 22 4 2" xfId="3806" xr:uid="{00000000-0005-0000-0000-00009C100000}"/>
    <cellStyle name="Percentuale 22 4 2 2" xfId="3807" xr:uid="{00000000-0005-0000-0000-00009D100000}"/>
    <cellStyle name="Percentuale 22 4 3" xfId="3808" xr:uid="{00000000-0005-0000-0000-00009E100000}"/>
    <cellStyle name="Percentuale 22 4 4" xfId="2406" xr:uid="{00000000-0005-0000-0000-00009F100000}"/>
    <cellStyle name="Percentuale 22 5" xfId="1216" xr:uid="{00000000-0005-0000-0000-0000A0100000}"/>
    <cellStyle name="Percentuale 23" xfId="1217" xr:uid="{00000000-0005-0000-0000-0000A1100000}"/>
    <cellStyle name="Percentuale 23 2" xfId="1218" xr:uid="{00000000-0005-0000-0000-0000A2100000}"/>
    <cellStyle name="Percentuale 23 2 2" xfId="3809" xr:uid="{00000000-0005-0000-0000-0000A3100000}"/>
    <cellStyle name="Percentuale 23 3" xfId="1219" xr:uid="{00000000-0005-0000-0000-0000A4100000}"/>
    <cellStyle name="Percentuale 23 3 2" xfId="1220" xr:uid="{00000000-0005-0000-0000-0000A5100000}"/>
    <cellStyle name="Percentuale 23 3 2 2" xfId="4917" xr:uid="{00000000-0005-0000-0000-0000A6100000}"/>
    <cellStyle name="Percentuale 23 3 2 3" xfId="4918" xr:uid="{00000000-0005-0000-0000-0000A7100000}"/>
    <cellStyle name="Percentuale 23 3 3" xfId="2408" xr:uid="{00000000-0005-0000-0000-0000A8100000}"/>
    <cellStyle name="Percentuale 23 3 3 2" xfId="3810" xr:uid="{00000000-0005-0000-0000-0000A9100000}"/>
    <cellStyle name="Percentuale 23 3 4" xfId="3811" xr:uid="{00000000-0005-0000-0000-0000AA100000}"/>
    <cellStyle name="Percentuale 23 3 5" xfId="2407" xr:uid="{00000000-0005-0000-0000-0000AB100000}"/>
    <cellStyle name="Percentuale 23 4" xfId="1221" xr:uid="{00000000-0005-0000-0000-0000AC100000}"/>
    <cellStyle name="Percentuale 23 4 2" xfId="3812" xr:uid="{00000000-0005-0000-0000-0000AD100000}"/>
    <cellStyle name="Percentuale 23 4 2 2" xfId="3813" xr:uid="{00000000-0005-0000-0000-0000AE100000}"/>
    <cellStyle name="Percentuale 23 4 3" xfId="3814" xr:uid="{00000000-0005-0000-0000-0000AF100000}"/>
    <cellStyle name="Percentuale 23 4 4" xfId="2409" xr:uid="{00000000-0005-0000-0000-0000B0100000}"/>
    <cellStyle name="Percentuale 23 5" xfId="1222" xr:uid="{00000000-0005-0000-0000-0000B1100000}"/>
    <cellStyle name="Percentuale 24" xfId="1223" xr:uid="{00000000-0005-0000-0000-0000B2100000}"/>
    <cellStyle name="Percentuale 24 2" xfId="1224" xr:uid="{00000000-0005-0000-0000-0000B3100000}"/>
    <cellStyle name="Percentuale 24 2 2" xfId="3815" xr:uid="{00000000-0005-0000-0000-0000B4100000}"/>
    <cellStyle name="Percentuale 24 3" xfId="1225" xr:uid="{00000000-0005-0000-0000-0000B5100000}"/>
    <cellStyle name="Percentuale 24 3 2" xfId="1226" xr:uid="{00000000-0005-0000-0000-0000B6100000}"/>
    <cellStyle name="Percentuale 24 3 2 2" xfId="4919" xr:uid="{00000000-0005-0000-0000-0000B7100000}"/>
    <cellStyle name="Percentuale 24 3 2 3" xfId="4920" xr:uid="{00000000-0005-0000-0000-0000B8100000}"/>
    <cellStyle name="Percentuale 24 3 3" xfId="2411" xr:uid="{00000000-0005-0000-0000-0000B9100000}"/>
    <cellStyle name="Percentuale 24 3 3 2" xfId="3816" xr:uid="{00000000-0005-0000-0000-0000BA100000}"/>
    <cellStyle name="Percentuale 24 3 4" xfId="3817" xr:uid="{00000000-0005-0000-0000-0000BB100000}"/>
    <cellStyle name="Percentuale 24 3 5" xfId="2410" xr:uid="{00000000-0005-0000-0000-0000BC100000}"/>
    <cellStyle name="Percentuale 24 4" xfId="1227" xr:uid="{00000000-0005-0000-0000-0000BD100000}"/>
    <cellStyle name="Percentuale 24 4 2" xfId="3818" xr:uid="{00000000-0005-0000-0000-0000BE100000}"/>
    <cellStyle name="Percentuale 24 4 2 2" xfId="3819" xr:uid="{00000000-0005-0000-0000-0000BF100000}"/>
    <cellStyle name="Percentuale 24 4 3" xfId="3820" xr:uid="{00000000-0005-0000-0000-0000C0100000}"/>
    <cellStyle name="Percentuale 24 4 4" xfId="2412" xr:uid="{00000000-0005-0000-0000-0000C1100000}"/>
    <cellStyle name="Percentuale 24 5" xfId="1228" xr:uid="{00000000-0005-0000-0000-0000C2100000}"/>
    <cellStyle name="Percentuale 25" xfId="1229" xr:uid="{00000000-0005-0000-0000-0000C3100000}"/>
    <cellStyle name="Percentuale 25 2" xfId="1230" xr:uid="{00000000-0005-0000-0000-0000C4100000}"/>
    <cellStyle name="Percentuale 25 2 2" xfId="3821" xr:uid="{00000000-0005-0000-0000-0000C5100000}"/>
    <cellStyle name="Percentuale 25 3" xfId="1231" xr:uid="{00000000-0005-0000-0000-0000C6100000}"/>
    <cellStyle name="Percentuale 25 3 2" xfId="1232" xr:uid="{00000000-0005-0000-0000-0000C7100000}"/>
    <cellStyle name="Percentuale 25 3 2 2" xfId="4921" xr:uid="{00000000-0005-0000-0000-0000C8100000}"/>
    <cellStyle name="Percentuale 25 3 2 3" xfId="4922" xr:uid="{00000000-0005-0000-0000-0000C9100000}"/>
    <cellStyle name="Percentuale 25 3 3" xfId="2414" xr:uid="{00000000-0005-0000-0000-0000CA100000}"/>
    <cellStyle name="Percentuale 25 3 3 2" xfId="3822" xr:uid="{00000000-0005-0000-0000-0000CB100000}"/>
    <cellStyle name="Percentuale 25 3 4" xfId="3823" xr:uid="{00000000-0005-0000-0000-0000CC100000}"/>
    <cellStyle name="Percentuale 25 3 5" xfId="2413" xr:uid="{00000000-0005-0000-0000-0000CD100000}"/>
    <cellStyle name="Percentuale 25 4" xfId="1233" xr:uid="{00000000-0005-0000-0000-0000CE100000}"/>
    <cellStyle name="Percentuale 25 4 2" xfId="3824" xr:uid="{00000000-0005-0000-0000-0000CF100000}"/>
    <cellStyle name="Percentuale 25 4 2 2" xfId="3825" xr:uid="{00000000-0005-0000-0000-0000D0100000}"/>
    <cellStyle name="Percentuale 25 4 3" xfId="3826" xr:uid="{00000000-0005-0000-0000-0000D1100000}"/>
    <cellStyle name="Percentuale 25 4 4" xfId="2415" xr:uid="{00000000-0005-0000-0000-0000D2100000}"/>
    <cellStyle name="Percentuale 25 5" xfId="1234" xr:uid="{00000000-0005-0000-0000-0000D3100000}"/>
    <cellStyle name="Percentuale 26" xfId="1235" xr:uid="{00000000-0005-0000-0000-0000D4100000}"/>
    <cellStyle name="Percentuale 26 2" xfId="1236" xr:uid="{00000000-0005-0000-0000-0000D5100000}"/>
    <cellStyle name="Percentuale 26 2 2" xfId="3827" xr:uid="{00000000-0005-0000-0000-0000D6100000}"/>
    <cellStyle name="Percentuale 26 3" xfId="1237" xr:uid="{00000000-0005-0000-0000-0000D7100000}"/>
    <cellStyle name="Percentuale 26 3 2" xfId="1238" xr:uid="{00000000-0005-0000-0000-0000D8100000}"/>
    <cellStyle name="Percentuale 26 3 2 2" xfId="4923" xr:uid="{00000000-0005-0000-0000-0000D9100000}"/>
    <cellStyle name="Percentuale 26 3 2 3" xfId="4924" xr:uid="{00000000-0005-0000-0000-0000DA100000}"/>
    <cellStyle name="Percentuale 26 3 3" xfId="2417" xr:uid="{00000000-0005-0000-0000-0000DB100000}"/>
    <cellStyle name="Percentuale 26 3 3 2" xfId="3828" xr:uid="{00000000-0005-0000-0000-0000DC100000}"/>
    <cellStyle name="Percentuale 26 3 4" xfId="3829" xr:uid="{00000000-0005-0000-0000-0000DD100000}"/>
    <cellStyle name="Percentuale 26 3 5" xfId="2416" xr:uid="{00000000-0005-0000-0000-0000DE100000}"/>
    <cellStyle name="Percentuale 26 4" xfId="1239" xr:uid="{00000000-0005-0000-0000-0000DF100000}"/>
    <cellStyle name="Percentuale 26 4 2" xfId="3830" xr:uid="{00000000-0005-0000-0000-0000E0100000}"/>
    <cellStyle name="Percentuale 26 4 2 2" xfId="3831" xr:uid="{00000000-0005-0000-0000-0000E1100000}"/>
    <cellStyle name="Percentuale 26 4 3" xfId="3832" xr:uid="{00000000-0005-0000-0000-0000E2100000}"/>
    <cellStyle name="Percentuale 26 4 4" xfId="2418" xr:uid="{00000000-0005-0000-0000-0000E3100000}"/>
    <cellStyle name="Percentuale 26 5" xfId="1240" xr:uid="{00000000-0005-0000-0000-0000E4100000}"/>
    <cellStyle name="Percentuale 27" xfId="1241" xr:uid="{00000000-0005-0000-0000-0000E5100000}"/>
    <cellStyle name="Percentuale 27 2" xfId="1242" xr:uid="{00000000-0005-0000-0000-0000E6100000}"/>
    <cellStyle name="Percentuale 27 2 2" xfId="3833" xr:uid="{00000000-0005-0000-0000-0000E7100000}"/>
    <cellStyle name="Percentuale 27 3" xfId="1243" xr:uid="{00000000-0005-0000-0000-0000E8100000}"/>
    <cellStyle name="Percentuale 27 3 2" xfId="1244" xr:uid="{00000000-0005-0000-0000-0000E9100000}"/>
    <cellStyle name="Percentuale 27 3 2 2" xfId="4925" xr:uid="{00000000-0005-0000-0000-0000EA100000}"/>
    <cellStyle name="Percentuale 27 3 2 3" xfId="4926" xr:uid="{00000000-0005-0000-0000-0000EB100000}"/>
    <cellStyle name="Percentuale 27 3 3" xfId="2420" xr:uid="{00000000-0005-0000-0000-0000EC100000}"/>
    <cellStyle name="Percentuale 27 3 3 2" xfId="3834" xr:uid="{00000000-0005-0000-0000-0000ED100000}"/>
    <cellStyle name="Percentuale 27 3 4" xfId="3835" xr:uid="{00000000-0005-0000-0000-0000EE100000}"/>
    <cellStyle name="Percentuale 27 3 5" xfId="2419" xr:uid="{00000000-0005-0000-0000-0000EF100000}"/>
    <cellStyle name="Percentuale 27 4" xfId="1245" xr:uid="{00000000-0005-0000-0000-0000F0100000}"/>
    <cellStyle name="Percentuale 27 4 2" xfId="3836" xr:uid="{00000000-0005-0000-0000-0000F1100000}"/>
    <cellStyle name="Percentuale 27 4 2 2" xfId="3837" xr:uid="{00000000-0005-0000-0000-0000F2100000}"/>
    <cellStyle name="Percentuale 27 4 3" xfId="3838" xr:uid="{00000000-0005-0000-0000-0000F3100000}"/>
    <cellStyle name="Percentuale 27 4 4" xfId="2421" xr:uid="{00000000-0005-0000-0000-0000F4100000}"/>
    <cellStyle name="Percentuale 27 5" xfId="1246" xr:uid="{00000000-0005-0000-0000-0000F5100000}"/>
    <cellStyle name="Percentuale 28" xfId="1247" xr:uid="{00000000-0005-0000-0000-0000F6100000}"/>
    <cellStyle name="Percentuale 28 2" xfId="1248" xr:uid="{00000000-0005-0000-0000-0000F7100000}"/>
    <cellStyle name="Percentuale 28 2 2" xfId="3839" xr:uid="{00000000-0005-0000-0000-0000F8100000}"/>
    <cellStyle name="Percentuale 28 3" xfId="1249" xr:uid="{00000000-0005-0000-0000-0000F9100000}"/>
    <cellStyle name="Percentuale 28 3 2" xfId="1250" xr:uid="{00000000-0005-0000-0000-0000FA100000}"/>
    <cellStyle name="Percentuale 28 3 2 2" xfId="4927" xr:uid="{00000000-0005-0000-0000-0000FB100000}"/>
    <cellStyle name="Percentuale 28 3 2 3" xfId="4928" xr:uid="{00000000-0005-0000-0000-0000FC100000}"/>
    <cellStyle name="Percentuale 28 3 3" xfId="2423" xr:uid="{00000000-0005-0000-0000-0000FD100000}"/>
    <cellStyle name="Percentuale 28 3 3 2" xfId="3840" xr:uid="{00000000-0005-0000-0000-0000FE100000}"/>
    <cellStyle name="Percentuale 28 3 4" xfId="3841" xr:uid="{00000000-0005-0000-0000-0000FF100000}"/>
    <cellStyle name="Percentuale 28 3 5" xfId="2422" xr:uid="{00000000-0005-0000-0000-000000110000}"/>
    <cellStyle name="Percentuale 28 4" xfId="1251" xr:uid="{00000000-0005-0000-0000-000001110000}"/>
    <cellStyle name="Percentuale 28 4 2" xfId="3842" xr:uid="{00000000-0005-0000-0000-000002110000}"/>
    <cellStyle name="Percentuale 28 4 2 2" xfId="3843" xr:uid="{00000000-0005-0000-0000-000003110000}"/>
    <cellStyle name="Percentuale 28 4 3" xfId="3844" xr:uid="{00000000-0005-0000-0000-000004110000}"/>
    <cellStyle name="Percentuale 28 4 4" xfId="2424" xr:uid="{00000000-0005-0000-0000-000005110000}"/>
    <cellStyle name="Percentuale 28 5" xfId="1252" xr:uid="{00000000-0005-0000-0000-000006110000}"/>
    <cellStyle name="Percentuale 29" xfId="1253" xr:uid="{00000000-0005-0000-0000-000007110000}"/>
    <cellStyle name="Percentuale 29 2" xfId="1254" xr:uid="{00000000-0005-0000-0000-000008110000}"/>
    <cellStyle name="Percentuale 29 2 2" xfId="3845" xr:uid="{00000000-0005-0000-0000-000009110000}"/>
    <cellStyle name="Percentuale 29 3" xfId="1255" xr:uid="{00000000-0005-0000-0000-00000A110000}"/>
    <cellStyle name="Percentuale 29 3 2" xfId="1256" xr:uid="{00000000-0005-0000-0000-00000B110000}"/>
    <cellStyle name="Percentuale 29 3 2 2" xfId="4929" xr:uid="{00000000-0005-0000-0000-00000C110000}"/>
    <cellStyle name="Percentuale 29 3 2 3" xfId="4930" xr:uid="{00000000-0005-0000-0000-00000D110000}"/>
    <cellStyle name="Percentuale 29 3 3" xfId="2426" xr:uid="{00000000-0005-0000-0000-00000E110000}"/>
    <cellStyle name="Percentuale 29 3 3 2" xfId="3846" xr:uid="{00000000-0005-0000-0000-00000F110000}"/>
    <cellStyle name="Percentuale 29 3 4" xfId="3847" xr:uid="{00000000-0005-0000-0000-000010110000}"/>
    <cellStyle name="Percentuale 29 3 5" xfId="2425" xr:uid="{00000000-0005-0000-0000-000011110000}"/>
    <cellStyle name="Percentuale 29 4" xfId="1257" xr:uid="{00000000-0005-0000-0000-000012110000}"/>
    <cellStyle name="Percentuale 29 4 2" xfId="3848" xr:uid="{00000000-0005-0000-0000-000013110000}"/>
    <cellStyle name="Percentuale 29 4 2 2" xfId="3849" xr:uid="{00000000-0005-0000-0000-000014110000}"/>
    <cellStyle name="Percentuale 29 4 3" xfId="3850" xr:uid="{00000000-0005-0000-0000-000015110000}"/>
    <cellStyle name="Percentuale 29 4 4" xfId="2427" xr:uid="{00000000-0005-0000-0000-000016110000}"/>
    <cellStyle name="Percentuale 29 5" xfId="1258" xr:uid="{00000000-0005-0000-0000-000017110000}"/>
    <cellStyle name="Percentuale 3" xfId="1259" xr:uid="{00000000-0005-0000-0000-000018110000}"/>
    <cellStyle name="Percentuale 3 2" xfId="1260" xr:uid="{00000000-0005-0000-0000-000019110000}"/>
    <cellStyle name="Percentuale 3 2 2" xfId="3851" xr:uid="{00000000-0005-0000-0000-00001A110000}"/>
    <cellStyle name="Percentuale 3 3" xfId="1261" xr:uid="{00000000-0005-0000-0000-00001B110000}"/>
    <cellStyle name="Percentuale 3 3 2" xfId="1262" xr:uid="{00000000-0005-0000-0000-00001C110000}"/>
    <cellStyle name="Percentuale 3 3 2 2" xfId="4931" xr:uid="{00000000-0005-0000-0000-00001D110000}"/>
    <cellStyle name="Percentuale 3 3 2 3" xfId="4932" xr:uid="{00000000-0005-0000-0000-00001E110000}"/>
    <cellStyle name="Percentuale 3 3 3" xfId="2429" xr:uid="{00000000-0005-0000-0000-00001F110000}"/>
    <cellStyle name="Percentuale 3 3 3 2" xfId="3852" xr:uid="{00000000-0005-0000-0000-000020110000}"/>
    <cellStyle name="Percentuale 3 3 4" xfId="3853" xr:uid="{00000000-0005-0000-0000-000021110000}"/>
    <cellStyle name="Percentuale 3 3 5" xfId="2428" xr:uid="{00000000-0005-0000-0000-000022110000}"/>
    <cellStyle name="Percentuale 3 4" xfId="1263" xr:uid="{00000000-0005-0000-0000-000023110000}"/>
    <cellStyle name="Percentuale 3 4 2" xfId="3854" xr:uid="{00000000-0005-0000-0000-000024110000}"/>
    <cellStyle name="Percentuale 3 4 2 2" xfId="3855" xr:uid="{00000000-0005-0000-0000-000025110000}"/>
    <cellStyle name="Percentuale 3 4 3" xfId="3856" xr:uid="{00000000-0005-0000-0000-000026110000}"/>
    <cellStyle name="Percentuale 3 4 4" xfId="2430" xr:uid="{00000000-0005-0000-0000-000027110000}"/>
    <cellStyle name="Percentuale 3 5" xfId="1264" xr:uid="{00000000-0005-0000-0000-000028110000}"/>
    <cellStyle name="Percentuale 30" xfId="1265" xr:uid="{00000000-0005-0000-0000-000029110000}"/>
    <cellStyle name="Percentuale 30 2" xfId="1266" xr:uid="{00000000-0005-0000-0000-00002A110000}"/>
    <cellStyle name="Percentuale 30 2 2" xfId="3857" xr:uid="{00000000-0005-0000-0000-00002B110000}"/>
    <cellStyle name="Percentuale 30 3" xfId="1267" xr:uid="{00000000-0005-0000-0000-00002C110000}"/>
    <cellStyle name="Percentuale 30 3 2" xfId="1268" xr:uid="{00000000-0005-0000-0000-00002D110000}"/>
    <cellStyle name="Percentuale 30 3 2 2" xfId="4933" xr:uid="{00000000-0005-0000-0000-00002E110000}"/>
    <cellStyle name="Percentuale 30 3 2 3" xfId="4934" xr:uid="{00000000-0005-0000-0000-00002F110000}"/>
    <cellStyle name="Percentuale 30 3 3" xfId="2432" xr:uid="{00000000-0005-0000-0000-000030110000}"/>
    <cellStyle name="Percentuale 30 3 3 2" xfId="3858" xr:uid="{00000000-0005-0000-0000-000031110000}"/>
    <cellStyle name="Percentuale 30 3 4" xfId="3859" xr:uid="{00000000-0005-0000-0000-000032110000}"/>
    <cellStyle name="Percentuale 30 3 5" xfId="2431" xr:uid="{00000000-0005-0000-0000-000033110000}"/>
    <cellStyle name="Percentuale 30 4" xfId="1269" xr:uid="{00000000-0005-0000-0000-000034110000}"/>
    <cellStyle name="Percentuale 30 4 2" xfId="3860" xr:uid="{00000000-0005-0000-0000-000035110000}"/>
    <cellStyle name="Percentuale 30 4 2 2" xfId="3861" xr:uid="{00000000-0005-0000-0000-000036110000}"/>
    <cellStyle name="Percentuale 30 4 3" xfId="3862" xr:uid="{00000000-0005-0000-0000-000037110000}"/>
    <cellStyle name="Percentuale 30 4 4" xfId="2433" xr:uid="{00000000-0005-0000-0000-000038110000}"/>
    <cellStyle name="Percentuale 30 5" xfId="1270" xr:uid="{00000000-0005-0000-0000-000039110000}"/>
    <cellStyle name="Percentuale 31" xfId="1271" xr:uid="{00000000-0005-0000-0000-00003A110000}"/>
    <cellStyle name="Percentuale 31 2" xfId="1272" xr:uid="{00000000-0005-0000-0000-00003B110000}"/>
    <cellStyle name="Percentuale 31 2 2" xfId="3863" xr:uid="{00000000-0005-0000-0000-00003C110000}"/>
    <cellStyle name="Percentuale 31 3" xfId="1273" xr:uid="{00000000-0005-0000-0000-00003D110000}"/>
    <cellStyle name="Percentuale 31 3 2" xfId="1274" xr:uid="{00000000-0005-0000-0000-00003E110000}"/>
    <cellStyle name="Percentuale 31 3 2 2" xfId="4935" xr:uid="{00000000-0005-0000-0000-00003F110000}"/>
    <cellStyle name="Percentuale 31 3 2 3" xfId="4936" xr:uid="{00000000-0005-0000-0000-000040110000}"/>
    <cellStyle name="Percentuale 31 3 3" xfId="2435" xr:uid="{00000000-0005-0000-0000-000041110000}"/>
    <cellStyle name="Percentuale 31 3 3 2" xfId="3864" xr:uid="{00000000-0005-0000-0000-000042110000}"/>
    <cellStyle name="Percentuale 31 3 4" xfId="3865" xr:uid="{00000000-0005-0000-0000-000043110000}"/>
    <cellStyle name="Percentuale 31 3 5" xfId="2434" xr:uid="{00000000-0005-0000-0000-000044110000}"/>
    <cellStyle name="Percentuale 31 4" xfId="1275" xr:uid="{00000000-0005-0000-0000-000045110000}"/>
    <cellStyle name="Percentuale 31 4 2" xfId="3866" xr:uid="{00000000-0005-0000-0000-000046110000}"/>
    <cellStyle name="Percentuale 31 4 2 2" xfId="3867" xr:uid="{00000000-0005-0000-0000-000047110000}"/>
    <cellStyle name="Percentuale 31 4 3" xfId="3868" xr:uid="{00000000-0005-0000-0000-000048110000}"/>
    <cellStyle name="Percentuale 31 4 4" xfId="2436" xr:uid="{00000000-0005-0000-0000-000049110000}"/>
    <cellStyle name="Percentuale 31 5" xfId="1276" xr:uid="{00000000-0005-0000-0000-00004A110000}"/>
    <cellStyle name="Percentuale 32" xfId="1277" xr:uid="{00000000-0005-0000-0000-00004B110000}"/>
    <cellStyle name="Percentuale 32 2" xfId="1278" xr:uid="{00000000-0005-0000-0000-00004C110000}"/>
    <cellStyle name="Percentuale 32 2 2" xfId="3869" xr:uid="{00000000-0005-0000-0000-00004D110000}"/>
    <cellStyle name="Percentuale 32 3" xfId="1279" xr:uid="{00000000-0005-0000-0000-00004E110000}"/>
    <cellStyle name="Percentuale 32 3 2" xfId="1280" xr:uid="{00000000-0005-0000-0000-00004F110000}"/>
    <cellStyle name="Percentuale 32 3 2 2" xfId="4937" xr:uid="{00000000-0005-0000-0000-000050110000}"/>
    <cellStyle name="Percentuale 32 3 2 3" xfId="4938" xr:uid="{00000000-0005-0000-0000-000051110000}"/>
    <cellStyle name="Percentuale 32 3 3" xfId="2438" xr:uid="{00000000-0005-0000-0000-000052110000}"/>
    <cellStyle name="Percentuale 32 3 3 2" xfId="3870" xr:uid="{00000000-0005-0000-0000-000053110000}"/>
    <cellStyle name="Percentuale 32 3 4" xfId="3871" xr:uid="{00000000-0005-0000-0000-000054110000}"/>
    <cellStyle name="Percentuale 32 3 5" xfId="2437" xr:uid="{00000000-0005-0000-0000-000055110000}"/>
    <cellStyle name="Percentuale 32 4" xfId="1281" xr:uid="{00000000-0005-0000-0000-000056110000}"/>
    <cellStyle name="Percentuale 32 4 2" xfId="3872" xr:uid="{00000000-0005-0000-0000-000057110000}"/>
    <cellStyle name="Percentuale 32 4 2 2" xfId="3873" xr:uid="{00000000-0005-0000-0000-000058110000}"/>
    <cellStyle name="Percentuale 32 4 3" xfId="3874" xr:uid="{00000000-0005-0000-0000-000059110000}"/>
    <cellStyle name="Percentuale 32 4 4" xfId="2439" xr:uid="{00000000-0005-0000-0000-00005A110000}"/>
    <cellStyle name="Percentuale 32 5" xfId="1282" xr:uid="{00000000-0005-0000-0000-00005B110000}"/>
    <cellStyle name="Percentuale 33" xfId="1283" xr:uid="{00000000-0005-0000-0000-00005C110000}"/>
    <cellStyle name="Percentuale 33 2" xfId="1284" xr:uid="{00000000-0005-0000-0000-00005D110000}"/>
    <cellStyle name="Percentuale 33 2 2" xfId="3875" xr:uid="{00000000-0005-0000-0000-00005E110000}"/>
    <cellStyle name="Percentuale 33 3" xfId="1285" xr:uid="{00000000-0005-0000-0000-00005F110000}"/>
    <cellStyle name="Percentuale 33 3 2" xfId="1286" xr:uid="{00000000-0005-0000-0000-000060110000}"/>
    <cellStyle name="Percentuale 33 3 2 2" xfId="4939" xr:uid="{00000000-0005-0000-0000-000061110000}"/>
    <cellStyle name="Percentuale 33 3 2 3" xfId="4940" xr:uid="{00000000-0005-0000-0000-000062110000}"/>
    <cellStyle name="Percentuale 33 3 3" xfId="2441" xr:uid="{00000000-0005-0000-0000-000063110000}"/>
    <cellStyle name="Percentuale 33 3 3 2" xfId="3876" xr:uid="{00000000-0005-0000-0000-000064110000}"/>
    <cellStyle name="Percentuale 33 3 4" xfId="3877" xr:uid="{00000000-0005-0000-0000-000065110000}"/>
    <cellStyle name="Percentuale 33 3 5" xfId="2440" xr:uid="{00000000-0005-0000-0000-000066110000}"/>
    <cellStyle name="Percentuale 33 4" xfId="1287" xr:uid="{00000000-0005-0000-0000-000067110000}"/>
    <cellStyle name="Percentuale 33 4 2" xfId="3878" xr:uid="{00000000-0005-0000-0000-000068110000}"/>
    <cellStyle name="Percentuale 33 4 2 2" xfId="3879" xr:uid="{00000000-0005-0000-0000-000069110000}"/>
    <cellStyle name="Percentuale 33 4 3" xfId="3880" xr:uid="{00000000-0005-0000-0000-00006A110000}"/>
    <cellStyle name="Percentuale 33 4 4" xfId="2442" xr:uid="{00000000-0005-0000-0000-00006B110000}"/>
    <cellStyle name="Percentuale 33 5" xfId="1288" xr:uid="{00000000-0005-0000-0000-00006C110000}"/>
    <cellStyle name="Percentuale 34" xfId="1289" xr:uid="{00000000-0005-0000-0000-00006D110000}"/>
    <cellStyle name="Percentuale 34 2" xfId="1290" xr:uid="{00000000-0005-0000-0000-00006E110000}"/>
    <cellStyle name="Percentuale 34 2 2" xfId="3881" xr:uid="{00000000-0005-0000-0000-00006F110000}"/>
    <cellStyle name="Percentuale 34 3" xfId="1291" xr:uid="{00000000-0005-0000-0000-000070110000}"/>
    <cellStyle name="Percentuale 34 3 2" xfId="1292" xr:uid="{00000000-0005-0000-0000-000071110000}"/>
    <cellStyle name="Percentuale 34 3 2 2" xfId="4941" xr:uid="{00000000-0005-0000-0000-000072110000}"/>
    <cellStyle name="Percentuale 34 3 2 3" xfId="4942" xr:uid="{00000000-0005-0000-0000-000073110000}"/>
    <cellStyle name="Percentuale 34 3 3" xfId="2444" xr:uid="{00000000-0005-0000-0000-000074110000}"/>
    <cellStyle name="Percentuale 34 3 3 2" xfId="3882" xr:uid="{00000000-0005-0000-0000-000075110000}"/>
    <cellStyle name="Percentuale 34 3 4" xfId="3883" xr:uid="{00000000-0005-0000-0000-000076110000}"/>
    <cellStyle name="Percentuale 34 3 5" xfId="2443" xr:uid="{00000000-0005-0000-0000-000077110000}"/>
    <cellStyle name="Percentuale 34 4" xfId="1293" xr:uid="{00000000-0005-0000-0000-000078110000}"/>
    <cellStyle name="Percentuale 34 4 2" xfId="3884" xr:uid="{00000000-0005-0000-0000-000079110000}"/>
    <cellStyle name="Percentuale 34 4 2 2" xfId="3885" xr:uid="{00000000-0005-0000-0000-00007A110000}"/>
    <cellStyle name="Percentuale 34 4 3" xfId="3886" xr:uid="{00000000-0005-0000-0000-00007B110000}"/>
    <cellStyle name="Percentuale 34 4 4" xfId="2445" xr:uid="{00000000-0005-0000-0000-00007C110000}"/>
    <cellStyle name="Percentuale 34 5" xfId="1294" xr:uid="{00000000-0005-0000-0000-00007D110000}"/>
    <cellStyle name="Percentuale 35" xfId="1295" xr:uid="{00000000-0005-0000-0000-00007E110000}"/>
    <cellStyle name="Percentuale 35 2" xfId="1296" xr:uid="{00000000-0005-0000-0000-00007F110000}"/>
    <cellStyle name="Percentuale 35 2 2" xfId="3887" xr:uid="{00000000-0005-0000-0000-000080110000}"/>
    <cellStyle name="Percentuale 35 3" xfId="1297" xr:uid="{00000000-0005-0000-0000-000081110000}"/>
    <cellStyle name="Percentuale 35 3 2" xfId="1298" xr:uid="{00000000-0005-0000-0000-000082110000}"/>
    <cellStyle name="Percentuale 35 3 2 2" xfId="4943" xr:uid="{00000000-0005-0000-0000-000083110000}"/>
    <cellStyle name="Percentuale 35 3 2 3" xfId="4944" xr:uid="{00000000-0005-0000-0000-000084110000}"/>
    <cellStyle name="Percentuale 35 3 3" xfId="2447" xr:uid="{00000000-0005-0000-0000-000085110000}"/>
    <cellStyle name="Percentuale 35 3 3 2" xfId="3888" xr:uid="{00000000-0005-0000-0000-000086110000}"/>
    <cellStyle name="Percentuale 35 3 4" xfId="3889" xr:uid="{00000000-0005-0000-0000-000087110000}"/>
    <cellStyle name="Percentuale 35 3 5" xfId="2446" xr:uid="{00000000-0005-0000-0000-000088110000}"/>
    <cellStyle name="Percentuale 35 4" xfId="1299" xr:uid="{00000000-0005-0000-0000-000089110000}"/>
    <cellStyle name="Percentuale 35 4 2" xfId="3890" xr:uid="{00000000-0005-0000-0000-00008A110000}"/>
    <cellStyle name="Percentuale 35 4 2 2" xfId="3891" xr:uid="{00000000-0005-0000-0000-00008B110000}"/>
    <cellStyle name="Percentuale 35 4 3" xfId="3892" xr:uid="{00000000-0005-0000-0000-00008C110000}"/>
    <cellStyle name="Percentuale 35 4 4" xfId="2448" xr:uid="{00000000-0005-0000-0000-00008D110000}"/>
    <cellStyle name="Percentuale 35 5" xfId="1300" xr:uid="{00000000-0005-0000-0000-00008E110000}"/>
    <cellStyle name="Percentuale 36" xfId="1301" xr:uid="{00000000-0005-0000-0000-00008F110000}"/>
    <cellStyle name="Percentuale 36 2" xfId="1302" xr:uid="{00000000-0005-0000-0000-000090110000}"/>
    <cellStyle name="Percentuale 36 2 2" xfId="3893" xr:uid="{00000000-0005-0000-0000-000091110000}"/>
    <cellStyle name="Percentuale 36 3" xfId="1303" xr:uid="{00000000-0005-0000-0000-000092110000}"/>
    <cellStyle name="Percentuale 36 3 2" xfId="1304" xr:uid="{00000000-0005-0000-0000-000093110000}"/>
    <cellStyle name="Percentuale 36 3 2 2" xfId="4945" xr:uid="{00000000-0005-0000-0000-000094110000}"/>
    <cellStyle name="Percentuale 36 3 2 3" xfId="4946" xr:uid="{00000000-0005-0000-0000-000095110000}"/>
    <cellStyle name="Percentuale 36 3 3" xfId="2450" xr:uid="{00000000-0005-0000-0000-000096110000}"/>
    <cellStyle name="Percentuale 36 3 3 2" xfId="3894" xr:uid="{00000000-0005-0000-0000-000097110000}"/>
    <cellStyle name="Percentuale 36 3 4" xfId="3895" xr:uid="{00000000-0005-0000-0000-000098110000}"/>
    <cellStyle name="Percentuale 36 3 5" xfId="2449" xr:uid="{00000000-0005-0000-0000-000099110000}"/>
    <cellStyle name="Percentuale 36 4" xfId="1305" xr:uid="{00000000-0005-0000-0000-00009A110000}"/>
    <cellStyle name="Percentuale 36 4 2" xfId="3896" xr:uid="{00000000-0005-0000-0000-00009B110000}"/>
    <cellStyle name="Percentuale 36 4 2 2" xfId="3897" xr:uid="{00000000-0005-0000-0000-00009C110000}"/>
    <cellStyle name="Percentuale 36 4 3" xfId="3898" xr:uid="{00000000-0005-0000-0000-00009D110000}"/>
    <cellStyle name="Percentuale 36 4 4" xfId="2451" xr:uid="{00000000-0005-0000-0000-00009E110000}"/>
    <cellStyle name="Percentuale 36 5" xfId="1306" xr:uid="{00000000-0005-0000-0000-00009F110000}"/>
    <cellStyle name="Percentuale 37" xfId="1307" xr:uid="{00000000-0005-0000-0000-0000A0110000}"/>
    <cellStyle name="Percentuale 37 2" xfId="1308" xr:uid="{00000000-0005-0000-0000-0000A1110000}"/>
    <cellStyle name="Percentuale 37 2 2" xfId="3899" xr:uid="{00000000-0005-0000-0000-0000A2110000}"/>
    <cellStyle name="Percentuale 37 3" xfId="1309" xr:uid="{00000000-0005-0000-0000-0000A3110000}"/>
    <cellStyle name="Percentuale 37 3 2" xfId="1310" xr:uid="{00000000-0005-0000-0000-0000A4110000}"/>
    <cellStyle name="Percentuale 37 3 2 2" xfId="4947" xr:uid="{00000000-0005-0000-0000-0000A5110000}"/>
    <cellStyle name="Percentuale 37 3 2 3" xfId="4948" xr:uid="{00000000-0005-0000-0000-0000A6110000}"/>
    <cellStyle name="Percentuale 37 3 3" xfId="2453" xr:uid="{00000000-0005-0000-0000-0000A7110000}"/>
    <cellStyle name="Percentuale 37 3 3 2" xfId="3900" xr:uid="{00000000-0005-0000-0000-0000A8110000}"/>
    <cellStyle name="Percentuale 37 3 4" xfId="3901" xr:uid="{00000000-0005-0000-0000-0000A9110000}"/>
    <cellStyle name="Percentuale 37 3 5" xfId="2452" xr:uid="{00000000-0005-0000-0000-0000AA110000}"/>
    <cellStyle name="Percentuale 37 4" xfId="1311" xr:uid="{00000000-0005-0000-0000-0000AB110000}"/>
    <cellStyle name="Percentuale 37 4 2" xfId="3902" xr:uid="{00000000-0005-0000-0000-0000AC110000}"/>
    <cellStyle name="Percentuale 37 4 2 2" xfId="3903" xr:uid="{00000000-0005-0000-0000-0000AD110000}"/>
    <cellStyle name="Percentuale 37 4 3" xfId="3904" xr:uid="{00000000-0005-0000-0000-0000AE110000}"/>
    <cellStyle name="Percentuale 37 4 4" xfId="2454" xr:uid="{00000000-0005-0000-0000-0000AF110000}"/>
    <cellStyle name="Percentuale 37 5" xfId="1312" xr:uid="{00000000-0005-0000-0000-0000B0110000}"/>
    <cellStyle name="Percentuale 38" xfId="1313" xr:uid="{00000000-0005-0000-0000-0000B1110000}"/>
    <cellStyle name="Percentuale 38 2" xfId="1314" xr:uid="{00000000-0005-0000-0000-0000B2110000}"/>
    <cellStyle name="Percentuale 38 2 2" xfId="3905" xr:uid="{00000000-0005-0000-0000-0000B3110000}"/>
    <cellStyle name="Percentuale 38 3" xfId="1315" xr:uid="{00000000-0005-0000-0000-0000B4110000}"/>
    <cellStyle name="Percentuale 38 3 2" xfId="1316" xr:uid="{00000000-0005-0000-0000-0000B5110000}"/>
    <cellStyle name="Percentuale 38 3 2 2" xfId="4949" xr:uid="{00000000-0005-0000-0000-0000B6110000}"/>
    <cellStyle name="Percentuale 38 3 2 3" xfId="4950" xr:uid="{00000000-0005-0000-0000-0000B7110000}"/>
    <cellStyle name="Percentuale 38 3 3" xfId="2456" xr:uid="{00000000-0005-0000-0000-0000B8110000}"/>
    <cellStyle name="Percentuale 38 3 3 2" xfId="3906" xr:uid="{00000000-0005-0000-0000-0000B9110000}"/>
    <cellStyle name="Percentuale 38 3 4" xfId="3907" xr:uid="{00000000-0005-0000-0000-0000BA110000}"/>
    <cellStyle name="Percentuale 38 3 5" xfId="2455" xr:uid="{00000000-0005-0000-0000-0000BB110000}"/>
    <cellStyle name="Percentuale 38 4" xfId="1317" xr:uid="{00000000-0005-0000-0000-0000BC110000}"/>
    <cellStyle name="Percentuale 38 4 2" xfId="3908" xr:uid="{00000000-0005-0000-0000-0000BD110000}"/>
    <cellStyle name="Percentuale 38 4 2 2" xfId="3909" xr:uid="{00000000-0005-0000-0000-0000BE110000}"/>
    <cellStyle name="Percentuale 38 4 3" xfId="3910" xr:uid="{00000000-0005-0000-0000-0000BF110000}"/>
    <cellStyle name="Percentuale 38 4 4" xfId="2457" xr:uid="{00000000-0005-0000-0000-0000C0110000}"/>
    <cellStyle name="Percentuale 38 5" xfId="1318" xr:uid="{00000000-0005-0000-0000-0000C1110000}"/>
    <cellStyle name="Percentuale 39" xfId="1319" xr:uid="{00000000-0005-0000-0000-0000C2110000}"/>
    <cellStyle name="Percentuale 39 2" xfId="1320" xr:uid="{00000000-0005-0000-0000-0000C3110000}"/>
    <cellStyle name="Percentuale 39 2 2" xfId="3911" xr:uid="{00000000-0005-0000-0000-0000C4110000}"/>
    <cellStyle name="Percentuale 39 3" xfId="1321" xr:uid="{00000000-0005-0000-0000-0000C5110000}"/>
    <cellStyle name="Percentuale 39 3 2" xfId="1322" xr:uid="{00000000-0005-0000-0000-0000C6110000}"/>
    <cellStyle name="Percentuale 39 3 2 2" xfId="4951" xr:uid="{00000000-0005-0000-0000-0000C7110000}"/>
    <cellStyle name="Percentuale 39 3 2 3" xfId="4952" xr:uid="{00000000-0005-0000-0000-0000C8110000}"/>
    <cellStyle name="Percentuale 39 3 3" xfId="2459" xr:uid="{00000000-0005-0000-0000-0000C9110000}"/>
    <cellStyle name="Percentuale 39 3 3 2" xfId="3912" xr:uid="{00000000-0005-0000-0000-0000CA110000}"/>
    <cellStyle name="Percentuale 39 3 4" xfId="3913" xr:uid="{00000000-0005-0000-0000-0000CB110000}"/>
    <cellStyle name="Percentuale 39 3 5" xfId="2458" xr:uid="{00000000-0005-0000-0000-0000CC110000}"/>
    <cellStyle name="Percentuale 39 4" xfId="1323" xr:uid="{00000000-0005-0000-0000-0000CD110000}"/>
    <cellStyle name="Percentuale 39 4 2" xfId="3914" xr:uid="{00000000-0005-0000-0000-0000CE110000}"/>
    <cellStyle name="Percentuale 39 4 2 2" xfId="3915" xr:uid="{00000000-0005-0000-0000-0000CF110000}"/>
    <cellStyle name="Percentuale 39 4 3" xfId="3916" xr:uid="{00000000-0005-0000-0000-0000D0110000}"/>
    <cellStyle name="Percentuale 39 4 4" xfId="2460" xr:uid="{00000000-0005-0000-0000-0000D1110000}"/>
    <cellStyle name="Percentuale 39 5" xfId="1324" xr:uid="{00000000-0005-0000-0000-0000D2110000}"/>
    <cellStyle name="Percentuale 4" xfId="1325" xr:uid="{00000000-0005-0000-0000-0000D3110000}"/>
    <cellStyle name="Percentuale 4 2" xfId="1326" xr:uid="{00000000-0005-0000-0000-0000D4110000}"/>
    <cellStyle name="Percentuale 4 2 2" xfId="3917" xr:uid="{00000000-0005-0000-0000-0000D5110000}"/>
    <cellStyle name="Percentuale 4 3" xfId="1327" xr:uid="{00000000-0005-0000-0000-0000D6110000}"/>
    <cellStyle name="Percentuale 4 3 2" xfId="1328" xr:uid="{00000000-0005-0000-0000-0000D7110000}"/>
    <cellStyle name="Percentuale 4 3 2 2" xfId="4953" xr:uid="{00000000-0005-0000-0000-0000D8110000}"/>
    <cellStyle name="Percentuale 4 3 2 3" xfId="4954" xr:uid="{00000000-0005-0000-0000-0000D9110000}"/>
    <cellStyle name="Percentuale 4 3 3" xfId="2462" xr:uid="{00000000-0005-0000-0000-0000DA110000}"/>
    <cellStyle name="Percentuale 4 3 3 2" xfId="3918" xr:uid="{00000000-0005-0000-0000-0000DB110000}"/>
    <cellStyle name="Percentuale 4 3 4" xfId="3919" xr:uid="{00000000-0005-0000-0000-0000DC110000}"/>
    <cellStyle name="Percentuale 4 3 5" xfId="2461" xr:uid="{00000000-0005-0000-0000-0000DD110000}"/>
    <cellStyle name="Percentuale 4 4" xfId="1329" xr:uid="{00000000-0005-0000-0000-0000DE110000}"/>
    <cellStyle name="Percentuale 4 4 2" xfId="3920" xr:uid="{00000000-0005-0000-0000-0000DF110000}"/>
    <cellStyle name="Percentuale 4 4 2 2" xfId="3921" xr:uid="{00000000-0005-0000-0000-0000E0110000}"/>
    <cellStyle name="Percentuale 4 4 3" xfId="3922" xr:uid="{00000000-0005-0000-0000-0000E1110000}"/>
    <cellStyle name="Percentuale 4 4 4" xfId="2463" xr:uid="{00000000-0005-0000-0000-0000E2110000}"/>
    <cellStyle name="Percentuale 4 5" xfId="1330" xr:uid="{00000000-0005-0000-0000-0000E3110000}"/>
    <cellStyle name="Percentuale 40" xfId="1331" xr:uid="{00000000-0005-0000-0000-0000E4110000}"/>
    <cellStyle name="Percentuale 40 2" xfId="1332" xr:uid="{00000000-0005-0000-0000-0000E5110000}"/>
    <cellStyle name="Percentuale 40 2 2" xfId="3923" xr:uid="{00000000-0005-0000-0000-0000E6110000}"/>
    <cellStyle name="Percentuale 40 3" xfId="1333" xr:uid="{00000000-0005-0000-0000-0000E7110000}"/>
    <cellStyle name="Percentuale 40 3 2" xfId="1334" xr:uid="{00000000-0005-0000-0000-0000E8110000}"/>
    <cellStyle name="Percentuale 40 3 2 2" xfId="4955" xr:uid="{00000000-0005-0000-0000-0000E9110000}"/>
    <cellStyle name="Percentuale 40 3 2 3" xfId="4956" xr:uid="{00000000-0005-0000-0000-0000EA110000}"/>
    <cellStyle name="Percentuale 40 3 3" xfId="2465" xr:uid="{00000000-0005-0000-0000-0000EB110000}"/>
    <cellStyle name="Percentuale 40 3 3 2" xfId="3924" xr:uid="{00000000-0005-0000-0000-0000EC110000}"/>
    <cellStyle name="Percentuale 40 3 4" xfId="3925" xr:uid="{00000000-0005-0000-0000-0000ED110000}"/>
    <cellStyle name="Percentuale 40 3 5" xfId="2464" xr:uid="{00000000-0005-0000-0000-0000EE110000}"/>
    <cellStyle name="Percentuale 40 4" xfId="1335" xr:uid="{00000000-0005-0000-0000-0000EF110000}"/>
    <cellStyle name="Percentuale 40 4 2" xfId="3926" xr:uid="{00000000-0005-0000-0000-0000F0110000}"/>
    <cellStyle name="Percentuale 40 4 2 2" xfId="3927" xr:uid="{00000000-0005-0000-0000-0000F1110000}"/>
    <cellStyle name="Percentuale 40 4 3" xfId="3928" xr:uid="{00000000-0005-0000-0000-0000F2110000}"/>
    <cellStyle name="Percentuale 40 4 4" xfId="2466" xr:uid="{00000000-0005-0000-0000-0000F3110000}"/>
    <cellStyle name="Percentuale 40 5" xfId="1336" xr:uid="{00000000-0005-0000-0000-0000F4110000}"/>
    <cellStyle name="Percentuale 41" xfId="1337" xr:uid="{00000000-0005-0000-0000-0000F5110000}"/>
    <cellStyle name="Percentuale 41 2" xfId="1338" xr:uid="{00000000-0005-0000-0000-0000F6110000}"/>
    <cellStyle name="Percentuale 41 2 2" xfId="3929" xr:uid="{00000000-0005-0000-0000-0000F7110000}"/>
    <cellStyle name="Percentuale 41 3" xfId="1339" xr:uid="{00000000-0005-0000-0000-0000F8110000}"/>
    <cellStyle name="Percentuale 41 3 2" xfId="1340" xr:uid="{00000000-0005-0000-0000-0000F9110000}"/>
    <cellStyle name="Percentuale 41 3 2 2" xfId="4957" xr:uid="{00000000-0005-0000-0000-0000FA110000}"/>
    <cellStyle name="Percentuale 41 3 2 3" xfId="4958" xr:uid="{00000000-0005-0000-0000-0000FB110000}"/>
    <cellStyle name="Percentuale 41 3 3" xfId="2468" xr:uid="{00000000-0005-0000-0000-0000FC110000}"/>
    <cellStyle name="Percentuale 41 3 3 2" xfId="3930" xr:uid="{00000000-0005-0000-0000-0000FD110000}"/>
    <cellStyle name="Percentuale 41 3 4" xfId="3931" xr:uid="{00000000-0005-0000-0000-0000FE110000}"/>
    <cellStyle name="Percentuale 41 3 5" xfId="2467" xr:uid="{00000000-0005-0000-0000-0000FF110000}"/>
    <cellStyle name="Percentuale 41 4" xfId="1341" xr:uid="{00000000-0005-0000-0000-000000120000}"/>
    <cellStyle name="Percentuale 41 4 2" xfId="3932" xr:uid="{00000000-0005-0000-0000-000001120000}"/>
    <cellStyle name="Percentuale 41 4 2 2" xfId="3933" xr:uid="{00000000-0005-0000-0000-000002120000}"/>
    <cellStyle name="Percentuale 41 4 3" xfId="3934" xr:uid="{00000000-0005-0000-0000-000003120000}"/>
    <cellStyle name="Percentuale 41 4 4" xfId="2469" xr:uid="{00000000-0005-0000-0000-000004120000}"/>
    <cellStyle name="Percentuale 41 5" xfId="1342" xr:uid="{00000000-0005-0000-0000-000005120000}"/>
    <cellStyle name="Percentuale 42" xfId="1343" xr:uid="{00000000-0005-0000-0000-000006120000}"/>
    <cellStyle name="Percentuale 42 2" xfId="1344" xr:uid="{00000000-0005-0000-0000-000007120000}"/>
    <cellStyle name="Percentuale 42 2 2" xfId="3935" xr:uid="{00000000-0005-0000-0000-000008120000}"/>
    <cellStyle name="Percentuale 42 3" xfId="1345" xr:uid="{00000000-0005-0000-0000-000009120000}"/>
    <cellStyle name="Percentuale 42 3 2" xfId="1346" xr:uid="{00000000-0005-0000-0000-00000A120000}"/>
    <cellStyle name="Percentuale 42 3 2 2" xfId="4959" xr:uid="{00000000-0005-0000-0000-00000B120000}"/>
    <cellStyle name="Percentuale 42 3 2 3" xfId="4960" xr:uid="{00000000-0005-0000-0000-00000C120000}"/>
    <cellStyle name="Percentuale 42 3 3" xfId="2472" xr:uid="{00000000-0005-0000-0000-00000D120000}"/>
    <cellStyle name="Percentuale 42 3 3 2" xfId="3936" xr:uid="{00000000-0005-0000-0000-00000E120000}"/>
    <cellStyle name="Percentuale 42 3 4" xfId="3937" xr:uid="{00000000-0005-0000-0000-00000F120000}"/>
    <cellStyle name="Percentuale 42 3 5" xfId="2470" xr:uid="{00000000-0005-0000-0000-000010120000}"/>
    <cellStyle name="Percentuale 42 4" xfId="1347" xr:uid="{00000000-0005-0000-0000-000011120000}"/>
    <cellStyle name="Percentuale 42 4 2" xfId="3938" xr:uid="{00000000-0005-0000-0000-000012120000}"/>
    <cellStyle name="Percentuale 42 4 2 2" xfId="3939" xr:uid="{00000000-0005-0000-0000-000013120000}"/>
    <cellStyle name="Percentuale 42 4 3" xfId="3940" xr:uid="{00000000-0005-0000-0000-000014120000}"/>
    <cellStyle name="Percentuale 42 4 4" xfId="2473" xr:uid="{00000000-0005-0000-0000-000015120000}"/>
    <cellStyle name="Percentuale 42 5" xfId="1348" xr:uid="{00000000-0005-0000-0000-000016120000}"/>
    <cellStyle name="Percentuale 43" xfId="1349" xr:uid="{00000000-0005-0000-0000-000017120000}"/>
    <cellStyle name="Percentuale 43 2" xfId="1350" xr:uid="{00000000-0005-0000-0000-000018120000}"/>
    <cellStyle name="Percentuale 43 2 2" xfId="3941" xr:uid="{00000000-0005-0000-0000-000019120000}"/>
    <cellStyle name="Percentuale 43 3" xfId="1351" xr:uid="{00000000-0005-0000-0000-00001A120000}"/>
    <cellStyle name="Percentuale 43 3 2" xfId="1352" xr:uid="{00000000-0005-0000-0000-00001B120000}"/>
    <cellStyle name="Percentuale 43 3 2 2" xfId="4961" xr:uid="{00000000-0005-0000-0000-00001C120000}"/>
    <cellStyle name="Percentuale 43 3 2 3" xfId="4962" xr:uid="{00000000-0005-0000-0000-00001D120000}"/>
    <cellStyle name="Percentuale 43 3 3" xfId="2478" xr:uid="{00000000-0005-0000-0000-00001E120000}"/>
    <cellStyle name="Percentuale 43 3 3 2" xfId="3942" xr:uid="{00000000-0005-0000-0000-00001F120000}"/>
    <cellStyle name="Percentuale 43 3 4" xfId="3943" xr:uid="{00000000-0005-0000-0000-000020120000}"/>
    <cellStyle name="Percentuale 43 3 5" xfId="2477" xr:uid="{00000000-0005-0000-0000-000021120000}"/>
    <cellStyle name="Percentuale 43 4" xfId="1353" xr:uid="{00000000-0005-0000-0000-000022120000}"/>
    <cellStyle name="Percentuale 43 4 2" xfId="3944" xr:uid="{00000000-0005-0000-0000-000023120000}"/>
    <cellStyle name="Percentuale 43 4 2 2" xfId="3945" xr:uid="{00000000-0005-0000-0000-000024120000}"/>
    <cellStyle name="Percentuale 43 4 3" xfId="3946" xr:uid="{00000000-0005-0000-0000-000025120000}"/>
    <cellStyle name="Percentuale 43 4 4" xfId="2479" xr:uid="{00000000-0005-0000-0000-000026120000}"/>
    <cellStyle name="Percentuale 43 5" xfId="1354" xr:uid="{00000000-0005-0000-0000-000027120000}"/>
    <cellStyle name="Percentuale 44" xfId="1355" xr:uid="{00000000-0005-0000-0000-000028120000}"/>
    <cellStyle name="Percentuale 44 2" xfId="1356" xr:uid="{00000000-0005-0000-0000-000029120000}"/>
    <cellStyle name="Percentuale 44 2 2" xfId="3947" xr:uid="{00000000-0005-0000-0000-00002A120000}"/>
    <cellStyle name="Percentuale 44 3" xfId="1357" xr:uid="{00000000-0005-0000-0000-00002B120000}"/>
    <cellStyle name="Percentuale 44 3 2" xfId="1358" xr:uid="{00000000-0005-0000-0000-00002C120000}"/>
    <cellStyle name="Percentuale 44 3 2 2" xfId="4963" xr:uid="{00000000-0005-0000-0000-00002D120000}"/>
    <cellStyle name="Percentuale 44 3 2 3" xfId="4964" xr:uid="{00000000-0005-0000-0000-00002E120000}"/>
    <cellStyle name="Percentuale 44 3 3" xfId="2481" xr:uid="{00000000-0005-0000-0000-00002F120000}"/>
    <cellStyle name="Percentuale 44 3 3 2" xfId="3948" xr:uid="{00000000-0005-0000-0000-000030120000}"/>
    <cellStyle name="Percentuale 44 3 4" xfId="3949" xr:uid="{00000000-0005-0000-0000-000031120000}"/>
    <cellStyle name="Percentuale 44 3 5" xfId="2480" xr:uid="{00000000-0005-0000-0000-000032120000}"/>
    <cellStyle name="Percentuale 44 4" xfId="1359" xr:uid="{00000000-0005-0000-0000-000033120000}"/>
    <cellStyle name="Percentuale 44 4 2" xfId="3950" xr:uid="{00000000-0005-0000-0000-000034120000}"/>
    <cellStyle name="Percentuale 44 4 2 2" xfId="3951" xr:uid="{00000000-0005-0000-0000-000035120000}"/>
    <cellStyle name="Percentuale 44 4 3" xfId="3952" xr:uid="{00000000-0005-0000-0000-000036120000}"/>
    <cellStyle name="Percentuale 44 4 4" xfId="2482" xr:uid="{00000000-0005-0000-0000-000037120000}"/>
    <cellStyle name="Percentuale 44 5" xfId="1360" xr:uid="{00000000-0005-0000-0000-000038120000}"/>
    <cellStyle name="Percentuale 45" xfId="1361" xr:uid="{00000000-0005-0000-0000-000039120000}"/>
    <cellStyle name="Percentuale 45 2" xfId="1362" xr:uid="{00000000-0005-0000-0000-00003A120000}"/>
    <cellStyle name="Percentuale 45 2 2" xfId="3953" xr:uid="{00000000-0005-0000-0000-00003B120000}"/>
    <cellStyle name="Percentuale 45 3" xfId="1363" xr:uid="{00000000-0005-0000-0000-00003C120000}"/>
    <cellStyle name="Percentuale 45 3 2" xfId="1364" xr:uid="{00000000-0005-0000-0000-00003D120000}"/>
    <cellStyle name="Percentuale 45 3 2 2" xfId="4965" xr:uid="{00000000-0005-0000-0000-00003E120000}"/>
    <cellStyle name="Percentuale 45 3 2 3" xfId="4966" xr:uid="{00000000-0005-0000-0000-00003F120000}"/>
    <cellStyle name="Percentuale 45 3 3" xfId="2484" xr:uid="{00000000-0005-0000-0000-000040120000}"/>
    <cellStyle name="Percentuale 45 3 3 2" xfId="3954" xr:uid="{00000000-0005-0000-0000-000041120000}"/>
    <cellStyle name="Percentuale 45 3 4" xfId="3955" xr:uid="{00000000-0005-0000-0000-000042120000}"/>
    <cellStyle name="Percentuale 45 3 5" xfId="2483" xr:uid="{00000000-0005-0000-0000-000043120000}"/>
    <cellStyle name="Percentuale 45 4" xfId="1365" xr:uid="{00000000-0005-0000-0000-000044120000}"/>
    <cellStyle name="Percentuale 45 4 2" xfId="3956" xr:uid="{00000000-0005-0000-0000-000045120000}"/>
    <cellStyle name="Percentuale 45 4 2 2" xfId="3957" xr:uid="{00000000-0005-0000-0000-000046120000}"/>
    <cellStyle name="Percentuale 45 4 3" xfId="3958" xr:uid="{00000000-0005-0000-0000-000047120000}"/>
    <cellStyle name="Percentuale 45 4 4" xfId="2485" xr:uid="{00000000-0005-0000-0000-000048120000}"/>
    <cellStyle name="Percentuale 45 5" xfId="1366" xr:uid="{00000000-0005-0000-0000-000049120000}"/>
    <cellStyle name="Percentuale 46" xfId="1367" xr:uid="{00000000-0005-0000-0000-00004A120000}"/>
    <cellStyle name="Percentuale 46 2" xfId="1368" xr:uid="{00000000-0005-0000-0000-00004B120000}"/>
    <cellStyle name="Percentuale 46 2 2" xfId="3959" xr:uid="{00000000-0005-0000-0000-00004C120000}"/>
    <cellStyle name="Percentuale 46 3" xfId="1369" xr:uid="{00000000-0005-0000-0000-00004D120000}"/>
    <cellStyle name="Percentuale 46 3 2" xfId="1370" xr:uid="{00000000-0005-0000-0000-00004E120000}"/>
    <cellStyle name="Percentuale 46 3 2 2" xfId="4967" xr:uid="{00000000-0005-0000-0000-00004F120000}"/>
    <cellStyle name="Percentuale 46 3 2 3" xfId="4968" xr:uid="{00000000-0005-0000-0000-000050120000}"/>
    <cellStyle name="Percentuale 46 3 3" xfId="2487" xr:uid="{00000000-0005-0000-0000-000051120000}"/>
    <cellStyle name="Percentuale 46 3 3 2" xfId="3960" xr:uid="{00000000-0005-0000-0000-000052120000}"/>
    <cellStyle name="Percentuale 46 3 4" xfId="3961" xr:uid="{00000000-0005-0000-0000-000053120000}"/>
    <cellStyle name="Percentuale 46 3 5" xfId="2486" xr:uid="{00000000-0005-0000-0000-000054120000}"/>
    <cellStyle name="Percentuale 46 4" xfId="1371" xr:uid="{00000000-0005-0000-0000-000055120000}"/>
    <cellStyle name="Percentuale 46 4 2" xfId="3962" xr:uid="{00000000-0005-0000-0000-000056120000}"/>
    <cellStyle name="Percentuale 46 4 2 2" xfId="3963" xr:uid="{00000000-0005-0000-0000-000057120000}"/>
    <cellStyle name="Percentuale 46 4 3" xfId="3964" xr:uid="{00000000-0005-0000-0000-000058120000}"/>
    <cellStyle name="Percentuale 46 4 4" xfId="2488" xr:uid="{00000000-0005-0000-0000-000059120000}"/>
    <cellStyle name="Percentuale 46 5" xfId="1372" xr:uid="{00000000-0005-0000-0000-00005A120000}"/>
    <cellStyle name="Percentuale 47" xfId="1373" xr:uid="{00000000-0005-0000-0000-00005B120000}"/>
    <cellStyle name="Percentuale 47 2" xfId="1374" xr:uid="{00000000-0005-0000-0000-00005C120000}"/>
    <cellStyle name="Percentuale 47 2 2" xfId="3965" xr:uid="{00000000-0005-0000-0000-00005D120000}"/>
    <cellStyle name="Percentuale 47 3" xfId="1375" xr:uid="{00000000-0005-0000-0000-00005E120000}"/>
    <cellStyle name="Percentuale 47 3 2" xfId="1376" xr:uid="{00000000-0005-0000-0000-00005F120000}"/>
    <cellStyle name="Percentuale 47 3 2 2" xfId="4969" xr:uid="{00000000-0005-0000-0000-000060120000}"/>
    <cellStyle name="Percentuale 47 3 2 3" xfId="4970" xr:uid="{00000000-0005-0000-0000-000061120000}"/>
    <cellStyle name="Percentuale 47 3 3" xfId="2490" xr:uid="{00000000-0005-0000-0000-000062120000}"/>
    <cellStyle name="Percentuale 47 3 3 2" xfId="3966" xr:uid="{00000000-0005-0000-0000-000063120000}"/>
    <cellStyle name="Percentuale 47 3 4" xfId="3967" xr:uid="{00000000-0005-0000-0000-000064120000}"/>
    <cellStyle name="Percentuale 47 3 5" xfId="2489" xr:uid="{00000000-0005-0000-0000-000065120000}"/>
    <cellStyle name="Percentuale 47 4" xfId="1377" xr:uid="{00000000-0005-0000-0000-000066120000}"/>
    <cellStyle name="Percentuale 47 4 2" xfId="3968" xr:uid="{00000000-0005-0000-0000-000067120000}"/>
    <cellStyle name="Percentuale 47 4 2 2" xfId="3969" xr:uid="{00000000-0005-0000-0000-000068120000}"/>
    <cellStyle name="Percentuale 47 4 3" xfId="3970" xr:uid="{00000000-0005-0000-0000-000069120000}"/>
    <cellStyle name="Percentuale 47 4 4" xfId="2491" xr:uid="{00000000-0005-0000-0000-00006A120000}"/>
    <cellStyle name="Percentuale 47 5" xfId="1378" xr:uid="{00000000-0005-0000-0000-00006B120000}"/>
    <cellStyle name="Percentuale 48" xfId="1379" xr:uid="{00000000-0005-0000-0000-00006C120000}"/>
    <cellStyle name="Percentuale 48 2" xfId="1380" xr:uid="{00000000-0005-0000-0000-00006D120000}"/>
    <cellStyle name="Percentuale 48 2 2" xfId="3971" xr:uid="{00000000-0005-0000-0000-00006E120000}"/>
    <cellStyle name="Percentuale 48 3" xfId="1381" xr:uid="{00000000-0005-0000-0000-00006F120000}"/>
    <cellStyle name="Percentuale 48 3 2" xfId="1382" xr:uid="{00000000-0005-0000-0000-000070120000}"/>
    <cellStyle name="Percentuale 48 3 2 2" xfId="4971" xr:uid="{00000000-0005-0000-0000-000071120000}"/>
    <cellStyle name="Percentuale 48 3 2 3" xfId="4972" xr:uid="{00000000-0005-0000-0000-000072120000}"/>
    <cellStyle name="Percentuale 48 3 3" xfId="2493" xr:uid="{00000000-0005-0000-0000-000073120000}"/>
    <cellStyle name="Percentuale 48 3 3 2" xfId="3972" xr:uid="{00000000-0005-0000-0000-000074120000}"/>
    <cellStyle name="Percentuale 48 3 4" xfId="3973" xr:uid="{00000000-0005-0000-0000-000075120000}"/>
    <cellStyle name="Percentuale 48 3 5" xfId="2492" xr:uid="{00000000-0005-0000-0000-000076120000}"/>
    <cellStyle name="Percentuale 48 4" xfId="1383" xr:uid="{00000000-0005-0000-0000-000077120000}"/>
    <cellStyle name="Percentuale 48 4 2" xfId="3974" xr:uid="{00000000-0005-0000-0000-000078120000}"/>
    <cellStyle name="Percentuale 48 4 2 2" xfId="3975" xr:uid="{00000000-0005-0000-0000-000079120000}"/>
    <cellStyle name="Percentuale 48 4 3" xfId="3976" xr:uid="{00000000-0005-0000-0000-00007A120000}"/>
    <cellStyle name="Percentuale 48 4 4" xfId="2494" xr:uid="{00000000-0005-0000-0000-00007B120000}"/>
    <cellStyle name="Percentuale 48 5" xfId="1384" xr:uid="{00000000-0005-0000-0000-00007C120000}"/>
    <cellStyle name="Percentuale 49" xfId="1385" xr:uid="{00000000-0005-0000-0000-00007D120000}"/>
    <cellStyle name="Percentuale 49 2" xfId="1386" xr:uid="{00000000-0005-0000-0000-00007E120000}"/>
    <cellStyle name="Percentuale 49 2 2" xfId="3977" xr:uid="{00000000-0005-0000-0000-00007F120000}"/>
    <cellStyle name="Percentuale 49 3" xfId="1387" xr:uid="{00000000-0005-0000-0000-000080120000}"/>
    <cellStyle name="Percentuale 49 3 2" xfId="1388" xr:uid="{00000000-0005-0000-0000-000081120000}"/>
    <cellStyle name="Percentuale 49 3 2 2" xfId="4973" xr:uid="{00000000-0005-0000-0000-000082120000}"/>
    <cellStyle name="Percentuale 49 3 2 3" xfId="4974" xr:uid="{00000000-0005-0000-0000-000083120000}"/>
    <cellStyle name="Percentuale 49 3 3" xfId="2496" xr:uid="{00000000-0005-0000-0000-000084120000}"/>
    <cellStyle name="Percentuale 49 3 3 2" xfId="3978" xr:uid="{00000000-0005-0000-0000-000085120000}"/>
    <cellStyle name="Percentuale 49 3 4" xfId="3979" xr:uid="{00000000-0005-0000-0000-000086120000}"/>
    <cellStyle name="Percentuale 49 3 5" xfId="2495" xr:uid="{00000000-0005-0000-0000-000087120000}"/>
    <cellStyle name="Percentuale 49 4" xfId="1389" xr:uid="{00000000-0005-0000-0000-000088120000}"/>
    <cellStyle name="Percentuale 49 4 2" xfId="3980" xr:uid="{00000000-0005-0000-0000-000089120000}"/>
    <cellStyle name="Percentuale 49 4 2 2" xfId="3981" xr:uid="{00000000-0005-0000-0000-00008A120000}"/>
    <cellStyle name="Percentuale 49 4 3" xfId="3982" xr:uid="{00000000-0005-0000-0000-00008B120000}"/>
    <cellStyle name="Percentuale 49 4 4" xfId="2497" xr:uid="{00000000-0005-0000-0000-00008C120000}"/>
    <cellStyle name="Percentuale 49 5" xfId="1390" xr:uid="{00000000-0005-0000-0000-00008D120000}"/>
    <cellStyle name="Percentuale 5" xfId="1391" xr:uid="{00000000-0005-0000-0000-00008E120000}"/>
    <cellStyle name="Percentuale 5 2" xfId="1392" xr:uid="{00000000-0005-0000-0000-00008F120000}"/>
    <cellStyle name="Percentuale 5 2 2" xfId="3983" xr:uid="{00000000-0005-0000-0000-000090120000}"/>
    <cellStyle name="Percentuale 5 3" xfId="1393" xr:uid="{00000000-0005-0000-0000-000091120000}"/>
    <cellStyle name="Percentuale 5 3 2" xfId="1394" xr:uid="{00000000-0005-0000-0000-000092120000}"/>
    <cellStyle name="Percentuale 5 3 2 2" xfId="4975" xr:uid="{00000000-0005-0000-0000-000093120000}"/>
    <cellStyle name="Percentuale 5 3 2 3" xfId="4976" xr:uid="{00000000-0005-0000-0000-000094120000}"/>
    <cellStyle name="Percentuale 5 3 3" xfId="2499" xr:uid="{00000000-0005-0000-0000-000095120000}"/>
    <cellStyle name="Percentuale 5 3 3 2" xfId="3984" xr:uid="{00000000-0005-0000-0000-000096120000}"/>
    <cellStyle name="Percentuale 5 3 4" xfId="3985" xr:uid="{00000000-0005-0000-0000-000097120000}"/>
    <cellStyle name="Percentuale 5 3 5" xfId="2498" xr:uid="{00000000-0005-0000-0000-000098120000}"/>
    <cellStyle name="Percentuale 5 4" xfId="1395" xr:uid="{00000000-0005-0000-0000-000099120000}"/>
    <cellStyle name="Percentuale 5 4 2" xfId="3986" xr:uid="{00000000-0005-0000-0000-00009A120000}"/>
    <cellStyle name="Percentuale 5 4 2 2" xfId="3987" xr:uid="{00000000-0005-0000-0000-00009B120000}"/>
    <cellStyle name="Percentuale 5 4 3" xfId="3988" xr:uid="{00000000-0005-0000-0000-00009C120000}"/>
    <cellStyle name="Percentuale 5 4 4" xfId="2500" xr:uid="{00000000-0005-0000-0000-00009D120000}"/>
    <cellStyle name="Percentuale 5 5" xfId="1396" xr:uid="{00000000-0005-0000-0000-00009E120000}"/>
    <cellStyle name="Percentuale 50" xfId="1397" xr:uid="{00000000-0005-0000-0000-00009F120000}"/>
    <cellStyle name="Percentuale 50 2" xfId="1398" xr:uid="{00000000-0005-0000-0000-0000A0120000}"/>
    <cellStyle name="Percentuale 50 2 2" xfId="3989" xr:uid="{00000000-0005-0000-0000-0000A1120000}"/>
    <cellStyle name="Percentuale 50 3" xfId="1399" xr:uid="{00000000-0005-0000-0000-0000A2120000}"/>
    <cellStyle name="Percentuale 50 3 2" xfId="1400" xr:uid="{00000000-0005-0000-0000-0000A3120000}"/>
    <cellStyle name="Percentuale 50 3 2 2" xfId="4977" xr:uid="{00000000-0005-0000-0000-0000A4120000}"/>
    <cellStyle name="Percentuale 50 3 2 3" xfId="4978" xr:uid="{00000000-0005-0000-0000-0000A5120000}"/>
    <cellStyle name="Percentuale 50 3 3" xfId="2502" xr:uid="{00000000-0005-0000-0000-0000A6120000}"/>
    <cellStyle name="Percentuale 50 3 3 2" xfId="3990" xr:uid="{00000000-0005-0000-0000-0000A7120000}"/>
    <cellStyle name="Percentuale 50 3 4" xfId="3991" xr:uid="{00000000-0005-0000-0000-0000A8120000}"/>
    <cellStyle name="Percentuale 50 3 5" xfId="2501" xr:uid="{00000000-0005-0000-0000-0000A9120000}"/>
    <cellStyle name="Percentuale 50 4" xfId="1401" xr:uid="{00000000-0005-0000-0000-0000AA120000}"/>
    <cellStyle name="Percentuale 50 4 2" xfId="3992" xr:uid="{00000000-0005-0000-0000-0000AB120000}"/>
    <cellStyle name="Percentuale 50 4 2 2" xfId="3993" xr:uid="{00000000-0005-0000-0000-0000AC120000}"/>
    <cellStyle name="Percentuale 50 4 3" xfId="3994" xr:uid="{00000000-0005-0000-0000-0000AD120000}"/>
    <cellStyle name="Percentuale 50 4 4" xfId="2503" xr:uid="{00000000-0005-0000-0000-0000AE120000}"/>
    <cellStyle name="Percentuale 50 5" xfId="1402" xr:uid="{00000000-0005-0000-0000-0000AF120000}"/>
    <cellStyle name="Percentuale 51" xfId="1403" xr:uid="{00000000-0005-0000-0000-0000B0120000}"/>
    <cellStyle name="Percentuale 51 2" xfId="1404" xr:uid="{00000000-0005-0000-0000-0000B1120000}"/>
    <cellStyle name="Percentuale 51 2 2" xfId="3995" xr:uid="{00000000-0005-0000-0000-0000B2120000}"/>
    <cellStyle name="Percentuale 51 3" xfId="1405" xr:uid="{00000000-0005-0000-0000-0000B3120000}"/>
    <cellStyle name="Percentuale 51 3 2" xfId="1406" xr:uid="{00000000-0005-0000-0000-0000B4120000}"/>
    <cellStyle name="Percentuale 51 3 2 2" xfId="4979" xr:uid="{00000000-0005-0000-0000-0000B5120000}"/>
    <cellStyle name="Percentuale 51 3 2 3" xfId="4980" xr:uid="{00000000-0005-0000-0000-0000B6120000}"/>
    <cellStyle name="Percentuale 51 3 3" xfId="2505" xr:uid="{00000000-0005-0000-0000-0000B7120000}"/>
    <cellStyle name="Percentuale 51 3 3 2" xfId="3996" xr:uid="{00000000-0005-0000-0000-0000B8120000}"/>
    <cellStyle name="Percentuale 51 3 4" xfId="3997" xr:uid="{00000000-0005-0000-0000-0000B9120000}"/>
    <cellStyle name="Percentuale 51 3 5" xfId="2504" xr:uid="{00000000-0005-0000-0000-0000BA120000}"/>
    <cellStyle name="Percentuale 51 4" xfId="1407" xr:uid="{00000000-0005-0000-0000-0000BB120000}"/>
    <cellStyle name="Percentuale 51 4 2" xfId="3998" xr:uid="{00000000-0005-0000-0000-0000BC120000}"/>
    <cellStyle name="Percentuale 51 4 2 2" xfId="3999" xr:uid="{00000000-0005-0000-0000-0000BD120000}"/>
    <cellStyle name="Percentuale 51 4 3" xfId="4000" xr:uid="{00000000-0005-0000-0000-0000BE120000}"/>
    <cellStyle name="Percentuale 51 4 4" xfId="2506" xr:uid="{00000000-0005-0000-0000-0000BF120000}"/>
    <cellStyle name="Percentuale 51 5" xfId="1408" xr:uid="{00000000-0005-0000-0000-0000C0120000}"/>
    <cellStyle name="Percentuale 52" xfId="1409" xr:uid="{00000000-0005-0000-0000-0000C1120000}"/>
    <cellStyle name="Percentuale 52 2" xfId="1410" xr:uid="{00000000-0005-0000-0000-0000C2120000}"/>
    <cellStyle name="Percentuale 52 2 2" xfId="4001" xr:uid="{00000000-0005-0000-0000-0000C3120000}"/>
    <cellStyle name="Percentuale 52 3" xfId="1411" xr:uid="{00000000-0005-0000-0000-0000C4120000}"/>
    <cellStyle name="Percentuale 52 3 2" xfId="1412" xr:uid="{00000000-0005-0000-0000-0000C5120000}"/>
    <cellStyle name="Percentuale 52 3 2 2" xfId="4981" xr:uid="{00000000-0005-0000-0000-0000C6120000}"/>
    <cellStyle name="Percentuale 52 3 2 3" xfId="4982" xr:uid="{00000000-0005-0000-0000-0000C7120000}"/>
    <cellStyle name="Percentuale 52 3 3" xfId="2508" xr:uid="{00000000-0005-0000-0000-0000C8120000}"/>
    <cellStyle name="Percentuale 52 3 3 2" xfId="4002" xr:uid="{00000000-0005-0000-0000-0000C9120000}"/>
    <cellStyle name="Percentuale 52 3 4" xfId="4003" xr:uid="{00000000-0005-0000-0000-0000CA120000}"/>
    <cellStyle name="Percentuale 52 3 5" xfId="2507" xr:uid="{00000000-0005-0000-0000-0000CB120000}"/>
    <cellStyle name="Percentuale 52 4" xfId="1413" xr:uid="{00000000-0005-0000-0000-0000CC120000}"/>
    <cellStyle name="Percentuale 52 4 2" xfId="4004" xr:uid="{00000000-0005-0000-0000-0000CD120000}"/>
    <cellStyle name="Percentuale 52 4 2 2" xfId="4005" xr:uid="{00000000-0005-0000-0000-0000CE120000}"/>
    <cellStyle name="Percentuale 52 4 3" xfId="4006" xr:uid="{00000000-0005-0000-0000-0000CF120000}"/>
    <cellStyle name="Percentuale 52 4 4" xfId="2509" xr:uid="{00000000-0005-0000-0000-0000D0120000}"/>
    <cellStyle name="Percentuale 52 5" xfId="1414" xr:uid="{00000000-0005-0000-0000-0000D1120000}"/>
    <cellStyle name="Percentuale 53" xfId="1415" xr:uid="{00000000-0005-0000-0000-0000D2120000}"/>
    <cellStyle name="Percentuale 53 2" xfId="1416" xr:uid="{00000000-0005-0000-0000-0000D3120000}"/>
    <cellStyle name="Percentuale 53 2 2" xfId="4007" xr:uid="{00000000-0005-0000-0000-0000D4120000}"/>
    <cellStyle name="Percentuale 53 3" xfId="1417" xr:uid="{00000000-0005-0000-0000-0000D5120000}"/>
    <cellStyle name="Percentuale 53 3 2" xfId="1418" xr:uid="{00000000-0005-0000-0000-0000D6120000}"/>
    <cellStyle name="Percentuale 53 3 2 2" xfId="4983" xr:uid="{00000000-0005-0000-0000-0000D7120000}"/>
    <cellStyle name="Percentuale 53 3 2 3" xfId="4984" xr:uid="{00000000-0005-0000-0000-0000D8120000}"/>
    <cellStyle name="Percentuale 53 3 3" xfId="2511" xr:uid="{00000000-0005-0000-0000-0000D9120000}"/>
    <cellStyle name="Percentuale 53 3 3 2" xfId="4008" xr:uid="{00000000-0005-0000-0000-0000DA120000}"/>
    <cellStyle name="Percentuale 53 3 4" xfId="4009" xr:uid="{00000000-0005-0000-0000-0000DB120000}"/>
    <cellStyle name="Percentuale 53 3 5" xfId="2510" xr:uid="{00000000-0005-0000-0000-0000DC120000}"/>
    <cellStyle name="Percentuale 53 4" xfId="1419" xr:uid="{00000000-0005-0000-0000-0000DD120000}"/>
    <cellStyle name="Percentuale 53 4 2" xfId="4010" xr:uid="{00000000-0005-0000-0000-0000DE120000}"/>
    <cellStyle name="Percentuale 53 4 2 2" xfId="4011" xr:uid="{00000000-0005-0000-0000-0000DF120000}"/>
    <cellStyle name="Percentuale 53 4 3" xfId="4012" xr:uid="{00000000-0005-0000-0000-0000E0120000}"/>
    <cellStyle name="Percentuale 53 4 4" xfId="2512" xr:uid="{00000000-0005-0000-0000-0000E1120000}"/>
    <cellStyle name="Percentuale 53 5" xfId="1420" xr:uid="{00000000-0005-0000-0000-0000E2120000}"/>
    <cellStyle name="Percentuale 54" xfId="1421" xr:uid="{00000000-0005-0000-0000-0000E3120000}"/>
    <cellStyle name="Percentuale 54 2" xfId="1422" xr:uid="{00000000-0005-0000-0000-0000E4120000}"/>
    <cellStyle name="Percentuale 54 2 2" xfId="4013" xr:uid="{00000000-0005-0000-0000-0000E5120000}"/>
    <cellStyle name="Percentuale 54 3" xfId="1423" xr:uid="{00000000-0005-0000-0000-0000E6120000}"/>
    <cellStyle name="Percentuale 54 3 2" xfId="1424" xr:uid="{00000000-0005-0000-0000-0000E7120000}"/>
    <cellStyle name="Percentuale 54 3 2 2" xfId="4985" xr:uid="{00000000-0005-0000-0000-0000E8120000}"/>
    <cellStyle name="Percentuale 54 3 2 3" xfId="4986" xr:uid="{00000000-0005-0000-0000-0000E9120000}"/>
    <cellStyle name="Percentuale 54 3 3" xfId="2514" xr:uid="{00000000-0005-0000-0000-0000EA120000}"/>
    <cellStyle name="Percentuale 54 3 3 2" xfId="4014" xr:uid="{00000000-0005-0000-0000-0000EB120000}"/>
    <cellStyle name="Percentuale 54 3 4" xfId="4015" xr:uid="{00000000-0005-0000-0000-0000EC120000}"/>
    <cellStyle name="Percentuale 54 3 5" xfId="2513" xr:uid="{00000000-0005-0000-0000-0000ED120000}"/>
    <cellStyle name="Percentuale 54 4" xfId="1425" xr:uid="{00000000-0005-0000-0000-0000EE120000}"/>
    <cellStyle name="Percentuale 54 4 2" xfId="4016" xr:uid="{00000000-0005-0000-0000-0000EF120000}"/>
    <cellStyle name="Percentuale 54 4 2 2" xfId="4017" xr:uid="{00000000-0005-0000-0000-0000F0120000}"/>
    <cellStyle name="Percentuale 54 4 3" xfId="4018" xr:uid="{00000000-0005-0000-0000-0000F1120000}"/>
    <cellStyle name="Percentuale 54 4 4" xfId="2515" xr:uid="{00000000-0005-0000-0000-0000F2120000}"/>
    <cellStyle name="Percentuale 54 5" xfId="1426" xr:uid="{00000000-0005-0000-0000-0000F3120000}"/>
    <cellStyle name="Percentuale 55" xfId="1427" xr:uid="{00000000-0005-0000-0000-0000F4120000}"/>
    <cellStyle name="Percentuale 55 2" xfId="1428" xr:uid="{00000000-0005-0000-0000-0000F5120000}"/>
    <cellStyle name="Percentuale 55 2 2" xfId="4019" xr:uid="{00000000-0005-0000-0000-0000F6120000}"/>
    <cellStyle name="Percentuale 55 3" xfId="1429" xr:uid="{00000000-0005-0000-0000-0000F7120000}"/>
    <cellStyle name="Percentuale 55 3 2" xfId="1430" xr:uid="{00000000-0005-0000-0000-0000F8120000}"/>
    <cellStyle name="Percentuale 55 3 2 2" xfId="4987" xr:uid="{00000000-0005-0000-0000-0000F9120000}"/>
    <cellStyle name="Percentuale 55 3 2 3" xfId="4988" xr:uid="{00000000-0005-0000-0000-0000FA120000}"/>
    <cellStyle name="Percentuale 55 3 3" xfId="2518" xr:uid="{00000000-0005-0000-0000-0000FB120000}"/>
    <cellStyle name="Percentuale 55 3 3 2" xfId="4020" xr:uid="{00000000-0005-0000-0000-0000FC120000}"/>
    <cellStyle name="Percentuale 55 3 4" xfId="4021" xr:uid="{00000000-0005-0000-0000-0000FD120000}"/>
    <cellStyle name="Percentuale 55 3 5" xfId="2516" xr:uid="{00000000-0005-0000-0000-0000FE120000}"/>
    <cellStyle name="Percentuale 55 4" xfId="1431" xr:uid="{00000000-0005-0000-0000-0000FF120000}"/>
    <cellStyle name="Percentuale 55 4 2" xfId="4022" xr:uid="{00000000-0005-0000-0000-000000130000}"/>
    <cellStyle name="Percentuale 55 4 2 2" xfId="4023" xr:uid="{00000000-0005-0000-0000-000001130000}"/>
    <cellStyle name="Percentuale 55 4 3" xfId="4024" xr:uid="{00000000-0005-0000-0000-000002130000}"/>
    <cellStyle name="Percentuale 55 4 4" xfId="2519" xr:uid="{00000000-0005-0000-0000-000003130000}"/>
    <cellStyle name="Percentuale 55 5" xfId="1432" xr:uid="{00000000-0005-0000-0000-000004130000}"/>
    <cellStyle name="Percentuale 56" xfId="1433" xr:uid="{00000000-0005-0000-0000-000005130000}"/>
    <cellStyle name="Percentuale 56 2" xfId="1434" xr:uid="{00000000-0005-0000-0000-000006130000}"/>
    <cellStyle name="Percentuale 56 2 2" xfId="4025" xr:uid="{00000000-0005-0000-0000-000007130000}"/>
    <cellStyle name="Percentuale 56 3" xfId="1435" xr:uid="{00000000-0005-0000-0000-000008130000}"/>
    <cellStyle name="Percentuale 56 3 2" xfId="1436" xr:uid="{00000000-0005-0000-0000-000009130000}"/>
    <cellStyle name="Percentuale 56 3 2 2" xfId="4989" xr:uid="{00000000-0005-0000-0000-00000A130000}"/>
    <cellStyle name="Percentuale 56 3 2 3" xfId="4990" xr:uid="{00000000-0005-0000-0000-00000B130000}"/>
    <cellStyle name="Percentuale 56 3 3" xfId="2521" xr:uid="{00000000-0005-0000-0000-00000C130000}"/>
    <cellStyle name="Percentuale 56 3 3 2" xfId="4026" xr:uid="{00000000-0005-0000-0000-00000D130000}"/>
    <cellStyle name="Percentuale 56 3 4" xfId="4027" xr:uid="{00000000-0005-0000-0000-00000E130000}"/>
    <cellStyle name="Percentuale 56 3 5" xfId="2520" xr:uid="{00000000-0005-0000-0000-00000F130000}"/>
    <cellStyle name="Percentuale 56 4" xfId="1437" xr:uid="{00000000-0005-0000-0000-000010130000}"/>
    <cellStyle name="Percentuale 56 4 2" xfId="4028" xr:uid="{00000000-0005-0000-0000-000011130000}"/>
    <cellStyle name="Percentuale 56 4 2 2" xfId="4029" xr:uid="{00000000-0005-0000-0000-000012130000}"/>
    <cellStyle name="Percentuale 56 4 3" xfId="4030" xr:uid="{00000000-0005-0000-0000-000013130000}"/>
    <cellStyle name="Percentuale 56 4 4" xfId="2522" xr:uid="{00000000-0005-0000-0000-000014130000}"/>
    <cellStyle name="Percentuale 56 5" xfId="1438" xr:uid="{00000000-0005-0000-0000-000015130000}"/>
    <cellStyle name="Percentuale 57" xfId="1439" xr:uid="{00000000-0005-0000-0000-000016130000}"/>
    <cellStyle name="Percentuale 57 2" xfId="1440" xr:uid="{00000000-0005-0000-0000-000017130000}"/>
    <cellStyle name="Percentuale 57 2 2" xfId="4031" xr:uid="{00000000-0005-0000-0000-000018130000}"/>
    <cellStyle name="Percentuale 57 3" xfId="1441" xr:uid="{00000000-0005-0000-0000-000019130000}"/>
    <cellStyle name="Percentuale 57 3 2" xfId="1442" xr:uid="{00000000-0005-0000-0000-00001A130000}"/>
    <cellStyle name="Percentuale 57 3 2 2" xfId="4991" xr:uid="{00000000-0005-0000-0000-00001B130000}"/>
    <cellStyle name="Percentuale 57 3 2 3" xfId="4992" xr:uid="{00000000-0005-0000-0000-00001C130000}"/>
    <cellStyle name="Percentuale 57 3 3" xfId="2524" xr:uid="{00000000-0005-0000-0000-00001D130000}"/>
    <cellStyle name="Percentuale 57 3 3 2" xfId="4032" xr:uid="{00000000-0005-0000-0000-00001E130000}"/>
    <cellStyle name="Percentuale 57 3 4" xfId="4033" xr:uid="{00000000-0005-0000-0000-00001F130000}"/>
    <cellStyle name="Percentuale 57 3 5" xfId="2523" xr:uid="{00000000-0005-0000-0000-000020130000}"/>
    <cellStyle name="Percentuale 57 4" xfId="1443" xr:uid="{00000000-0005-0000-0000-000021130000}"/>
    <cellStyle name="Percentuale 57 4 2" xfId="4034" xr:uid="{00000000-0005-0000-0000-000022130000}"/>
    <cellStyle name="Percentuale 57 4 2 2" xfId="4035" xr:uid="{00000000-0005-0000-0000-000023130000}"/>
    <cellStyle name="Percentuale 57 4 3" xfId="4036" xr:uid="{00000000-0005-0000-0000-000024130000}"/>
    <cellStyle name="Percentuale 57 4 4" xfId="2525" xr:uid="{00000000-0005-0000-0000-000025130000}"/>
    <cellStyle name="Percentuale 57 5" xfId="1444" xr:uid="{00000000-0005-0000-0000-000026130000}"/>
    <cellStyle name="Percentuale 58" xfId="1445" xr:uid="{00000000-0005-0000-0000-000027130000}"/>
    <cellStyle name="Percentuale 58 2" xfId="1446" xr:uid="{00000000-0005-0000-0000-000028130000}"/>
    <cellStyle name="Percentuale 58 2 2" xfId="4037" xr:uid="{00000000-0005-0000-0000-000029130000}"/>
    <cellStyle name="Percentuale 58 3" xfId="1447" xr:uid="{00000000-0005-0000-0000-00002A130000}"/>
    <cellStyle name="Percentuale 58 3 2" xfId="1448" xr:uid="{00000000-0005-0000-0000-00002B130000}"/>
    <cellStyle name="Percentuale 58 3 2 2" xfId="4993" xr:uid="{00000000-0005-0000-0000-00002C130000}"/>
    <cellStyle name="Percentuale 58 3 2 3" xfId="4994" xr:uid="{00000000-0005-0000-0000-00002D130000}"/>
    <cellStyle name="Percentuale 58 3 3" xfId="2527" xr:uid="{00000000-0005-0000-0000-00002E130000}"/>
    <cellStyle name="Percentuale 58 3 3 2" xfId="4038" xr:uid="{00000000-0005-0000-0000-00002F130000}"/>
    <cellStyle name="Percentuale 58 3 4" xfId="4039" xr:uid="{00000000-0005-0000-0000-000030130000}"/>
    <cellStyle name="Percentuale 58 3 5" xfId="2526" xr:uid="{00000000-0005-0000-0000-000031130000}"/>
    <cellStyle name="Percentuale 58 4" xfId="1449" xr:uid="{00000000-0005-0000-0000-000032130000}"/>
    <cellStyle name="Percentuale 58 4 2" xfId="4040" xr:uid="{00000000-0005-0000-0000-000033130000}"/>
    <cellStyle name="Percentuale 58 4 2 2" xfId="4041" xr:uid="{00000000-0005-0000-0000-000034130000}"/>
    <cellStyle name="Percentuale 58 4 3" xfId="4042" xr:uid="{00000000-0005-0000-0000-000035130000}"/>
    <cellStyle name="Percentuale 58 4 4" xfId="2528" xr:uid="{00000000-0005-0000-0000-000036130000}"/>
    <cellStyle name="Percentuale 58 5" xfId="1450" xr:uid="{00000000-0005-0000-0000-000037130000}"/>
    <cellStyle name="Percentuale 59" xfId="1451" xr:uid="{00000000-0005-0000-0000-000038130000}"/>
    <cellStyle name="Percentuale 59 2" xfId="1452" xr:uid="{00000000-0005-0000-0000-000039130000}"/>
    <cellStyle name="Percentuale 59 2 2" xfId="4043" xr:uid="{00000000-0005-0000-0000-00003A130000}"/>
    <cellStyle name="Percentuale 59 3" xfId="1453" xr:uid="{00000000-0005-0000-0000-00003B130000}"/>
    <cellStyle name="Percentuale 59 3 2" xfId="1454" xr:uid="{00000000-0005-0000-0000-00003C130000}"/>
    <cellStyle name="Percentuale 59 3 2 2" xfId="4995" xr:uid="{00000000-0005-0000-0000-00003D130000}"/>
    <cellStyle name="Percentuale 59 3 2 3" xfId="4996" xr:uid="{00000000-0005-0000-0000-00003E130000}"/>
    <cellStyle name="Percentuale 59 3 3" xfId="2530" xr:uid="{00000000-0005-0000-0000-00003F130000}"/>
    <cellStyle name="Percentuale 59 3 3 2" xfId="4044" xr:uid="{00000000-0005-0000-0000-000040130000}"/>
    <cellStyle name="Percentuale 59 3 4" xfId="4045" xr:uid="{00000000-0005-0000-0000-000041130000}"/>
    <cellStyle name="Percentuale 59 3 5" xfId="2529" xr:uid="{00000000-0005-0000-0000-000042130000}"/>
    <cellStyle name="Percentuale 59 4" xfId="1455" xr:uid="{00000000-0005-0000-0000-000043130000}"/>
    <cellStyle name="Percentuale 59 4 2" xfId="4046" xr:uid="{00000000-0005-0000-0000-000044130000}"/>
    <cellStyle name="Percentuale 59 4 2 2" xfId="4047" xr:uid="{00000000-0005-0000-0000-000045130000}"/>
    <cellStyle name="Percentuale 59 4 3" xfId="4048" xr:uid="{00000000-0005-0000-0000-000046130000}"/>
    <cellStyle name="Percentuale 59 4 4" xfId="2531" xr:uid="{00000000-0005-0000-0000-000047130000}"/>
    <cellStyle name="Percentuale 59 5" xfId="1456" xr:uid="{00000000-0005-0000-0000-000048130000}"/>
    <cellStyle name="Percentuale 6" xfId="1457" xr:uid="{00000000-0005-0000-0000-000049130000}"/>
    <cellStyle name="Percentuale 6 2" xfId="1458" xr:uid="{00000000-0005-0000-0000-00004A130000}"/>
    <cellStyle name="Percentuale 6 2 2" xfId="4049" xr:uid="{00000000-0005-0000-0000-00004B130000}"/>
    <cellStyle name="Percentuale 6 3" xfId="1459" xr:uid="{00000000-0005-0000-0000-00004C130000}"/>
    <cellStyle name="Percentuale 6 3 2" xfId="1460" xr:uid="{00000000-0005-0000-0000-00004D130000}"/>
    <cellStyle name="Percentuale 6 3 2 2" xfId="4997" xr:uid="{00000000-0005-0000-0000-00004E130000}"/>
    <cellStyle name="Percentuale 6 3 2 3" xfId="4998" xr:uid="{00000000-0005-0000-0000-00004F130000}"/>
    <cellStyle name="Percentuale 6 3 3" xfId="2533" xr:uid="{00000000-0005-0000-0000-000050130000}"/>
    <cellStyle name="Percentuale 6 3 3 2" xfId="4050" xr:uid="{00000000-0005-0000-0000-000051130000}"/>
    <cellStyle name="Percentuale 6 3 4" xfId="4051" xr:uid="{00000000-0005-0000-0000-000052130000}"/>
    <cellStyle name="Percentuale 6 3 5" xfId="2532" xr:uid="{00000000-0005-0000-0000-000053130000}"/>
    <cellStyle name="Percentuale 6 4" xfId="1461" xr:uid="{00000000-0005-0000-0000-000054130000}"/>
    <cellStyle name="Percentuale 6 4 2" xfId="4052" xr:uid="{00000000-0005-0000-0000-000055130000}"/>
    <cellStyle name="Percentuale 6 4 2 2" xfId="4053" xr:uid="{00000000-0005-0000-0000-000056130000}"/>
    <cellStyle name="Percentuale 6 4 3" xfId="4054" xr:uid="{00000000-0005-0000-0000-000057130000}"/>
    <cellStyle name="Percentuale 6 4 4" xfId="2534" xr:uid="{00000000-0005-0000-0000-000058130000}"/>
    <cellStyle name="Percentuale 6 5" xfId="1462" xr:uid="{00000000-0005-0000-0000-000059130000}"/>
    <cellStyle name="Percentuale 60" xfId="1463" xr:uid="{00000000-0005-0000-0000-00005A130000}"/>
    <cellStyle name="Percentuale 60 2" xfId="1464" xr:uid="{00000000-0005-0000-0000-00005B130000}"/>
    <cellStyle name="Percentuale 60 2 2" xfId="4055" xr:uid="{00000000-0005-0000-0000-00005C130000}"/>
    <cellStyle name="Percentuale 60 3" xfId="1465" xr:uid="{00000000-0005-0000-0000-00005D130000}"/>
    <cellStyle name="Percentuale 60 3 2" xfId="1466" xr:uid="{00000000-0005-0000-0000-00005E130000}"/>
    <cellStyle name="Percentuale 60 3 2 2" xfId="4999" xr:uid="{00000000-0005-0000-0000-00005F130000}"/>
    <cellStyle name="Percentuale 60 3 2 3" xfId="5000" xr:uid="{00000000-0005-0000-0000-000060130000}"/>
    <cellStyle name="Percentuale 60 3 3" xfId="2536" xr:uid="{00000000-0005-0000-0000-000061130000}"/>
    <cellStyle name="Percentuale 60 3 3 2" xfId="4056" xr:uid="{00000000-0005-0000-0000-000062130000}"/>
    <cellStyle name="Percentuale 60 3 4" xfId="4057" xr:uid="{00000000-0005-0000-0000-000063130000}"/>
    <cellStyle name="Percentuale 60 3 5" xfId="2535" xr:uid="{00000000-0005-0000-0000-000064130000}"/>
    <cellStyle name="Percentuale 60 4" xfId="1467" xr:uid="{00000000-0005-0000-0000-000065130000}"/>
    <cellStyle name="Percentuale 60 4 2" xfId="4058" xr:uid="{00000000-0005-0000-0000-000066130000}"/>
    <cellStyle name="Percentuale 60 4 2 2" xfId="4059" xr:uid="{00000000-0005-0000-0000-000067130000}"/>
    <cellStyle name="Percentuale 60 4 3" xfId="4060" xr:uid="{00000000-0005-0000-0000-000068130000}"/>
    <cellStyle name="Percentuale 60 4 4" xfId="2537" xr:uid="{00000000-0005-0000-0000-000069130000}"/>
    <cellStyle name="Percentuale 60 5" xfId="1468" xr:uid="{00000000-0005-0000-0000-00006A130000}"/>
    <cellStyle name="Percentuale 61" xfId="1469" xr:uid="{00000000-0005-0000-0000-00006B130000}"/>
    <cellStyle name="Percentuale 61 2" xfId="1470" xr:uid="{00000000-0005-0000-0000-00006C130000}"/>
    <cellStyle name="Percentuale 61 2 2" xfId="4061" xr:uid="{00000000-0005-0000-0000-00006D130000}"/>
    <cellStyle name="Percentuale 61 3" xfId="1471" xr:uid="{00000000-0005-0000-0000-00006E130000}"/>
    <cellStyle name="Percentuale 61 3 2" xfId="1472" xr:uid="{00000000-0005-0000-0000-00006F130000}"/>
    <cellStyle name="Percentuale 61 3 2 2" xfId="5001" xr:uid="{00000000-0005-0000-0000-000070130000}"/>
    <cellStyle name="Percentuale 61 3 2 3" xfId="5002" xr:uid="{00000000-0005-0000-0000-000071130000}"/>
    <cellStyle name="Percentuale 61 3 3" xfId="2539" xr:uid="{00000000-0005-0000-0000-000072130000}"/>
    <cellStyle name="Percentuale 61 3 3 2" xfId="4062" xr:uid="{00000000-0005-0000-0000-000073130000}"/>
    <cellStyle name="Percentuale 61 3 4" xfId="4063" xr:uid="{00000000-0005-0000-0000-000074130000}"/>
    <cellStyle name="Percentuale 61 3 5" xfId="2538" xr:uid="{00000000-0005-0000-0000-000075130000}"/>
    <cellStyle name="Percentuale 61 4" xfId="1473" xr:uid="{00000000-0005-0000-0000-000076130000}"/>
    <cellStyle name="Percentuale 61 4 2" xfId="4064" xr:uid="{00000000-0005-0000-0000-000077130000}"/>
    <cellStyle name="Percentuale 61 4 2 2" xfId="4065" xr:uid="{00000000-0005-0000-0000-000078130000}"/>
    <cellStyle name="Percentuale 61 4 3" xfId="4066" xr:uid="{00000000-0005-0000-0000-000079130000}"/>
    <cellStyle name="Percentuale 61 4 4" xfId="2540" xr:uid="{00000000-0005-0000-0000-00007A130000}"/>
    <cellStyle name="Percentuale 61 5" xfId="1474" xr:uid="{00000000-0005-0000-0000-00007B130000}"/>
    <cellStyle name="Percentuale 62" xfId="1475" xr:uid="{00000000-0005-0000-0000-00007C130000}"/>
    <cellStyle name="Percentuale 62 2" xfId="4067" xr:uid="{00000000-0005-0000-0000-00007D130000}"/>
    <cellStyle name="Percentuale 63" xfId="1476" xr:uid="{00000000-0005-0000-0000-00007E130000}"/>
    <cellStyle name="Percentuale 63 2" xfId="4068" xr:uid="{00000000-0005-0000-0000-00007F130000}"/>
    <cellStyle name="Percentuale 64" xfId="1477" xr:uid="{00000000-0005-0000-0000-000080130000}"/>
    <cellStyle name="Percentuale 64 2" xfId="4069" xr:uid="{00000000-0005-0000-0000-000081130000}"/>
    <cellStyle name="Percentuale 65" xfId="1478" xr:uid="{00000000-0005-0000-0000-000082130000}"/>
    <cellStyle name="Percentuale 65 2" xfId="4070" xr:uid="{00000000-0005-0000-0000-000083130000}"/>
    <cellStyle name="Percentuale 66" xfId="1479" xr:uid="{00000000-0005-0000-0000-000084130000}"/>
    <cellStyle name="Percentuale 66 2" xfId="4071" xr:uid="{00000000-0005-0000-0000-000085130000}"/>
    <cellStyle name="Percentuale 67" xfId="1480" xr:uid="{00000000-0005-0000-0000-000086130000}"/>
    <cellStyle name="Percentuale 67 2" xfId="4072" xr:uid="{00000000-0005-0000-0000-000087130000}"/>
    <cellStyle name="Percentuale 68" xfId="1481" xr:uid="{00000000-0005-0000-0000-000088130000}"/>
    <cellStyle name="Percentuale 68 2" xfId="1482" xr:uid="{00000000-0005-0000-0000-000089130000}"/>
    <cellStyle name="Percentuale 68 2 2" xfId="4073" xr:uid="{00000000-0005-0000-0000-00008A130000}"/>
    <cellStyle name="Percentuale 68 3" xfId="1483" xr:uid="{00000000-0005-0000-0000-00008B130000}"/>
    <cellStyle name="Percentuale 68 3 2" xfId="1484" xr:uid="{00000000-0005-0000-0000-00008C130000}"/>
    <cellStyle name="Percentuale 68 3 2 2" xfId="5003" xr:uid="{00000000-0005-0000-0000-00008D130000}"/>
    <cellStyle name="Percentuale 68 3 2 3" xfId="5004" xr:uid="{00000000-0005-0000-0000-00008E130000}"/>
    <cellStyle name="Percentuale 68 3 3" xfId="2542" xr:uid="{00000000-0005-0000-0000-00008F130000}"/>
    <cellStyle name="Percentuale 68 3 3 2" xfId="4074" xr:uid="{00000000-0005-0000-0000-000090130000}"/>
    <cellStyle name="Percentuale 68 3 4" xfId="4075" xr:uid="{00000000-0005-0000-0000-000091130000}"/>
    <cellStyle name="Percentuale 68 3 5" xfId="2541" xr:uid="{00000000-0005-0000-0000-000092130000}"/>
    <cellStyle name="Percentuale 68 4" xfId="1485" xr:uid="{00000000-0005-0000-0000-000093130000}"/>
    <cellStyle name="Percentuale 68 4 2" xfId="4076" xr:uid="{00000000-0005-0000-0000-000094130000}"/>
    <cellStyle name="Percentuale 68 4 2 2" xfId="4077" xr:uid="{00000000-0005-0000-0000-000095130000}"/>
    <cellStyle name="Percentuale 68 4 3" xfId="4078" xr:uid="{00000000-0005-0000-0000-000096130000}"/>
    <cellStyle name="Percentuale 68 4 4" xfId="2543" xr:uid="{00000000-0005-0000-0000-000097130000}"/>
    <cellStyle name="Percentuale 68 5" xfId="1486" xr:uid="{00000000-0005-0000-0000-000098130000}"/>
    <cellStyle name="Percentuale 69" xfId="1487" xr:uid="{00000000-0005-0000-0000-000099130000}"/>
    <cellStyle name="Percentuale 69 2" xfId="1488" xr:uid="{00000000-0005-0000-0000-00009A130000}"/>
    <cellStyle name="Percentuale 69 2 2" xfId="4079" xr:uid="{00000000-0005-0000-0000-00009B130000}"/>
    <cellStyle name="Percentuale 69 3" xfId="1489" xr:uid="{00000000-0005-0000-0000-00009C130000}"/>
    <cellStyle name="Percentuale 69 3 2" xfId="1490" xr:uid="{00000000-0005-0000-0000-00009D130000}"/>
    <cellStyle name="Percentuale 69 3 2 2" xfId="5005" xr:uid="{00000000-0005-0000-0000-00009E130000}"/>
    <cellStyle name="Percentuale 69 3 2 3" xfId="5006" xr:uid="{00000000-0005-0000-0000-00009F130000}"/>
    <cellStyle name="Percentuale 69 3 3" xfId="2545" xr:uid="{00000000-0005-0000-0000-0000A0130000}"/>
    <cellStyle name="Percentuale 69 3 3 2" xfId="4080" xr:uid="{00000000-0005-0000-0000-0000A1130000}"/>
    <cellStyle name="Percentuale 69 3 4" xfId="4081" xr:uid="{00000000-0005-0000-0000-0000A2130000}"/>
    <cellStyle name="Percentuale 69 3 5" xfId="2544" xr:uid="{00000000-0005-0000-0000-0000A3130000}"/>
    <cellStyle name="Percentuale 69 4" xfId="1491" xr:uid="{00000000-0005-0000-0000-0000A4130000}"/>
    <cellStyle name="Percentuale 69 4 2" xfId="4082" xr:uid="{00000000-0005-0000-0000-0000A5130000}"/>
    <cellStyle name="Percentuale 69 4 2 2" xfId="4083" xr:uid="{00000000-0005-0000-0000-0000A6130000}"/>
    <cellStyle name="Percentuale 69 4 3" xfId="4084" xr:uid="{00000000-0005-0000-0000-0000A7130000}"/>
    <cellStyle name="Percentuale 69 4 4" xfId="2546" xr:uid="{00000000-0005-0000-0000-0000A8130000}"/>
    <cellStyle name="Percentuale 69 5" xfId="1492" xr:uid="{00000000-0005-0000-0000-0000A9130000}"/>
    <cellStyle name="Percentuale 7" xfId="1493" xr:uid="{00000000-0005-0000-0000-0000AA130000}"/>
    <cellStyle name="Percentuale 7 2" xfId="1494" xr:uid="{00000000-0005-0000-0000-0000AB130000}"/>
    <cellStyle name="Percentuale 7 2 2" xfId="4085" xr:uid="{00000000-0005-0000-0000-0000AC130000}"/>
    <cellStyle name="Percentuale 7 3" xfId="1495" xr:uid="{00000000-0005-0000-0000-0000AD130000}"/>
    <cellStyle name="Percentuale 7 3 2" xfId="1496" xr:uid="{00000000-0005-0000-0000-0000AE130000}"/>
    <cellStyle name="Percentuale 7 3 2 2" xfId="5007" xr:uid="{00000000-0005-0000-0000-0000AF130000}"/>
    <cellStyle name="Percentuale 7 3 2 3" xfId="5008" xr:uid="{00000000-0005-0000-0000-0000B0130000}"/>
    <cellStyle name="Percentuale 7 3 3" xfId="2548" xr:uid="{00000000-0005-0000-0000-0000B1130000}"/>
    <cellStyle name="Percentuale 7 3 3 2" xfId="4086" xr:uid="{00000000-0005-0000-0000-0000B2130000}"/>
    <cellStyle name="Percentuale 7 3 4" xfId="4087" xr:uid="{00000000-0005-0000-0000-0000B3130000}"/>
    <cellStyle name="Percentuale 7 3 5" xfId="2547" xr:uid="{00000000-0005-0000-0000-0000B4130000}"/>
    <cellStyle name="Percentuale 7 4" xfId="1497" xr:uid="{00000000-0005-0000-0000-0000B5130000}"/>
    <cellStyle name="Percentuale 7 4 2" xfId="4088" xr:uid="{00000000-0005-0000-0000-0000B6130000}"/>
    <cellStyle name="Percentuale 7 4 2 2" xfId="4089" xr:uid="{00000000-0005-0000-0000-0000B7130000}"/>
    <cellStyle name="Percentuale 7 4 3" xfId="4090" xr:uid="{00000000-0005-0000-0000-0000B8130000}"/>
    <cellStyle name="Percentuale 7 4 4" xfId="2549" xr:uid="{00000000-0005-0000-0000-0000B9130000}"/>
    <cellStyle name="Percentuale 7 5" xfId="1498" xr:uid="{00000000-0005-0000-0000-0000BA130000}"/>
    <cellStyle name="Percentuale 8" xfId="1499" xr:uid="{00000000-0005-0000-0000-0000BB130000}"/>
    <cellStyle name="Percentuale 8 2" xfId="1500" xr:uid="{00000000-0005-0000-0000-0000BC130000}"/>
    <cellStyle name="Percentuale 8 2 2" xfId="4091" xr:uid="{00000000-0005-0000-0000-0000BD130000}"/>
    <cellStyle name="Percentuale 8 3" xfId="1501" xr:uid="{00000000-0005-0000-0000-0000BE130000}"/>
    <cellStyle name="Percentuale 8 3 2" xfId="1502" xr:uid="{00000000-0005-0000-0000-0000BF130000}"/>
    <cellStyle name="Percentuale 8 3 2 2" xfId="5009" xr:uid="{00000000-0005-0000-0000-0000C0130000}"/>
    <cellStyle name="Percentuale 8 3 2 3" xfId="5010" xr:uid="{00000000-0005-0000-0000-0000C1130000}"/>
    <cellStyle name="Percentuale 8 3 3" xfId="2551" xr:uid="{00000000-0005-0000-0000-0000C2130000}"/>
    <cellStyle name="Percentuale 8 3 3 2" xfId="4092" xr:uid="{00000000-0005-0000-0000-0000C3130000}"/>
    <cellStyle name="Percentuale 8 3 4" xfId="4093" xr:uid="{00000000-0005-0000-0000-0000C4130000}"/>
    <cellStyle name="Percentuale 8 3 5" xfId="2550" xr:uid="{00000000-0005-0000-0000-0000C5130000}"/>
    <cellStyle name="Percentuale 8 4" xfId="1503" xr:uid="{00000000-0005-0000-0000-0000C6130000}"/>
    <cellStyle name="Percentuale 8 4 2" xfId="4094" xr:uid="{00000000-0005-0000-0000-0000C7130000}"/>
    <cellStyle name="Percentuale 8 4 2 2" xfId="4095" xr:uid="{00000000-0005-0000-0000-0000C8130000}"/>
    <cellStyle name="Percentuale 8 4 3" xfId="4096" xr:uid="{00000000-0005-0000-0000-0000C9130000}"/>
    <cellStyle name="Percentuale 8 4 4" xfId="2552" xr:uid="{00000000-0005-0000-0000-0000CA130000}"/>
    <cellStyle name="Percentuale 8 5" xfId="1504" xr:uid="{00000000-0005-0000-0000-0000CB130000}"/>
    <cellStyle name="Percentuale 9" xfId="1505" xr:uid="{00000000-0005-0000-0000-0000CC130000}"/>
    <cellStyle name="Percentuale 9 2" xfId="1506" xr:uid="{00000000-0005-0000-0000-0000CD130000}"/>
    <cellStyle name="Percentuale 9 2 2" xfId="4097" xr:uid="{00000000-0005-0000-0000-0000CE130000}"/>
    <cellStyle name="Percentuale 9 3" xfId="1507" xr:uid="{00000000-0005-0000-0000-0000CF130000}"/>
    <cellStyle name="Percentuale 9 3 2" xfId="1508" xr:uid="{00000000-0005-0000-0000-0000D0130000}"/>
    <cellStyle name="Percentuale 9 3 2 2" xfId="5011" xr:uid="{00000000-0005-0000-0000-0000D1130000}"/>
    <cellStyle name="Percentuale 9 3 2 3" xfId="5012" xr:uid="{00000000-0005-0000-0000-0000D2130000}"/>
    <cellStyle name="Percentuale 9 3 3" xfId="2554" xr:uid="{00000000-0005-0000-0000-0000D3130000}"/>
    <cellStyle name="Percentuale 9 3 3 2" xfId="4098" xr:uid="{00000000-0005-0000-0000-0000D4130000}"/>
    <cellStyle name="Percentuale 9 3 4" xfId="4099" xr:uid="{00000000-0005-0000-0000-0000D5130000}"/>
    <cellStyle name="Percentuale 9 3 5" xfId="2553" xr:uid="{00000000-0005-0000-0000-0000D6130000}"/>
    <cellStyle name="Percentuale 9 4" xfId="1509" xr:uid="{00000000-0005-0000-0000-0000D7130000}"/>
    <cellStyle name="Percentuale 9 4 2" xfId="4100" xr:uid="{00000000-0005-0000-0000-0000D8130000}"/>
    <cellStyle name="Percentuale 9 4 2 2" xfId="4101" xr:uid="{00000000-0005-0000-0000-0000D9130000}"/>
    <cellStyle name="Percentuale 9 4 3" xfId="4102" xr:uid="{00000000-0005-0000-0000-0000DA130000}"/>
    <cellStyle name="Percentuale 9 4 4" xfId="2555" xr:uid="{00000000-0005-0000-0000-0000DB130000}"/>
    <cellStyle name="Percentuale 9 5" xfId="1510" xr:uid="{00000000-0005-0000-0000-0000DC130000}"/>
    <cellStyle name="Procent 2" xfId="2556" xr:uid="{00000000-0005-0000-0000-0000DD130000}"/>
    <cellStyle name="Procent 2 2" xfId="4103" xr:uid="{00000000-0005-0000-0000-0000DE130000}"/>
    <cellStyle name="Procent 2 2 2" xfId="5013" xr:uid="{00000000-0005-0000-0000-0000DF130000}"/>
    <cellStyle name="Procent 2 2 3" xfId="5014" xr:uid="{00000000-0005-0000-0000-0000E0130000}"/>
    <cellStyle name="Procent 3" xfId="4104" xr:uid="{00000000-0005-0000-0000-0000E1130000}"/>
    <cellStyle name="Procent 3 2" xfId="4105" xr:uid="{00000000-0005-0000-0000-0000E2130000}"/>
    <cellStyle name="Procent 3 2 2" xfId="5015" xr:uid="{00000000-0005-0000-0000-0000E3130000}"/>
    <cellStyle name="Procent 3 3" xfId="5016" xr:uid="{00000000-0005-0000-0000-0000E4130000}"/>
    <cellStyle name="Procent 4" xfId="4106" xr:uid="{00000000-0005-0000-0000-0000E5130000}"/>
    <cellStyle name="Procent 4 2" xfId="4107" xr:uid="{00000000-0005-0000-0000-0000E6130000}"/>
    <cellStyle name="Standard_Sce_D_Extraction" xfId="1511" xr:uid="{00000000-0005-0000-0000-0000E7130000}"/>
    <cellStyle name="Style 155" xfId="5017" xr:uid="{00000000-0005-0000-0000-0000E8130000}"/>
    <cellStyle name="Style 156" xfId="5018" xr:uid="{00000000-0005-0000-0000-0000E9130000}"/>
    <cellStyle name="Style 157" xfId="5019" xr:uid="{00000000-0005-0000-0000-0000EA130000}"/>
    <cellStyle name="Style 158" xfId="5020" xr:uid="{00000000-0005-0000-0000-0000EB130000}"/>
    <cellStyle name="Style 159" xfId="5021" xr:uid="{00000000-0005-0000-0000-0000EC130000}"/>
    <cellStyle name="Style 161" xfId="5022" xr:uid="{00000000-0005-0000-0000-0000ED130000}"/>
    <cellStyle name="Style 162" xfId="5023" xr:uid="{00000000-0005-0000-0000-0000EE130000}"/>
    <cellStyle name="Style 163" xfId="5024" xr:uid="{00000000-0005-0000-0000-0000EF130000}"/>
    <cellStyle name="Style 223" xfId="5025" xr:uid="{00000000-0005-0000-0000-0000F0130000}"/>
    <cellStyle name="Style 224" xfId="5026" xr:uid="{00000000-0005-0000-0000-0000F1130000}"/>
    <cellStyle name="Style 225" xfId="5027" xr:uid="{00000000-0005-0000-0000-0000F2130000}"/>
    <cellStyle name="Style 226" xfId="5028" xr:uid="{00000000-0005-0000-0000-0000F3130000}"/>
    <cellStyle name="Style 227" xfId="5029" xr:uid="{00000000-0005-0000-0000-0000F4130000}"/>
    <cellStyle name="Style 229" xfId="5030" xr:uid="{00000000-0005-0000-0000-0000F5130000}"/>
    <cellStyle name="Style 230" xfId="5031" xr:uid="{00000000-0005-0000-0000-0000F6130000}"/>
    <cellStyle name="Style 231" xfId="5032" xr:uid="{00000000-0005-0000-0000-0000F7130000}"/>
    <cellStyle name="Style 257" xfId="5033" xr:uid="{00000000-0005-0000-0000-0000F8130000}"/>
    <cellStyle name="Style 258" xfId="5034" xr:uid="{00000000-0005-0000-0000-0000F9130000}"/>
    <cellStyle name="Style 259" xfId="5035" xr:uid="{00000000-0005-0000-0000-0000FA130000}"/>
    <cellStyle name="Style 260" xfId="5036" xr:uid="{00000000-0005-0000-0000-0000FB130000}"/>
    <cellStyle name="Style 261" xfId="5037" xr:uid="{00000000-0005-0000-0000-0000FC130000}"/>
    <cellStyle name="Style 263" xfId="5038" xr:uid="{00000000-0005-0000-0000-0000FD130000}"/>
    <cellStyle name="Style 264" xfId="5039" xr:uid="{00000000-0005-0000-0000-0000FE130000}"/>
    <cellStyle name="Style 265" xfId="5040" xr:uid="{00000000-0005-0000-0000-0000FF130000}"/>
    <cellStyle name="Style 461" xfId="5041" xr:uid="{00000000-0005-0000-0000-000000140000}"/>
    <cellStyle name="Style 467" xfId="5042" xr:uid="{00000000-0005-0000-0000-000001140000}"/>
    <cellStyle name="Style 468" xfId="5043" xr:uid="{00000000-0005-0000-0000-000002140000}"/>
    <cellStyle name="Style 469" xfId="5044" xr:uid="{00000000-0005-0000-0000-000003140000}"/>
    <cellStyle name="Style 478" xfId="5045" xr:uid="{00000000-0005-0000-0000-000004140000}"/>
    <cellStyle name="Style 479" xfId="5046" xr:uid="{00000000-0005-0000-0000-000005140000}"/>
    <cellStyle name="Style 480" xfId="5047" xr:uid="{00000000-0005-0000-0000-000006140000}"/>
    <cellStyle name="Style 481" xfId="5048" xr:uid="{00000000-0005-0000-0000-000007140000}"/>
    <cellStyle name="Style 482" xfId="5049" xr:uid="{00000000-0005-0000-0000-000008140000}"/>
    <cellStyle name="Style 484" xfId="5050" xr:uid="{00000000-0005-0000-0000-000009140000}"/>
    <cellStyle name="Style 485" xfId="5051" xr:uid="{00000000-0005-0000-0000-00000A140000}"/>
    <cellStyle name="Style 486" xfId="5052" xr:uid="{00000000-0005-0000-0000-00000B140000}"/>
    <cellStyle name="Style 495" xfId="5053" xr:uid="{00000000-0005-0000-0000-00000C140000}"/>
    <cellStyle name="Style 496" xfId="5054" xr:uid="{00000000-0005-0000-0000-00000D140000}"/>
    <cellStyle name="Style 497" xfId="5055" xr:uid="{00000000-0005-0000-0000-00000E140000}"/>
    <cellStyle name="Style 498" xfId="5056" xr:uid="{00000000-0005-0000-0000-00000F140000}"/>
    <cellStyle name="Style 499" xfId="5057" xr:uid="{00000000-0005-0000-0000-000010140000}"/>
    <cellStyle name="Style 501" xfId="5058" xr:uid="{00000000-0005-0000-0000-000011140000}"/>
    <cellStyle name="Style 502" xfId="5059" xr:uid="{00000000-0005-0000-0000-000012140000}"/>
    <cellStyle name="Style 503" xfId="5060" xr:uid="{00000000-0005-0000-0000-000013140000}"/>
    <cellStyle name="Style 580" xfId="5061" xr:uid="{00000000-0005-0000-0000-000014140000}"/>
    <cellStyle name="Style 581" xfId="5062" xr:uid="{00000000-0005-0000-0000-000015140000}"/>
    <cellStyle name="Style 582" xfId="5063" xr:uid="{00000000-0005-0000-0000-000016140000}"/>
    <cellStyle name="Style 583" xfId="5064" xr:uid="{00000000-0005-0000-0000-000017140000}"/>
    <cellStyle name="Style 584" xfId="5065" xr:uid="{00000000-0005-0000-0000-000018140000}"/>
    <cellStyle name="Style 586" xfId="5066" xr:uid="{00000000-0005-0000-0000-000019140000}"/>
    <cellStyle name="Style 587" xfId="5067" xr:uid="{00000000-0005-0000-0000-00001A140000}"/>
    <cellStyle name="Style 588" xfId="5068" xr:uid="{00000000-0005-0000-0000-00001B140000}"/>
    <cellStyle name="Testo avviso" xfId="1512" xr:uid="{00000000-0005-0000-0000-00001C140000}"/>
    <cellStyle name="Testo descrittivo" xfId="1513" xr:uid="{00000000-0005-0000-0000-00001D140000}"/>
    <cellStyle name="Titolo" xfId="1514" xr:uid="{00000000-0005-0000-0000-00001E140000}"/>
    <cellStyle name="Titolo 1" xfId="1515" xr:uid="{00000000-0005-0000-0000-00001F140000}"/>
    <cellStyle name="Titolo 1 2" xfId="5069" xr:uid="{00000000-0005-0000-0000-000020140000}"/>
    <cellStyle name="Titolo 1 3" xfId="5070" xr:uid="{00000000-0005-0000-0000-000021140000}"/>
    <cellStyle name="Titolo 2" xfId="1516" xr:uid="{00000000-0005-0000-0000-000022140000}"/>
    <cellStyle name="Titolo 2 2" xfId="5071" xr:uid="{00000000-0005-0000-0000-000023140000}"/>
    <cellStyle name="Titolo 2 3" xfId="5072" xr:uid="{00000000-0005-0000-0000-000024140000}"/>
    <cellStyle name="Titolo 3" xfId="1517" xr:uid="{00000000-0005-0000-0000-000025140000}"/>
    <cellStyle name="Titolo 3 2" xfId="2557" xr:uid="{00000000-0005-0000-0000-000026140000}"/>
    <cellStyle name="Titolo 3 2 2" xfId="5073" xr:uid="{00000000-0005-0000-0000-000027140000}"/>
    <cellStyle name="Titolo 3 3" xfId="5074" xr:uid="{00000000-0005-0000-0000-000028140000}"/>
    <cellStyle name="Titolo 4" xfId="1518" xr:uid="{00000000-0005-0000-0000-000029140000}"/>
    <cellStyle name="Total 2" xfId="5075" xr:uid="{00000000-0005-0000-0000-00002A140000}"/>
    <cellStyle name="Total 2 2" xfId="5076" xr:uid="{00000000-0005-0000-0000-00002B140000}"/>
    <cellStyle name="Total 2 2 2" xfId="5180" xr:uid="{00000000-0005-0000-0000-00002C140000}"/>
    <cellStyle name="Total 2 3" xfId="5179" xr:uid="{00000000-0005-0000-0000-00002D140000}"/>
    <cellStyle name="Totale" xfId="1519" xr:uid="{00000000-0005-0000-0000-00002E140000}"/>
    <cellStyle name="Totale 2" xfId="2559" xr:uid="{00000000-0005-0000-0000-00002F140000}"/>
    <cellStyle name="Totale 2 2" xfId="5077" xr:uid="{00000000-0005-0000-0000-000030140000}"/>
    <cellStyle name="Totale 2 2 2" xfId="5181" xr:uid="{00000000-0005-0000-0000-000031140000}"/>
    <cellStyle name="Totale 2 3" xfId="5078" xr:uid="{00000000-0005-0000-0000-000032140000}"/>
    <cellStyle name="Totale 2 3 2" xfId="5182" xr:uid="{00000000-0005-0000-0000-000033140000}"/>
    <cellStyle name="Totale 3" xfId="2560" xr:uid="{00000000-0005-0000-0000-000034140000}"/>
    <cellStyle name="Totale 3 2" xfId="5079" xr:uid="{00000000-0005-0000-0000-000035140000}"/>
    <cellStyle name="Totale 3 2 2" xfId="5183" xr:uid="{00000000-0005-0000-0000-000036140000}"/>
    <cellStyle name="Totale 3 3" xfId="5080" xr:uid="{00000000-0005-0000-0000-000037140000}"/>
    <cellStyle name="Totale 3 3 2" xfId="5184" xr:uid="{00000000-0005-0000-0000-000038140000}"/>
    <cellStyle name="Totale 4" xfId="2561" xr:uid="{00000000-0005-0000-0000-000039140000}"/>
    <cellStyle name="Totale 4 2" xfId="5081" xr:uid="{00000000-0005-0000-0000-00003A140000}"/>
    <cellStyle name="Totale 4 2 2" xfId="5185" xr:uid="{00000000-0005-0000-0000-00003B140000}"/>
    <cellStyle name="Totale 5" xfId="2562" xr:uid="{00000000-0005-0000-0000-00003C140000}"/>
    <cellStyle name="Totale 6" xfId="2563" xr:uid="{00000000-0005-0000-0000-00003D140000}"/>
    <cellStyle name="Totale 7" xfId="5082" xr:uid="{00000000-0005-0000-0000-00003E140000}"/>
    <cellStyle name="Totale 7 2" xfId="5186" xr:uid="{00000000-0005-0000-0000-00003F140000}"/>
    <cellStyle name="Totale 8" xfId="2558" xr:uid="{00000000-0005-0000-0000-000040140000}"/>
    <cellStyle name="Uncertain" xfId="4108" xr:uid="{00000000-0005-0000-0000-000041140000}"/>
    <cellStyle name="Valore non valido" xfId="1520" xr:uid="{00000000-0005-0000-0000-000042140000}"/>
    <cellStyle name="Valore valido" xfId="1521" xr:uid="{00000000-0005-0000-0000-000043140000}"/>
    <cellStyle name="Years" xfId="4109" xr:uid="{00000000-0005-0000-0000-000044140000}"/>
    <cellStyle name="Обычный_CRF2002 (1)" xfId="1522" xr:uid="{00000000-0005-0000-0000-00004514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211930</xdr:colOff>
      <xdr:row>24</xdr:row>
      <xdr:rowOff>54768</xdr:rowOff>
    </xdr:from>
    <xdr:to>
      <xdr:col>19</xdr:col>
      <xdr:colOff>379094</xdr:colOff>
      <xdr:row>47</xdr:row>
      <xdr:rowOff>92869</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93930" y="4407693"/>
              <a:ext cx="5653564" cy="4200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1" baseline="0">
                  <a:latin typeface="+mn-lt"/>
                  <a:cs typeface="Times New Roman" panose="02020603050405020304" pitchFamily="18" charset="0"/>
                </a:rPr>
                <a:t>OLD NOTES FROM TIMES-DK</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400" i="1">
                          <a:latin typeface="Cambria Math" panose="02040503050406030204" pitchFamily="18" charset="0"/>
                          <a:cs typeface="Times New Roman" panose="02020603050405020304" pitchFamily="18" charset="0"/>
                        </a:rPr>
                      </m:ctrlPr>
                    </m:sSubPr>
                    <m:e>
                      <m:r>
                        <a:rPr lang="en-GB" sz="1400" b="0" i="1">
                          <a:latin typeface="Cambria Math"/>
                          <a:cs typeface="Times New Roman" panose="02020603050405020304" pitchFamily="18" charset="0"/>
                        </a:rPr>
                        <m:t>𝐷𝑒𝑚𝑎𝑛𝑑</m:t>
                      </m:r>
                    </m:e>
                    <m:sub>
                      <m:r>
                        <a:rPr lang="en-GB" sz="1400" b="0" i="1">
                          <a:latin typeface="Cambria Math"/>
                          <a:cs typeface="Times New Roman" panose="02020603050405020304" pitchFamily="18" charset="0"/>
                        </a:rPr>
                        <m:t>𝑡</m:t>
                      </m:r>
                    </m:sub>
                  </m:sSub>
                  <m:r>
                    <a:rPr lang="da-DK" sz="1400" i="1">
                      <a:latin typeface="Cambria Math"/>
                      <a:ea typeface="Cambria Math"/>
                      <a:cs typeface="Times New Roman" panose="02020603050405020304" pitchFamily="18" charset="0"/>
                    </a:rPr>
                    <m:t>=</m:t>
                  </m:r>
                </m:oMath>
              </a14:m>
              <a:r>
                <a:rPr lang="da-DK" sz="1400">
                  <a:latin typeface="Times New Roman" panose="02020603050405020304" pitchFamily="18" charset="0"/>
                  <a:cs typeface="Times New Roman" panose="02020603050405020304" pitchFamily="18" charset="0"/>
                </a:rPr>
                <a:t> </a:t>
              </a:r>
              <a14:m>
                <m:oMath xmlns:m="http://schemas.openxmlformats.org/officeDocument/2006/math">
                  <m:r>
                    <a:rPr lang="en-GB" sz="1200" i="1">
                      <a:solidFill>
                        <a:schemeClr val="dk1"/>
                      </a:solidFill>
                      <a:effectLst/>
                      <a:latin typeface="Cambria Math"/>
                      <a:ea typeface="+mn-ea"/>
                      <a:cs typeface="+mn-cs"/>
                    </a:rPr>
                    <m:t>𝐵</m:t>
                  </m:r>
                  <m:r>
                    <a:rPr lang="en-GB" sz="1200" b="0" i="1">
                      <a:solidFill>
                        <a:schemeClr val="dk1"/>
                      </a:solidFill>
                      <a:effectLst/>
                      <a:latin typeface="Cambria Math"/>
                      <a:ea typeface="+mn-ea"/>
                      <a:cs typeface="+mn-cs"/>
                    </a:rPr>
                    <m:t>𝑎𝑠𝑒</m:t>
                  </m:r>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𝑁𝑒𝑤</m:t>
                      </m:r>
                    </m:e>
                    <m:sub>
                      <m:r>
                        <a:rPr lang="en-GB" sz="1200" b="0" i="1">
                          <a:solidFill>
                            <a:schemeClr val="dk1"/>
                          </a:solidFill>
                          <a:effectLst/>
                          <a:latin typeface="Cambria Math"/>
                          <a:ea typeface="+mn-ea"/>
                          <a:cs typeface="+mn-cs"/>
                        </a:rPr>
                        <m:t>𝑡</m:t>
                      </m:r>
                    </m:sub>
                  </m:sSub>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𝐷𝑒𝑚𝑜𝑙</m:t>
                      </m:r>
                    </m:e>
                    <m:sub>
                      <m:r>
                        <a:rPr lang="en-GB" sz="1200" b="0" i="1">
                          <a:solidFill>
                            <a:schemeClr val="dk1"/>
                          </a:solidFill>
                          <a:effectLst/>
                          <a:latin typeface="Cambria Math"/>
                          <a:ea typeface="+mn-ea"/>
                          <a:cs typeface="+mn-cs"/>
                        </a:rPr>
                        <m:t>𝑡</m:t>
                      </m:r>
                    </m:sub>
                  </m:sSub>
                </m:oMath>
              </a14:m>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built between Base year and year 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Choice>
      <mc:Fallback xmlns="">
        <xdr:sp macro="" textlink="">
          <xdr:nvSpPr>
            <xdr:cNvPr id="2" name="TextBox 1"/>
            <xdr:cNvSpPr txBox="1"/>
          </xdr:nvSpPr>
          <xdr:spPr>
            <a:xfrm>
              <a:off x="8593930" y="4407693"/>
              <a:ext cx="5653564" cy="4200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1" baseline="0">
                  <a:latin typeface="+mn-lt"/>
                  <a:cs typeface="Times New Roman" panose="02020603050405020304" pitchFamily="18" charset="0"/>
                </a:rPr>
                <a:t>OLD NOTES FROM TIMES-DK</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400" i="0">
                  <a:latin typeface="Cambria Math" panose="02040503050406030204" pitchFamily="18" charset="0"/>
                  <a:cs typeface="Times New Roman" panose="02020603050405020304" pitchFamily="18" charset="0"/>
                </a:rPr>
                <a:t>〖</a:t>
              </a:r>
              <a:r>
                <a:rPr lang="en-GB" sz="1400" b="0" i="0">
                  <a:latin typeface="Cambria Math"/>
                  <a:cs typeface="Times New Roman" panose="02020603050405020304" pitchFamily="18" charset="0"/>
                </a:rPr>
                <a:t>𝐷𝑒𝑚𝑎𝑛𝑑</a:t>
              </a:r>
              <a:r>
                <a:rPr lang="da-DK" sz="1400" b="0" i="0">
                  <a:latin typeface="Cambria Math" panose="02040503050406030204" pitchFamily="18" charset="0"/>
                  <a:cs typeface="Times New Roman" panose="02020603050405020304" pitchFamily="18" charset="0"/>
                </a:rPr>
                <a:t>〗_</a:t>
              </a:r>
              <a:r>
                <a:rPr lang="en-GB" sz="1400" b="0" i="0">
                  <a:latin typeface="Cambria Math"/>
                  <a:cs typeface="Times New Roman" panose="02020603050405020304" pitchFamily="18" charset="0"/>
                </a:rPr>
                <a:t>𝑡</a:t>
              </a:r>
              <a:r>
                <a:rPr lang="da-DK" sz="1400" i="0">
                  <a:latin typeface="Cambria Math"/>
                  <a:ea typeface="Cambria Math"/>
                  <a:cs typeface="Times New Roman" panose="02020603050405020304" pitchFamily="18" charset="0"/>
                </a:rPr>
                <a:t>=</a:t>
              </a:r>
              <a:r>
                <a:rPr lang="da-DK" sz="1400">
                  <a:latin typeface="Times New Roman" panose="02020603050405020304" pitchFamily="18" charset="0"/>
                  <a:cs typeface="Times New Roman" panose="02020603050405020304" pitchFamily="18" charset="0"/>
                </a:rPr>
                <a:t> </a:t>
              </a:r>
              <a:r>
                <a:rPr lang="en-GB" sz="1200" i="0">
                  <a:solidFill>
                    <a:schemeClr val="dk1"/>
                  </a:solidFill>
                  <a:effectLst/>
                  <a:latin typeface="Cambria Math"/>
                  <a:ea typeface="+mn-ea"/>
                  <a:cs typeface="+mn-cs"/>
                </a:rPr>
                <a:t>𝐵</a:t>
              </a:r>
              <a:r>
                <a:rPr lang="en-GB" sz="1200" b="0" i="0">
                  <a:solidFill>
                    <a:schemeClr val="dk1"/>
                  </a:solidFill>
                  <a:effectLst/>
                  <a:latin typeface="Cambria Math"/>
                  <a:ea typeface="+mn-ea"/>
                  <a:cs typeface="+mn-cs"/>
                </a:rPr>
                <a:t>𝑎𝑠𝑒+</a:t>
              </a:r>
              <a:r>
                <a:rPr lang="da-DK" sz="1200" i="0">
                  <a:solidFill>
                    <a:schemeClr val="dk1"/>
                  </a:solidFill>
                  <a:effectLst/>
                  <a:latin typeface="Cambria Math" panose="02040503050406030204" pitchFamily="18" charset="0"/>
                  <a:ea typeface="+mn-ea"/>
                  <a:cs typeface="+mn-cs"/>
                </a:rPr>
                <a:t>〖</a:t>
              </a:r>
              <a:r>
                <a:rPr lang="en-GB" sz="1200" b="0" i="0">
                  <a:solidFill>
                    <a:schemeClr val="dk1"/>
                  </a:solidFill>
                  <a:effectLst/>
                  <a:latin typeface="Cambria Math"/>
                  <a:ea typeface="+mn-ea"/>
                  <a:cs typeface="+mn-cs"/>
                </a:rPr>
                <a:t>𝑁𝑒𝑤</a:t>
              </a:r>
              <a:r>
                <a:rPr lang="da-DK" sz="1200" b="0" i="0">
                  <a:solidFill>
                    <a:schemeClr val="dk1"/>
                  </a:solidFill>
                  <a:effectLst/>
                  <a:latin typeface="Cambria Math" panose="02040503050406030204" pitchFamily="18" charset="0"/>
                  <a:ea typeface="+mn-ea"/>
                  <a:cs typeface="+mn-cs"/>
                </a:rPr>
                <a:t>〗_</a:t>
              </a:r>
              <a:r>
                <a:rPr lang="en-GB" sz="1200" b="0" i="0">
                  <a:solidFill>
                    <a:schemeClr val="dk1"/>
                  </a:solidFill>
                  <a:effectLst/>
                  <a:latin typeface="Cambria Math"/>
                  <a:ea typeface="+mn-ea"/>
                  <a:cs typeface="+mn-cs"/>
                </a:rPr>
                <a:t>𝑡−</a:t>
              </a:r>
              <a:r>
                <a:rPr lang="da-DK" sz="1200" i="0">
                  <a:solidFill>
                    <a:schemeClr val="dk1"/>
                  </a:solidFill>
                  <a:effectLst/>
                  <a:latin typeface="Cambria Math" panose="02040503050406030204" pitchFamily="18" charset="0"/>
                  <a:ea typeface="+mn-ea"/>
                  <a:cs typeface="+mn-cs"/>
                </a:rPr>
                <a:t>〖</a:t>
              </a:r>
              <a:r>
                <a:rPr lang="en-GB" sz="1200" b="0" i="0">
                  <a:solidFill>
                    <a:schemeClr val="dk1"/>
                  </a:solidFill>
                  <a:effectLst/>
                  <a:latin typeface="Cambria Math"/>
                  <a:ea typeface="+mn-ea"/>
                  <a:cs typeface="+mn-cs"/>
                </a:rPr>
                <a:t>𝐷𝑒𝑚𝑜𝑙</a:t>
              </a:r>
              <a:r>
                <a:rPr lang="da-DK" sz="1200" b="0" i="0">
                  <a:solidFill>
                    <a:schemeClr val="dk1"/>
                  </a:solidFill>
                  <a:effectLst/>
                  <a:latin typeface="Cambria Math" panose="02040503050406030204" pitchFamily="18" charset="0"/>
                  <a:ea typeface="+mn-ea"/>
                  <a:cs typeface="+mn-cs"/>
                </a:rPr>
                <a:t>〗_</a:t>
              </a:r>
              <a:r>
                <a:rPr lang="en-GB" sz="1200" b="0" i="0">
                  <a:solidFill>
                    <a:schemeClr val="dk1"/>
                  </a:solidFill>
                  <a:effectLst/>
                  <a:latin typeface="Cambria Math"/>
                  <a:ea typeface="+mn-ea"/>
                  <a:cs typeface="+mn-cs"/>
                </a:rPr>
                <a:t>𝑡</a:t>
              </a:r>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𝐷𝑒𝑚𝑎𝑛𝑑</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𝑁𝑒𝑤</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built between Base year and year t</a:t>
              </a:r>
            </a:p>
            <a:p>
              <a:pPr algn="l"/>
              <a:r>
                <a:rPr lang="da-DK" sz="1100" i="0">
                  <a:solidFill>
                    <a:schemeClr val="dk1"/>
                  </a:solidFill>
                  <a:effectLst/>
                  <a:latin typeface="Cambria Math" panose="02040503050406030204" pitchFamily="18" charset="0"/>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panose="02040503050406030204" pitchFamily="18" charset="0"/>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14</xdr:col>
      <xdr:colOff>0</xdr:colOff>
      <xdr:row>13</xdr:row>
      <xdr:rowOff>0</xdr:rowOff>
    </xdr:from>
    <xdr:to>
      <xdr:col>20</xdr:col>
      <xdr:colOff>257175</xdr:colOff>
      <xdr:row>22</xdr:row>
      <xdr:rowOff>139065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0106025" y="2362200"/>
          <a:ext cx="4419600" cy="1767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Notes Rafs March 2018: </a:t>
          </a:r>
        </a:p>
        <a:p>
          <a:endParaRPr lang="da-DK" sz="1100" b="1" baseline="0"/>
        </a:p>
        <a:p>
          <a:r>
            <a:rPr lang="da-DK" sz="1100" b="0" baseline="0"/>
            <a:t>The demands are projected with the relative increase in floor area projection in the residential sector taken from NETP 2016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907142</xdr:colOff>
      <xdr:row>76</xdr:row>
      <xdr:rowOff>64406</xdr:rowOff>
    </xdr:from>
    <xdr:to>
      <xdr:col>6</xdr:col>
      <xdr:colOff>15874</xdr:colOff>
      <xdr:row>86</xdr:row>
      <xdr:rowOff>47624</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441292" y="14666231"/>
          <a:ext cx="4185557" cy="19358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Area of buildings is in Mm2.</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Because of a small</a:t>
          </a:r>
          <a:r>
            <a:rPr lang="da-DK" sz="1200" baseline="0">
              <a:latin typeface="Times New Roman" panose="02020603050405020304" pitchFamily="18" charset="0"/>
              <a:cs typeface="Times New Roman" panose="02020603050405020304" pitchFamily="18" charset="0"/>
            </a:rPr>
            <a:t> mismatch (~2 Mm2), data from heating model (DTU Energy Atlas based on BBR data) are used for 2010. 2012 is linear interpolation between 2010 and 2015. Areas in 2015 and later are from DREAM projections.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are linked to 'Mm2_PROJ' sheet and later </a:t>
          </a:r>
          <a:r>
            <a:rPr lang="da-DK" sz="1200" b="1" baseline="0">
              <a:latin typeface="Times New Roman" panose="02020603050405020304" pitchFamily="18" charset="0"/>
              <a:cs typeface="Times New Roman" panose="02020603050405020304" pitchFamily="18" charset="0"/>
            </a:rPr>
            <a:t>used in the model</a:t>
          </a:r>
          <a:r>
            <a:rPr lang="da-DK" sz="1200" baseline="0">
              <a:latin typeface="Times New Roman" panose="02020603050405020304" pitchFamily="18" charset="0"/>
              <a:cs typeface="Times New Roman" panose="02020603050405020304" pitchFamily="18" charset="0"/>
            </a:rPr>
            <a:t>.</a:t>
          </a:r>
        </a:p>
        <a:p>
          <a:endParaRPr lang="da-DK" sz="1200"/>
        </a:p>
      </xdr:txBody>
    </xdr:sp>
    <xdr:clientData/>
  </xdr:twoCellAnchor>
  <xdr:twoCellAnchor>
    <xdr:from>
      <xdr:col>14</xdr:col>
      <xdr:colOff>31750</xdr:colOff>
      <xdr:row>83</xdr:row>
      <xdr:rowOff>190500</xdr:rowOff>
    </xdr:from>
    <xdr:to>
      <xdr:col>18</xdr:col>
      <xdr:colOff>254001</xdr:colOff>
      <xdr:row>90</xdr:row>
      <xdr:rowOff>200025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0558125" y="16144875"/>
          <a:ext cx="4918076"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heating model</a:t>
          </a:r>
          <a:r>
            <a:rPr lang="da-DK" sz="1100" baseline="0"/>
            <a:t> (located at the ftp server: </a:t>
          </a:r>
        </a:p>
        <a:p>
          <a:r>
            <a:rPr lang="da-DK" sz="1100" baseline="0"/>
            <a:t>ftp://ftp.risoe.dk/TIMES-DK/Phase_2/DOCUMENTATION/2_Residential/Background%20stuff/).</a:t>
          </a:r>
        </a:p>
        <a:p>
          <a:r>
            <a:rPr lang="da-DK" sz="1100" baseline="0"/>
            <a:t>The data about areas in 2010 are based on the BBR data.</a:t>
          </a:r>
        </a:p>
        <a:p>
          <a:endParaRPr lang="da-DK" sz="1100" baseline="0"/>
        </a:p>
        <a:p>
          <a:endParaRPr lang="da-DK" sz="1100"/>
        </a:p>
      </xdr:txBody>
    </xdr:sp>
    <xdr:clientData/>
  </xdr:twoCellAnchor>
  <xdr:twoCellAnchor>
    <xdr:from>
      <xdr:col>0</xdr:col>
      <xdr:colOff>33338</xdr:colOff>
      <xdr:row>19</xdr:row>
      <xdr:rowOff>29367</xdr:rowOff>
    </xdr:from>
    <xdr:to>
      <xdr:col>3</xdr:col>
      <xdr:colOff>588963</xdr:colOff>
      <xdr:row>30</xdr:row>
      <xdr:rowOff>9524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3338" y="3772692"/>
          <a:ext cx="2736850" cy="20947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DREAM projections for different years, provinces and building types (copied from file under folder "Documentation": "</a:t>
          </a:r>
          <a:r>
            <a:rPr lang="da-DK" sz="1200" baseline="0">
              <a:solidFill>
                <a:schemeClr val="tx2"/>
              </a:solidFill>
              <a:latin typeface="Times New Roman" panose="02020603050405020304" pitchFamily="18" charset="0"/>
              <a:cs typeface="Times New Roman" panose="02020603050405020304" pitchFamily="18" charset="0"/>
            </a:rPr>
            <a:t>160603 Calculation of m2 demand.xlsx</a:t>
          </a:r>
          <a:r>
            <a:rPr lang="da-DK" sz="1200" baseline="0">
              <a:latin typeface="Times New Roman" panose="02020603050405020304" pitchFamily="18" charset="0"/>
              <a:cs typeface="Times New Roman" panose="02020603050405020304" pitchFamily="18" charset="0"/>
            </a:rPr>
            <a: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Please note that there is a forth category "Fritid", e.g. summer houses and such, which is merged into parcel.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Areas are stated in 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11907</xdr:colOff>
      <xdr:row>34</xdr:row>
      <xdr:rowOff>25401</xdr:rowOff>
    </xdr:from>
    <xdr:to>
      <xdr:col>2</xdr:col>
      <xdr:colOff>581026</xdr:colOff>
      <xdr:row>49</xdr:row>
      <xdr:rowOff>166689</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546057" y="6492876"/>
          <a:ext cx="2140744" cy="3027363"/>
        </a:xfrm>
        <a:prstGeom prst="rect">
          <a:avLst/>
        </a:prstGeom>
        <a:ln w="28575">
          <a:solidFill>
            <a:schemeClr val="tx2"/>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DREAM projections do not provide division on Central/Decentral/individual,</a:t>
          </a:r>
          <a:r>
            <a:rPr lang="da-DK" sz="1200" baseline="0">
              <a:latin typeface="Times New Roman" panose="02020603050405020304" pitchFamily="18" charset="0"/>
              <a:cs typeface="Times New Roman" panose="02020603050405020304" pitchFamily="18" charset="0"/>
            </a:rPr>
            <a:t> so it is assumed that the share of Central/Decentral/Individual stays the same as in 2010.</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Example: area in Central</a:t>
          </a:r>
          <a:r>
            <a:rPr lang="da-DK" sz="1200" baseline="0">
              <a:latin typeface="Times New Roman" panose="02020603050405020304" pitchFamily="18" charset="0"/>
              <a:cs typeface="Times New Roman" panose="02020603050405020304" pitchFamily="18" charset="0"/>
            </a:rPr>
            <a:t> areas in Bornholm is obtained by muiltiplying total area in Bornnholm with share of Central areas.</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2012 is</a:t>
          </a:r>
          <a:r>
            <a:rPr lang="da-DK" sz="1200" baseline="0">
              <a:latin typeface="Times New Roman" panose="02020603050405020304" pitchFamily="18" charset="0"/>
              <a:cs typeface="Times New Roman" panose="02020603050405020304" pitchFamily="18" charset="0"/>
            </a:rPr>
            <a:t> interplate between 2010 and 2015.</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33337</xdr:colOff>
      <xdr:row>0</xdr:row>
      <xdr:rowOff>28576</xdr:rowOff>
    </xdr:from>
    <xdr:to>
      <xdr:col>3</xdr:col>
      <xdr:colOff>592932</xdr:colOff>
      <xdr:row>18</xdr:row>
      <xdr:rowOff>152400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33337" y="28576"/>
          <a:ext cx="2740820" cy="36575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200" b="0">
              <a:latin typeface="Times New Roman" panose="02020603050405020304" pitchFamily="18" charset="0"/>
              <a:cs typeface="Times New Roman" panose="02020603050405020304" pitchFamily="18" charset="0"/>
            </a:rPr>
            <a:t>In</a:t>
          </a:r>
          <a:r>
            <a:rPr lang="da-DK" sz="1200" b="0" baseline="0">
              <a:latin typeface="Times New Roman" panose="02020603050405020304" pitchFamily="18" charset="0"/>
              <a:cs typeface="Times New Roman" panose="02020603050405020304" pitchFamily="18" charset="0"/>
            </a:rPr>
            <a:t> TABLE 2</a:t>
          </a:r>
          <a:r>
            <a:rPr lang="da-DK" sz="1200" b="0">
              <a:latin typeface="Times New Roman" panose="02020603050405020304" pitchFamily="18" charset="0"/>
              <a:cs typeface="Times New Roman" panose="02020603050405020304" pitchFamily="18" charset="0"/>
            </a:rPr>
            <a:t> are projections of heated area obtained  by Birgitte Gersfelt (bge@ens.dk) from DREAM group (Danish Rational Economic Agents Model, DREAM, www.dreammodel.dk).</a:t>
          </a:r>
        </a:p>
        <a:p>
          <a:r>
            <a:rPr lang="da-DK" sz="1200" b="0">
              <a:latin typeface="Times New Roman" panose="02020603050405020304" pitchFamily="18" charset="0"/>
              <a:cs typeface="Times New Roman" panose="02020603050405020304" pitchFamily="18" charset="0"/>
            </a:rPr>
            <a:t>They provide projections of housing demand from</a:t>
          </a:r>
          <a:r>
            <a:rPr lang="da-DK" sz="1200" b="0" baseline="0">
              <a:latin typeface="Times New Roman" panose="02020603050405020304" pitchFamily="18" charset="0"/>
              <a:cs typeface="Times New Roman" panose="02020603050405020304" pitchFamily="18" charset="0"/>
            </a:rPr>
            <a:t> 2010 to 2050 in 5 year steps.  Buildings are grouped by province, building type, construction period and household size (not used in TIMES), but not by position relative to existing DH areas. (</a:t>
          </a:r>
          <a:r>
            <a:rPr lang="da-DK" sz="1100" baseline="0">
              <a:solidFill>
                <a:schemeClr val="dk1"/>
              </a:solidFill>
              <a:effectLst/>
              <a:latin typeface="+mn-lt"/>
              <a:ea typeface="+mn-ea"/>
              <a:cs typeface="+mn-cs"/>
            </a:rPr>
            <a:t>see file under "Documentation": "160603 Calculation of m2 demand.xlsx")</a:t>
          </a: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b="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0" baseline="0">
              <a:latin typeface="Times New Roman" panose="02020603050405020304" pitchFamily="18" charset="0"/>
              <a:cs typeface="Times New Roman" panose="02020603050405020304" pitchFamily="18" charset="0"/>
            </a:rPr>
            <a:t>For each province and building type share of heated area in Central/Decentral/Indoividual is found for 2010 (table E1:O13) and assumed to be fixed until 2050.</a:t>
          </a:r>
          <a:endParaRPr lang="da-DK" sz="1200" b="0">
            <a:latin typeface="Times New Roman" panose="02020603050405020304" pitchFamily="18" charset="0"/>
            <a:cs typeface="Times New Roman" panose="02020603050405020304" pitchFamily="18" charset="0"/>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416719</xdr:colOff>
      <xdr:row>0</xdr:row>
      <xdr:rowOff>26194</xdr:rowOff>
    </xdr:from>
    <xdr:to>
      <xdr:col>17</xdr:col>
      <xdr:colOff>738188</xdr:colOff>
      <xdr:row>10</xdr:row>
      <xdr:rowOff>166688</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618119" y="26194"/>
          <a:ext cx="7446169" cy="207406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residential areas are</a:t>
          </a:r>
          <a:r>
            <a:rPr lang="da-DK" sz="1200" baseline="0">
              <a:latin typeface="Times New Roman" panose="02020603050405020304" pitchFamily="18" charset="0"/>
              <a:cs typeface="Times New Roman" panose="02020603050405020304" pitchFamily="18" charset="0"/>
            </a:rPr>
            <a:t> from DTU Energy Atlas (based on BBR extract from 2014). Buildings have been grouped according to  buildig type (pbuilding codes 110, 120, 130, 140, 150, 160, 190), Landsdel and position relative to existing DH areas (Central, Decentral, Individual). This aggregation is done to be able to use the projections by DREAM group (DREAM makes projections on Province level, but we need it on Central/Decentral/Individual level).</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Division of buildings on Central, Decentral and Individual is based on the DTU Energy Atlas and Energy Producers Count by the Danish Energy Agency.  Central and Decentral areas are composed of district heating areas (DH) and Next-to-DH areas.  DH areas are supplied by DH, while Next-to-DH areas are  sharing a border  with them. Central DH areas are usually based in bigger cities, have larger installed capacities, more consumers, higher heat densities and higher efficiencies compared to Decentral DH areas. Individual areas are far away from DH areas and their connection to DH is not modelled. </a:t>
          </a: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SHIFT\TIMES\TIMES-NO\Industries\SSB\Industry%20demand%20data%20from%20NETP\Buildings_Summary_NETP_Final.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EmissionFactors"/>
      <sheetName val="Nordics"/>
      <sheetName val="DNK"/>
      <sheetName val="FIN"/>
      <sheetName val="SWE"/>
      <sheetName val="NOR"/>
      <sheetName val="ISL"/>
    </sheetNames>
    <sheetDataSet>
      <sheetData sheetId="0">
        <row r="285">
          <cell r="D285" t="str">
            <v>Buildings</v>
          </cell>
        </row>
        <row r="286">
          <cell r="D286" t="str">
            <v>Residential</v>
          </cell>
        </row>
        <row r="287">
          <cell r="D287" t="str">
            <v>Services</v>
          </cell>
        </row>
        <row r="299">
          <cell r="A299" t="str">
            <v>Nordics</v>
          </cell>
        </row>
        <row r="300">
          <cell r="A300" t="str">
            <v>Denmark</v>
          </cell>
        </row>
        <row r="301">
          <cell r="A301" t="str">
            <v>Finland</v>
          </cell>
        </row>
        <row r="302">
          <cell r="A302" t="str">
            <v>Sweden</v>
          </cell>
        </row>
        <row r="303">
          <cell r="A303" t="str">
            <v>Iceland</v>
          </cell>
        </row>
        <row r="304">
          <cell r="A304" t="str">
            <v>Norway</v>
          </cell>
        </row>
      </sheetData>
      <sheetData sheetId="1">
        <row r="2">
          <cell r="B2">
            <v>2.7777777777777778E-4</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vinces_CDI_m2_3" connectionId="1" xr16:uid="{00000000-0016-0000-07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3:E29"/>
  <sheetViews>
    <sheetView zoomScaleNormal="100" workbookViewId="0">
      <selection activeCell="E5" sqref="E5"/>
    </sheetView>
  </sheetViews>
  <sheetFormatPr defaultColWidth="9.109375" defaultRowHeight="13.2"/>
  <cols>
    <col min="1" max="1" width="11" style="23" bestFit="1" customWidth="1"/>
    <col min="2" max="2" width="15.5546875" style="23" bestFit="1" customWidth="1"/>
    <col min="3" max="3" width="28.44140625" style="23" bestFit="1" customWidth="1"/>
    <col min="4" max="4" width="34.5546875" style="23" bestFit="1" customWidth="1"/>
    <col min="5" max="5" width="60.77734375" style="23" bestFit="1" customWidth="1"/>
    <col min="6" max="8" width="9.109375" style="23"/>
    <col min="9" max="9" width="13" style="23" customWidth="1"/>
    <col min="10" max="10" width="14.5546875" style="23" bestFit="1" customWidth="1"/>
    <col min="11" max="16384" width="9.109375" style="23"/>
  </cols>
  <sheetData>
    <row r="3" spans="1:5">
      <c r="A3" s="21" t="s">
        <v>41</v>
      </c>
      <c r="B3" s="22" t="s">
        <v>42</v>
      </c>
      <c r="C3" s="22" t="s">
        <v>43</v>
      </c>
      <c r="D3" s="22" t="s">
        <v>44</v>
      </c>
      <c r="E3" s="22" t="s">
        <v>45</v>
      </c>
    </row>
    <row r="4" spans="1:5" s="37" customFormat="1">
      <c r="A4" s="39">
        <v>42814</v>
      </c>
      <c r="B4" s="38" t="s">
        <v>46</v>
      </c>
      <c r="C4" s="38" t="s">
        <v>197</v>
      </c>
      <c r="D4" s="38" t="str">
        <f>ADDRESS(ROW(Intro!A1),COLUMN(Intro!A1),4,1)</f>
        <v>A1</v>
      </c>
      <c r="E4" s="38" t="s">
        <v>198</v>
      </c>
    </row>
    <row r="5" spans="1:5">
      <c r="A5" s="39">
        <v>42524</v>
      </c>
      <c r="B5" s="187" t="s">
        <v>173</v>
      </c>
      <c r="C5" s="187" t="s">
        <v>175</v>
      </c>
      <c r="D5" s="187"/>
      <c r="E5" s="187" t="s">
        <v>176</v>
      </c>
    </row>
    <row r="6" spans="1:5">
      <c r="A6" s="39">
        <v>42524</v>
      </c>
      <c r="B6" s="187" t="s">
        <v>173</v>
      </c>
      <c r="C6" s="187" t="s">
        <v>179</v>
      </c>
      <c r="D6" s="22"/>
      <c r="E6" s="187" t="s">
        <v>174</v>
      </c>
    </row>
    <row r="7" spans="1:5">
      <c r="A7" s="39">
        <v>42476</v>
      </c>
      <c r="B7" s="187" t="s">
        <v>169</v>
      </c>
      <c r="C7" s="187"/>
      <c r="D7" s="22"/>
      <c r="E7" s="187" t="s">
        <v>170</v>
      </c>
    </row>
    <row r="8" spans="1:5" s="37" customFormat="1">
      <c r="A8" s="39">
        <v>42312</v>
      </c>
      <c r="B8" s="38" t="s">
        <v>73</v>
      </c>
      <c r="C8" s="38" t="s">
        <v>56</v>
      </c>
      <c r="D8" s="38" t="s">
        <v>199</v>
      </c>
      <c r="E8" s="38" t="s">
        <v>168</v>
      </c>
    </row>
    <row r="9" spans="1:5" s="37" customFormat="1">
      <c r="A9" s="39">
        <v>42264</v>
      </c>
      <c r="B9" s="38" t="s">
        <v>73</v>
      </c>
      <c r="C9" s="38" t="s">
        <v>56</v>
      </c>
      <c r="D9" s="38" t="s">
        <v>200</v>
      </c>
      <c r="E9" s="38" t="s">
        <v>167</v>
      </c>
    </row>
    <row r="10" spans="1:5" s="37" customFormat="1">
      <c r="A10" s="39">
        <v>42264</v>
      </c>
      <c r="B10" s="38" t="s">
        <v>73</v>
      </c>
      <c r="C10" s="38" t="s">
        <v>56</v>
      </c>
      <c r="D10" s="38" t="s">
        <v>201</v>
      </c>
      <c r="E10" s="38" t="s">
        <v>166</v>
      </c>
    </row>
    <row r="11" spans="1:5" s="37" customFormat="1">
      <c r="A11" s="39">
        <v>42118</v>
      </c>
      <c r="B11" s="38" t="s">
        <v>73</v>
      </c>
      <c r="C11" s="38" t="s">
        <v>83</v>
      </c>
      <c r="D11" s="38" t="str">
        <f>ADDRESS(ROW(APP_PROJ!D119),COLUMN(APP_PROJ!D119),4,1)&amp;":"&amp;ADDRESS(ROW(APP_PROJ!I119),COLUMN(APP_PROJ!I119),4,1)</f>
        <v>D119:I119</v>
      </c>
      <c r="E11" s="38" t="s">
        <v>84</v>
      </c>
    </row>
    <row r="12" spans="1:5" s="37" customFormat="1">
      <c r="A12" s="39">
        <v>42118</v>
      </c>
      <c r="B12" s="38" t="s">
        <v>73</v>
      </c>
      <c r="C12" s="38" t="s">
        <v>81</v>
      </c>
      <c r="D12" s="38" t="e">
        <f>ADDRESS(ROW(#REF!),COLUMN(#REF!),4,1)&amp;":"&amp;ADDRESS(ROW(#REF!),COLUMN(#REF!),4,1)</f>
        <v>#REF!</v>
      </c>
      <c r="E12" s="38" t="s">
        <v>82</v>
      </c>
    </row>
    <row r="13" spans="1:5" s="37" customFormat="1">
      <c r="A13" s="39">
        <v>42118</v>
      </c>
      <c r="B13" s="38" t="s">
        <v>73</v>
      </c>
      <c r="C13" s="38" t="s">
        <v>53</v>
      </c>
      <c r="D13" s="38" t="str">
        <f>ADDRESS(ROW(BY_Demands!H13),COLUMN(BY_Demands!H13),4,1)&amp;":"&amp;ADDRESS(ROW(BY_Demands!I26),COLUMN(BY_Demands!I26),4,1)</f>
        <v>H13:I26</v>
      </c>
      <c r="E13" s="38" t="s">
        <v>78</v>
      </c>
    </row>
    <row r="14" spans="1:5" s="37" customFormat="1">
      <c r="A14" s="39">
        <v>42118</v>
      </c>
      <c r="B14" s="38" t="s">
        <v>73</v>
      </c>
      <c r="C14" s="38" t="s">
        <v>53</v>
      </c>
      <c r="D14" s="38" t="str">
        <f>ADDRESS(ROW(BY_Demands!G13),COLUMN(BY_Demands!G13),4,1)&amp;":"&amp;ADDRESS(ROW(BY_Demands!G26),COLUMN(BY_Demands!G26),4,1)</f>
        <v>G13:G26</v>
      </c>
      <c r="E14" s="38" t="s">
        <v>76</v>
      </c>
    </row>
    <row r="15" spans="1:5" s="37" customFormat="1">
      <c r="A15" s="39">
        <v>42118</v>
      </c>
      <c r="B15" s="38" t="s">
        <v>73</v>
      </c>
      <c r="C15" s="38" t="s">
        <v>53</v>
      </c>
      <c r="D15" s="38" t="str">
        <f>ADDRESS(ROW(BY_Demands!L10),COLUMN(BY_Demands!L10),4,1)&amp;":"&amp;ADDRESS(ROW(BY_Demands!L23),COLUMN(BY_Demands!L23),4,1)</f>
        <v>L10:L23</v>
      </c>
      <c r="E15" s="38" t="s">
        <v>74</v>
      </c>
    </row>
    <row r="16" spans="1:5" s="37" customFormat="1">
      <c r="A16" s="39">
        <v>42072</v>
      </c>
      <c r="B16" s="38" t="s">
        <v>55</v>
      </c>
      <c r="C16" s="38" t="s">
        <v>56</v>
      </c>
      <c r="D16" s="38" t="s">
        <v>202</v>
      </c>
      <c r="E16" s="38" t="s">
        <v>57</v>
      </c>
    </row>
    <row r="17" spans="1:5" s="26" customFormat="1">
      <c r="A17" s="24">
        <v>41801</v>
      </c>
      <c r="B17" s="25" t="s">
        <v>46</v>
      </c>
      <c r="C17" s="25" t="s">
        <v>47</v>
      </c>
      <c r="D17" s="25" t="s">
        <v>48</v>
      </c>
      <c r="E17" s="25" t="s">
        <v>49</v>
      </c>
    </row>
    <row r="18" spans="1:5" s="26" customFormat="1">
      <c r="A18" s="24">
        <v>41801</v>
      </c>
      <c r="B18" s="25" t="s">
        <v>46</v>
      </c>
      <c r="C18" s="25" t="s">
        <v>50</v>
      </c>
      <c r="D18" s="25" t="s">
        <v>51</v>
      </c>
      <c r="E18" s="25" t="s">
        <v>52</v>
      </c>
    </row>
    <row r="19" spans="1:5" s="26" customFormat="1">
      <c r="A19" s="24">
        <v>41801</v>
      </c>
      <c r="B19" s="25" t="s">
        <v>46</v>
      </c>
      <c r="C19" s="25" t="s">
        <v>53</v>
      </c>
      <c r="D19" s="25" t="s">
        <v>54</v>
      </c>
      <c r="E19" s="25" t="s">
        <v>49</v>
      </c>
    </row>
    <row r="20" spans="1:5" s="26" customFormat="1">
      <c r="A20" s="24"/>
      <c r="B20" s="25"/>
      <c r="C20" s="25"/>
      <c r="D20" s="25"/>
      <c r="E20" s="25"/>
    </row>
    <row r="21" spans="1:5" s="26" customFormat="1">
      <c r="A21" s="24"/>
      <c r="B21" s="25"/>
      <c r="C21" s="25"/>
      <c r="D21" s="25"/>
      <c r="E21" s="25"/>
    </row>
    <row r="22" spans="1:5" s="26" customFormat="1">
      <c r="A22" s="24"/>
      <c r="B22" s="25"/>
      <c r="C22" s="25"/>
      <c r="D22" s="25"/>
      <c r="E22" s="25"/>
    </row>
    <row r="23" spans="1:5" s="26" customFormat="1">
      <c r="A23" s="24"/>
      <c r="B23" s="25"/>
      <c r="C23" s="25"/>
      <c r="D23" s="25"/>
      <c r="E23" s="25"/>
    </row>
    <row r="24" spans="1:5" s="26" customFormat="1">
      <c r="A24" s="24"/>
      <c r="B24" s="25"/>
      <c r="C24" s="25"/>
      <c r="D24" s="25"/>
      <c r="E24" s="25"/>
    </row>
    <row r="25" spans="1:5" s="26" customFormat="1">
      <c r="A25" s="24"/>
      <c r="B25" s="25"/>
      <c r="C25" s="25"/>
      <c r="D25" s="25"/>
      <c r="E25" s="25"/>
    </row>
    <row r="26" spans="1:5" s="26" customFormat="1">
      <c r="A26" s="24"/>
      <c r="B26" s="25"/>
      <c r="C26" s="25"/>
      <c r="D26" s="25"/>
      <c r="E26" s="25"/>
    </row>
    <row r="27" spans="1:5">
      <c r="A27" s="24"/>
      <c r="B27" s="27"/>
      <c r="C27" s="27"/>
      <c r="D27" s="28"/>
      <c r="E27" s="27"/>
    </row>
    <row r="28" spans="1:5">
      <c r="A28" s="29"/>
      <c r="B28" s="27"/>
      <c r="C28" s="27"/>
      <c r="D28" s="30"/>
      <c r="E28" s="30"/>
    </row>
    <row r="29" spans="1:5">
      <c r="A29" s="29"/>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7"/>
  <sheetViews>
    <sheetView workbookViewId="0"/>
  </sheetViews>
  <sheetFormatPr defaultRowHeight="14.4"/>
  <cols>
    <col min="2" max="2" width="28.77734375" bestFit="1" customWidth="1"/>
    <col min="3" max="3" width="178.88671875" bestFit="1" customWidth="1"/>
  </cols>
  <sheetData>
    <row r="1" spans="2:3" ht="18">
      <c r="B1" s="202" t="s">
        <v>180</v>
      </c>
      <c r="C1" s="203"/>
    </row>
    <row r="2" spans="2:3">
      <c r="B2" s="203"/>
      <c r="C2" s="203"/>
    </row>
    <row r="3" spans="2:3">
      <c r="B3" s="204" t="s">
        <v>181</v>
      </c>
      <c r="C3" s="205" t="s">
        <v>194</v>
      </c>
    </row>
    <row r="4" spans="2:3">
      <c r="B4" s="204" t="s">
        <v>182</v>
      </c>
      <c r="C4" s="205" t="s">
        <v>195</v>
      </c>
    </row>
    <row r="5" spans="2:3">
      <c r="B5" s="204"/>
      <c r="C5" s="203"/>
    </row>
    <row r="6" spans="2:3">
      <c r="B6" s="204" t="s">
        <v>183</v>
      </c>
      <c r="C6" s="205" t="s">
        <v>196</v>
      </c>
    </row>
    <row r="7" spans="2:3">
      <c r="B7" s="204"/>
      <c r="C7" s="203"/>
    </row>
    <row r="8" spans="2:3">
      <c r="B8" s="206" t="s">
        <v>184</v>
      </c>
      <c r="C8" s="203"/>
    </row>
    <row r="9" spans="2:3">
      <c r="B9" s="214"/>
      <c r="C9" s="203"/>
    </row>
    <row r="10" spans="2:3">
      <c r="B10" s="215" t="s">
        <v>53</v>
      </c>
      <c r="C10" s="205" t="s">
        <v>192</v>
      </c>
    </row>
    <row r="11" spans="2:3">
      <c r="C11" s="208"/>
    </row>
    <row r="12" spans="2:3">
      <c r="B12" s="207" t="s">
        <v>56</v>
      </c>
      <c r="C12" s="208" t="s">
        <v>191</v>
      </c>
    </row>
    <row r="13" spans="2:3">
      <c r="B13" s="207" t="s">
        <v>189</v>
      </c>
      <c r="C13" s="208" t="s">
        <v>190</v>
      </c>
    </row>
    <row r="14" spans="2:3">
      <c r="B14" s="207" t="s">
        <v>81</v>
      </c>
      <c r="C14" s="216" t="s">
        <v>193</v>
      </c>
    </row>
    <row r="15" spans="2:3">
      <c r="B15" s="211"/>
      <c r="C15" s="208"/>
    </row>
    <row r="16" spans="2:3">
      <c r="B16" s="209" t="s">
        <v>186</v>
      </c>
      <c r="C16" s="208" t="s">
        <v>188</v>
      </c>
    </row>
    <row r="17" spans="2:3">
      <c r="B17" s="210" t="s">
        <v>185</v>
      </c>
      <c r="C17" s="208" t="s">
        <v>187</v>
      </c>
    </row>
    <row r="18" spans="2:3">
      <c r="B18" s="212"/>
      <c r="C18" s="213"/>
    </row>
    <row r="19" spans="2:3">
      <c r="B19" s="212"/>
      <c r="C19" s="213"/>
    </row>
    <row r="20" spans="2:3">
      <c r="B20" s="212"/>
      <c r="C20" s="213"/>
    </row>
    <row r="21" spans="2:3">
      <c r="B21" s="212"/>
      <c r="C21" s="213"/>
    </row>
    <row r="22" spans="2:3">
      <c r="B22" s="212"/>
      <c r="C22" s="213"/>
    </row>
    <row r="23" spans="2:3">
      <c r="B23" s="212"/>
      <c r="C23" s="213"/>
    </row>
    <row r="24" spans="2:3">
      <c r="B24" s="212"/>
      <c r="C24" s="213"/>
    </row>
    <row r="25" spans="2:3">
      <c r="B25" s="212"/>
      <c r="C25" s="213"/>
    </row>
    <row r="26" spans="2:3">
      <c r="B26" s="212"/>
      <c r="C26" s="213"/>
    </row>
    <row r="27" spans="2:3">
      <c r="B27" s="212"/>
      <c r="C27" s="2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F0"/>
  </sheetPr>
  <dimension ref="B2:Q26"/>
  <sheetViews>
    <sheetView workbookViewId="0">
      <selection activeCell="D36" sqref="D36"/>
    </sheetView>
  </sheetViews>
  <sheetFormatPr defaultRowHeight="14.4"/>
  <cols>
    <col min="2" max="2" width="26.44140625" bestFit="1" customWidth="1"/>
    <col min="4" max="4" width="10.109375" bestFit="1" customWidth="1"/>
    <col min="11" max="11" width="9.109375" style="33"/>
    <col min="12" max="12" width="52.5546875" bestFit="1" customWidth="1"/>
  </cols>
  <sheetData>
    <row r="2" spans="2:16">
      <c r="B2" s="1" t="s">
        <v>34</v>
      </c>
      <c r="C2" s="7"/>
      <c r="D2" s="7"/>
      <c r="E2" s="7"/>
      <c r="F2" s="7"/>
      <c r="G2" s="7"/>
      <c r="H2" s="7"/>
      <c r="I2" s="7"/>
      <c r="J2" s="7"/>
      <c r="K2" s="31"/>
    </row>
    <row r="3" spans="2:16">
      <c r="B3" s="8" t="s">
        <v>35</v>
      </c>
      <c r="C3" s="8" t="s">
        <v>36</v>
      </c>
      <c r="D3" s="9" t="s">
        <v>5</v>
      </c>
      <c r="E3" s="9" t="s">
        <v>3</v>
      </c>
      <c r="F3" s="9" t="s">
        <v>2</v>
      </c>
      <c r="G3" s="9" t="s">
        <v>0</v>
      </c>
      <c r="H3" s="10" t="s">
        <v>203</v>
      </c>
      <c r="I3" s="10" t="s">
        <v>204</v>
      </c>
      <c r="J3" s="9" t="s">
        <v>1</v>
      </c>
      <c r="K3" s="32"/>
    </row>
    <row r="4" spans="2:16">
      <c r="B4" t="s">
        <v>37</v>
      </c>
      <c r="C4" s="61" t="s">
        <v>39</v>
      </c>
      <c r="D4" s="18" t="s">
        <v>40</v>
      </c>
      <c r="E4" s="18" t="s">
        <v>40</v>
      </c>
      <c r="F4" s="18" t="s">
        <v>38</v>
      </c>
      <c r="G4" s="18">
        <v>2010</v>
      </c>
      <c r="H4" s="17">
        <v>2.06717331655289</v>
      </c>
      <c r="I4" s="17">
        <v>0.987264226393752</v>
      </c>
      <c r="J4" s="19" t="s">
        <v>10</v>
      </c>
    </row>
    <row r="5" spans="2:16">
      <c r="B5" t="s">
        <v>37</v>
      </c>
      <c r="C5" s="61" t="s">
        <v>39</v>
      </c>
      <c r="F5" t="s">
        <v>38</v>
      </c>
      <c r="G5">
        <v>2010</v>
      </c>
      <c r="H5" s="17">
        <v>0.94885925558320805</v>
      </c>
      <c r="I5" s="17">
        <v>0.13121572203602899</v>
      </c>
      <c r="J5" s="6" t="s">
        <v>11</v>
      </c>
    </row>
    <row r="6" spans="2:16">
      <c r="B6" t="s">
        <v>37</v>
      </c>
      <c r="C6" s="61" t="s">
        <v>39</v>
      </c>
      <c r="F6" t="s">
        <v>38</v>
      </c>
      <c r="G6">
        <v>2010</v>
      </c>
      <c r="H6" s="17">
        <v>147.785596034669</v>
      </c>
      <c r="I6" s="17">
        <v>54.805517473059297</v>
      </c>
      <c r="J6" s="6" t="s">
        <v>12</v>
      </c>
    </row>
    <row r="7" spans="2:16">
      <c r="B7" t="s">
        <v>37</v>
      </c>
      <c r="C7" s="61" t="s">
        <v>39</v>
      </c>
      <c r="F7" t="s">
        <v>38</v>
      </c>
      <c r="G7">
        <v>2010</v>
      </c>
      <c r="H7" s="17">
        <v>0.17837617312954199</v>
      </c>
      <c r="I7" s="17">
        <v>9.8362676192691303E-2</v>
      </c>
      <c r="J7" s="6" t="s">
        <v>13</v>
      </c>
    </row>
    <row r="8" spans="2:16">
      <c r="B8" t="s">
        <v>37</v>
      </c>
      <c r="C8" s="61" t="s">
        <v>39</v>
      </c>
      <c r="F8" t="s">
        <v>38</v>
      </c>
      <c r="G8">
        <v>2010</v>
      </c>
      <c r="H8" s="17">
        <v>0.33331250837454002</v>
      </c>
      <c r="I8" s="17">
        <v>8.4683624623745502E-3</v>
      </c>
      <c r="J8" s="6" t="s">
        <v>14</v>
      </c>
    </row>
    <row r="9" spans="2:16">
      <c r="B9" s="14" t="s">
        <v>37</v>
      </c>
      <c r="C9" s="61" t="s">
        <v>39</v>
      </c>
      <c r="D9" s="14"/>
      <c r="E9" s="14"/>
      <c r="F9" s="14" t="s">
        <v>38</v>
      </c>
      <c r="G9" s="14">
        <v>2010</v>
      </c>
      <c r="H9" s="17">
        <v>25.0727453937</v>
      </c>
      <c r="I9" s="17">
        <v>5.2347208940982304</v>
      </c>
      <c r="J9" s="13" t="s">
        <v>15</v>
      </c>
      <c r="K9" s="12"/>
      <c r="L9" s="20"/>
    </row>
    <row r="10" spans="2:16" ht="15" thickBot="1">
      <c r="K10" s="12"/>
      <c r="L10" s="186" t="s">
        <v>58</v>
      </c>
      <c r="N10" s="40" t="s">
        <v>72</v>
      </c>
      <c r="O10" s="40" t="s">
        <v>75</v>
      </c>
      <c r="P10" s="41" t="s">
        <v>77</v>
      </c>
    </row>
    <row r="11" spans="2:16">
      <c r="K11" s="12"/>
      <c r="L11" s="186" t="s">
        <v>59</v>
      </c>
    </row>
    <row r="12" spans="2:16">
      <c r="K12" s="12"/>
      <c r="L12" s="186" t="s">
        <v>60</v>
      </c>
    </row>
    <row r="13" spans="2:16">
      <c r="B13" s="12" t="s">
        <v>37</v>
      </c>
      <c r="C13" s="61" t="s">
        <v>39</v>
      </c>
      <c r="F13" t="s">
        <v>38</v>
      </c>
      <c r="G13" s="12">
        <v>2012</v>
      </c>
      <c r="H13" s="17">
        <v>3542.16055205569</v>
      </c>
      <c r="I13" s="17">
        <v>5998.29655985313</v>
      </c>
      <c r="J13" s="6" t="s">
        <v>19</v>
      </c>
      <c r="K13" s="12"/>
      <c r="L13" s="186" t="s">
        <v>61</v>
      </c>
    </row>
    <row r="14" spans="2:16">
      <c r="B14" s="12" t="s">
        <v>37</v>
      </c>
      <c r="C14" s="61" t="s">
        <v>39</v>
      </c>
      <c r="F14" t="s">
        <v>38</v>
      </c>
      <c r="G14" s="12">
        <v>2012</v>
      </c>
      <c r="H14" s="17">
        <v>3077.7176643120301</v>
      </c>
      <c r="I14" s="17">
        <v>5211.8087271137902</v>
      </c>
      <c r="J14" s="6" t="s">
        <v>20</v>
      </c>
      <c r="K14" s="12"/>
      <c r="L14" s="186" t="s">
        <v>62</v>
      </c>
    </row>
    <row r="15" spans="2:16">
      <c r="B15" s="12" t="s">
        <v>37</v>
      </c>
      <c r="C15" s="61" t="s">
        <v>39</v>
      </c>
      <c r="F15" t="s">
        <v>38</v>
      </c>
      <c r="G15" s="12">
        <v>2012</v>
      </c>
      <c r="H15" s="17">
        <v>3806.6694694070302</v>
      </c>
      <c r="I15" s="17">
        <v>6446.2161009586898</v>
      </c>
      <c r="J15" s="6" t="s">
        <v>21</v>
      </c>
      <c r="K15" s="12"/>
      <c r="L15" s="186" t="s">
        <v>63</v>
      </c>
    </row>
    <row r="16" spans="2:16">
      <c r="B16" s="12" t="s">
        <v>37</v>
      </c>
      <c r="C16" s="61" t="s">
        <v>39</v>
      </c>
      <c r="F16" t="s">
        <v>38</v>
      </c>
      <c r="G16" s="12">
        <v>2012</v>
      </c>
      <c r="H16" s="17">
        <v>16528.111424032799</v>
      </c>
      <c r="I16" s="17">
        <v>27988.712662419901</v>
      </c>
      <c r="J16" s="6" t="s">
        <v>22</v>
      </c>
      <c r="K16" s="12"/>
      <c r="L16" s="186" t="s">
        <v>64</v>
      </c>
    </row>
    <row r="17" spans="2:17">
      <c r="B17" s="12" t="s">
        <v>37</v>
      </c>
      <c r="C17" s="61" t="s">
        <v>39</v>
      </c>
      <c r="F17" t="s">
        <v>38</v>
      </c>
      <c r="G17" s="12">
        <v>2012</v>
      </c>
      <c r="H17" s="17">
        <v>3406.1510483874499</v>
      </c>
      <c r="I17" s="17">
        <v>5767.9779941158604</v>
      </c>
      <c r="J17" s="6" t="s">
        <v>23</v>
      </c>
      <c r="K17" s="12"/>
      <c r="L17" s="186" t="s">
        <v>65</v>
      </c>
    </row>
    <row r="18" spans="2:17">
      <c r="B18" s="12" t="s">
        <v>37</v>
      </c>
      <c r="C18" s="61" t="s">
        <v>39</v>
      </c>
      <c r="F18" t="s">
        <v>38</v>
      </c>
      <c r="G18" s="12">
        <v>2012</v>
      </c>
      <c r="H18" s="17">
        <v>1309.5941166248001</v>
      </c>
      <c r="I18" s="17">
        <v>2217.6673725293399</v>
      </c>
      <c r="J18" s="6" t="s">
        <v>24</v>
      </c>
      <c r="K18" s="12"/>
      <c r="L18" s="186" t="s">
        <v>66</v>
      </c>
    </row>
    <row r="19" spans="2:17">
      <c r="B19" s="12" t="s">
        <v>37</v>
      </c>
      <c r="C19" s="61" t="s">
        <v>39</v>
      </c>
      <c r="F19" t="s">
        <v>38</v>
      </c>
      <c r="G19" s="12">
        <v>2012</v>
      </c>
      <c r="H19" s="17">
        <v>1479.1329196756101</v>
      </c>
      <c r="I19" s="17">
        <v>2504.76447164618</v>
      </c>
      <c r="J19" s="6" t="s">
        <v>25</v>
      </c>
      <c r="K19" s="12"/>
      <c r="L19" s="186" t="s">
        <v>67</v>
      </c>
    </row>
    <row r="20" spans="2:17">
      <c r="B20" s="12" t="s">
        <v>37</v>
      </c>
      <c r="C20" s="61" t="s">
        <v>39</v>
      </c>
      <c r="F20" t="s">
        <v>38</v>
      </c>
      <c r="G20" s="12">
        <v>2012</v>
      </c>
      <c r="H20" s="17">
        <v>2993.6792718049301</v>
      </c>
      <c r="I20" s="17">
        <v>2020.92910460078</v>
      </c>
      <c r="J20" s="6" t="s">
        <v>26</v>
      </c>
      <c r="K20" s="12"/>
      <c r="L20" s="186" t="s">
        <v>68</v>
      </c>
    </row>
    <row r="21" spans="2:17">
      <c r="B21" s="12" t="s">
        <v>37</v>
      </c>
      <c r="C21" s="61" t="s">
        <v>39</v>
      </c>
      <c r="F21" t="s">
        <v>38</v>
      </c>
      <c r="G21" s="12">
        <v>2012</v>
      </c>
      <c r="H21" s="17">
        <v>2777.8386922081299</v>
      </c>
      <c r="I21" s="17">
        <v>1875.22261113327</v>
      </c>
      <c r="J21" s="6" t="s">
        <v>27</v>
      </c>
      <c r="K21" s="12"/>
      <c r="L21" s="186" t="s">
        <v>69</v>
      </c>
    </row>
    <row r="22" spans="2:17">
      <c r="B22" s="12" t="s">
        <v>37</v>
      </c>
      <c r="C22" s="61" t="s">
        <v>39</v>
      </c>
      <c r="F22" t="s">
        <v>38</v>
      </c>
      <c r="G22" s="12">
        <v>2012</v>
      </c>
      <c r="H22" s="17">
        <v>2899.92659995951</v>
      </c>
      <c r="I22" s="17">
        <v>1957.6399256459999</v>
      </c>
      <c r="J22" s="6" t="s">
        <v>28</v>
      </c>
      <c r="K22" s="12"/>
      <c r="L22" s="186" t="s">
        <v>70</v>
      </c>
    </row>
    <row r="23" spans="2:17">
      <c r="B23" s="12" t="s">
        <v>37</v>
      </c>
      <c r="C23" s="61" t="s">
        <v>39</v>
      </c>
      <c r="F23" t="s">
        <v>38</v>
      </c>
      <c r="G23" s="12">
        <v>2012</v>
      </c>
      <c r="H23" s="17">
        <v>9707.8982147418992</v>
      </c>
      <c r="I23" s="17">
        <v>6553.4655737671401</v>
      </c>
      <c r="J23" s="6" t="s">
        <v>29</v>
      </c>
      <c r="K23" s="12"/>
      <c r="L23" s="186" t="s">
        <v>71</v>
      </c>
      <c r="M23" s="20"/>
      <c r="N23" s="20"/>
      <c r="O23" s="20"/>
      <c r="P23" s="20"/>
      <c r="Q23" s="20"/>
    </row>
    <row r="24" spans="2:17">
      <c r="B24" s="12" t="s">
        <v>37</v>
      </c>
      <c r="C24" s="61" t="s">
        <v>39</v>
      </c>
      <c r="F24" t="s">
        <v>38</v>
      </c>
      <c r="G24" s="12">
        <v>2012</v>
      </c>
      <c r="H24" s="17">
        <v>2178.6359872784401</v>
      </c>
      <c r="I24" s="17">
        <v>1470.7216355769201</v>
      </c>
      <c r="J24" s="6" t="s">
        <v>30</v>
      </c>
    </row>
    <row r="25" spans="2:17">
      <c r="B25" s="12" t="s">
        <v>37</v>
      </c>
      <c r="C25" s="61" t="s">
        <v>39</v>
      </c>
      <c r="F25" t="s">
        <v>38</v>
      </c>
      <c r="G25" s="12">
        <v>2012</v>
      </c>
      <c r="H25" s="17">
        <v>1006.76325140699</v>
      </c>
      <c r="I25" s="17">
        <v>679.63097295463297</v>
      </c>
      <c r="J25" s="6" t="s">
        <v>31</v>
      </c>
    </row>
    <row r="26" spans="2:17">
      <c r="B26" s="34" t="s">
        <v>37</v>
      </c>
      <c r="C26" s="35" t="s">
        <v>39</v>
      </c>
      <c r="D26" s="14"/>
      <c r="E26" s="14"/>
      <c r="F26" s="14" t="s">
        <v>38</v>
      </c>
      <c r="G26" s="34">
        <v>2012</v>
      </c>
      <c r="H26" s="185">
        <v>782.91488774980701</v>
      </c>
      <c r="I26" s="185">
        <v>528.51870204682905</v>
      </c>
      <c r="J26" s="13" t="s">
        <v>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BT60"/>
  <sheetViews>
    <sheetView topLeftCell="A2" zoomScale="80" zoomScaleNormal="80" workbookViewId="0">
      <selection activeCell="AA27" sqref="AA27"/>
    </sheetView>
  </sheetViews>
  <sheetFormatPr defaultRowHeight="14.4"/>
  <cols>
    <col min="2" max="2" width="10.109375" bestFit="1" customWidth="1"/>
    <col min="3" max="3" width="8.88671875" bestFit="1" customWidth="1"/>
    <col min="4" max="4" width="12.109375" customWidth="1"/>
    <col min="5" max="5" width="5.77734375" customWidth="1"/>
    <col min="6" max="8" width="10.77734375" customWidth="1"/>
    <col min="9" max="9" width="8.77734375" bestFit="1" customWidth="1"/>
    <col min="11" max="11" width="18" bestFit="1" customWidth="1"/>
    <col min="13" max="13" width="16.21875" customWidth="1"/>
    <col min="15" max="15" width="15.44140625" customWidth="1"/>
    <col min="16" max="19" width="9.88671875" bestFit="1" customWidth="1"/>
    <col min="20" max="29" width="5.88671875" customWidth="1"/>
  </cols>
  <sheetData>
    <row r="1" spans="1:72">
      <c r="A1" t="s">
        <v>7</v>
      </c>
    </row>
    <row r="2" spans="1:72">
      <c r="B2" s="1" t="s">
        <v>4</v>
      </c>
      <c r="I2" s="2"/>
      <c r="O2" s="11" t="s">
        <v>230</v>
      </c>
    </row>
    <row r="3" spans="1:72" ht="15" thickBot="1">
      <c r="B3" s="175" t="s">
        <v>5</v>
      </c>
      <c r="C3" s="175" t="s">
        <v>3</v>
      </c>
      <c r="D3" s="175" t="s">
        <v>2</v>
      </c>
      <c r="E3" s="175" t="s">
        <v>0</v>
      </c>
      <c r="F3" s="176" t="s">
        <v>203</v>
      </c>
      <c r="G3" s="176" t="s">
        <v>204</v>
      </c>
      <c r="H3" s="177" t="s">
        <v>6</v>
      </c>
      <c r="I3" s="177" t="s">
        <v>1</v>
      </c>
      <c r="J3" s="178" t="s">
        <v>153</v>
      </c>
      <c r="K3" s="178" t="s">
        <v>154</v>
      </c>
      <c r="O3" s="176" t="s">
        <v>203</v>
      </c>
      <c r="P3" s="176" t="s">
        <v>204</v>
      </c>
    </row>
    <row r="4" spans="1:72">
      <c r="B4" s="179"/>
      <c r="C4" s="179"/>
      <c r="D4" t="s">
        <v>16</v>
      </c>
      <c r="E4">
        <v>2012</v>
      </c>
      <c r="F4" s="36">
        <f>BY_Demands!H4*$U$5/100</f>
        <v>2.1544432026638241</v>
      </c>
      <c r="G4" s="36">
        <f>BY_Demands!I4*$U$5/100</f>
        <v>1.0289435746655533</v>
      </c>
      <c r="H4" t="s">
        <v>17</v>
      </c>
      <c r="I4" s="56" t="s">
        <v>10</v>
      </c>
      <c r="J4" s="180" t="s">
        <v>155</v>
      </c>
      <c r="K4" s="181" t="s">
        <v>156</v>
      </c>
      <c r="N4" s="56" t="s">
        <v>10</v>
      </c>
      <c r="O4" s="279">
        <v>0.67677707842690749</v>
      </c>
      <c r="P4" s="279">
        <v>0.32322292157309251</v>
      </c>
      <c r="T4">
        <v>2010</v>
      </c>
      <c r="U4">
        <v>2012</v>
      </c>
      <c r="V4">
        <v>2015</v>
      </c>
      <c r="W4">
        <v>2020</v>
      </c>
      <c r="X4">
        <v>2025</v>
      </c>
      <c r="Y4">
        <v>2030</v>
      </c>
      <c r="Z4">
        <v>2035</v>
      </c>
      <c r="AA4">
        <v>2040</v>
      </c>
      <c r="AB4">
        <v>2045</v>
      </c>
      <c r="AC4">
        <v>2050</v>
      </c>
    </row>
    <row r="5" spans="1:72">
      <c r="B5" s="179"/>
      <c r="C5" s="179"/>
      <c r="D5" t="s">
        <v>16</v>
      </c>
      <c r="E5">
        <v>2012</v>
      </c>
      <c r="F5" s="36">
        <f>BY_Demands!H5*$U$5/100</f>
        <v>0.98891726064111807</v>
      </c>
      <c r="G5" s="36">
        <f>BY_Demands!I5*$U$5/100</f>
        <v>0.13675525809057892</v>
      </c>
      <c r="H5" t="s">
        <v>17</v>
      </c>
      <c r="I5" s="56" t="s">
        <v>11</v>
      </c>
      <c r="J5" s="180" t="s">
        <v>155</v>
      </c>
      <c r="K5" s="181" t="s">
        <v>156</v>
      </c>
      <c r="N5" s="56" t="s">
        <v>11</v>
      </c>
      <c r="O5" s="279">
        <v>0.87851239519939384</v>
      </c>
      <c r="P5" s="279">
        <v>0.12148760480060616</v>
      </c>
      <c r="S5" t="s">
        <v>231</v>
      </c>
      <c r="T5">
        <f>'NETP 2016'!E36</f>
        <v>100</v>
      </c>
      <c r="U5">
        <f>(V5-T5)/5*2+T5</f>
        <v>104.22170146122343</v>
      </c>
      <c r="V5">
        <f>'NETP 2016'!F36</f>
        <v>110.55425365305858</v>
      </c>
      <c r="W5">
        <f>'NETP 2016'!G36</f>
        <v>116.61309217088164</v>
      </c>
      <c r="X5">
        <f>'NETP 2016'!H36</f>
        <v>122.05973550099121</v>
      </c>
      <c r="Y5">
        <f>'NETP 2016'!I36</f>
        <v>127.10167519801956</v>
      </c>
      <c r="Z5">
        <f>'NETP 2016'!J36</f>
        <v>131.59894635488268</v>
      </c>
      <c r="AA5">
        <f>'NETP 2016'!K36</f>
        <v>135.70090075528412</v>
      </c>
      <c r="AB5">
        <f>'NETP 2016'!L36</f>
        <v>139.62436833848028</v>
      </c>
      <c r="AC5">
        <f>'NETP 2016'!M36</f>
        <v>143.49091668269901</v>
      </c>
    </row>
    <row r="6" spans="1:72">
      <c r="D6" t="s">
        <v>16</v>
      </c>
      <c r="E6">
        <v>2012</v>
      </c>
      <c r="F6" s="36">
        <f>BY_Demands!H6*$U$5/100</f>
        <v>154.02466270194239</v>
      </c>
      <c r="G6" s="36">
        <f>BY_Demands!I6*$U$5/100</f>
        <v>57.119242805050504</v>
      </c>
      <c r="H6" t="s">
        <v>17</v>
      </c>
      <c r="I6" s="56" t="s">
        <v>12</v>
      </c>
      <c r="J6" s="180" t="s">
        <v>155</v>
      </c>
      <c r="K6" s="181" t="s">
        <v>156</v>
      </c>
      <c r="N6" s="56" t="s">
        <v>12</v>
      </c>
      <c r="O6" s="279">
        <v>0.7294771891810119</v>
      </c>
      <c r="P6" s="279">
        <v>0.2705228108189881</v>
      </c>
      <c r="Q6" s="16"/>
      <c r="R6" s="16"/>
    </row>
    <row r="7" spans="1:72">
      <c r="D7" t="s">
        <v>16</v>
      </c>
      <c r="E7">
        <v>2012</v>
      </c>
      <c r="F7" s="36">
        <f>BY_Demands!H7*$U$5/100</f>
        <v>0.18590668263702628</v>
      </c>
      <c r="G7" s="36">
        <f>BY_Demands!I7*$U$5/100</f>
        <v>0.10251525473081662</v>
      </c>
      <c r="H7" t="s">
        <v>17</v>
      </c>
      <c r="I7" s="56" t="s">
        <v>13</v>
      </c>
      <c r="J7" s="180" t="s">
        <v>155</v>
      </c>
      <c r="K7" s="181" t="s">
        <v>156</v>
      </c>
      <c r="N7" s="56" t="s">
        <v>13</v>
      </c>
      <c r="O7" s="279">
        <v>0.64456498813378282</v>
      </c>
      <c r="P7" s="279">
        <v>0.35543501186621718</v>
      </c>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row>
    <row r="8" spans="1:72">
      <c r="D8" t="s">
        <v>16</v>
      </c>
      <c r="E8">
        <v>2012</v>
      </c>
      <c r="F8" s="36">
        <f>BY_Demands!H8*$U$5/100</f>
        <v>0.34738396741102845</v>
      </c>
      <c r="G8" s="36">
        <f>BY_Demands!I8*$U$5/100</f>
        <v>8.8258714441903138E-3</v>
      </c>
      <c r="H8" t="s">
        <v>17</v>
      </c>
      <c r="I8" s="56" t="s">
        <v>14</v>
      </c>
      <c r="J8" s="180" t="s">
        <v>155</v>
      </c>
      <c r="K8" s="181" t="s">
        <v>156</v>
      </c>
      <c r="N8" s="56" t="s">
        <v>14</v>
      </c>
      <c r="O8" s="279">
        <v>0.97522283081075256</v>
      </c>
      <c r="P8" s="279">
        <v>2.4777169189247439E-2</v>
      </c>
      <c r="S8" s="16"/>
    </row>
    <row r="9" spans="1:72">
      <c r="D9" t="s">
        <v>16</v>
      </c>
      <c r="E9">
        <v>2012</v>
      </c>
      <c r="F9" s="36">
        <f>BY_Demands!H9*$U$5/100</f>
        <v>26.131241852354666</v>
      </c>
      <c r="G9" s="36">
        <f>BY_Demands!I9*$U$5/100</f>
        <v>5.4557151825753438</v>
      </c>
      <c r="H9" t="s">
        <v>17</v>
      </c>
      <c r="I9" s="56" t="s">
        <v>15</v>
      </c>
      <c r="J9" s="180" t="s">
        <v>155</v>
      </c>
      <c r="K9" s="181" t="s">
        <v>156</v>
      </c>
      <c r="N9" s="56" t="s">
        <v>15</v>
      </c>
      <c r="O9" s="279">
        <v>0.82727949461728112</v>
      </c>
      <c r="P9" s="279">
        <v>0.17272050538271888</v>
      </c>
    </row>
    <row r="10" spans="1:72">
      <c r="D10" t="s">
        <v>16</v>
      </c>
      <c r="E10">
        <v>2015</v>
      </c>
      <c r="F10" s="36">
        <f>BY_Demands!H4*$V$5/100</f>
        <v>2.2853480318302259</v>
      </c>
      <c r="G10" s="36">
        <f>BY_Demands!I4*$V$5/100</f>
        <v>1.0914625970732552</v>
      </c>
      <c r="H10" t="s">
        <v>17</v>
      </c>
      <c r="I10" s="56" t="s">
        <v>10</v>
      </c>
      <c r="J10" s="180" t="s">
        <v>155</v>
      </c>
      <c r="K10" s="181" t="s">
        <v>156</v>
      </c>
      <c r="O10" s="16"/>
    </row>
    <row r="11" spans="1:72">
      <c r="D11" t="s">
        <v>16</v>
      </c>
      <c r="E11">
        <v>2015</v>
      </c>
      <c r="F11" s="36">
        <f>BY_Demands!H5*$V$5/100</f>
        <v>1.0490042682279832</v>
      </c>
      <c r="G11" s="36">
        <f>BY_Demands!I5*$V$5/100</f>
        <v>0.14506456217240377</v>
      </c>
      <c r="H11" t="s">
        <v>17</v>
      </c>
      <c r="I11" s="56" t="s">
        <v>11</v>
      </c>
      <c r="J11" s="180" t="s">
        <v>155</v>
      </c>
      <c r="K11" s="181" t="s">
        <v>156</v>
      </c>
      <c r="O11" s="16"/>
    </row>
    <row r="12" spans="1:72">
      <c r="D12" t="s">
        <v>16</v>
      </c>
      <c r="E12">
        <v>2015</v>
      </c>
      <c r="F12" s="36">
        <f>BY_Demands!H6*$V$5/100</f>
        <v>163.38326270285245</v>
      </c>
      <c r="G12" s="36">
        <f>BY_Demands!I6*$V$5/100</f>
        <v>60.589830803037309</v>
      </c>
      <c r="H12" t="s">
        <v>17</v>
      </c>
      <c r="I12" s="56" t="s">
        <v>12</v>
      </c>
      <c r="J12" s="180" t="s">
        <v>155</v>
      </c>
      <c r="K12" s="181" t="s">
        <v>156</v>
      </c>
      <c r="O12" s="16"/>
    </row>
    <row r="13" spans="1:72">
      <c r="D13" t="s">
        <v>16</v>
      </c>
      <c r="E13">
        <v>2015</v>
      </c>
      <c r="F13" s="36">
        <f>BY_Demands!H7*$V$5/100</f>
        <v>0.19720244689825278</v>
      </c>
      <c r="G13" s="36">
        <f>BY_Demands!I7*$V$5/100</f>
        <v>0.10874412253800461</v>
      </c>
      <c r="H13" t="s">
        <v>17</v>
      </c>
      <c r="I13" s="56" t="s">
        <v>13</v>
      </c>
      <c r="J13" s="180" t="s">
        <v>155</v>
      </c>
      <c r="K13" s="181" t="s">
        <v>156</v>
      </c>
      <c r="O13" s="16"/>
    </row>
    <row r="14" spans="1:72">
      <c r="D14" t="s">
        <v>16</v>
      </c>
      <c r="E14">
        <v>2015</v>
      </c>
      <c r="F14" s="36">
        <f>BY_Demands!H8*$V$5/100</f>
        <v>0.3684911559657611</v>
      </c>
      <c r="G14" s="36">
        <f>BY_Demands!I8*$V$5/100</f>
        <v>9.3621349169139573E-3</v>
      </c>
      <c r="H14" t="s">
        <v>17</v>
      </c>
      <c r="I14" s="56" t="s">
        <v>14</v>
      </c>
      <c r="J14" s="180" t="s">
        <v>155</v>
      </c>
      <c r="K14" s="181" t="s">
        <v>156</v>
      </c>
      <c r="O14" s="16"/>
    </row>
    <row r="15" spans="1:72">
      <c r="D15" t="s">
        <v>16</v>
      </c>
      <c r="E15">
        <v>2015</v>
      </c>
      <c r="F15" s="36">
        <f>BY_Demands!H9*$V$5/100</f>
        <v>27.718986540336658</v>
      </c>
      <c r="G15" s="36">
        <f>BY_Demands!I9*$V$5/100</f>
        <v>5.7872066152910131</v>
      </c>
      <c r="H15" t="s">
        <v>17</v>
      </c>
      <c r="I15" s="56" t="s">
        <v>15</v>
      </c>
      <c r="J15" s="180" t="s">
        <v>155</v>
      </c>
      <c r="K15" s="181" t="s">
        <v>156</v>
      </c>
      <c r="O15" s="16"/>
    </row>
    <row r="16" spans="1:72">
      <c r="D16" t="s">
        <v>16</v>
      </c>
      <c r="E16">
        <v>2020</v>
      </c>
      <c r="F16" s="36">
        <f>BY_Demands!H4*$W$5/100</f>
        <v>2.4105947249636928</v>
      </c>
      <c r="G16" s="36">
        <f>BY_Demands!I4*$W$5/100</f>
        <v>1.1512793422946876</v>
      </c>
      <c r="H16" t="s">
        <v>17</v>
      </c>
      <c r="I16" s="56" t="s">
        <v>10</v>
      </c>
      <c r="J16" s="180" t="s">
        <v>155</v>
      </c>
      <c r="K16" s="181" t="s">
        <v>156</v>
      </c>
      <c r="O16" s="16"/>
    </row>
    <row r="17" spans="4:48">
      <c r="D17" t="s">
        <v>16</v>
      </c>
      <c r="E17">
        <v>2020</v>
      </c>
      <c r="F17" s="36">
        <f>BY_Demands!H5*$W$5/100</f>
        <v>1.1064941182851877</v>
      </c>
      <c r="G17" s="36">
        <f>BY_Demands!I5*$W$5/100</f>
        <v>0.15301471088056234</v>
      </c>
      <c r="H17" t="s">
        <v>17</v>
      </c>
      <c r="I17" s="56" t="s">
        <v>11</v>
      </c>
      <c r="J17" s="180" t="s">
        <v>155</v>
      </c>
      <c r="K17" s="181" t="s">
        <v>156</v>
      </c>
      <c r="O17" s="16"/>
    </row>
    <row r="18" spans="4:48">
      <c r="D18" t="s">
        <v>16</v>
      </c>
      <c r="E18">
        <v>2020</v>
      </c>
      <c r="F18" s="36">
        <f>BY_Demands!H6*$W$5/100</f>
        <v>172.33735331919536</v>
      </c>
      <c r="G18" s="36">
        <f>BY_Demands!I6*$W$5/100</f>
        <v>63.910408605587278</v>
      </c>
      <c r="H18" t="s">
        <v>17</v>
      </c>
      <c r="I18" s="56" t="s">
        <v>12</v>
      </c>
      <c r="J18" s="180" t="s">
        <v>155</v>
      </c>
      <c r="K18" s="181" t="s">
        <v>156</v>
      </c>
      <c r="O18" s="16"/>
    </row>
    <row r="19" spans="4:48">
      <c r="D19" t="s">
        <v>16</v>
      </c>
      <c r="E19">
        <v>2020</v>
      </c>
      <c r="F19" s="36">
        <f>BY_Demands!H7*$W$5/100</f>
        <v>0.20800997118244421</v>
      </c>
      <c r="G19" s="36">
        <f>BY_Demands!I7*$W$5/100</f>
        <v>0.11470375825032895</v>
      </c>
      <c r="H19" t="s">
        <v>17</v>
      </c>
      <c r="I19" s="56" t="s">
        <v>13</v>
      </c>
      <c r="J19" s="180" t="s">
        <v>155</v>
      </c>
      <c r="K19" s="181" t="s">
        <v>156</v>
      </c>
      <c r="O19" s="16"/>
    </row>
    <row r="20" spans="4:48">
      <c r="D20" t="s">
        <v>16</v>
      </c>
      <c r="E20">
        <v>2020</v>
      </c>
      <c r="F20" s="36">
        <f>BY_Demands!H8*$W$5/100</f>
        <v>0.38868602260787993</v>
      </c>
      <c r="G20" s="36">
        <f>BY_Demands!I8*$W$5/100</f>
        <v>9.8752193236131772E-3</v>
      </c>
      <c r="H20" t="s">
        <v>17</v>
      </c>
      <c r="I20" s="56" t="s">
        <v>14</v>
      </c>
      <c r="J20" s="180" t="s">
        <v>155</v>
      </c>
      <c r="K20" s="181" t="s">
        <v>156</v>
      </c>
      <c r="O20" s="16"/>
    </row>
    <row r="21" spans="4:48">
      <c r="D21" t="s">
        <v>16</v>
      </c>
      <c r="E21">
        <v>2020</v>
      </c>
      <c r="F21" s="36">
        <f>BY_Demands!H9*$W$5/100</f>
        <v>29.238103695725862</v>
      </c>
      <c r="G21" s="36">
        <f>BY_Demands!I9*$W$5/100</f>
        <v>6.1043699011231691</v>
      </c>
      <c r="H21" t="s">
        <v>17</v>
      </c>
      <c r="I21" s="56" t="s">
        <v>15</v>
      </c>
      <c r="J21" s="180" t="s">
        <v>155</v>
      </c>
      <c r="K21" s="181" t="s">
        <v>156</v>
      </c>
      <c r="O21" s="16"/>
    </row>
    <row r="22" spans="4:48">
      <c r="D22" t="s">
        <v>16</v>
      </c>
      <c r="E22">
        <v>2025</v>
      </c>
      <c r="F22" s="36">
        <f>BY_Demands!H4*$X$5/100</f>
        <v>2.5231862825315252</v>
      </c>
      <c r="G22" s="36">
        <f>BY_Demands!I4*$X$5/100</f>
        <v>1.2050521034321207</v>
      </c>
      <c r="H22" t="s">
        <v>17</v>
      </c>
      <c r="I22" s="56" t="s">
        <v>10</v>
      </c>
      <c r="J22" s="180" t="s">
        <v>155</v>
      </c>
      <c r="K22" s="181" t="s">
        <v>156</v>
      </c>
      <c r="O22" s="16"/>
    </row>
    <row r="23" spans="4:48">
      <c r="D23" t="s">
        <v>16</v>
      </c>
      <c r="E23">
        <v>2025</v>
      </c>
      <c r="F23" s="36">
        <f>BY_Demands!H5*$X$5/100</f>
        <v>1.1581750976415379</v>
      </c>
      <c r="G23" s="36">
        <f>BY_Demands!I5*$X$5/100</f>
        <v>0.16016156325289285</v>
      </c>
      <c r="H23" t="s">
        <v>17</v>
      </c>
      <c r="I23" s="56" t="s">
        <v>11</v>
      </c>
      <c r="J23" s="180" t="s">
        <v>155</v>
      </c>
      <c r="K23" s="181" t="s">
        <v>156</v>
      </c>
      <c r="O23" s="16"/>
    </row>
    <row r="24" spans="4:48">
      <c r="D24" t="s">
        <v>16</v>
      </c>
      <c r="E24">
        <v>2025</v>
      </c>
      <c r="F24" s="36">
        <f>BY_Demands!H6*$X$5/100</f>
        <v>180.38670762848034</v>
      </c>
      <c r="G24" s="36">
        <f>BY_Demands!I6*$X$5/100</f>
        <v>66.895469667565692</v>
      </c>
      <c r="H24" t="s">
        <v>17</v>
      </c>
      <c r="I24" s="56" t="s">
        <v>12</v>
      </c>
      <c r="J24" s="180" t="s">
        <v>155</v>
      </c>
      <c r="K24" s="181" t="s">
        <v>156</v>
      </c>
      <c r="O24" s="16"/>
    </row>
    <row r="25" spans="4:48">
      <c r="D25" t="s">
        <v>16</v>
      </c>
      <c r="E25">
        <v>2025</v>
      </c>
      <c r="F25" s="36">
        <f>BY_Demands!H7*$X$5/100</f>
        <v>0.21772548511870909</v>
      </c>
      <c r="G25" s="36">
        <f>BY_Demands!I7*$X$5/100</f>
        <v>0.12006122239249546</v>
      </c>
      <c r="H25" t="s">
        <v>17</v>
      </c>
      <c r="I25" s="56" t="s">
        <v>13</v>
      </c>
      <c r="J25" s="180" t="s">
        <v>155</v>
      </c>
      <c r="K25" s="181" t="s">
        <v>156</v>
      </c>
      <c r="O25" s="16"/>
    </row>
    <row r="26" spans="4:48">
      <c r="D26" t="s">
        <v>16</v>
      </c>
      <c r="E26">
        <v>2025</v>
      </c>
      <c r="F26" s="36">
        <f>BY_Demands!H8*$X$5/100</f>
        <v>0.40684036611368268</v>
      </c>
      <c r="G26" s="36">
        <f>BY_Demands!I8*$X$5/100</f>
        <v>1.0336460822839601E-2</v>
      </c>
      <c r="H26" t="s">
        <v>17</v>
      </c>
      <c r="I26" s="56" t="s">
        <v>14</v>
      </c>
      <c r="J26" s="180" t="s">
        <v>155</v>
      </c>
      <c r="K26" s="181" t="s">
        <v>156</v>
      </c>
      <c r="O26" s="16"/>
    </row>
    <row r="27" spans="4:48">
      <c r="D27" t="s">
        <v>16</v>
      </c>
      <c r="E27">
        <v>2025</v>
      </c>
      <c r="F27" s="36">
        <f>BY_Demands!H9*$X$5/100</f>
        <v>30.603726710387178</v>
      </c>
      <c r="G27" s="36">
        <f>BY_Demands!I9*$X$5/100</f>
        <v>6.3894864775514222</v>
      </c>
      <c r="H27" t="s">
        <v>17</v>
      </c>
      <c r="I27" s="56" t="s">
        <v>15</v>
      </c>
      <c r="J27" s="180" t="s">
        <v>155</v>
      </c>
      <c r="K27" s="181" t="s">
        <v>156</v>
      </c>
      <c r="O27" s="16"/>
    </row>
    <row r="28" spans="4:48">
      <c r="D28" t="s">
        <v>16</v>
      </c>
      <c r="E28">
        <v>2030</v>
      </c>
      <c r="F28" s="36">
        <f>BY_Demands!H4*$Y$5/100</f>
        <v>2.6274119145851831</v>
      </c>
      <c r="G28" s="36">
        <f>BY_Demands!I4*$Y$5/100</f>
        <v>1.2548293703772273</v>
      </c>
      <c r="H28" t="s">
        <v>17</v>
      </c>
      <c r="I28" s="56" t="s">
        <v>10</v>
      </c>
      <c r="J28" s="180" t="s">
        <v>155</v>
      </c>
      <c r="K28" s="181" t="s">
        <v>156</v>
      </c>
      <c r="O28" s="16"/>
    </row>
    <row r="29" spans="4:48">
      <c r="D29" t="s">
        <v>16</v>
      </c>
      <c r="E29">
        <v>2030</v>
      </c>
      <c r="F29" s="36">
        <f>BY_Demands!H5*$Y$5/100</f>
        <v>1.2060160091177154</v>
      </c>
      <c r="G29" s="36">
        <f>BY_Demands!I5*$Y$5/100</f>
        <v>0.16677738083096977</v>
      </c>
      <c r="H29" t="s">
        <v>17</v>
      </c>
      <c r="I29" s="56" t="s">
        <v>11</v>
      </c>
      <c r="J29" s="180" t="s">
        <v>155</v>
      </c>
      <c r="K29" s="181" t="s">
        <v>156</v>
      </c>
      <c r="O29" s="16"/>
    </row>
    <row r="30" spans="4:48">
      <c r="D30" t="s">
        <v>16</v>
      </c>
      <c r="E30">
        <v>2030</v>
      </c>
      <c r="F30" s="36">
        <f>BY_Demands!H6*$Y$5/100</f>
        <v>187.83796826144226</v>
      </c>
      <c r="G30" s="36">
        <f>BY_Demands!I6*$Y$5/100</f>
        <v>69.658730809201685</v>
      </c>
      <c r="H30" t="s">
        <v>17</v>
      </c>
      <c r="I30" s="56" t="s">
        <v>12</v>
      </c>
      <c r="J30" s="180" t="s">
        <v>155</v>
      </c>
      <c r="K30" s="181" t="s">
        <v>156</v>
      </c>
      <c r="O30" s="16"/>
    </row>
    <row r="31" spans="4:48">
      <c r="D31" t="s">
        <v>16</v>
      </c>
      <c r="E31">
        <v>2030</v>
      </c>
      <c r="F31" s="36">
        <f>BY_Demands!H7*$Y$5/100</f>
        <v>0.2267191042017675</v>
      </c>
      <c r="G31" s="36">
        <f>BY_Demands!I7*$Y$5/100</f>
        <v>0.12502060921051422</v>
      </c>
      <c r="H31" t="s">
        <v>17</v>
      </c>
      <c r="I31" s="56" t="s">
        <v>13</v>
      </c>
      <c r="J31" s="180" t="s">
        <v>155</v>
      </c>
      <c r="K31" s="181" t="s">
        <v>156</v>
      </c>
      <c r="O31" s="16"/>
    </row>
    <row r="32" spans="4:48">
      <c r="D32" t="s">
        <v>16</v>
      </c>
      <c r="E32">
        <v>2030</v>
      </c>
      <c r="F32" s="36">
        <f>BY_Demands!H8*$Y$5/100</f>
        <v>0.42364578178857959</v>
      </c>
      <c r="G32" s="36">
        <f>BY_Demands!I8*$Y$5/100</f>
        <v>1.0763430551518311E-2</v>
      </c>
      <c r="H32" t="s">
        <v>17</v>
      </c>
      <c r="I32" s="56" t="s">
        <v>14</v>
      </c>
      <c r="J32" s="180" t="s">
        <v>155</v>
      </c>
      <c r="K32" s="181" t="s">
        <v>156</v>
      </c>
      <c r="O32" s="20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row>
    <row r="33" spans="4:48">
      <c r="D33" t="s">
        <v>16</v>
      </c>
      <c r="E33">
        <v>2030</v>
      </c>
      <c r="F33" s="36">
        <f>BY_Demands!H9*$Y$5/100</f>
        <v>31.867879413526985</v>
      </c>
      <c r="G33" s="36">
        <f>BY_Demands!I9*$Y$5/100</f>
        <v>6.6534179483395981</v>
      </c>
      <c r="H33" t="s">
        <v>17</v>
      </c>
      <c r="I33" s="56" t="s">
        <v>15</v>
      </c>
      <c r="J33" s="180" t="s">
        <v>155</v>
      </c>
      <c r="K33" s="181" t="s">
        <v>156</v>
      </c>
      <c r="O33" s="20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row>
    <row r="34" spans="4:48">
      <c r="D34" t="s">
        <v>16</v>
      </c>
      <c r="E34">
        <v>2035</v>
      </c>
      <c r="F34" s="36">
        <f>BY_Demands!H4*$Z$5/100</f>
        <v>2.720378303912887</v>
      </c>
      <c r="G34" s="36">
        <f>BY_Demands!I4*$Z$5/100</f>
        <v>1.2992293196728613</v>
      </c>
      <c r="H34" t="s">
        <v>17</v>
      </c>
      <c r="I34" s="56" t="s">
        <v>10</v>
      </c>
      <c r="J34" s="180" t="s">
        <v>155</v>
      </c>
      <c r="K34" s="181" t="s">
        <v>156</v>
      </c>
      <c r="O34" s="20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row>
    <row r="35" spans="4:48">
      <c r="D35" t="s">
        <v>16</v>
      </c>
      <c r="E35">
        <v>2035</v>
      </c>
      <c r="F35" s="36">
        <f>BY_Demands!H5*$Z$5/100</f>
        <v>1.2486887827382851</v>
      </c>
      <c r="G35" s="36">
        <f>BY_Demands!I5*$Z$5/100</f>
        <v>0.17267850765136575</v>
      </c>
      <c r="H35" t="s">
        <v>17</v>
      </c>
      <c r="I35" s="56" t="s">
        <v>11</v>
      </c>
      <c r="J35" s="180" t="s">
        <v>155</v>
      </c>
      <c r="K35" s="181" t="s">
        <v>156</v>
      </c>
      <c r="O35" s="20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row>
    <row r="36" spans="4:48">
      <c r="D36" t="s">
        <v>16</v>
      </c>
      <c r="E36">
        <v>2035</v>
      </c>
      <c r="F36" s="36">
        <f>BY_Demands!H6*$Z$5/100</f>
        <v>194.48428724590769</v>
      </c>
      <c r="G36" s="36">
        <f>BY_Demands!I6*$Z$5/100</f>
        <v>72.123483538887157</v>
      </c>
      <c r="H36" t="s">
        <v>17</v>
      </c>
      <c r="I36" s="56" t="s">
        <v>12</v>
      </c>
      <c r="J36" s="180" t="s">
        <v>155</v>
      </c>
      <c r="K36" s="181" t="s">
        <v>156</v>
      </c>
      <c r="O36" s="20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row>
    <row r="37" spans="4:48">
      <c r="D37" t="s">
        <v>16</v>
      </c>
      <c r="E37">
        <v>2035</v>
      </c>
      <c r="F37" s="36">
        <f>BY_Demands!H7*$Z$5/100</f>
        <v>0.23474116438663864</v>
      </c>
      <c r="G37" s="36">
        <f>BY_Demands!I7*$Z$5/100</f>
        <v>0.1294442454760468</v>
      </c>
      <c r="H37" t="s">
        <v>17</v>
      </c>
      <c r="I37" s="56" t="s">
        <v>13</v>
      </c>
      <c r="J37" s="180" t="s">
        <v>155</v>
      </c>
      <c r="K37" s="181" t="s">
        <v>156</v>
      </c>
      <c r="O37" s="20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row>
    <row r="38" spans="4:48">
      <c r="D38" t="s">
        <v>16</v>
      </c>
      <c r="E38">
        <v>2035</v>
      </c>
      <c r="F38" s="36">
        <f>BY_Demands!H8*$Z$5/100</f>
        <v>0.43863574908992475</v>
      </c>
      <c r="G38" s="36">
        <f>BY_Demands!I8*$Z$5/100</f>
        <v>1.1144275773997308E-2</v>
      </c>
      <c r="H38" t="s">
        <v>17</v>
      </c>
      <c r="I38" s="56" t="s">
        <v>14</v>
      </c>
      <c r="J38" s="180" t="s">
        <v>155</v>
      </c>
      <c r="K38" s="181" t="s">
        <v>156</v>
      </c>
      <c r="O38" s="20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row>
    <row r="39" spans="4:48">
      <c r="D39" t="s">
        <v>16</v>
      </c>
      <c r="E39">
        <v>2035</v>
      </c>
      <c r="F39" s="36">
        <f>BY_Demands!H9*$Z$5/100</f>
        <v>32.995468760351585</v>
      </c>
      <c r="G39" s="36">
        <f>BY_Demands!I9*$Z$5/100</f>
        <v>6.8888375412521654</v>
      </c>
      <c r="H39" t="s">
        <v>17</v>
      </c>
      <c r="I39" s="56" t="s">
        <v>15</v>
      </c>
      <c r="J39" s="180" t="s">
        <v>155</v>
      </c>
      <c r="K39" s="181" t="s">
        <v>156</v>
      </c>
      <c r="O39" s="20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row>
    <row r="40" spans="4:48">
      <c r="D40" t="s">
        <v>16</v>
      </c>
      <c r="E40">
        <v>2040</v>
      </c>
      <c r="F40" s="36">
        <f>BY_Demands!H4*$AA$5/100</f>
        <v>2.8051728107351526</v>
      </c>
      <c r="G40" s="36">
        <f>BY_Demands!I4*$AA$5/100</f>
        <v>1.3397264480510089</v>
      </c>
      <c r="H40" t="s">
        <v>17</v>
      </c>
      <c r="I40" s="56" t="s">
        <v>10</v>
      </c>
      <c r="J40" s="180" t="s">
        <v>155</v>
      </c>
      <c r="K40" s="181" t="s">
        <v>156</v>
      </c>
      <c r="O40" s="20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row>
    <row r="41" spans="4:48">
      <c r="D41" t="s">
        <v>16</v>
      </c>
      <c r="E41">
        <v>2040</v>
      </c>
      <c r="F41" s="36">
        <f>BY_Demands!H5*$AA$5/100</f>
        <v>1.2876105567262968</v>
      </c>
      <c r="G41" s="36">
        <f>BY_Demands!I5*$AA$5/100</f>
        <v>0.17806091673544117</v>
      </c>
      <c r="H41" t="s">
        <v>17</v>
      </c>
      <c r="I41" s="56" t="s">
        <v>11</v>
      </c>
      <c r="J41" s="180" t="s">
        <v>155</v>
      </c>
      <c r="K41" s="181" t="s">
        <v>156</v>
      </c>
      <c r="O41" s="20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row>
    <row r="42" spans="4:48">
      <c r="D42" t="s">
        <v>16</v>
      </c>
      <c r="E42">
        <v>2040</v>
      </c>
      <c r="F42" s="36">
        <f>BY_Demands!H6*$AA$5/100</f>
        <v>200.54638500561131</v>
      </c>
      <c r="G42" s="36">
        <f>BY_Demands!I6*$AA$5/100</f>
        <v>74.371580874536093</v>
      </c>
      <c r="H42" t="s">
        <v>17</v>
      </c>
      <c r="I42" s="56" t="s">
        <v>12</v>
      </c>
      <c r="J42" s="180" t="s">
        <v>155</v>
      </c>
      <c r="K42" s="181" t="s">
        <v>156</v>
      </c>
      <c r="O42" s="20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row>
    <row r="43" spans="4:48">
      <c r="D43" t="s">
        <v>16</v>
      </c>
      <c r="E43">
        <v>2040</v>
      </c>
      <c r="F43" s="36">
        <f>BY_Demands!H7*$AA$5/100</f>
        <v>0.24205807366959356</v>
      </c>
      <c r="G43" s="36">
        <f>BY_Demands!I7*$AA$5/100</f>
        <v>0.13347903760048552</v>
      </c>
      <c r="H43" t="s">
        <v>17</v>
      </c>
      <c r="I43" s="56" t="s">
        <v>13</v>
      </c>
      <c r="J43" s="180" t="s">
        <v>155</v>
      </c>
      <c r="K43" s="181" t="s">
        <v>156</v>
      </c>
      <c r="O43" s="20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row>
    <row r="44" spans="4:48">
      <c r="D44" t="s">
        <v>16</v>
      </c>
      <c r="E44">
        <v>2040</v>
      </c>
      <c r="F44" s="36">
        <f>BY_Demands!H8*$AA$5/100</f>
        <v>0.45230807619428259</v>
      </c>
      <c r="G44" s="36">
        <f>BY_Demands!I8*$AA$5/100</f>
        <v>1.1491644140664623E-2</v>
      </c>
      <c r="H44" t="s">
        <v>17</v>
      </c>
      <c r="I44" s="56" t="s">
        <v>14</v>
      </c>
      <c r="J44" s="180" t="s">
        <v>155</v>
      </c>
      <c r="K44" s="181" t="s">
        <v>156</v>
      </c>
      <c r="O44" s="20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row>
    <row r="45" spans="4:48">
      <c r="D45" t="s">
        <v>16</v>
      </c>
      <c r="E45">
        <v>2040</v>
      </c>
      <c r="F45" s="36">
        <f>BY_Demands!H9*$AA$5/100</f>
        <v>34.023941343329909</v>
      </c>
      <c r="G45" s="36">
        <f>BY_Demands!I9*$AA$5/100</f>
        <v>7.1035634053163621</v>
      </c>
      <c r="H45" t="s">
        <v>17</v>
      </c>
      <c r="I45" s="56" t="s">
        <v>15</v>
      </c>
      <c r="J45" s="180" t="s">
        <v>155</v>
      </c>
      <c r="K45" s="181" t="s">
        <v>156</v>
      </c>
      <c r="O45" s="20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row>
    <row r="46" spans="4:48">
      <c r="D46" t="s">
        <v>16</v>
      </c>
      <c r="E46">
        <v>2045</v>
      </c>
      <c r="F46" s="36">
        <f>BY_Demands!H4*$AB$5/100</f>
        <v>2.8862776856985861</v>
      </c>
      <c r="G46" s="36">
        <f>BY_Demands!I4*$AB$5/100</f>
        <v>1.37846143993406</v>
      </c>
      <c r="H46" t="s">
        <v>17</v>
      </c>
      <c r="I46" s="56" t="s">
        <v>10</v>
      </c>
      <c r="J46" s="180" t="s">
        <v>155</v>
      </c>
      <c r="K46" s="181" t="s">
        <v>156</v>
      </c>
      <c r="O46" s="20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row>
    <row r="47" spans="4:48">
      <c r="D47" t="s">
        <v>16</v>
      </c>
      <c r="E47">
        <v>2045</v>
      </c>
      <c r="F47" s="36">
        <f>BY_Demands!H5*$AB$5/100</f>
        <v>1.3248387420292604</v>
      </c>
      <c r="G47" s="36">
        <f>BY_Demands!I5*$AB$5/100</f>
        <v>0.18320912305358156</v>
      </c>
      <c r="H47" t="s">
        <v>17</v>
      </c>
      <c r="I47" s="56" t="s">
        <v>11</v>
      </c>
      <c r="J47" s="180" t="s">
        <v>155</v>
      </c>
      <c r="K47" s="181" t="s">
        <v>156</v>
      </c>
      <c r="O47" s="20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row>
    <row r="48" spans="4:48">
      <c r="D48" t="s">
        <v>16</v>
      </c>
      <c r="E48">
        <v>2045</v>
      </c>
      <c r="F48" s="36">
        <f>BY_Demands!H6*$AB$5/100</f>
        <v>206.34470495866472</v>
      </c>
      <c r="G48" s="36">
        <f>BY_Demands!I6*$AB$5/100</f>
        <v>76.521857586394475</v>
      </c>
      <c r="H48" t="s">
        <v>17</v>
      </c>
      <c r="I48" s="56" t="s">
        <v>12</v>
      </c>
      <c r="J48" s="180" t="s">
        <v>155</v>
      </c>
      <c r="K48" s="181" t="s">
        <v>156</v>
      </c>
      <c r="O48" s="16"/>
    </row>
    <row r="49" spans="4:15">
      <c r="D49" t="s">
        <v>16</v>
      </c>
      <c r="E49">
        <v>2045</v>
      </c>
      <c r="F49" s="36">
        <f>BY_Demands!H7*$AB$5/100</f>
        <v>0.24905660499847698</v>
      </c>
      <c r="G49" s="36">
        <f>BY_Demands!I7*$AB$5/100</f>
        <v>0.13733826531486995</v>
      </c>
      <c r="H49" t="s">
        <v>17</v>
      </c>
      <c r="I49" s="56" t="s">
        <v>13</v>
      </c>
      <c r="J49" s="180" t="s">
        <v>155</v>
      </c>
      <c r="K49" s="181" t="s">
        <v>156</v>
      </c>
      <c r="O49" s="16"/>
    </row>
    <row r="50" spans="4:15">
      <c r="D50" t="s">
        <v>16</v>
      </c>
      <c r="E50">
        <v>2045</v>
      </c>
      <c r="F50" s="36">
        <f>BY_Demands!H8*$AB$5/100</f>
        <v>0.46538548441109567</v>
      </c>
      <c r="G50" s="36">
        <f>BY_Demands!I8*$AB$5/100</f>
        <v>1.1823897596703442E-2</v>
      </c>
      <c r="H50" t="s">
        <v>17</v>
      </c>
      <c r="I50" s="56" t="s">
        <v>14</v>
      </c>
      <c r="J50" s="180" t="s">
        <v>155</v>
      </c>
      <c r="K50" s="181" t="s">
        <v>156</v>
      </c>
      <c r="O50" s="16"/>
    </row>
    <row r="51" spans="4:15">
      <c r="D51" t="s">
        <v>16</v>
      </c>
      <c r="E51">
        <v>2045</v>
      </c>
      <c r="F51" s="36">
        <f>BY_Demands!H9*$AB$5/100</f>
        <v>35.007662381069032</v>
      </c>
      <c r="G51" s="36">
        <f>BY_Demands!I9*$AB$5/100</f>
        <v>7.308945982667101</v>
      </c>
      <c r="H51" t="s">
        <v>17</v>
      </c>
      <c r="I51" s="56" t="s">
        <v>15</v>
      </c>
      <c r="J51" s="180" t="s">
        <v>155</v>
      </c>
      <c r="K51" s="181" t="s">
        <v>156</v>
      </c>
      <c r="O51" s="16"/>
    </row>
    <row r="52" spans="4:15">
      <c r="D52" t="s">
        <v>16</v>
      </c>
      <c r="E52">
        <v>2050</v>
      </c>
      <c r="F52" s="36">
        <f>BY_Demands!H4*$AC$5/100</f>
        <v>2.9662059413418933</v>
      </c>
      <c r="G52" s="36">
        <f>BY_Demands!I4*$AC$5/100</f>
        <v>1.4166344885327515</v>
      </c>
      <c r="H52" t="s">
        <v>17</v>
      </c>
      <c r="I52" s="56" t="s">
        <v>10</v>
      </c>
      <c r="J52" s="180" t="s">
        <v>155</v>
      </c>
      <c r="K52" s="181" t="s">
        <v>156</v>
      </c>
      <c r="O52" s="16"/>
    </row>
    <row r="53" spans="4:15">
      <c r="D53" t="s">
        <v>16</v>
      </c>
      <c r="E53">
        <v>2050</v>
      </c>
      <c r="F53" s="36">
        <f>BY_Demands!H5*$AC$5/100</f>
        <v>1.3615268438649792</v>
      </c>
      <c r="G53" s="36">
        <f>BY_Demands!I5*$AC$5/100</f>
        <v>0.18828264238132028</v>
      </c>
      <c r="H53" t="s">
        <v>17</v>
      </c>
      <c r="I53" s="56" t="s">
        <v>11</v>
      </c>
      <c r="J53" s="180" t="s">
        <v>155</v>
      </c>
      <c r="K53" s="181" t="s">
        <v>156</v>
      </c>
      <c r="O53" s="16"/>
    </row>
    <row r="54" spans="4:15">
      <c r="D54" t="s">
        <v>16</v>
      </c>
      <c r="E54">
        <v>2050</v>
      </c>
      <c r="F54" s="36">
        <f>BY_Demands!H6*$AC$5/100</f>
        <v>212.05890647513701</v>
      </c>
      <c r="G54" s="36">
        <f>BY_Demands!I6*$AC$5/100</f>
        <v>78.640939414789557</v>
      </c>
      <c r="H54" t="s">
        <v>17</v>
      </c>
      <c r="I54" s="56" t="s">
        <v>12</v>
      </c>
      <c r="J54" s="180" t="s">
        <v>155</v>
      </c>
      <c r="K54" s="181" t="s">
        <v>156</v>
      </c>
      <c r="O54" s="16"/>
    </row>
    <row r="55" spans="4:15">
      <c r="D55" t="s">
        <v>16</v>
      </c>
      <c r="E55">
        <v>2050</v>
      </c>
      <c r="F55" s="36">
        <f>BY_Demands!H7*$AC$5/100</f>
        <v>0.25595360596709804</v>
      </c>
      <c r="G55" s="36">
        <f>BY_Demands!I7*$AC$5/100</f>
        <v>0.14114150574252768</v>
      </c>
      <c r="H55" t="s">
        <v>17</v>
      </c>
      <c r="I55" s="56" t="s">
        <v>13</v>
      </c>
      <c r="J55" s="180" t="s">
        <v>155</v>
      </c>
      <c r="K55" s="181" t="s">
        <v>156</v>
      </c>
      <c r="O55" s="16"/>
    </row>
    <row r="56" spans="4:15">
      <c r="D56" t="s">
        <v>16</v>
      </c>
      <c r="E56">
        <v>2050</v>
      </c>
      <c r="F56" s="36">
        <f>BY_Demands!H8*$AC$5/100</f>
        <v>0.47827317368472533</v>
      </c>
      <c r="G56" s="36">
        <f>BY_Demands!I8*$AC$5/100</f>
        <v>1.2151330925274824E-2</v>
      </c>
      <c r="H56" t="s">
        <v>17</v>
      </c>
      <c r="I56" s="56" t="s">
        <v>14</v>
      </c>
      <c r="J56" s="180" t="s">
        <v>155</v>
      </c>
      <c r="K56" s="181" t="s">
        <v>156</v>
      </c>
      <c r="O56" s="16"/>
    </row>
    <row r="57" spans="4:15">
      <c r="D57" t="s">
        <v>16</v>
      </c>
      <c r="E57">
        <v>2050</v>
      </c>
      <c r="F57" s="36">
        <f>BY_Demands!H9*$AC$5/100</f>
        <v>35.977112202939317</v>
      </c>
      <c r="G57" s="36">
        <f>BY_Demands!I9*$AC$5/100</f>
        <v>7.5113489967223277</v>
      </c>
      <c r="H57" t="s">
        <v>17</v>
      </c>
      <c r="I57" s="56" t="s">
        <v>15</v>
      </c>
      <c r="J57" s="180" t="s">
        <v>155</v>
      </c>
      <c r="K57" s="181" t="s">
        <v>156</v>
      </c>
      <c r="O57" s="16"/>
    </row>
    <row r="58" spans="4:15">
      <c r="D58" t="s">
        <v>16</v>
      </c>
      <c r="E58">
        <v>0</v>
      </c>
      <c r="F58">
        <v>5</v>
      </c>
      <c r="G58">
        <v>5</v>
      </c>
      <c r="H58" t="s">
        <v>17</v>
      </c>
      <c r="I58" s="56" t="s">
        <v>18</v>
      </c>
      <c r="O58" s="16"/>
    </row>
    <row r="59" spans="4:15">
      <c r="O59" s="16"/>
    </row>
    <row r="60" spans="4:15">
      <c r="O60" s="16"/>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Y132"/>
  <sheetViews>
    <sheetView tabSelected="1" workbookViewId="0">
      <selection activeCell="B4" sqref="B4"/>
    </sheetView>
  </sheetViews>
  <sheetFormatPr defaultRowHeight="14.4"/>
  <cols>
    <col min="2" max="2" width="10.109375" bestFit="1" customWidth="1"/>
    <col min="3" max="3" width="8.88671875" bestFit="1" customWidth="1"/>
    <col min="4" max="4" width="12.109375" customWidth="1"/>
    <col min="5" max="5" width="5.77734375" customWidth="1"/>
    <col min="6" max="8" width="10.77734375" customWidth="1"/>
    <col min="9" max="9" width="11.88671875" customWidth="1"/>
    <col min="12" max="13" width="15.109375" customWidth="1"/>
    <col min="14" max="14" width="14" customWidth="1"/>
  </cols>
  <sheetData>
    <row r="1" spans="1:25">
      <c r="A1" t="s">
        <v>7</v>
      </c>
      <c r="C1" s="42" t="s">
        <v>79</v>
      </c>
    </row>
    <row r="2" spans="1:25">
      <c r="C2" s="42" t="s">
        <v>85</v>
      </c>
    </row>
    <row r="3" spans="1:25">
      <c r="B3" s="1" t="s">
        <v>232</v>
      </c>
    </row>
    <row r="4" spans="1:25">
      <c r="I4" s="2"/>
      <c r="L4" s="43"/>
      <c r="M4" s="33"/>
    </row>
    <row r="5" spans="1:25" ht="15" thickBot="1">
      <c r="B5" s="3" t="s">
        <v>5</v>
      </c>
      <c r="C5" s="3" t="s">
        <v>3</v>
      </c>
      <c r="D5" s="3" t="s">
        <v>2</v>
      </c>
      <c r="E5" s="3" t="s">
        <v>0</v>
      </c>
      <c r="F5" s="4" t="s">
        <v>9</v>
      </c>
      <c r="G5" s="4" t="s">
        <v>8</v>
      </c>
      <c r="H5" s="5" t="s">
        <v>6</v>
      </c>
      <c r="I5" s="5" t="s">
        <v>1</v>
      </c>
      <c r="L5" s="44" t="s">
        <v>86</v>
      </c>
      <c r="M5" s="44"/>
      <c r="N5" s="45"/>
      <c r="O5" s="46"/>
      <c r="P5" s="46"/>
      <c r="Q5" s="46"/>
      <c r="R5" s="46"/>
      <c r="S5" s="46"/>
      <c r="T5" s="46"/>
      <c r="U5" s="46"/>
    </row>
    <row r="6" spans="1:25" ht="15" thickBot="1">
      <c r="B6" s="40" t="s">
        <v>72</v>
      </c>
      <c r="C6" s="40"/>
      <c r="D6" s="40"/>
      <c r="E6" s="40"/>
      <c r="F6" s="47" t="s">
        <v>80</v>
      </c>
      <c r="G6" s="47" t="s">
        <v>80</v>
      </c>
      <c r="H6" s="40"/>
      <c r="I6" s="40"/>
      <c r="L6" s="48"/>
      <c r="M6" s="49">
        <v>2012</v>
      </c>
      <c r="N6" s="49">
        <v>2015</v>
      </c>
      <c r="O6" s="49">
        <v>2020</v>
      </c>
      <c r="P6" s="49">
        <v>2025</v>
      </c>
      <c r="Q6" s="49">
        <v>2030</v>
      </c>
      <c r="R6" s="49">
        <v>2035</v>
      </c>
      <c r="S6" s="49">
        <v>2040</v>
      </c>
      <c r="T6" s="49">
        <v>2045</v>
      </c>
      <c r="U6" s="49">
        <v>2050</v>
      </c>
    </row>
    <row r="7" spans="1:25">
      <c r="D7" s="46" t="s">
        <v>16</v>
      </c>
      <c r="E7" s="46">
        <v>2015</v>
      </c>
      <c r="F7" s="50">
        <f>$N7*BY_Demands!H13*$P$30</f>
        <v>3599.2306056742677</v>
      </c>
      <c r="G7" s="50">
        <f>$N7*BY_Demands!I13*$P$32</f>
        <v>6097.7881588672908</v>
      </c>
      <c r="H7" s="46" t="s">
        <v>17</v>
      </c>
      <c r="I7" s="45" t="s">
        <v>19</v>
      </c>
      <c r="L7" s="51" t="s">
        <v>87</v>
      </c>
      <c r="M7" s="52">
        <v>1</v>
      </c>
      <c r="N7" s="52">
        <v>0.99824707846410687</v>
      </c>
      <c r="O7" s="52">
        <v>0.97242070116861423</v>
      </c>
      <c r="P7" s="52">
        <v>0.94058430717863117</v>
      </c>
      <c r="Q7" s="52">
        <v>0.91120200333889823</v>
      </c>
      <c r="R7" s="52">
        <v>0.88582637729549274</v>
      </c>
      <c r="S7" s="52">
        <v>0.86410684474123522</v>
      </c>
      <c r="T7" s="52">
        <v>0.84534223706176959</v>
      </c>
      <c r="U7" s="52">
        <v>0.82886477462437402</v>
      </c>
      <c r="X7" s="50">
        <v>3542.1605520556946</v>
      </c>
      <c r="Y7" s="50">
        <v>5924.8303511987542</v>
      </c>
    </row>
    <row r="8" spans="1:25">
      <c r="D8" s="46" t="s">
        <v>16</v>
      </c>
      <c r="E8" s="46">
        <v>2015</v>
      </c>
      <c r="F8" s="50">
        <f>$N8*BY_Demands!H14*$P$30</f>
        <v>3153.3822722646328</v>
      </c>
      <c r="G8" s="50">
        <f>$N8*BY_Demands!I14*$P$32</f>
        <v>5342.4354221379663</v>
      </c>
      <c r="H8" s="46" t="s">
        <v>17</v>
      </c>
      <c r="I8" s="45" t="s">
        <v>20</v>
      </c>
      <c r="L8" s="51" t="s">
        <v>88</v>
      </c>
      <c r="M8" s="52">
        <v>1</v>
      </c>
      <c r="N8" s="52">
        <v>1.0065711101717711</v>
      </c>
      <c r="O8" s="52">
        <v>1.0142374053721708</v>
      </c>
      <c r="P8" s="52">
        <v>1.0184260077623639</v>
      </c>
      <c r="Q8" s="52">
        <v>1.0204626676401645</v>
      </c>
      <c r="R8" s="52">
        <v>1.0213080736271762</v>
      </c>
      <c r="S8" s="52">
        <v>1.0216347077585215</v>
      </c>
      <c r="T8" s="52">
        <v>1.0217307766206816</v>
      </c>
      <c r="U8" s="52">
        <v>1.0218268454828423</v>
      </c>
      <c r="X8" s="50">
        <v>3077.717664312031</v>
      </c>
      <c r="Y8" s="50">
        <v>5147.975299807852</v>
      </c>
    </row>
    <row r="9" spans="1:25">
      <c r="D9" s="46" t="s">
        <v>16</v>
      </c>
      <c r="E9" s="46">
        <v>2015</v>
      </c>
      <c r="F9" s="50">
        <f>$N9*BY_Demands!H15*$P$30</f>
        <v>3674.0503003452823</v>
      </c>
      <c r="G9" s="50">
        <f>$N9*BY_Demands!I15*$P$32</f>
        <v>6224.5470965957302</v>
      </c>
      <c r="H9" s="46" t="s">
        <v>17</v>
      </c>
      <c r="I9" s="45" t="s">
        <v>21</v>
      </c>
      <c r="L9" s="51" t="s">
        <v>89</v>
      </c>
      <c r="M9" s="52">
        <v>1</v>
      </c>
      <c r="N9" s="52">
        <v>0.94819256520590944</v>
      </c>
      <c r="O9" s="52">
        <v>0.93825050875367022</v>
      </c>
      <c r="P9" s="52">
        <v>0.92596274835723047</v>
      </c>
      <c r="Q9" s="52">
        <v>0.90286300156898092</v>
      </c>
      <c r="R9" s="52">
        <v>0.87507184689233075</v>
      </c>
      <c r="S9" s="52">
        <v>0.84633308996007661</v>
      </c>
      <c r="T9" s="52">
        <v>0.81806036692402107</v>
      </c>
      <c r="U9" s="52">
        <v>0.79057990151150359</v>
      </c>
      <c r="X9" s="50">
        <v>3806.6694694070306</v>
      </c>
      <c r="Y9" s="50">
        <v>6367.2638430336774</v>
      </c>
    </row>
    <row r="10" spans="1:25">
      <c r="D10" s="46" t="s">
        <v>16</v>
      </c>
      <c r="E10" s="46">
        <v>2015</v>
      </c>
      <c r="F10" s="50">
        <f>$N10*BY_Demands!H16*$P$30</f>
        <v>14482.637020614615</v>
      </c>
      <c r="G10" s="50">
        <f>$N10*BY_Demands!I16*$P$32</f>
        <v>24536.369632512877</v>
      </c>
      <c r="H10" s="46" t="s">
        <v>17</v>
      </c>
      <c r="I10" s="45" t="s">
        <v>22</v>
      </c>
      <c r="L10" s="51" t="s">
        <v>90</v>
      </c>
      <c r="M10" s="52">
        <v>1</v>
      </c>
      <c r="N10" s="52">
        <v>0.86083720930232555</v>
      </c>
      <c r="O10" s="52">
        <v>0.77436135957066188</v>
      </c>
      <c r="P10" s="52">
        <v>0.77080500894454385</v>
      </c>
      <c r="Q10" s="52">
        <v>0.78279785330948126</v>
      </c>
      <c r="R10" s="52">
        <v>0.79708407871198561</v>
      </c>
      <c r="S10" s="52">
        <v>0.80593917710196772</v>
      </c>
      <c r="T10" s="52">
        <v>0.80578890876565301</v>
      </c>
      <c r="U10" s="52">
        <v>0.79574597495527744</v>
      </c>
      <c r="X10" s="50">
        <v>16528.111424032832</v>
      </c>
      <c r="Y10" s="50">
        <v>27645.911238064302</v>
      </c>
    </row>
    <row r="11" spans="1:25">
      <c r="D11" s="46" t="s">
        <v>16</v>
      </c>
      <c r="E11" s="46">
        <v>2015</v>
      </c>
      <c r="F11" s="50">
        <f>$N11*BY_Demands!H17*$P$30</f>
        <v>3716.467962871292</v>
      </c>
      <c r="G11" s="50">
        <f>$N11*BY_Demands!I17*$P$32</f>
        <v>6296.4107665339952</v>
      </c>
      <c r="H11" s="46" t="s">
        <v>17</v>
      </c>
      <c r="I11" s="45" t="s">
        <v>23</v>
      </c>
      <c r="L11" s="51" t="s">
        <v>91</v>
      </c>
      <c r="M11" s="52">
        <v>1</v>
      </c>
      <c r="N11" s="52">
        <v>1.071921809027778</v>
      </c>
      <c r="O11" s="52">
        <v>1.2324026899393672</v>
      </c>
      <c r="P11" s="52">
        <v>1.4502568894568992</v>
      </c>
      <c r="Q11" s="52">
        <v>1.7363358347406821</v>
      </c>
      <c r="R11" s="52">
        <v>2.1056032335566903</v>
      </c>
      <c r="S11" s="52">
        <v>2.5779584006635501</v>
      </c>
      <c r="T11" s="52">
        <v>3.1793680383166891</v>
      </c>
      <c r="U11" s="52">
        <v>3.9433699620168672</v>
      </c>
      <c r="X11" s="50">
        <v>3406.1510483874454</v>
      </c>
      <c r="Y11" s="50">
        <v>5697.3326916368642</v>
      </c>
    </row>
    <row r="12" spans="1:25">
      <c r="D12" s="46" t="s">
        <v>16</v>
      </c>
      <c r="E12" s="46">
        <v>2015</v>
      </c>
      <c r="F12" s="50">
        <f>$N12*BY_Demands!H18*$P$30</f>
        <v>1332.3082235303029</v>
      </c>
      <c r="G12" s="50">
        <f>$N12*BY_Demands!I18*$P$32</f>
        <v>2257.1861043292693</v>
      </c>
      <c r="H12" s="46" t="s">
        <v>17</v>
      </c>
      <c r="I12" s="45" t="s">
        <v>24</v>
      </c>
      <c r="L12" s="51" t="s">
        <v>92</v>
      </c>
      <c r="M12" s="52">
        <v>1</v>
      </c>
      <c r="N12" s="52">
        <v>0.99945814142508804</v>
      </c>
      <c r="O12" s="52">
        <v>1.0012643366747946</v>
      </c>
      <c r="P12" s="52">
        <v>1.0049218820554502</v>
      </c>
      <c r="Q12" s="52">
        <v>1.0094825250609591</v>
      </c>
      <c r="R12" s="52">
        <v>1.0146753364038652</v>
      </c>
      <c r="S12" s="52">
        <v>1.0200036123904994</v>
      </c>
      <c r="T12" s="52">
        <v>1.0254673530208616</v>
      </c>
      <c r="U12" s="52">
        <v>1.0309310936512237</v>
      </c>
      <c r="X12" s="50">
        <v>1309.5941166247983</v>
      </c>
      <c r="Y12" s="50">
        <v>2190.5057255032989</v>
      </c>
    </row>
    <row r="13" spans="1:25">
      <c r="D13" s="46" t="s">
        <v>16</v>
      </c>
      <c r="E13" s="46">
        <v>2015</v>
      </c>
      <c r="F13" s="50">
        <f>$N13*BY_Demands!H19*$P$30</f>
        <v>1535.4590437351781</v>
      </c>
      <c r="G13" s="50">
        <f>$N13*BY_Demands!I19*$P$32</f>
        <v>2601.3626247101856</v>
      </c>
      <c r="H13" s="46" t="s">
        <v>17</v>
      </c>
      <c r="I13" s="45" t="s">
        <v>25</v>
      </c>
      <c r="L13" s="51" t="s">
        <v>93</v>
      </c>
      <c r="M13" s="52">
        <v>1</v>
      </c>
      <c r="N13" s="52">
        <v>1.0198296885619478</v>
      </c>
      <c r="O13" s="52">
        <v>1.0423779634590014</v>
      </c>
      <c r="P13" s="52">
        <v>1.055651061448047</v>
      </c>
      <c r="Q13" s="52">
        <v>1.0634470075560709</v>
      </c>
      <c r="R13" s="52">
        <v>1.0681645544316956</v>
      </c>
      <c r="S13" s="52">
        <v>1.0710030783992324</v>
      </c>
      <c r="T13" s="52">
        <v>1.0728021428856995</v>
      </c>
      <c r="U13" s="52">
        <v>1.0739615399992004</v>
      </c>
      <c r="X13" s="50">
        <v>1479.132919675611</v>
      </c>
      <c r="Y13" s="50">
        <v>2474.0865037484882</v>
      </c>
    </row>
    <row r="14" spans="1:25">
      <c r="D14" s="53" t="s">
        <v>16</v>
      </c>
      <c r="E14" s="53">
        <v>2015</v>
      </c>
      <c r="F14" s="54">
        <f>$N19*BY_Demands!H20*$P$31</f>
        <v>3155.8626290454772</v>
      </c>
      <c r="G14" s="54">
        <f>$N19*BY_Demands!I20*$P$33</f>
        <v>2124.7801336438911</v>
      </c>
      <c r="H14" s="53" t="s">
        <v>17</v>
      </c>
      <c r="I14" s="55" t="s">
        <v>26</v>
      </c>
      <c r="L14" s="15"/>
      <c r="M14" s="15"/>
      <c r="N14" s="56"/>
      <c r="X14" s="54">
        <v>2940.7377850310263</v>
      </c>
      <c r="Y14" s="54">
        <v>1988.8471980164925</v>
      </c>
    </row>
    <row r="15" spans="1:25">
      <c r="D15" s="53" t="s">
        <v>16</v>
      </c>
      <c r="E15" s="53">
        <v>2015</v>
      </c>
      <c r="F15" s="54">
        <f>$N20*BY_Demands!H21*$P$31</f>
        <v>2880.8652022543415</v>
      </c>
      <c r="G15" s="54">
        <f>$N20*BY_Demands!I21*$P$33</f>
        <v>1939.6297839831661</v>
      </c>
      <c r="H15" s="53" t="s">
        <v>17</v>
      </c>
      <c r="I15" s="55" t="s">
        <v>27</v>
      </c>
      <c r="L15" s="15"/>
      <c r="M15" s="15"/>
      <c r="N15" s="56"/>
      <c r="X15" s="54">
        <v>2728.7142212707645</v>
      </c>
      <c r="Y15" s="54">
        <v>1845.4537704064144</v>
      </c>
    </row>
    <row r="16" spans="1:25">
      <c r="D16" s="53" t="s">
        <v>16</v>
      </c>
      <c r="E16" s="53">
        <v>2015</v>
      </c>
      <c r="F16" s="54">
        <f>$N21*BY_Demands!H22*$P$31</f>
        <v>2854.0546920314246</v>
      </c>
      <c r="G16" s="54">
        <f>$N21*BY_Demands!I22*$P$33</f>
        <v>1921.5787956511001</v>
      </c>
      <c r="H16" s="53" t="s">
        <v>17</v>
      </c>
      <c r="I16" s="55" t="s">
        <v>28</v>
      </c>
      <c r="L16" s="15"/>
      <c r="M16" s="15"/>
      <c r="N16" s="56"/>
      <c r="X16" s="54">
        <v>2848.6430749730589</v>
      </c>
      <c r="Y16" s="54">
        <v>1926.5627240374577</v>
      </c>
    </row>
    <row r="17" spans="4:25">
      <c r="D17" s="53" t="s">
        <v>16</v>
      </c>
      <c r="E17" s="53">
        <v>2015</v>
      </c>
      <c r="F17" s="54">
        <f>$N22*BY_Demands!H23*$P$31</f>
        <v>7623.2271272735006</v>
      </c>
      <c r="G17" s="54">
        <f>$N22*BY_Demands!I23*$P$33</f>
        <v>5132.568637559838</v>
      </c>
      <c r="H17" s="53" t="s">
        <v>17</v>
      </c>
      <c r="I17" s="55" t="s">
        <v>29</v>
      </c>
      <c r="L17" s="15" t="s">
        <v>94</v>
      </c>
      <c r="M17" s="15"/>
      <c r="N17" s="56"/>
      <c r="X17" s="54">
        <v>9536.2196485779768</v>
      </c>
      <c r="Y17" s="54">
        <v>6449.4304199053331</v>
      </c>
    </row>
    <row r="18" spans="4:25">
      <c r="D18" s="53" t="s">
        <v>16</v>
      </c>
      <c r="E18" s="53">
        <v>2015</v>
      </c>
      <c r="F18" s="54">
        <f>$N23*BY_Demands!H24*$P$31</f>
        <v>2397.2758013947073</v>
      </c>
      <c r="G18" s="54">
        <f>$N23*BY_Demands!I24*$P$33</f>
        <v>1614.0385677083057</v>
      </c>
      <c r="H18" s="53" t="s">
        <v>17</v>
      </c>
      <c r="I18" s="55" t="s">
        <v>30</v>
      </c>
      <c r="L18" s="57" t="s">
        <v>95</v>
      </c>
      <c r="M18" s="57">
        <v>2012</v>
      </c>
      <c r="N18" s="57">
        <v>2015</v>
      </c>
      <c r="O18" s="57">
        <v>2020</v>
      </c>
      <c r="P18" s="57">
        <v>2025</v>
      </c>
      <c r="Q18" s="57">
        <v>2030</v>
      </c>
      <c r="R18" s="57">
        <v>2035</v>
      </c>
      <c r="S18" s="57">
        <v>2040</v>
      </c>
      <c r="T18" s="57">
        <v>2045</v>
      </c>
      <c r="U18" s="57">
        <v>2050</v>
      </c>
      <c r="X18" s="54">
        <v>2140.1080696781996</v>
      </c>
      <c r="Y18" s="54">
        <v>1447.3741791932887</v>
      </c>
    </row>
    <row r="19" spans="4:25">
      <c r="D19" s="53" t="s">
        <v>16</v>
      </c>
      <c r="E19" s="53">
        <v>2015</v>
      </c>
      <c r="F19" s="54">
        <f>$N24*BY_Demands!H25*$P$31</f>
        <v>1031.1929262151832</v>
      </c>
      <c r="G19" s="54">
        <f>$N24*BY_Demands!I25*$P$33</f>
        <v>694.28188141346436</v>
      </c>
      <c r="H19" s="53" t="s">
        <v>17</v>
      </c>
      <c r="I19" s="55" t="s">
        <v>31</v>
      </c>
      <c r="L19" s="57" t="s">
        <v>87</v>
      </c>
      <c r="M19" s="58">
        <v>1</v>
      </c>
      <c r="N19" s="58">
        <v>1.0269341563786007</v>
      </c>
      <c r="O19" s="58">
        <v>1.0330864197530862</v>
      </c>
      <c r="P19" s="58">
        <v>1.0189711934156378</v>
      </c>
      <c r="Q19" s="58">
        <v>0.99882716049382692</v>
      </c>
      <c r="R19" s="58">
        <v>0.9780864197530863</v>
      </c>
      <c r="S19" s="58">
        <v>0.95843621399176948</v>
      </c>
      <c r="T19" s="58">
        <v>0.94034979423868303</v>
      </c>
      <c r="U19" s="58">
        <v>0.92384773662551434</v>
      </c>
      <c r="X19" s="54">
        <v>988.95922548450812</v>
      </c>
      <c r="Y19" s="54">
        <v>668.84194659221305</v>
      </c>
    </row>
    <row r="20" spans="4:25">
      <c r="D20" s="53" t="s">
        <v>16</v>
      </c>
      <c r="E20" s="53">
        <v>2015</v>
      </c>
      <c r="F20" s="54">
        <f>$N25*BY_Demands!H26*$P$31</f>
        <v>852.62481095692488</v>
      </c>
      <c r="G20" s="54">
        <f>$N25*BY_Demands!I26*$P$33</f>
        <v>574.05548742820338</v>
      </c>
      <c r="H20" s="53" t="s">
        <v>17</v>
      </c>
      <c r="I20" s="55" t="s">
        <v>32</v>
      </c>
      <c r="L20" s="57" t="s">
        <v>88</v>
      </c>
      <c r="M20" s="58">
        <v>1</v>
      </c>
      <c r="N20" s="58">
        <v>1.0102891609011886</v>
      </c>
      <c r="O20" s="58">
        <v>1.0221305659038493</v>
      </c>
      <c r="P20" s="58">
        <v>1.0290713145290049</v>
      </c>
      <c r="Q20" s="58">
        <v>1.0328410502040093</v>
      </c>
      <c r="R20" s="58">
        <v>1.0347259180415114</v>
      </c>
      <c r="S20" s="58">
        <v>1.0355685648394535</v>
      </c>
      <c r="T20" s="58">
        <v>1.0358790136597482</v>
      </c>
      <c r="U20" s="58">
        <v>1.0359677133226894</v>
      </c>
      <c r="X20" s="54">
        <v>769.06949069432801</v>
      </c>
      <c r="Y20" s="54">
        <v>520.12855734135007</v>
      </c>
    </row>
    <row r="21" spans="4:25">
      <c r="D21" s="46" t="s">
        <v>16</v>
      </c>
      <c r="E21" s="46">
        <v>2020</v>
      </c>
      <c r="F21" s="50">
        <f>$O7*BY_Demands!H13*$Q$30</f>
        <v>3571.2515063510459</v>
      </c>
      <c r="G21" s="50">
        <f>$O7*BY_Demands!I13*$Q$32</f>
        <v>6048.3899799944775</v>
      </c>
      <c r="H21" s="46" t="s">
        <v>17</v>
      </c>
      <c r="I21" s="45" t="s">
        <v>19</v>
      </c>
      <c r="L21" s="57" t="s">
        <v>89</v>
      </c>
      <c r="M21" s="58">
        <v>1</v>
      </c>
      <c r="N21" s="58">
        <v>0.95874930965631511</v>
      </c>
      <c r="O21" s="58">
        <v>0.95316283614427133</v>
      </c>
      <c r="P21" s="58">
        <v>0.95934406729257815</v>
      </c>
      <c r="Q21" s="58">
        <v>0.9555206253451719</v>
      </c>
      <c r="R21" s="58">
        <v>0.93982327201665328</v>
      </c>
      <c r="S21" s="58">
        <v>0.91562938102723124</v>
      </c>
      <c r="T21" s="58">
        <v>0.8862738434088111</v>
      </c>
      <c r="U21" s="58">
        <v>0.85426313777135843</v>
      </c>
    </row>
    <row r="22" spans="4:25">
      <c r="D22" s="46" t="s">
        <v>16</v>
      </c>
      <c r="E22" s="46">
        <v>2020</v>
      </c>
      <c r="F22" s="50">
        <f>$O8*BY_Demands!H14*$Q$30</f>
        <v>3236.4313498446786</v>
      </c>
      <c r="G22" s="50">
        <f>$O8*BY_Demands!I14*$Q$32</f>
        <v>5481.3274597233994</v>
      </c>
      <c r="H22" s="46" t="s">
        <v>17</v>
      </c>
      <c r="I22" s="45" t="s">
        <v>20</v>
      </c>
      <c r="L22" s="57" t="s">
        <v>90</v>
      </c>
      <c r="M22" s="58">
        <v>1</v>
      </c>
      <c r="N22" s="58">
        <v>0.76496827411167512</v>
      </c>
      <c r="O22" s="58">
        <v>0.7123159898477156</v>
      </c>
      <c r="P22" s="58">
        <v>0.71570431472081208</v>
      </c>
      <c r="Q22" s="58">
        <v>0.75053299492385805</v>
      </c>
      <c r="R22" s="58">
        <v>0.79805203045685291</v>
      </c>
      <c r="S22" s="58">
        <v>0.845717005076142</v>
      </c>
      <c r="T22" s="58">
        <v>0.88645304568527916</v>
      </c>
      <c r="U22" s="58">
        <v>0.91716370558375626</v>
      </c>
    </row>
    <row r="23" spans="4:25">
      <c r="D23" s="46" t="s">
        <v>16</v>
      </c>
      <c r="E23" s="46">
        <v>2020</v>
      </c>
      <c r="F23" s="50">
        <f>$O9*BY_Demands!H15*$Q$30</f>
        <v>3703.0704656055268</v>
      </c>
      <c r="G23" s="50">
        <f>$O9*BY_Demands!I15*$Q$32</f>
        <v>6271.6429407311243</v>
      </c>
      <c r="H23" s="46" t="s">
        <v>17</v>
      </c>
      <c r="I23" s="45" t="s">
        <v>21</v>
      </c>
      <c r="L23" s="57" t="s">
        <v>91</v>
      </c>
      <c r="M23" s="58">
        <v>1</v>
      </c>
      <c r="N23" s="58">
        <v>1.0719218090277776</v>
      </c>
      <c r="O23" s="58">
        <v>1.2324026899393672</v>
      </c>
      <c r="P23" s="58">
        <v>1.4502568894568992</v>
      </c>
      <c r="Q23" s="58">
        <v>1.7363358347406821</v>
      </c>
      <c r="R23" s="58">
        <v>2.1056032335566903</v>
      </c>
      <c r="S23" s="58">
        <v>2.5779584006635501</v>
      </c>
      <c r="T23" s="58">
        <v>3.1793680383166882</v>
      </c>
      <c r="U23" s="58">
        <v>3.9433699620168676</v>
      </c>
    </row>
    <row r="24" spans="4:25">
      <c r="D24" s="46" t="s">
        <v>16</v>
      </c>
      <c r="E24" s="46">
        <v>2020</v>
      </c>
      <c r="F24" s="50">
        <f>$O10*BY_Demands!H16*$Q$30</f>
        <v>13269.816105713189</v>
      </c>
      <c r="G24" s="50">
        <f>$O10*BY_Demands!I16*$Q$32</f>
        <v>22474.200606546601</v>
      </c>
      <c r="H24" s="46" t="s">
        <v>17</v>
      </c>
      <c r="I24" s="45" t="s">
        <v>22</v>
      </c>
      <c r="L24" s="57" t="s">
        <v>92</v>
      </c>
      <c r="M24" s="58">
        <v>1</v>
      </c>
      <c r="N24" s="58">
        <v>0.99779735682819382</v>
      </c>
      <c r="O24" s="58">
        <v>0.99296377875673025</v>
      </c>
      <c r="P24" s="58">
        <v>0.98770190895741539</v>
      </c>
      <c r="Q24" s="58">
        <v>0.98299069995105237</v>
      </c>
      <c r="R24" s="58">
        <v>0.97901370533529108</v>
      </c>
      <c r="S24" s="58">
        <v>0.97601566324033295</v>
      </c>
      <c r="T24" s="58">
        <v>0.97381302006852688</v>
      </c>
      <c r="U24" s="58">
        <v>0.97209985315712177</v>
      </c>
    </row>
    <row r="25" spans="4:25">
      <c r="D25" s="46" t="s">
        <v>16</v>
      </c>
      <c r="E25" s="46">
        <v>2020</v>
      </c>
      <c r="F25" s="50">
        <f>$O11*BY_Demands!H17*$Q$30</f>
        <v>4352.2570708302173</v>
      </c>
      <c r="G25" s="50">
        <f>$O11*BY_Demands!I17*$Q$32</f>
        <v>7371.1269034833176</v>
      </c>
      <c r="H25" s="46" t="s">
        <v>17</v>
      </c>
      <c r="I25" s="45" t="s">
        <v>23</v>
      </c>
      <c r="L25" s="57" t="s">
        <v>93</v>
      </c>
      <c r="M25" s="58">
        <v>1</v>
      </c>
      <c r="N25" s="58">
        <v>1.0608969315499606</v>
      </c>
      <c r="O25" s="58">
        <v>1.1523996852871754</v>
      </c>
      <c r="P25" s="58">
        <v>1.2325727773406769</v>
      </c>
      <c r="Q25" s="58">
        <v>1.3021243115656964</v>
      </c>
      <c r="R25" s="58">
        <v>1.3620771046420144</v>
      </c>
      <c r="S25" s="58">
        <v>1.4136113296616839</v>
      </c>
      <c r="T25" s="58">
        <v>1.4577498033044847</v>
      </c>
      <c r="U25" s="58">
        <v>1.4955153422501966</v>
      </c>
    </row>
    <row r="26" spans="4:25">
      <c r="D26" s="46" t="s">
        <v>16</v>
      </c>
      <c r="E26" s="46">
        <v>2020</v>
      </c>
      <c r="F26" s="50">
        <f>$O12*BY_Demands!H18*$Q$30</f>
        <v>1359.5133034924518</v>
      </c>
      <c r="G26" s="50">
        <f>$O12*BY_Demands!I18*$Q$32</f>
        <v>2302.5168145927346</v>
      </c>
      <c r="H26" s="46" t="s">
        <v>17</v>
      </c>
      <c r="I26" s="45" t="s">
        <v>24</v>
      </c>
      <c r="L26" s="15"/>
      <c r="M26" s="15"/>
    </row>
    <row r="27" spans="4:25">
      <c r="D27" s="46" t="s">
        <v>16</v>
      </c>
      <c r="E27" s="46">
        <v>2020</v>
      </c>
      <c r="F27" s="50">
        <f>$O13*BY_Demands!H19*$Q$30</f>
        <v>1598.5654533218465</v>
      </c>
      <c r="G27" s="50">
        <f>$O13*BY_Demands!I19*$Q$32</f>
        <v>2707.3834629239777</v>
      </c>
      <c r="H27" s="46" t="s">
        <v>17</v>
      </c>
      <c r="I27" s="45" t="s">
        <v>25</v>
      </c>
      <c r="M27" s="15"/>
    </row>
    <row r="28" spans="4:25">
      <c r="D28" s="53" t="s">
        <v>16</v>
      </c>
      <c r="E28" s="53">
        <v>2020</v>
      </c>
      <c r="F28" s="54">
        <f>$O19*BY_Demands!H20*Q$31</f>
        <v>3324.5318060381455</v>
      </c>
      <c r="G28" s="54">
        <f>$O19*BY_Demands!I20*Q$31</f>
        <v>2244.276181911338</v>
      </c>
      <c r="H28" s="53" t="s">
        <v>17</v>
      </c>
      <c r="I28" s="55" t="s">
        <v>26</v>
      </c>
      <c r="M28" s="15"/>
    </row>
    <row r="29" spans="4:25">
      <c r="D29" s="53" t="s">
        <v>16</v>
      </c>
      <c r="E29" s="53">
        <v>2020</v>
      </c>
      <c r="F29" s="54">
        <f>$O20*BY_Demands!H21*Q$31</f>
        <v>3052.1225515360547</v>
      </c>
      <c r="G29" s="54">
        <f>$O20*BY_Demands!I21*Q$31</f>
        <v>2060.3821368909612</v>
      </c>
      <c r="H29" s="53" t="s">
        <v>17</v>
      </c>
      <c r="I29" s="55" t="s">
        <v>27</v>
      </c>
      <c r="L29" s="15" t="s">
        <v>96</v>
      </c>
      <c r="M29" s="15"/>
      <c r="N29" s="16">
        <v>2010</v>
      </c>
      <c r="O29" s="16">
        <v>2012</v>
      </c>
      <c r="P29" s="16">
        <v>2015</v>
      </c>
      <c r="Q29" s="16">
        <v>2020</v>
      </c>
      <c r="R29" s="16">
        <v>2025</v>
      </c>
      <c r="S29" s="16">
        <v>2030</v>
      </c>
      <c r="T29" s="16">
        <v>2035</v>
      </c>
      <c r="U29" s="16">
        <v>2040</v>
      </c>
      <c r="V29" s="16">
        <v>2045</v>
      </c>
      <c r="W29" s="16">
        <v>2050</v>
      </c>
    </row>
    <row r="30" spans="4:25">
      <c r="D30" s="53" t="s">
        <v>16</v>
      </c>
      <c r="E30" s="53">
        <v>2020</v>
      </c>
      <c r="F30" s="54">
        <f>$O21*BY_Demands!H22*Q$31</f>
        <v>2971.2738155741995</v>
      </c>
      <c r="G30" s="54">
        <f>$O21*BY_Demands!I22*Q$31</f>
        <v>2005.8039577538952</v>
      </c>
      <c r="H30" s="53" t="s">
        <v>17</v>
      </c>
      <c r="I30" s="55" t="s">
        <v>28</v>
      </c>
      <c r="L30" s="15" t="s">
        <v>9</v>
      </c>
      <c r="M30" s="44" t="s">
        <v>97</v>
      </c>
      <c r="N30" s="44">
        <v>0.98806937170563958</v>
      </c>
      <c r="O30" s="44">
        <v>1</v>
      </c>
      <c r="P30" s="44">
        <v>1.0178959424415408</v>
      </c>
      <c r="Q30" s="44">
        <v>1.0368071864620032</v>
      </c>
      <c r="R30" s="44">
        <v>1.054852183869458</v>
      </c>
      <c r="S30" s="44">
        <v>1.069358728208718</v>
      </c>
      <c r="T30" s="44">
        <v>1.0802604336245571</v>
      </c>
      <c r="U30" s="44">
        <v>1.2174068535197016</v>
      </c>
      <c r="V30" s="44">
        <v>1.2478356784058295</v>
      </c>
      <c r="W30" s="44">
        <v>1.2784837305645957</v>
      </c>
    </row>
    <row r="31" spans="4:25">
      <c r="D31" s="53" t="s">
        <v>16</v>
      </c>
      <c r="E31" s="53">
        <v>2020</v>
      </c>
      <c r="F31" s="54">
        <f>$O22*BY_Demands!H23*Q$31</f>
        <v>7433.3824306414854</v>
      </c>
      <c r="G31" s="54">
        <f>$O22*BY_Demands!I23*Q$31</f>
        <v>5018.0188108976417</v>
      </c>
      <c r="H31" s="53" t="s">
        <v>17</v>
      </c>
      <c r="I31" s="55" t="s">
        <v>29</v>
      </c>
      <c r="L31" s="15"/>
      <c r="M31" s="57" t="s">
        <v>98</v>
      </c>
      <c r="N31" s="57">
        <v>0.98231557826768057</v>
      </c>
      <c r="O31" s="57">
        <v>1</v>
      </c>
      <c r="P31" s="57">
        <v>1.026526632598479</v>
      </c>
      <c r="Q31" s="57">
        <v>1.0749507555301652</v>
      </c>
      <c r="R31" s="57">
        <v>1.117348539881609</v>
      </c>
      <c r="S31" s="57">
        <v>1.1562960577207382</v>
      </c>
      <c r="T31" s="57">
        <v>1.1871719645831615</v>
      </c>
      <c r="U31" s="57">
        <v>1.0864199418244509</v>
      </c>
      <c r="V31" s="57">
        <v>1.0951376727861695</v>
      </c>
      <c r="W31" s="57">
        <v>1.1071212019990386</v>
      </c>
    </row>
    <row r="32" spans="4:25">
      <c r="D32" s="53" t="s">
        <v>16</v>
      </c>
      <c r="E32" s="53">
        <v>2020</v>
      </c>
      <c r="F32" s="54">
        <f>$O23*BY_Demands!H24*Q$31</f>
        <v>2886.1963956780451</v>
      </c>
      <c r="G32" s="54">
        <f>$O23*BY_Demands!I24*Q$31</f>
        <v>1948.3711406743239</v>
      </c>
      <c r="H32" s="53" t="s">
        <v>17</v>
      </c>
      <c r="I32" s="55" t="s">
        <v>30</v>
      </c>
      <c r="L32" s="15" t="s">
        <v>8</v>
      </c>
      <c r="M32" s="44" t="s">
        <v>97</v>
      </c>
      <c r="N32" s="44">
        <v>0.987752154645689</v>
      </c>
      <c r="O32" s="44">
        <v>1</v>
      </c>
      <c r="P32" s="44">
        <v>1.0183717680314668</v>
      </c>
      <c r="Q32" s="44">
        <v>1.0369496177197397</v>
      </c>
      <c r="R32" s="44">
        <v>1.051470987568867</v>
      </c>
      <c r="S32" s="44">
        <v>1.0603004632096686</v>
      </c>
      <c r="T32" s="44">
        <v>1.0646901197661374</v>
      </c>
      <c r="U32" s="44">
        <v>1.1465871440907782</v>
      </c>
      <c r="V32" s="44">
        <v>1.1627212774712143</v>
      </c>
      <c r="W32" s="44">
        <v>1.1788800847920069</v>
      </c>
    </row>
    <row r="33" spans="4:23">
      <c r="D33" s="53" t="s">
        <v>16</v>
      </c>
      <c r="E33" s="53">
        <v>2020</v>
      </c>
      <c r="F33" s="54">
        <f>$O24*BY_Demands!H25*Q$31</f>
        <v>1074.6061719286367</v>
      </c>
      <c r="G33" s="54">
        <f>$O24*BY_Demands!I25*Q$31</f>
        <v>725.42937691680856</v>
      </c>
      <c r="H33" s="53" t="s">
        <v>17</v>
      </c>
      <c r="I33" s="55" t="s">
        <v>31</v>
      </c>
      <c r="M33" s="57" t="s">
        <v>98</v>
      </c>
      <c r="N33" s="57">
        <v>0.9841251696997928</v>
      </c>
      <c r="O33" s="57">
        <v>1</v>
      </c>
      <c r="P33" s="57">
        <v>1.0238122454503109</v>
      </c>
      <c r="Q33" s="57">
        <v>1.0641351135546686</v>
      </c>
      <c r="R33" s="57">
        <v>1.093545523903293</v>
      </c>
      <c r="S33" s="57">
        <v>1.119666544355856</v>
      </c>
      <c r="T33" s="57">
        <v>1.1332938901133505</v>
      </c>
      <c r="U33" s="57">
        <v>1.0621838562190011</v>
      </c>
      <c r="V33" s="57">
        <v>1.0599538049158781</v>
      </c>
      <c r="W33" s="57">
        <v>1.0579622153025048</v>
      </c>
    </row>
    <row r="34" spans="4:23">
      <c r="D34" s="53" t="s">
        <v>16</v>
      </c>
      <c r="E34" s="53">
        <v>2020</v>
      </c>
      <c r="F34" s="54">
        <f>$O25*BY_Demands!H26*Q$31</f>
        <v>969.85375563736204</v>
      </c>
      <c r="G34" s="54">
        <f>$O25*BY_Demands!I26*Q$31</f>
        <v>654.71465177771154</v>
      </c>
      <c r="H34" s="53" t="s">
        <v>17</v>
      </c>
      <c r="I34" s="55" t="s">
        <v>32</v>
      </c>
    </row>
    <row r="35" spans="4:23">
      <c r="D35" s="46" t="s">
        <v>16</v>
      </c>
      <c r="E35" s="46">
        <v>2025</v>
      </c>
      <c r="F35" s="50">
        <f>$P7*BY_Demands!H13*$R$30</f>
        <v>3514.4516842581029</v>
      </c>
      <c r="G35" s="50">
        <f>$P7*BY_Demands!I13*$R$32</f>
        <v>5932.2979647824368</v>
      </c>
      <c r="H35" s="46" t="s">
        <v>17</v>
      </c>
      <c r="I35" s="45" t="s">
        <v>19</v>
      </c>
    </row>
    <row r="36" spans="4:23">
      <c r="D36" s="46" t="s">
        <v>16</v>
      </c>
      <c r="E36" s="46">
        <v>2025</v>
      </c>
      <c r="F36" s="50">
        <f>$P8*BY_Demands!H14*$R$30</f>
        <v>3306.3579191725535</v>
      </c>
      <c r="G36" s="50">
        <f>$P8*BY_Demands!I14*$R$32</f>
        <v>5581.0414018795018</v>
      </c>
      <c r="H36" s="46" t="s">
        <v>17</v>
      </c>
      <c r="I36" s="45" t="s">
        <v>20</v>
      </c>
    </row>
    <row r="37" spans="4:23">
      <c r="D37" s="46" t="s">
        <v>16</v>
      </c>
      <c r="E37" s="46">
        <v>2025</v>
      </c>
      <c r="F37" s="50">
        <f>$P9*BY_Demands!H15*$R$30</f>
        <v>3718.1789734575682</v>
      </c>
      <c r="G37" s="50">
        <f>$P9*BY_Demands!I15*$R$32</f>
        <v>6276.1840362575495</v>
      </c>
      <c r="H37" s="46" t="s">
        <v>17</v>
      </c>
      <c r="I37" s="45" t="s">
        <v>21</v>
      </c>
      <c r="L37" s="15"/>
      <c r="M37" s="15"/>
    </row>
    <row r="38" spans="4:23">
      <c r="D38" s="46" t="s">
        <v>16</v>
      </c>
      <c r="E38" s="46">
        <v>2025</v>
      </c>
      <c r="F38" s="50">
        <f>$P10*BY_Demands!H16*$R$30</f>
        <v>13438.765212839051</v>
      </c>
      <c r="G38" s="50">
        <f>$P10*BY_Demands!I16*$R$32</f>
        <v>22684.266760134353</v>
      </c>
      <c r="H38" s="46" t="s">
        <v>17</v>
      </c>
      <c r="I38" s="45" t="s">
        <v>22</v>
      </c>
      <c r="L38" s="15"/>
      <c r="M38" s="15"/>
    </row>
    <row r="39" spans="4:23">
      <c r="D39" s="46" t="s">
        <v>16</v>
      </c>
      <c r="E39" s="46">
        <v>2025</v>
      </c>
      <c r="F39" s="50">
        <f>$P11*BY_Demands!H17*$R$30</f>
        <v>5210.7525145613799</v>
      </c>
      <c r="G39" s="50">
        <f>$P11*BY_Demands!I17*$R$32</f>
        <v>8795.6071997167837</v>
      </c>
      <c r="H39" s="46" t="s">
        <v>17</v>
      </c>
      <c r="I39" s="45" t="s">
        <v>23</v>
      </c>
      <c r="L39" s="15"/>
      <c r="M39" s="15"/>
    </row>
    <row r="40" spans="4:23">
      <c r="D40" s="46" t="s">
        <v>16</v>
      </c>
      <c r="E40" s="46">
        <v>2025</v>
      </c>
      <c r="F40" s="50">
        <f>$P12*BY_Demands!H18*$R$30</f>
        <v>1388.2274406411721</v>
      </c>
      <c r="G40" s="50">
        <f>$P12*BY_Demands!I18*$R$32</f>
        <v>2343.2898103731413</v>
      </c>
      <c r="H40" s="46" t="s">
        <v>17</v>
      </c>
      <c r="I40" s="45" t="s">
        <v>24</v>
      </c>
      <c r="L40" s="15"/>
      <c r="M40" s="15"/>
    </row>
    <row r="41" spans="4:23">
      <c r="D41" s="46" t="s">
        <v>16</v>
      </c>
      <c r="E41" s="46">
        <v>2025</v>
      </c>
      <c r="F41" s="50">
        <f>$P13*BY_Demands!H19*$R$30</f>
        <v>1647.0970824592259</v>
      </c>
      <c r="G41" s="50">
        <f>$P13*BY_Demands!I19*$R$32</f>
        <v>2780.254659308142</v>
      </c>
      <c r="H41" s="46" t="s">
        <v>17</v>
      </c>
      <c r="I41" s="45" t="s">
        <v>25</v>
      </c>
      <c r="L41" s="59"/>
      <c r="M41" s="59"/>
      <c r="N41" s="33"/>
      <c r="O41" s="33"/>
      <c r="P41" s="33"/>
      <c r="Q41" s="33"/>
      <c r="R41" s="33"/>
    </row>
    <row r="42" spans="4:23">
      <c r="D42" s="53" t="s">
        <v>16</v>
      </c>
      <c r="E42" s="53">
        <v>2025</v>
      </c>
      <c r="F42" s="54">
        <f>$P19*BY_Demands!H20*R$31</f>
        <v>3408.4414857866723</v>
      </c>
      <c r="G42" s="54">
        <f>$P19*BY_Demands!I20*S$33</f>
        <v>2305.6940917882885</v>
      </c>
      <c r="H42" s="53" t="s">
        <v>17</v>
      </c>
      <c r="I42" s="55" t="s">
        <v>26</v>
      </c>
      <c r="L42" s="33"/>
      <c r="M42" s="60"/>
      <c r="N42" s="60"/>
      <c r="O42" s="60"/>
      <c r="P42" s="60"/>
      <c r="Q42" s="60"/>
      <c r="R42" s="33"/>
    </row>
    <row r="43" spans="4:23">
      <c r="D43" s="53" t="s">
        <v>16</v>
      </c>
      <c r="E43" s="53">
        <v>2025</v>
      </c>
      <c r="F43" s="54">
        <f>$P20*BY_Demands!H21*R$31</f>
        <v>3194.0459599955998</v>
      </c>
      <c r="G43" s="54">
        <f>$P20*BY_Demands!I21*S$33</f>
        <v>2160.6628512099528</v>
      </c>
      <c r="H43" s="53" t="s">
        <v>17</v>
      </c>
      <c r="I43" s="55" t="s">
        <v>27</v>
      </c>
      <c r="L43" s="33"/>
      <c r="M43" s="60"/>
      <c r="N43" s="60"/>
      <c r="O43" s="60"/>
      <c r="P43" s="60"/>
      <c r="Q43" s="60"/>
      <c r="R43" s="33"/>
    </row>
    <row r="44" spans="4:23">
      <c r="D44" s="53" t="s">
        <v>16</v>
      </c>
      <c r="E44" s="53">
        <v>2025</v>
      </c>
      <c r="F44" s="54">
        <f>$P21*BY_Demands!H22*R$31</f>
        <v>3108.4942301213378</v>
      </c>
      <c r="G44" s="54">
        <f>$P21*BY_Demands!I22*S$33</f>
        <v>2102.7900319358332</v>
      </c>
      <c r="H44" s="53" t="s">
        <v>17</v>
      </c>
      <c r="I44" s="55" t="s">
        <v>28</v>
      </c>
      <c r="L44" s="33"/>
      <c r="M44" s="60"/>
      <c r="N44" s="60"/>
      <c r="O44" s="60"/>
      <c r="P44" s="60"/>
      <c r="Q44" s="60"/>
      <c r="R44" s="33"/>
    </row>
    <row r="45" spans="4:23">
      <c r="D45" s="53" t="s">
        <v>16</v>
      </c>
      <c r="E45" s="53">
        <v>2025</v>
      </c>
      <c r="F45" s="54">
        <f>$P22*BY_Demands!H23*R$31</f>
        <v>7763.3204916866662</v>
      </c>
      <c r="G45" s="54">
        <f>$P22*BY_Demands!I23*S$33</f>
        <v>5251.6207964795449</v>
      </c>
      <c r="H45" s="53" t="s">
        <v>17</v>
      </c>
      <c r="I45" s="55" t="s">
        <v>29</v>
      </c>
      <c r="L45" s="33"/>
      <c r="M45" s="60"/>
      <c r="N45" s="60"/>
      <c r="O45" s="60"/>
      <c r="P45" s="60"/>
      <c r="Q45" s="60"/>
      <c r="R45" s="33"/>
    </row>
    <row r="46" spans="4:23">
      <c r="D46" s="53" t="s">
        <v>16</v>
      </c>
      <c r="E46" s="53">
        <v>2025</v>
      </c>
      <c r="F46" s="54">
        <f>$P23*BY_Demands!H24*R$31</f>
        <v>3530.3541669230899</v>
      </c>
      <c r="G46" s="54">
        <f>$P23*BY_Demands!I24*S$33</f>
        <v>2388.1638509971549</v>
      </c>
      <c r="H46" s="53" t="s">
        <v>17</v>
      </c>
      <c r="I46" s="55" t="s">
        <v>30</v>
      </c>
      <c r="L46" s="33"/>
      <c r="M46" s="60"/>
      <c r="N46" s="60"/>
      <c r="O46" s="60"/>
      <c r="P46" s="60"/>
      <c r="Q46" s="60"/>
      <c r="R46" s="33"/>
    </row>
    <row r="47" spans="4:23">
      <c r="D47" s="53" t="s">
        <v>16</v>
      </c>
      <c r="E47" s="53">
        <v>2025</v>
      </c>
      <c r="F47" s="54">
        <f>$P24*BY_Demands!H25*R$31</f>
        <v>1111.0712593403773</v>
      </c>
      <c r="G47" s="54">
        <f>$P24*BY_Demands!I25*S$33</f>
        <v>751.60170679169551</v>
      </c>
      <c r="H47" s="53" t="s">
        <v>17</v>
      </c>
      <c r="I47" s="55" t="s">
        <v>31</v>
      </c>
      <c r="L47" s="33"/>
      <c r="M47" s="60"/>
      <c r="N47" s="60"/>
      <c r="O47" s="60"/>
      <c r="P47" s="60"/>
      <c r="Q47" s="60"/>
      <c r="R47" s="33"/>
    </row>
    <row r="48" spans="4:23">
      <c r="D48" s="53" t="s">
        <v>16</v>
      </c>
      <c r="E48" s="53">
        <v>2025</v>
      </c>
      <c r="F48" s="54">
        <f>$P25*BY_Demands!H26*R$31</f>
        <v>1078.2408690346506</v>
      </c>
      <c r="G48" s="54">
        <f>$P25*BY_Demands!I26*S$33</f>
        <v>729.39307059398459</v>
      </c>
      <c r="H48" s="53" t="s">
        <v>17</v>
      </c>
      <c r="I48" s="55" t="s">
        <v>32</v>
      </c>
      <c r="L48" s="33"/>
      <c r="M48" s="60"/>
      <c r="N48" s="60"/>
      <c r="O48" s="60"/>
      <c r="P48" s="60"/>
      <c r="Q48" s="60"/>
      <c r="R48" s="33"/>
    </row>
    <row r="49" spans="4:13">
      <c r="D49" s="46" t="s">
        <v>16</v>
      </c>
      <c r="E49" s="46">
        <v>2030</v>
      </c>
      <c r="F49" s="50">
        <f>$Q7*BY_Demands!H13*$S$30</f>
        <v>3451.4876724736887</v>
      </c>
      <c r="G49" s="50">
        <f>$Q7*BY_Demands!I13*$S$32</f>
        <v>5795.2416621756056</v>
      </c>
      <c r="H49" s="46" t="s">
        <v>17</v>
      </c>
      <c r="I49" s="45" t="s">
        <v>19</v>
      </c>
      <c r="L49" s="15"/>
      <c r="M49" s="15"/>
    </row>
    <row r="50" spans="4:13">
      <c r="D50" s="46" t="s">
        <v>16</v>
      </c>
      <c r="E50" s="46">
        <v>2030</v>
      </c>
      <c r="F50" s="50">
        <f>$Q8*BY_Demands!H14*$S$30</f>
        <v>3358.5306566891454</v>
      </c>
      <c r="G50" s="50">
        <f>$Q8*BY_Demands!I14*$S$32</f>
        <v>5639.1616115462994</v>
      </c>
      <c r="H50" s="46" t="s">
        <v>17</v>
      </c>
      <c r="I50" s="45" t="s">
        <v>20</v>
      </c>
      <c r="L50" s="15"/>
      <c r="M50" s="15"/>
    </row>
    <row r="51" spans="4:13">
      <c r="D51" s="46" t="s">
        <v>16</v>
      </c>
      <c r="E51" s="46">
        <v>2030</v>
      </c>
      <c r="F51" s="50">
        <f>$Q9*BY_Demands!H15*$S$30</f>
        <v>3675.2801070733581</v>
      </c>
      <c r="G51" s="50">
        <f>$Q9*BY_Demands!I15*$S$32</f>
        <v>6171.0017296430296</v>
      </c>
      <c r="H51" s="46" t="s">
        <v>17</v>
      </c>
      <c r="I51" s="45" t="s">
        <v>21</v>
      </c>
      <c r="L51" s="15"/>
      <c r="M51" s="15"/>
    </row>
    <row r="52" spans="4:13">
      <c r="D52" s="46" t="s">
        <v>16</v>
      </c>
      <c r="E52" s="46">
        <v>2030</v>
      </c>
      <c r="F52" s="50">
        <f>$Q10*BY_Demands!H16*$S$30</f>
        <v>13835.545168389417</v>
      </c>
      <c r="G52" s="50">
        <f>$Q10*BY_Demands!I16*$S$32</f>
        <v>23230.657440331372</v>
      </c>
      <c r="H52" s="46" t="s">
        <v>17</v>
      </c>
      <c r="I52" s="45" t="s">
        <v>22</v>
      </c>
      <c r="L52" s="15"/>
      <c r="M52" s="15"/>
    </row>
    <row r="53" spans="4:13">
      <c r="D53" s="46" t="s">
        <v>16</v>
      </c>
      <c r="E53" s="46">
        <v>2030</v>
      </c>
      <c r="F53" s="50">
        <f>$Q11*BY_Demands!H17*$S$30</f>
        <v>6324.4250487090958</v>
      </c>
      <c r="G53" s="50">
        <f>$Q11*BY_Demands!I17*$S$32</f>
        <v>10619.064881468214</v>
      </c>
      <c r="H53" s="46" t="s">
        <v>17</v>
      </c>
      <c r="I53" s="45" t="s">
        <v>23</v>
      </c>
      <c r="L53" s="15"/>
      <c r="M53" s="15"/>
    </row>
    <row r="54" spans="4:13">
      <c r="D54" s="46" t="s">
        <v>16</v>
      </c>
      <c r="E54" s="46">
        <v>2030</v>
      </c>
      <c r="F54" s="50">
        <f>$Q12*BY_Demands!H18*$S$30</f>
        <v>1413.7054727070224</v>
      </c>
      <c r="G54" s="50">
        <f>$Q12*BY_Demands!I18*$S$32</f>
        <v>2373.6908924277286</v>
      </c>
      <c r="H54" s="46" t="s">
        <v>17</v>
      </c>
      <c r="I54" s="45" t="s">
        <v>24</v>
      </c>
      <c r="L54" s="15"/>
      <c r="M54" s="15"/>
    </row>
    <row r="55" spans="4:13">
      <c r="D55" s="46" t="s">
        <v>16</v>
      </c>
      <c r="E55" s="46">
        <v>2030</v>
      </c>
      <c r="F55" s="50">
        <f>$Q13*BY_Demands!H19*$S$30</f>
        <v>1682.0793332441726</v>
      </c>
      <c r="G55" s="50">
        <f>$Q13*BY_Demands!I19*$S$32</f>
        <v>2824.3056780541019</v>
      </c>
      <c r="H55" s="46" t="s">
        <v>17</v>
      </c>
      <c r="I55" s="45" t="s">
        <v>25</v>
      </c>
      <c r="L55" s="15"/>
      <c r="M55" s="15"/>
    </row>
    <row r="56" spans="4:13">
      <c r="D56" s="53" t="s">
        <v>16</v>
      </c>
      <c r="E56" s="53">
        <v>2030</v>
      </c>
      <c r="F56" s="54">
        <f>$Q19*BY_Demands!H20*S$31</f>
        <v>3457.5196628299782</v>
      </c>
      <c r="G56" s="54">
        <f>$Q19*BY_Demands!I20*T$33</f>
        <v>2287.6204445268427</v>
      </c>
      <c r="H56" s="53" t="s">
        <v>17</v>
      </c>
      <c r="I56" s="55" t="s">
        <v>26</v>
      </c>
      <c r="L56" s="15"/>
      <c r="M56" s="15"/>
    </row>
    <row r="57" spans="4:13">
      <c r="D57" s="53" t="s">
        <v>16</v>
      </c>
      <c r="E57" s="53">
        <v>2030</v>
      </c>
      <c r="F57" s="54">
        <f>$Q20*BY_Demands!H21*S$31</f>
        <v>3317.489511065075</v>
      </c>
      <c r="G57" s="54">
        <f>$Q20*BY_Demands!I21*T$33</f>
        <v>2194.9714159554819</v>
      </c>
      <c r="H57" s="53" t="s">
        <v>17</v>
      </c>
      <c r="I57" s="55" t="s">
        <v>27</v>
      </c>
      <c r="L57" s="15"/>
      <c r="M57" s="15"/>
    </row>
    <row r="58" spans="4:13">
      <c r="D58" s="53" t="s">
        <v>16</v>
      </c>
      <c r="E58" s="53">
        <v>2030</v>
      </c>
      <c r="F58" s="54">
        <f>$Q21*BY_Demands!H22*S$31</f>
        <v>3204.0266261406059</v>
      </c>
      <c r="G58" s="54">
        <f>$Q21*BY_Demands!I22*T$33</f>
        <v>2119.9002549614902</v>
      </c>
      <c r="H58" s="53" t="s">
        <v>17</v>
      </c>
      <c r="I58" s="55" t="s">
        <v>28</v>
      </c>
      <c r="L58" s="15"/>
      <c r="M58" s="15"/>
    </row>
    <row r="59" spans="4:13">
      <c r="D59" s="53" t="s">
        <v>16</v>
      </c>
      <c r="E59" s="53">
        <v>2030</v>
      </c>
      <c r="F59" s="54">
        <f>$Q22*BY_Demands!H23*S$31</f>
        <v>8424.886302828023</v>
      </c>
      <c r="G59" s="54">
        <f>$Q22*BY_Demands!I23*T$33</f>
        <v>5574.2104249925487</v>
      </c>
      <c r="H59" s="53" t="s">
        <v>17</v>
      </c>
      <c r="I59" s="55" t="s">
        <v>29</v>
      </c>
      <c r="L59" s="15"/>
      <c r="M59" s="15"/>
    </row>
    <row r="60" spans="4:13">
      <c r="D60" s="53" t="s">
        <v>16</v>
      </c>
      <c r="E60" s="53">
        <v>2030</v>
      </c>
      <c r="F60" s="54">
        <f>$Q23*BY_Demands!H24*S$31</f>
        <v>4374.0872984099442</v>
      </c>
      <c r="G60" s="54">
        <f>$Q23*BY_Demands!I24*T$33</f>
        <v>2894.0548444481433</v>
      </c>
      <c r="H60" s="53" t="s">
        <v>17</v>
      </c>
      <c r="I60" s="55" t="s">
        <v>30</v>
      </c>
      <c r="L60" s="15"/>
      <c r="M60" s="15"/>
    </row>
    <row r="61" spans="4:13">
      <c r="D61" s="53" t="s">
        <v>16</v>
      </c>
      <c r="E61" s="53">
        <v>2030</v>
      </c>
      <c r="F61" s="54">
        <f>$Q24*BY_Demands!H25*S$31</f>
        <v>1144.3155738834923</v>
      </c>
      <c r="G61" s="54">
        <f>$Q24*BY_Demands!I25*T$33</f>
        <v>757.12069838634363</v>
      </c>
      <c r="H61" s="53" t="s">
        <v>17</v>
      </c>
      <c r="I61" s="55" t="s">
        <v>31</v>
      </c>
      <c r="L61" s="15"/>
      <c r="M61" s="15"/>
    </row>
    <row r="62" spans="4:13">
      <c r="D62" s="53" t="s">
        <v>16</v>
      </c>
      <c r="E62" s="53">
        <v>2030</v>
      </c>
      <c r="F62" s="54">
        <f>$Q25*BY_Demands!H26*S$31</f>
        <v>1178.7889174512513</v>
      </c>
      <c r="G62" s="54">
        <f>$Q25*BY_Demands!I26*T$33</f>
        <v>779.92951315162281</v>
      </c>
      <c r="H62" s="53" t="s">
        <v>17</v>
      </c>
      <c r="I62" s="55" t="s">
        <v>32</v>
      </c>
      <c r="L62" s="15"/>
      <c r="M62" s="15"/>
    </row>
    <row r="63" spans="4:13">
      <c r="D63" s="46" t="s">
        <v>16</v>
      </c>
      <c r="E63" s="46">
        <v>2035</v>
      </c>
      <c r="F63" s="50">
        <f>$R7*BY_Demands!H13*$T$30</f>
        <v>3389.5755624023095</v>
      </c>
      <c r="G63" s="50">
        <f>$R7*BY_Demands!I13*$T$32</f>
        <v>5657.1769838947484</v>
      </c>
      <c r="H63" s="46" t="s">
        <v>17</v>
      </c>
      <c r="I63" s="45" t="s">
        <v>19</v>
      </c>
      <c r="L63" s="15"/>
      <c r="M63" s="15"/>
    </row>
    <row r="64" spans="4:13">
      <c r="D64" s="46" t="s">
        <v>16</v>
      </c>
      <c r="E64" s="46">
        <v>2035</v>
      </c>
      <c r="F64" s="50">
        <f>$R8*BY_Demands!H14*$T$30</f>
        <v>3395.5803512842754</v>
      </c>
      <c r="G64" s="50">
        <f>$R8*BY_Demands!I14*$T$32</f>
        <v>5667.1989329060025</v>
      </c>
      <c r="H64" s="46" t="s">
        <v>17</v>
      </c>
      <c r="I64" s="45" t="s">
        <v>20</v>
      </c>
      <c r="L64" s="15"/>
      <c r="M64" s="15"/>
    </row>
    <row r="65" spans="4:13">
      <c r="D65" s="46" t="s">
        <v>16</v>
      </c>
      <c r="E65" s="46">
        <v>2035</v>
      </c>
      <c r="F65" s="50">
        <f>$R9*BY_Demands!H15*$T$30</f>
        <v>3598.4655586152658</v>
      </c>
      <c r="G65" s="50">
        <f>$R9*BY_Demands!I15*$T$32</f>
        <v>6005.8128697117463</v>
      </c>
      <c r="H65" s="46" t="s">
        <v>17</v>
      </c>
      <c r="I65" s="45" t="s">
        <v>21</v>
      </c>
      <c r="L65" s="15"/>
      <c r="M65" s="15"/>
    </row>
    <row r="66" spans="4:13">
      <c r="D66" s="46" t="s">
        <v>16</v>
      </c>
      <c r="E66" s="46">
        <v>2035</v>
      </c>
      <c r="F66" s="50">
        <f>$R10*BY_Demands!H16*$T$30</f>
        <v>14231.669053915262</v>
      </c>
      <c r="G66" s="50">
        <f>$R10*BY_Demands!I16*$T$32</f>
        <v>23752.552239064338</v>
      </c>
      <c r="H66" s="46" t="s">
        <v>17</v>
      </c>
      <c r="I66" s="45" t="s">
        <v>22</v>
      </c>
      <c r="L66" s="15"/>
      <c r="M66" s="15"/>
    </row>
    <row r="67" spans="4:13">
      <c r="D67" s="46" t="s">
        <v>16</v>
      </c>
      <c r="E67" s="46">
        <v>2035</v>
      </c>
      <c r="F67" s="50">
        <f>$R11*BY_Demands!H17*$T$30</f>
        <v>7747.6307050329542</v>
      </c>
      <c r="G67" s="50">
        <f>$R11*BY_Demands!I17*$T$32</f>
        <v>12930.739349904003</v>
      </c>
      <c r="H67" s="46" t="s">
        <v>17</v>
      </c>
      <c r="I67" s="45" t="s">
        <v>23</v>
      </c>
      <c r="L67" s="15"/>
      <c r="M67" s="15"/>
    </row>
    <row r="68" spans="4:13">
      <c r="D68" s="46" t="s">
        <v>16</v>
      </c>
      <c r="E68" s="46">
        <v>2035</v>
      </c>
      <c r="F68" s="50">
        <f>$R12*BY_Demands!H18*$T$30</f>
        <v>1435.4639464529971</v>
      </c>
      <c r="G68" s="50">
        <f>$R12*BY_Demands!I18*$T$32</f>
        <v>2395.7788960837315</v>
      </c>
      <c r="H68" s="46" t="s">
        <v>17</v>
      </c>
      <c r="I68" s="45" t="s">
        <v>24</v>
      </c>
      <c r="L68" s="15"/>
      <c r="M68" s="15"/>
    </row>
    <row r="69" spans="4:13">
      <c r="D69" s="46" t="s">
        <v>16</v>
      </c>
      <c r="E69" s="46">
        <v>2035</v>
      </c>
      <c r="F69" s="50">
        <f>$R13*BY_Demands!H19*$T$30</f>
        <v>1706.7654185986876</v>
      </c>
      <c r="G69" s="50">
        <f>$R13*BY_Demands!I19*$T$32</f>
        <v>2848.5790817304551</v>
      </c>
      <c r="H69" s="46" t="s">
        <v>17</v>
      </c>
      <c r="I69" s="45" t="s">
        <v>25</v>
      </c>
      <c r="L69" s="15"/>
      <c r="M69" s="15"/>
    </row>
    <row r="70" spans="4:13">
      <c r="D70" s="53" t="s">
        <v>16</v>
      </c>
      <c r="E70" s="53">
        <v>2035</v>
      </c>
      <c r="F70" s="54">
        <f>$R19*BY_Demands!H20*T$31</f>
        <v>3476.1309730352141</v>
      </c>
      <c r="G70" s="54">
        <f>$R19*BY_Demands!I20*U$33</f>
        <v>2099.5586160341513</v>
      </c>
      <c r="H70" s="53" t="s">
        <v>17</v>
      </c>
      <c r="I70" s="55" t="s">
        <v>26</v>
      </c>
      <c r="L70" s="15"/>
      <c r="M70" s="15"/>
    </row>
    <row r="71" spans="4:13">
      <c r="D71" s="53" t="s">
        <v>16</v>
      </c>
      <c r="E71" s="53">
        <v>2035</v>
      </c>
      <c r="F71" s="54">
        <f>$R20*BY_Demands!H21*T$31</f>
        <v>3412.2903852691525</v>
      </c>
      <c r="G71" s="54">
        <f>$R20*BY_Demands!I21*U$33</f>
        <v>2060.9993508233033</v>
      </c>
      <c r="H71" s="53" t="s">
        <v>17</v>
      </c>
      <c r="I71" s="55" t="s">
        <v>27</v>
      </c>
      <c r="L71" s="15"/>
      <c r="M71" s="15"/>
    </row>
    <row r="72" spans="4:13">
      <c r="D72" s="53" t="s">
        <v>16</v>
      </c>
      <c r="E72" s="53">
        <v>2035</v>
      </c>
      <c r="F72" s="54">
        <f>$R21*BY_Demands!H22*T$31</f>
        <v>3235.5404418206108</v>
      </c>
      <c r="G72" s="54">
        <f>$R21*BY_Demands!I22*U$33</f>
        <v>1954.2436303025372</v>
      </c>
      <c r="H72" s="53" t="s">
        <v>17</v>
      </c>
      <c r="I72" s="55" t="s">
        <v>28</v>
      </c>
      <c r="L72" s="15"/>
      <c r="M72" s="15"/>
    </row>
    <row r="73" spans="4:13">
      <c r="D73" s="53" t="s">
        <v>16</v>
      </c>
      <c r="E73" s="53">
        <v>2035</v>
      </c>
      <c r="F73" s="54">
        <f>$R22*BY_Demands!H23*T$31</f>
        <v>9197.5054353961805</v>
      </c>
      <c r="G73" s="54">
        <f>$R22*BY_Demands!I23*U$33</f>
        <v>5555.2284803715884</v>
      </c>
      <c r="H73" s="53" t="s">
        <v>17</v>
      </c>
      <c r="I73" s="55" t="s">
        <v>29</v>
      </c>
      <c r="L73" s="15"/>
      <c r="M73" s="15"/>
    </row>
    <row r="74" spans="4:13">
      <c r="D74" s="53" t="s">
        <v>16</v>
      </c>
      <c r="E74" s="53">
        <v>2035</v>
      </c>
      <c r="F74" s="54">
        <f>$R23*BY_Demands!H24*T$31</f>
        <v>5445.9649772568118</v>
      </c>
      <c r="G74" s="54">
        <f>$R23*BY_Demands!I24*U$33</f>
        <v>3289.3244757794628</v>
      </c>
      <c r="H74" s="53" t="s">
        <v>17</v>
      </c>
      <c r="I74" s="55" t="s">
        <v>30</v>
      </c>
      <c r="L74" s="15"/>
      <c r="M74" s="15"/>
    </row>
    <row r="75" spans="4:13">
      <c r="D75" s="53" t="s">
        <v>16</v>
      </c>
      <c r="E75" s="53">
        <v>2035</v>
      </c>
      <c r="F75" s="54">
        <f>$R24*BY_Demands!H25*T$31</f>
        <v>1170.1182644269777</v>
      </c>
      <c r="G75" s="54">
        <f>$R24*BY_Demands!I25*U$33</f>
        <v>706.74318744425079</v>
      </c>
      <c r="H75" s="53" t="s">
        <v>17</v>
      </c>
      <c r="I75" s="55" t="s">
        <v>31</v>
      </c>
      <c r="L75" s="15"/>
      <c r="M75" s="15"/>
    </row>
    <row r="76" spans="4:13">
      <c r="D76" s="53" t="s">
        <v>16</v>
      </c>
      <c r="E76" s="53">
        <v>2035</v>
      </c>
      <c r="F76" s="54">
        <f>$R25*BY_Demands!H26*T$31</f>
        <v>1265.9888378076275</v>
      </c>
      <c r="G76" s="54">
        <f>$R25*BY_Demands!I26*U$33</f>
        <v>764.6483382935354</v>
      </c>
      <c r="H76" s="53" t="s">
        <v>17</v>
      </c>
      <c r="I76" s="55" t="s">
        <v>32</v>
      </c>
      <c r="L76" s="15"/>
      <c r="M76" s="15"/>
    </row>
    <row r="77" spans="4:13">
      <c r="D77" s="46" t="s">
        <v>16</v>
      </c>
      <c r="E77" s="46">
        <v>2040</v>
      </c>
      <c r="F77" s="50">
        <f>$S7*BY_Demands!H13*$U$30</f>
        <v>3726.2452012337931</v>
      </c>
      <c r="G77" s="50">
        <f>$S7*BY_Demands!I13*$U$32</f>
        <v>5942.9550719406816</v>
      </c>
      <c r="H77" s="46" t="s">
        <v>17</v>
      </c>
      <c r="I77" s="45" t="s">
        <v>19</v>
      </c>
      <c r="L77" s="15"/>
      <c r="M77" s="15"/>
    </row>
    <row r="78" spans="4:13">
      <c r="D78" s="46" t="s">
        <v>16</v>
      </c>
      <c r="E78" s="46">
        <v>2040</v>
      </c>
      <c r="F78" s="50">
        <f>$S8*BY_Demands!H14*$U$30</f>
        <v>3827.8962488408711</v>
      </c>
      <c r="G78" s="50">
        <f>$S8*BY_Demands!I14*$U$32</f>
        <v>6105.0774166389119</v>
      </c>
      <c r="H78" s="46" t="s">
        <v>17</v>
      </c>
      <c r="I78" s="45" t="s">
        <v>20</v>
      </c>
      <c r="L78" s="15"/>
      <c r="M78" s="15"/>
    </row>
    <row r="79" spans="4:13">
      <c r="D79" s="46" t="s">
        <v>16</v>
      </c>
      <c r="E79" s="46">
        <v>2040</v>
      </c>
      <c r="F79" s="50">
        <f>$S9*BY_Demands!H15*$U$30</f>
        <v>3922.1322412754739</v>
      </c>
      <c r="G79" s="50">
        <f>$S9*BY_Demands!I15*$U$32</f>
        <v>6255.3735563060354</v>
      </c>
      <c r="H79" s="46" t="s">
        <v>17</v>
      </c>
      <c r="I79" s="45" t="s">
        <v>21</v>
      </c>
      <c r="L79" s="15"/>
      <c r="M79" s="15"/>
    </row>
    <row r="80" spans="4:13">
      <c r="D80" s="46" t="s">
        <v>16</v>
      </c>
      <c r="E80" s="46">
        <v>2040</v>
      </c>
      <c r="F80" s="50">
        <f>$S10*BY_Demands!H16*$U$30</f>
        <v>16216.653671366377</v>
      </c>
      <c r="G80" s="50">
        <f>$S10*BY_Demands!I16*$U$32</f>
        <v>25863.795585497679</v>
      </c>
      <c r="H80" s="46" t="s">
        <v>17</v>
      </c>
      <c r="I80" s="45" t="s">
        <v>22</v>
      </c>
      <c r="L80" s="15"/>
      <c r="M80" s="15"/>
    </row>
    <row r="81" spans="4:13">
      <c r="D81" s="46" t="s">
        <v>16</v>
      </c>
      <c r="E81" s="46">
        <v>2040</v>
      </c>
      <c r="F81" s="50">
        <f>$S11*BY_Demands!H17*$U$30</f>
        <v>10689.946964460749</v>
      </c>
      <c r="G81" s="50">
        <f>$S11*BY_Demands!I17*$U$32</f>
        <v>17049.300596263336</v>
      </c>
      <c r="H81" s="46" t="s">
        <v>17</v>
      </c>
      <c r="I81" s="45" t="s">
        <v>23</v>
      </c>
      <c r="L81" s="15"/>
      <c r="M81" s="15"/>
    </row>
    <row r="82" spans="4:13">
      <c r="D82" s="46" t="s">
        <v>16</v>
      </c>
      <c r="E82" s="46">
        <v>2040</v>
      </c>
      <c r="F82" s="50">
        <f>$S12*BY_Demands!H18*$U$30</f>
        <v>1626.2007892324266</v>
      </c>
      <c r="G82" s="50">
        <f>$S12*BY_Demands!I18*$U$32</f>
        <v>2593.6130625979158</v>
      </c>
      <c r="H82" s="46" t="s">
        <v>17</v>
      </c>
      <c r="I82" s="45" t="s">
        <v>24</v>
      </c>
      <c r="L82" s="15"/>
      <c r="M82" s="15"/>
    </row>
    <row r="83" spans="4:13">
      <c r="D83" s="46" t="s">
        <v>16</v>
      </c>
      <c r="E83" s="46">
        <v>2040</v>
      </c>
      <c r="F83" s="50">
        <f>$S13*BY_Demands!H19*$U$30</f>
        <v>1928.5622622846247</v>
      </c>
      <c r="G83" s="50">
        <f>$S13*BY_Demands!I19*$U$32</f>
        <v>3075.8466658079365</v>
      </c>
      <c r="H83" s="46" t="s">
        <v>17</v>
      </c>
      <c r="I83" s="45" t="s">
        <v>25</v>
      </c>
      <c r="L83" s="15"/>
      <c r="M83" s="15"/>
    </row>
    <row r="84" spans="4:13">
      <c r="D84" s="53" t="s">
        <v>16</v>
      </c>
      <c r="E84" s="53">
        <v>2040</v>
      </c>
      <c r="F84" s="54">
        <f>$S19*BY_Demands!H20*U$31</f>
        <v>3117.2110994545314</v>
      </c>
      <c r="G84" s="54">
        <f>$S19*BY_Demands!I20*V$33</f>
        <v>2053.058061424872</v>
      </c>
      <c r="H84" s="53" t="s">
        <v>17</v>
      </c>
      <c r="I84" s="55" t="s">
        <v>26</v>
      </c>
      <c r="L84" s="15"/>
      <c r="M84" s="15"/>
    </row>
    <row r="85" spans="4:13">
      <c r="D85" s="53" t="s">
        <v>16</v>
      </c>
      <c r="E85" s="53">
        <v>2040</v>
      </c>
      <c r="F85" s="54">
        <f>$S20*BY_Demands!H21*U$31</f>
        <v>3125.2416991096306</v>
      </c>
      <c r="G85" s="54">
        <f>$S20*BY_Demands!I21*V$33</f>
        <v>2058.3471762245958</v>
      </c>
      <c r="H85" s="53" t="s">
        <v>17</v>
      </c>
      <c r="I85" s="55" t="s">
        <v>27</v>
      </c>
      <c r="L85" s="15"/>
      <c r="M85" s="15"/>
    </row>
    <row r="86" spans="4:13">
      <c r="D86" s="53" t="s">
        <v>16</v>
      </c>
      <c r="E86" s="53">
        <v>2040</v>
      </c>
      <c r="F86" s="54">
        <f>$S21*BY_Demands!H22*U$31</f>
        <v>2884.7252394393886</v>
      </c>
      <c r="G86" s="54">
        <f>$S21*BY_Demands!I22*V$33</f>
        <v>1899.9381879729624</v>
      </c>
      <c r="H86" s="53" t="s">
        <v>17</v>
      </c>
      <c r="I86" s="55" t="s">
        <v>28</v>
      </c>
      <c r="L86" s="15"/>
      <c r="M86" s="15"/>
    </row>
    <row r="87" spans="4:13">
      <c r="D87" s="53" t="s">
        <v>16</v>
      </c>
      <c r="E87" s="53">
        <v>2040</v>
      </c>
      <c r="F87" s="54">
        <f>$S22*BY_Demands!H23*U$31</f>
        <v>8919.6539585830105</v>
      </c>
      <c r="G87" s="54">
        <f>$S22*BY_Demands!I23*V$33</f>
        <v>5874.6638840063142</v>
      </c>
      <c r="H87" s="53" t="s">
        <v>17</v>
      </c>
      <c r="I87" s="55" t="s">
        <v>29</v>
      </c>
      <c r="L87" s="15"/>
      <c r="M87" s="15"/>
    </row>
    <row r="88" spans="4:13">
      <c r="D88" s="53" t="s">
        <v>16</v>
      </c>
      <c r="E88" s="53">
        <v>2040</v>
      </c>
      <c r="F88" s="54">
        <f>$S23*BY_Demands!H24*U$31</f>
        <v>6101.8047537941211</v>
      </c>
      <c r="G88" s="54">
        <f>$S23*BY_Demands!I24*V$33</f>
        <v>4018.7716004250674</v>
      </c>
      <c r="H88" s="53" t="s">
        <v>17</v>
      </c>
      <c r="I88" s="55" t="s">
        <v>30</v>
      </c>
      <c r="L88" s="15"/>
      <c r="M88" s="15"/>
    </row>
    <row r="89" spans="4:13">
      <c r="D89" s="53" t="s">
        <v>16</v>
      </c>
      <c r="E89" s="53">
        <v>2040</v>
      </c>
      <c r="F89" s="54">
        <f>$S24*BY_Demands!H25*U$31</f>
        <v>1067.5343808179182</v>
      </c>
      <c r="G89" s="54">
        <f>$S24*BY_Demands!I25*V$33</f>
        <v>703.09966070952294</v>
      </c>
      <c r="H89" s="53" t="s">
        <v>17</v>
      </c>
      <c r="I89" s="55" t="s">
        <v>31</v>
      </c>
      <c r="L89" s="15"/>
      <c r="M89" s="15"/>
    </row>
    <row r="90" spans="4:13">
      <c r="D90" s="53" t="s">
        <v>16</v>
      </c>
      <c r="E90" s="53">
        <v>2040</v>
      </c>
      <c r="F90" s="54">
        <f>$S25*BY_Demands!H26*U$31</f>
        <v>1202.3815333598009</v>
      </c>
      <c r="G90" s="54">
        <f>$S25*BY_Demands!I26*V$33</f>
        <v>791.91271338816352</v>
      </c>
      <c r="H90" s="53" t="s">
        <v>17</v>
      </c>
      <c r="I90" s="55" t="s">
        <v>32</v>
      </c>
      <c r="L90" s="15"/>
      <c r="M90" s="15"/>
    </row>
    <row r="91" spans="4:13">
      <c r="D91" s="46" t="s">
        <v>16</v>
      </c>
      <c r="E91" s="46">
        <v>2045</v>
      </c>
      <c r="F91" s="50">
        <f>$T7*BY_Demands!H13*$V$30</f>
        <v>3736.4416961518355</v>
      </c>
      <c r="G91" s="50">
        <f>$T7*BY_Demands!I13*$V$32</f>
        <v>5895.7101277597549</v>
      </c>
      <c r="H91" s="46" t="s">
        <v>17</v>
      </c>
      <c r="I91" s="45" t="s">
        <v>19</v>
      </c>
      <c r="L91" s="15"/>
      <c r="M91" s="15"/>
    </row>
    <row r="92" spans="4:13">
      <c r="D92" s="46" t="s">
        <v>16</v>
      </c>
      <c r="E92" s="46">
        <v>2045</v>
      </c>
      <c r="F92" s="50">
        <f>$T8*BY_Demands!H14*$V$30</f>
        <v>3923.9426510045478</v>
      </c>
      <c r="G92" s="50">
        <f>$T8*BY_Demands!I14*$V$32</f>
        <v>6191.5668193356596</v>
      </c>
      <c r="H92" s="46" t="s">
        <v>17</v>
      </c>
      <c r="I92" s="45" t="s">
        <v>20</v>
      </c>
      <c r="L92" s="15"/>
      <c r="M92" s="15"/>
    </row>
    <row r="93" spans="4:13">
      <c r="D93" s="46" t="s">
        <v>16</v>
      </c>
      <c r="E93" s="46">
        <v>2045</v>
      </c>
      <c r="F93" s="50">
        <f>$T9*BY_Demands!H15*$V$30</f>
        <v>3885.8668963001023</v>
      </c>
      <c r="G93" s="50">
        <f>$T9*BY_Demands!I15*$V$32</f>
        <v>6131.4873022742022</v>
      </c>
      <c r="H93" s="46" t="s">
        <v>17</v>
      </c>
      <c r="I93" s="45" t="s">
        <v>21</v>
      </c>
      <c r="L93" s="15"/>
      <c r="M93" s="15"/>
    </row>
    <row r="94" spans="4:13">
      <c r="D94" s="46" t="s">
        <v>16</v>
      </c>
      <c r="E94" s="46">
        <v>2045</v>
      </c>
      <c r="F94" s="50">
        <f>$T10*BY_Demands!H16*$V$30</f>
        <v>16618.886284934109</v>
      </c>
      <c r="G94" s="50">
        <f>$T10*BY_Demands!I16*$V$32</f>
        <v>26222.846266565255</v>
      </c>
      <c r="H94" s="46" t="s">
        <v>17</v>
      </c>
      <c r="I94" s="45" t="s">
        <v>22</v>
      </c>
      <c r="L94" s="15"/>
      <c r="M94" s="15"/>
    </row>
    <row r="95" spans="4:13">
      <c r="D95" s="46" t="s">
        <v>16</v>
      </c>
      <c r="E95" s="46">
        <v>2045</v>
      </c>
      <c r="F95" s="50">
        <f>$T11*BY_Demands!H17*$V$30</f>
        <v>13513.321400048755</v>
      </c>
      <c r="G95" s="50">
        <f>$T11*BY_Demands!I17*$V$32</f>
        <v>21322.593075650741</v>
      </c>
      <c r="H95" s="46" t="s">
        <v>17</v>
      </c>
      <c r="I95" s="45" t="s">
        <v>23</v>
      </c>
      <c r="L95" s="15"/>
      <c r="M95" s="15"/>
    </row>
    <row r="96" spans="4:13">
      <c r="D96" s="46" t="s">
        <v>16</v>
      </c>
      <c r="E96" s="46">
        <v>2045</v>
      </c>
      <c r="F96" s="50">
        <f>$T12*BY_Demands!H18*$V$30</f>
        <v>1675.775948329418</v>
      </c>
      <c r="G96" s="50">
        <f>$T12*BY_Demands!I18*$V$32</f>
        <v>2644.1973497397912</v>
      </c>
      <c r="H96" s="46" t="s">
        <v>17</v>
      </c>
      <c r="I96" s="45" t="s">
        <v>24</v>
      </c>
      <c r="L96" s="15"/>
      <c r="M96" s="15"/>
    </row>
    <row r="97" spans="4:13">
      <c r="D97" s="46" t="s">
        <v>16</v>
      </c>
      <c r="E97" s="46">
        <v>2045</v>
      </c>
      <c r="F97" s="50">
        <f>$T13*BY_Demands!H19*$V$30</f>
        <v>1980.0868250758044</v>
      </c>
      <c r="G97" s="50">
        <f>$T13*BY_Demands!I19*$V$32</f>
        <v>3124.3677535410602</v>
      </c>
      <c r="H97" s="46" t="s">
        <v>17</v>
      </c>
      <c r="I97" s="45" t="s">
        <v>25</v>
      </c>
      <c r="L97" s="15"/>
      <c r="M97" s="15"/>
    </row>
    <row r="98" spans="4:13">
      <c r="D98" s="53" t="s">
        <v>16</v>
      </c>
      <c r="E98" s="53">
        <v>2045</v>
      </c>
      <c r="F98" s="54">
        <f>$T19*BY_Demands!H20*V$31</f>
        <v>3082.9282909912486</v>
      </c>
      <c r="G98" s="54">
        <f>$T19*BY_Demands!I20*W$33</f>
        <v>2010.5305179143429</v>
      </c>
      <c r="H98" s="53" t="s">
        <v>17</v>
      </c>
      <c r="I98" s="55" t="s">
        <v>26</v>
      </c>
      <c r="L98" s="15"/>
      <c r="M98" s="15"/>
    </row>
    <row r="99" spans="4:13">
      <c r="D99" s="53" t="s">
        <v>16</v>
      </c>
      <c r="E99" s="53">
        <v>2045</v>
      </c>
      <c r="F99" s="54">
        <f>$T20*BY_Demands!H21*V$31</f>
        <v>3151.2639151301987</v>
      </c>
      <c r="G99" s="54">
        <f>$T20*BY_Demands!I21*W$33</f>
        <v>2055.095569327822</v>
      </c>
      <c r="H99" s="53" t="s">
        <v>17</v>
      </c>
      <c r="I99" s="55" t="s">
        <v>27</v>
      </c>
      <c r="L99" s="15"/>
      <c r="M99" s="15"/>
    </row>
    <row r="100" spans="4:13">
      <c r="D100" s="53" t="s">
        <v>16</v>
      </c>
      <c r="E100" s="53">
        <v>2045</v>
      </c>
      <c r="F100" s="54">
        <f>$T21*BY_Demands!H22*V$31</f>
        <v>2814.6451940508655</v>
      </c>
      <c r="G100" s="54">
        <f>$T21*BY_Demands!I22*W$33</f>
        <v>1835.5697978043838</v>
      </c>
      <c r="H100" s="53" t="s">
        <v>17</v>
      </c>
      <c r="I100" s="55" t="s">
        <v>28</v>
      </c>
      <c r="L100" s="15"/>
      <c r="M100" s="15"/>
    </row>
    <row r="101" spans="4:13">
      <c r="D101" s="53" t="s">
        <v>16</v>
      </c>
      <c r="E101" s="53">
        <v>2045</v>
      </c>
      <c r="F101" s="54">
        <f>$T22*BY_Demands!H23*V$31</f>
        <v>9424.3123102980644</v>
      </c>
      <c r="G101" s="54">
        <f>$T22*BY_Demands!I23*W$33</f>
        <v>6146.0617055474368</v>
      </c>
      <c r="H101" s="53" t="s">
        <v>17</v>
      </c>
      <c r="I101" s="55" t="s">
        <v>29</v>
      </c>
      <c r="L101" s="15"/>
      <c r="M101" s="15"/>
    </row>
    <row r="102" spans="4:13">
      <c r="D102" s="53" t="s">
        <v>16</v>
      </c>
      <c r="E102" s="53">
        <v>2045</v>
      </c>
      <c r="F102" s="54">
        <f>$T23*BY_Demands!H24*V$31</f>
        <v>7585.6743755710813</v>
      </c>
      <c r="G102" s="54">
        <f>$T23*BY_Demands!I24*W$33</f>
        <v>4946.9946724394422</v>
      </c>
      <c r="H102" s="53" t="s">
        <v>17</v>
      </c>
      <c r="I102" s="55" t="s">
        <v>30</v>
      </c>
      <c r="L102" s="15"/>
      <c r="M102" s="15"/>
    </row>
    <row r="103" spans="4:13">
      <c r="D103" s="53" t="s">
        <v>16</v>
      </c>
      <c r="E103" s="53">
        <v>2045</v>
      </c>
      <c r="F103" s="54">
        <f>$T24*BY_Demands!H25*V$31</f>
        <v>1073.6720570538207</v>
      </c>
      <c r="G103" s="54">
        <f>$T24*BY_Demands!I25*W$33</f>
        <v>700.19482556453272</v>
      </c>
      <c r="H103" s="53" t="s">
        <v>17</v>
      </c>
      <c r="I103" s="55" t="s">
        <v>31</v>
      </c>
      <c r="L103" s="15"/>
      <c r="M103" s="15"/>
    </row>
    <row r="104" spans="4:13">
      <c r="D104" s="53" t="s">
        <v>16</v>
      </c>
      <c r="E104" s="53">
        <v>2045</v>
      </c>
      <c r="F104" s="54">
        <f>$T25*BY_Demands!H26*V$31</f>
        <v>1249.8740809935405</v>
      </c>
      <c r="G104" s="54">
        <f>$T25*BY_Demands!I26*W$33</f>
        <v>815.10490877479526</v>
      </c>
      <c r="H104" s="53" t="s">
        <v>17</v>
      </c>
      <c r="I104" s="55" t="s">
        <v>32</v>
      </c>
      <c r="L104" s="15"/>
      <c r="M104" s="15"/>
    </row>
    <row r="105" spans="4:13">
      <c r="D105" s="46" t="s">
        <v>16</v>
      </c>
      <c r="E105" s="46">
        <v>2050</v>
      </c>
      <c r="F105" s="50">
        <f>$U7*BY_Demands!H13*$W$30</f>
        <v>3753.5925730385752</v>
      </c>
      <c r="G105" s="50">
        <f>$U7*BY_Demands!I13*$W$32</f>
        <v>5861.128568564699</v>
      </c>
      <c r="H105" s="46" t="s">
        <v>17</v>
      </c>
      <c r="I105" s="45" t="s">
        <v>19</v>
      </c>
      <c r="L105" s="15"/>
      <c r="M105" s="15"/>
    </row>
    <row r="106" spans="4:13">
      <c r="D106" s="46" t="s">
        <v>16</v>
      </c>
      <c r="E106" s="46">
        <v>2050</v>
      </c>
      <c r="F106" s="50">
        <f>$U8*BY_Demands!H14*$W$30</f>
        <v>4020.6964937730409</v>
      </c>
      <c r="G106" s="50">
        <f>$U8*BY_Demands!I14*$W$32</f>
        <v>6278.2037812122671</v>
      </c>
      <c r="H106" s="46" t="s">
        <v>17</v>
      </c>
      <c r="I106" s="45" t="s">
        <v>20</v>
      </c>
      <c r="L106" s="15"/>
      <c r="M106" s="15"/>
    </row>
    <row r="107" spans="4:13">
      <c r="D107" s="46" t="s">
        <v>16</v>
      </c>
      <c r="E107" s="46">
        <v>2050</v>
      </c>
      <c r="F107" s="50">
        <f>$U9*BY_Demands!H15*$W$30</f>
        <v>3847.5665819468545</v>
      </c>
      <c r="G107" s="50">
        <f>$U9*BY_Demands!I15*$W$32</f>
        <v>6007.8663238211184</v>
      </c>
      <c r="H107" s="46" t="s">
        <v>17</v>
      </c>
      <c r="I107" s="45" t="s">
        <v>21</v>
      </c>
      <c r="L107" s="15"/>
      <c r="M107" s="15"/>
    </row>
    <row r="108" spans="4:13">
      <c r="D108" s="46" t="s">
        <v>16</v>
      </c>
      <c r="E108" s="46">
        <v>2050</v>
      </c>
      <c r="F108" s="50">
        <f>$U10*BY_Demands!H16*$W$30</f>
        <v>16814.845772565048</v>
      </c>
      <c r="G108" s="50">
        <f>$U10*BY_Demands!I16*$W$32</f>
        <v>26255.905779835346</v>
      </c>
      <c r="H108" s="46" t="s">
        <v>17</v>
      </c>
      <c r="I108" s="45" t="s">
        <v>22</v>
      </c>
      <c r="L108" s="15"/>
      <c r="M108" s="15"/>
    </row>
    <row r="109" spans="4:13">
      <c r="D109" s="46" t="s">
        <v>16</v>
      </c>
      <c r="E109" s="46">
        <v>2050</v>
      </c>
      <c r="F109" s="50">
        <f>$U11*BY_Demands!H17*$W$30</f>
        <v>17172.227477793906</v>
      </c>
      <c r="G109" s="50">
        <f>$U11*BY_Demands!I17*$W$32</f>
        <v>26813.947197927519</v>
      </c>
      <c r="H109" s="46" t="s">
        <v>17</v>
      </c>
      <c r="I109" s="45" t="s">
        <v>23</v>
      </c>
      <c r="L109" s="15"/>
      <c r="M109" s="15"/>
    </row>
    <row r="110" spans="4:13">
      <c r="D110" s="46" t="s">
        <v>16</v>
      </c>
      <c r="E110" s="46">
        <v>2050</v>
      </c>
      <c r="F110" s="50">
        <f>$U12*BY_Demands!H18*$W$30</f>
        <v>1726.0825401326099</v>
      </c>
      <c r="G110" s="50">
        <f>$U12*BY_Demands!I18*$W$32</f>
        <v>2695.2290348023257</v>
      </c>
      <c r="H110" s="46" t="s">
        <v>17</v>
      </c>
      <c r="I110" s="45" t="s">
        <v>24</v>
      </c>
      <c r="L110" s="15"/>
      <c r="M110" s="15"/>
    </row>
    <row r="111" spans="4:13">
      <c r="D111" s="46" t="s">
        <v>16</v>
      </c>
      <c r="E111" s="46">
        <v>2050</v>
      </c>
      <c r="F111" s="50">
        <f>$U13*BY_Demands!H19*$W$30</f>
        <v>2030.9121490772286</v>
      </c>
      <c r="G111" s="50">
        <f>$U13*BY_Demands!I19*$W$32</f>
        <v>3171.2118418770433</v>
      </c>
      <c r="H111" s="46" t="s">
        <v>17</v>
      </c>
      <c r="I111" s="45" t="s">
        <v>25</v>
      </c>
      <c r="L111" s="15"/>
      <c r="M111" s="15"/>
    </row>
    <row r="112" spans="4:13">
      <c r="D112" s="53" t="s">
        <v>16</v>
      </c>
      <c r="E112" s="53">
        <v>2050</v>
      </c>
      <c r="F112" s="54">
        <f>$U19*BY_Demands!H20*$W$31</f>
        <v>3061.9693369514157</v>
      </c>
      <c r="G112" s="54">
        <f>$U19*BY_Demands!I20*$W$33</f>
        <v>1975.2480191644843</v>
      </c>
      <c r="H112" s="53" t="s">
        <v>17</v>
      </c>
      <c r="I112" s="55" t="s">
        <v>26</v>
      </c>
      <c r="L112" s="15"/>
      <c r="M112" s="15"/>
    </row>
    <row r="113" spans="4:13">
      <c r="D113" s="53" t="s">
        <v>16</v>
      </c>
      <c r="E113" s="53">
        <v>2050</v>
      </c>
      <c r="F113" s="54">
        <f>$U20*BY_Demands!H21*$W$31</f>
        <v>3186.0193653243109</v>
      </c>
      <c r="G113" s="54">
        <f>$U20*BY_Demands!I21*$W$33</f>
        <v>2055.2715418901653</v>
      </c>
      <c r="H113" s="53" t="s">
        <v>17</v>
      </c>
      <c r="I113" s="55" t="s">
        <v>27</v>
      </c>
      <c r="L113" s="15"/>
      <c r="M113" s="15"/>
    </row>
    <row r="114" spans="4:13">
      <c r="D114" s="53" t="s">
        <v>16</v>
      </c>
      <c r="E114" s="53">
        <v>2050</v>
      </c>
      <c r="F114" s="54">
        <f>$U21*BY_Demands!H22*$W$31</f>
        <v>2742.6717927832437</v>
      </c>
      <c r="G114" s="54">
        <f>$U21*BY_Demands!I22*$W$33</f>
        <v>1769.2721349414944</v>
      </c>
      <c r="H114" s="53" t="s">
        <v>17</v>
      </c>
      <c r="I114" s="55" t="s">
        <v>28</v>
      </c>
      <c r="L114" s="15"/>
      <c r="M114" s="15"/>
    </row>
    <row r="115" spans="4:13">
      <c r="D115" s="53" t="s">
        <v>16</v>
      </c>
      <c r="E115" s="53">
        <v>2050</v>
      </c>
      <c r="F115" s="54">
        <f>$U22*BY_Demands!H23*$W$31</f>
        <v>9857.5103634745028</v>
      </c>
      <c r="G115" s="54">
        <f>$U22*BY_Demands!I23*$W$33</f>
        <v>6358.988505982994</v>
      </c>
      <c r="H115" s="53" t="s">
        <v>17</v>
      </c>
      <c r="I115" s="55" t="s">
        <v>29</v>
      </c>
      <c r="L115" s="15"/>
      <c r="M115" s="15"/>
    </row>
    <row r="116" spans="4:13">
      <c r="D116" s="53" t="s">
        <v>16</v>
      </c>
      <c r="E116" s="53">
        <v>2050</v>
      </c>
      <c r="F116" s="54">
        <f>$U23*BY_Demands!H24*$W$31</f>
        <v>9511.4639221164362</v>
      </c>
      <c r="G116" s="54">
        <f>$U23*BY_Demands!I24*$W$33</f>
        <v>6135.7571562817757</v>
      </c>
      <c r="H116" s="53" t="s">
        <v>17</v>
      </c>
      <c r="I116" s="55" t="s">
        <v>30</v>
      </c>
      <c r="L116" s="15"/>
      <c r="M116" s="15"/>
    </row>
    <row r="117" spans="4:13">
      <c r="D117" s="53" t="s">
        <v>16</v>
      </c>
      <c r="E117" s="53">
        <v>2050</v>
      </c>
      <c r="F117" s="54">
        <f>$U24*BY_Demands!H25*$W$31</f>
        <v>1083.511187899152</v>
      </c>
      <c r="G117" s="54">
        <f>$U24*BY_Demands!I25*$W$33</f>
        <v>698.96301762812834</v>
      </c>
      <c r="H117" s="53" t="s">
        <v>17</v>
      </c>
      <c r="I117" s="55" t="s">
        <v>31</v>
      </c>
      <c r="L117" s="15"/>
      <c r="M117" s="15"/>
    </row>
    <row r="118" spans="4:13">
      <c r="D118" s="53" t="s">
        <v>16</v>
      </c>
      <c r="E118" s="53">
        <v>2050</v>
      </c>
      <c r="F118" s="54">
        <f>$U25*BY_Demands!H26*$W$31</f>
        <v>1296.2852882418863</v>
      </c>
      <c r="G118" s="54">
        <f>$U25*BY_Demands!I26*$W$33</f>
        <v>836.22161625600756</v>
      </c>
      <c r="H118" s="53" t="s">
        <v>17</v>
      </c>
      <c r="I118" s="55" t="s">
        <v>32</v>
      </c>
      <c r="L118" s="15"/>
      <c r="M118" s="15"/>
    </row>
    <row r="119" spans="4:13">
      <c r="D119" t="s">
        <v>16</v>
      </c>
      <c r="E119">
        <v>0</v>
      </c>
      <c r="F119">
        <v>5</v>
      </c>
      <c r="G119">
        <v>5</v>
      </c>
      <c r="H119" t="s">
        <v>17</v>
      </c>
      <c r="I119" s="6" t="s">
        <v>33</v>
      </c>
      <c r="L119" s="15"/>
      <c r="M119" s="15"/>
    </row>
    <row r="120" spans="4:13">
      <c r="L120" s="15"/>
      <c r="M120" s="15"/>
    </row>
    <row r="121" spans="4:13">
      <c r="L121" s="15"/>
      <c r="M121" s="15"/>
    </row>
    <row r="122" spans="4:13">
      <c r="L122" s="15"/>
      <c r="M122" s="15"/>
    </row>
    <row r="123" spans="4:13">
      <c r="L123" s="15"/>
      <c r="M123" s="15"/>
    </row>
    <row r="124" spans="4:13">
      <c r="L124" s="15"/>
      <c r="M124" s="15"/>
    </row>
    <row r="125" spans="4:13">
      <c r="L125" s="15"/>
      <c r="M125" s="15"/>
    </row>
    <row r="126" spans="4:13">
      <c r="L126" s="15"/>
      <c r="M126" s="15"/>
    </row>
    <row r="127" spans="4:13">
      <c r="L127" s="15"/>
      <c r="M127" s="15"/>
    </row>
    <row r="128" spans="4:13">
      <c r="L128" s="15"/>
      <c r="M128" s="15"/>
    </row>
    <row r="129" spans="12:13">
      <c r="L129" s="15"/>
      <c r="M129" s="15"/>
    </row>
    <row r="130" spans="12:13">
      <c r="L130" s="15"/>
      <c r="M130" s="15"/>
    </row>
    <row r="131" spans="12:13">
      <c r="L131" s="15"/>
      <c r="M131" s="15"/>
    </row>
    <row r="132" spans="12:13">
      <c r="L132" s="15"/>
      <c r="M132" s="15"/>
    </row>
  </sheetData>
  <conditionalFormatting sqref="M7:U13">
    <cfRule type="colorScale" priority="2">
      <colorScale>
        <cfvo type="min"/>
        <cfvo type="max"/>
        <color rgb="FFFCFCFF"/>
        <color rgb="FFF8696B"/>
      </colorScale>
    </cfRule>
  </conditionalFormatting>
  <conditionalFormatting sqref="M19:U25">
    <cfRule type="colorScale" priority="1">
      <colorScale>
        <cfvo type="min"/>
        <cfvo type="max"/>
        <color rgb="FFFCFCFF"/>
        <color rgb="FFF8696B"/>
      </colorScale>
    </cfRule>
  </conditionalFormatting>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BO97"/>
  <sheetViews>
    <sheetView zoomScale="50" zoomScaleNormal="50" workbookViewId="0">
      <selection activeCell="C32" sqref="C32"/>
    </sheetView>
  </sheetViews>
  <sheetFormatPr defaultRowHeight="14.4"/>
  <cols>
    <col min="1" max="1" width="22.5546875" customWidth="1"/>
    <col min="2" max="2" width="34.21875" customWidth="1"/>
  </cols>
  <sheetData>
    <row r="1" spans="1:67">
      <c r="A1" s="278"/>
      <c r="B1" s="277" t="s">
        <v>205</v>
      </c>
      <c r="C1" s="276" t="s">
        <v>206</v>
      </c>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5"/>
      <c r="AD1" s="274" t="s">
        <v>207</v>
      </c>
      <c r="AE1" s="274"/>
      <c r="AF1" s="274"/>
      <c r="AG1" s="274"/>
      <c r="AH1" s="274"/>
      <c r="AI1" s="274"/>
      <c r="AJ1" s="274"/>
      <c r="AK1" s="274"/>
      <c r="AL1" s="274"/>
      <c r="AM1" s="274"/>
      <c r="AN1" s="274"/>
      <c r="AO1" s="274"/>
      <c r="AP1" s="273"/>
      <c r="AQ1" s="272" t="s">
        <v>208</v>
      </c>
      <c r="AR1" s="272"/>
      <c r="AS1" s="272"/>
      <c r="AT1" s="272"/>
      <c r="AU1" s="272"/>
      <c r="AV1" s="272"/>
      <c r="AW1" s="272"/>
      <c r="AX1" s="272"/>
      <c r="AY1" s="272"/>
      <c r="AZ1" s="272"/>
      <c r="BA1" s="272"/>
      <c r="BB1" s="272"/>
      <c r="BC1" s="271"/>
      <c r="BD1" s="270" t="s">
        <v>209</v>
      </c>
      <c r="BE1" s="270"/>
      <c r="BF1" s="270"/>
      <c r="BG1" s="270"/>
      <c r="BH1" s="270"/>
      <c r="BI1" s="270"/>
      <c r="BJ1" s="270"/>
      <c r="BK1" s="270"/>
      <c r="BL1" s="270"/>
      <c r="BM1" s="270"/>
      <c r="BN1" s="270"/>
      <c r="BO1" s="270"/>
    </row>
    <row r="2" spans="1:67">
      <c r="A2" s="278"/>
      <c r="B2" s="269"/>
      <c r="C2" s="268">
        <v>1990</v>
      </c>
      <c r="D2" s="268">
        <v>1991</v>
      </c>
      <c r="E2" s="268">
        <v>1992</v>
      </c>
      <c r="F2" s="268">
        <v>1993</v>
      </c>
      <c r="G2" s="268">
        <v>1994</v>
      </c>
      <c r="H2" s="268">
        <v>1995</v>
      </c>
      <c r="I2" s="268">
        <v>1996</v>
      </c>
      <c r="J2" s="268">
        <v>1997</v>
      </c>
      <c r="K2" s="268">
        <v>1998</v>
      </c>
      <c r="L2" s="268">
        <v>1999</v>
      </c>
      <c r="M2" s="268">
        <v>2000</v>
      </c>
      <c r="N2" s="268">
        <v>2001</v>
      </c>
      <c r="O2" s="268">
        <v>2002</v>
      </c>
      <c r="P2" s="268">
        <v>2003</v>
      </c>
      <c r="Q2" s="268">
        <v>2004</v>
      </c>
      <c r="R2" s="268">
        <v>2005</v>
      </c>
      <c r="S2" s="268">
        <v>2006</v>
      </c>
      <c r="T2" s="268">
        <v>2007</v>
      </c>
      <c r="U2" s="268">
        <v>2008</v>
      </c>
      <c r="V2" s="268">
        <v>2009</v>
      </c>
      <c r="W2" s="268">
        <v>2010</v>
      </c>
      <c r="X2" s="268">
        <v>2011</v>
      </c>
      <c r="Y2" s="268">
        <v>2012</v>
      </c>
      <c r="Z2" s="268">
        <v>2013</v>
      </c>
      <c r="AA2" s="268">
        <v>2014</v>
      </c>
      <c r="AB2" s="268">
        <v>2015</v>
      </c>
      <c r="AC2" s="267"/>
      <c r="AD2" s="266">
        <v>2020</v>
      </c>
      <c r="AE2" s="266">
        <v>2025</v>
      </c>
      <c r="AF2" s="266">
        <v>2030</v>
      </c>
      <c r="AG2" s="266">
        <v>2035</v>
      </c>
      <c r="AH2" s="266">
        <v>2040</v>
      </c>
      <c r="AI2" s="266">
        <v>2045</v>
      </c>
      <c r="AJ2" s="266">
        <v>2050</v>
      </c>
      <c r="AK2" s="266">
        <v>2055</v>
      </c>
      <c r="AL2" s="266">
        <v>2060</v>
      </c>
      <c r="AM2" s="266">
        <v>2065</v>
      </c>
      <c r="AN2" s="266">
        <v>2070</v>
      </c>
      <c r="AO2" s="266">
        <v>2075</v>
      </c>
      <c r="AP2" s="265"/>
      <c r="AQ2" s="264">
        <v>2020</v>
      </c>
      <c r="AR2" s="264">
        <v>2025</v>
      </c>
      <c r="AS2" s="264">
        <v>2030</v>
      </c>
      <c r="AT2" s="264">
        <v>2035</v>
      </c>
      <c r="AU2" s="264">
        <v>2040</v>
      </c>
      <c r="AV2" s="264">
        <v>2045</v>
      </c>
      <c r="AW2" s="264">
        <v>2050</v>
      </c>
      <c r="AX2" s="264">
        <v>2055</v>
      </c>
      <c r="AY2" s="264">
        <v>2060</v>
      </c>
      <c r="AZ2" s="264">
        <v>2065</v>
      </c>
      <c r="BA2" s="264">
        <v>2070</v>
      </c>
      <c r="BB2" s="264">
        <v>2075</v>
      </c>
      <c r="BC2" s="263"/>
      <c r="BD2" s="262">
        <v>2020</v>
      </c>
      <c r="BE2" s="262">
        <v>2025</v>
      </c>
      <c r="BF2" s="262">
        <v>2030</v>
      </c>
      <c r="BG2" s="262">
        <v>2035</v>
      </c>
      <c r="BH2" s="262">
        <v>2040</v>
      </c>
      <c r="BI2" s="262">
        <v>2045</v>
      </c>
      <c r="BJ2" s="262">
        <v>2050</v>
      </c>
      <c r="BK2" s="262">
        <v>2055</v>
      </c>
      <c r="BL2" s="262">
        <v>2060</v>
      </c>
      <c r="BM2" s="262">
        <v>2065</v>
      </c>
      <c r="BN2" s="262">
        <v>2070</v>
      </c>
      <c r="BO2" s="262">
        <v>2075</v>
      </c>
    </row>
    <row r="3" spans="1:67">
      <c r="A3" s="278"/>
      <c r="B3" s="261" t="s">
        <v>210</v>
      </c>
      <c r="C3" s="260">
        <v>4240.375</v>
      </c>
      <c r="D3" s="260">
        <v>4262.3670000000002</v>
      </c>
      <c r="E3" s="260">
        <v>4285.5039999999999</v>
      </c>
      <c r="F3" s="260">
        <v>4309.6059999999998</v>
      </c>
      <c r="G3" s="260">
        <v>4334.4340000000002</v>
      </c>
      <c r="H3" s="260">
        <v>4359.7879999999996</v>
      </c>
      <c r="I3" s="260">
        <v>4385.951</v>
      </c>
      <c r="J3" s="260">
        <v>4412.9579999999996</v>
      </c>
      <c r="K3" s="260">
        <v>4440.1090000000004</v>
      </c>
      <c r="L3" s="260">
        <v>4466.4679999999998</v>
      </c>
      <c r="M3" s="260">
        <v>4491.5720000000001</v>
      </c>
      <c r="N3" s="260">
        <v>4514.723</v>
      </c>
      <c r="O3" s="260">
        <v>4536.6469999999999</v>
      </c>
      <c r="P3" s="260">
        <v>4560.0129999999999</v>
      </c>
      <c r="Q3" s="260">
        <v>4588.4440000000004</v>
      </c>
      <c r="R3" s="260">
        <v>4624.3879999999999</v>
      </c>
      <c r="S3" s="260">
        <v>4668.9889999999996</v>
      </c>
      <c r="T3" s="260">
        <v>4721.08</v>
      </c>
      <c r="U3" s="260">
        <v>4777.9430000000002</v>
      </c>
      <c r="V3" s="260">
        <v>4835.6289999999999</v>
      </c>
      <c r="W3" s="260">
        <v>4891.2510000000002</v>
      </c>
      <c r="X3" s="260">
        <v>4943.7539999999999</v>
      </c>
      <c r="Y3" s="260">
        <v>4993.875</v>
      </c>
      <c r="Z3" s="260">
        <v>5042.6710000000003</v>
      </c>
      <c r="AA3" s="260">
        <v>5091.924</v>
      </c>
      <c r="AB3" s="260">
        <v>5142.8419999999996</v>
      </c>
      <c r="AC3" s="259"/>
      <c r="AD3" s="260">
        <v>5406.674</v>
      </c>
      <c r="AE3" s="260">
        <v>5626.692</v>
      </c>
      <c r="AF3" s="260">
        <v>5837.893</v>
      </c>
      <c r="AG3" s="260">
        <v>6030.8990000000003</v>
      </c>
      <c r="AH3" s="260">
        <v>6209.5370000000003</v>
      </c>
      <c r="AI3" s="260">
        <v>6383.0619999999999</v>
      </c>
      <c r="AJ3" s="260">
        <v>6555.598</v>
      </c>
      <c r="AK3" s="260">
        <v>6717.0990000000002</v>
      </c>
      <c r="AL3" s="260">
        <v>6865.52</v>
      </c>
      <c r="AM3" s="260">
        <v>7002.2470000000003</v>
      </c>
      <c r="AN3" s="260">
        <v>7129.4949999999999</v>
      </c>
      <c r="AO3" s="260">
        <v>7248.0879999999997</v>
      </c>
      <c r="AP3" s="258"/>
      <c r="AQ3" s="260">
        <v>5406.674</v>
      </c>
      <c r="AR3" s="260">
        <v>5626.692</v>
      </c>
      <c r="AS3" s="260">
        <v>5837.893</v>
      </c>
      <c r="AT3" s="260">
        <v>6030.8990000000003</v>
      </c>
      <c r="AU3" s="260">
        <v>6209.5370000000003</v>
      </c>
      <c r="AV3" s="260">
        <v>6383.0619999999999</v>
      </c>
      <c r="AW3" s="260">
        <v>6555.598</v>
      </c>
      <c r="AX3" s="260">
        <v>6717.0990000000002</v>
      </c>
      <c r="AY3" s="260">
        <v>6865.52</v>
      </c>
      <c r="AZ3" s="260">
        <v>7002.2470000000003</v>
      </c>
      <c r="BA3" s="260">
        <v>7129.4949999999999</v>
      </c>
      <c r="BB3" s="260">
        <v>7248.0879999999997</v>
      </c>
      <c r="BC3" s="257"/>
      <c r="BD3" s="260">
        <v>5406.674</v>
      </c>
      <c r="BE3" s="260">
        <v>5626.692</v>
      </c>
      <c r="BF3" s="260">
        <v>5837.893</v>
      </c>
      <c r="BG3" s="260">
        <v>6030.8990000000003</v>
      </c>
      <c r="BH3" s="260">
        <v>6209.5370000000003</v>
      </c>
      <c r="BI3" s="260">
        <v>6383.0619999999999</v>
      </c>
      <c r="BJ3" s="260">
        <v>6555.598</v>
      </c>
      <c r="BK3" s="260">
        <v>6717.0990000000002</v>
      </c>
      <c r="BL3" s="260">
        <v>6865.52</v>
      </c>
      <c r="BM3" s="260">
        <v>7002.2470000000003</v>
      </c>
      <c r="BN3" s="260">
        <v>7129.4949999999999</v>
      </c>
      <c r="BO3" s="260">
        <v>7248.0879999999997</v>
      </c>
    </row>
    <row r="4" spans="1:67">
      <c r="A4" s="278"/>
      <c r="B4" s="261" t="s">
        <v>211</v>
      </c>
      <c r="C4" s="260">
        <v>192.75294963067981</v>
      </c>
      <c r="D4" s="260">
        <v>198.69937812678629</v>
      </c>
      <c r="E4" s="260">
        <v>205.80288089481888</v>
      </c>
      <c r="F4" s="260">
        <v>211.6579728562765</v>
      </c>
      <c r="G4" s="260">
        <v>222.35728338416129</v>
      </c>
      <c r="H4" s="260">
        <v>231.59400493593932</v>
      </c>
      <c r="I4" s="260">
        <v>243.23855150411839</v>
      </c>
      <c r="J4" s="260">
        <v>256.09370895111107</v>
      </c>
      <c r="K4" s="260">
        <v>262.81360787398825</v>
      </c>
      <c r="L4" s="260">
        <v>268.10404580049163</v>
      </c>
      <c r="M4" s="260">
        <v>276.69678046839738</v>
      </c>
      <c r="N4" s="260">
        <v>282.46590834116347</v>
      </c>
      <c r="O4" s="260">
        <v>286.52776810310939</v>
      </c>
      <c r="P4" s="260">
        <v>289.16382356965801</v>
      </c>
      <c r="Q4" s="260">
        <v>300.61181934478077</v>
      </c>
      <c r="R4" s="260">
        <v>308.50287960258129</v>
      </c>
      <c r="S4" s="260">
        <v>315.89152356906311</v>
      </c>
      <c r="T4" s="260">
        <v>325.14714520963668</v>
      </c>
      <c r="U4" s="260">
        <v>326.39571024724171</v>
      </c>
      <c r="V4" s="260">
        <v>321.09830786992899</v>
      </c>
      <c r="W4" s="260">
        <v>323.03131968330592</v>
      </c>
      <c r="X4" s="260">
        <v>326.16149317103714</v>
      </c>
      <c r="Y4" s="260">
        <v>335.12767261830896</v>
      </c>
      <c r="Z4" s="260">
        <v>337.61431994913681</v>
      </c>
      <c r="AA4" s="260">
        <v>345.16</v>
      </c>
      <c r="AB4" s="260">
        <v>348.50460040000002</v>
      </c>
      <c r="AC4" s="259"/>
      <c r="AD4" s="260">
        <v>382.20830699516301</v>
      </c>
      <c r="AE4" s="260">
        <v>440.77515520855422</v>
      </c>
      <c r="AF4" s="260">
        <v>500.53561831262664</v>
      </c>
      <c r="AG4" s="260">
        <v>560.63236019876035</v>
      </c>
      <c r="AH4" s="260">
        <v>621.02505640868083</v>
      </c>
      <c r="AI4" s="260">
        <v>682.28416099576941</v>
      </c>
      <c r="AJ4" s="260">
        <v>744.52456372356005</v>
      </c>
      <c r="AK4" s="260">
        <v>791.2434420422934</v>
      </c>
      <c r="AL4" s="260">
        <v>856.94987307481392</v>
      </c>
      <c r="AM4" s="260">
        <v>928.11269698167916</v>
      </c>
      <c r="AN4" s="260">
        <v>1005.1850234925053</v>
      </c>
      <c r="AO4" s="260">
        <v>1088.6575894711345</v>
      </c>
      <c r="AP4" s="258"/>
      <c r="AQ4" s="260">
        <v>382.20830699516301</v>
      </c>
      <c r="AR4" s="260">
        <v>440.77515520855422</v>
      </c>
      <c r="AS4" s="260">
        <v>500.53561831262664</v>
      </c>
      <c r="AT4" s="260">
        <v>560.63236019876035</v>
      </c>
      <c r="AU4" s="260">
        <v>621.02505640868083</v>
      </c>
      <c r="AV4" s="260">
        <v>682.28416099576941</v>
      </c>
      <c r="AW4" s="260">
        <v>744.52456372356005</v>
      </c>
      <c r="AX4" s="260">
        <v>791.2434420422934</v>
      </c>
      <c r="AY4" s="260">
        <v>856.94987307481392</v>
      </c>
      <c r="AZ4" s="260">
        <v>928.11269698167916</v>
      </c>
      <c r="BA4" s="260">
        <v>1005.1850234925053</v>
      </c>
      <c r="BB4" s="260">
        <v>1088.6575894711345</v>
      </c>
      <c r="BC4" s="257"/>
      <c r="BD4" s="260">
        <v>382.20830699516301</v>
      </c>
      <c r="BE4" s="260">
        <v>440.77515520855422</v>
      </c>
      <c r="BF4" s="260">
        <v>500.53561831262664</v>
      </c>
      <c r="BG4" s="260">
        <v>560.63236019876035</v>
      </c>
      <c r="BH4" s="260">
        <v>621.02505640868083</v>
      </c>
      <c r="BI4" s="260">
        <v>682.28416099576941</v>
      </c>
      <c r="BJ4" s="260">
        <v>744.52456372356005</v>
      </c>
      <c r="BK4" s="260">
        <v>791.2434420422934</v>
      </c>
      <c r="BL4" s="260">
        <v>856.94987307481392</v>
      </c>
      <c r="BM4" s="260">
        <v>928.11269698167916</v>
      </c>
      <c r="BN4" s="260">
        <v>1005.1850234925053</v>
      </c>
      <c r="BO4" s="260">
        <v>1088.6575894711345</v>
      </c>
    </row>
    <row r="5" spans="1:67">
      <c r="A5" s="278"/>
      <c r="B5" s="256"/>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4"/>
      <c r="AD5" s="255"/>
      <c r="AE5" s="255"/>
      <c r="AF5" s="255"/>
      <c r="AG5" s="255"/>
      <c r="AH5" s="255"/>
      <c r="AI5" s="255"/>
      <c r="AJ5" s="255"/>
      <c r="AK5" s="255"/>
      <c r="AL5" s="255"/>
      <c r="AM5" s="255"/>
      <c r="AN5" s="255"/>
      <c r="AO5" s="255"/>
      <c r="AP5" s="253"/>
      <c r="AQ5" s="255"/>
      <c r="AR5" s="255"/>
      <c r="AS5" s="255"/>
      <c r="AT5" s="255"/>
      <c r="AU5" s="255"/>
      <c r="AV5" s="255"/>
      <c r="AW5" s="255"/>
      <c r="AX5" s="255"/>
      <c r="AY5" s="255"/>
      <c r="AZ5" s="255"/>
      <c r="BA5" s="255"/>
      <c r="BB5" s="255"/>
      <c r="BC5" s="253"/>
      <c r="BD5" s="255"/>
      <c r="BE5" s="255"/>
      <c r="BF5" s="255"/>
      <c r="BG5" s="255"/>
      <c r="BH5" s="255"/>
      <c r="BI5" s="255"/>
      <c r="BJ5" s="255"/>
      <c r="BK5" s="255"/>
      <c r="BL5" s="255"/>
      <c r="BM5" s="255"/>
      <c r="BN5" s="255"/>
      <c r="BO5" s="255"/>
    </row>
    <row r="6" spans="1:67">
      <c r="A6" s="278"/>
      <c r="B6" s="261" t="s">
        <v>212</v>
      </c>
      <c r="C6" s="260">
        <v>1754.0026365920521</v>
      </c>
      <c r="D6" s="260">
        <v>1777.739908075617</v>
      </c>
      <c r="E6" s="260">
        <v>1794.9366200662012</v>
      </c>
      <c r="F6" s="260">
        <v>1809.6003282733607</v>
      </c>
      <c r="G6" s="260">
        <v>1826.655724526483</v>
      </c>
      <c r="H6" s="260">
        <v>1846.4798691632111</v>
      </c>
      <c r="I6" s="260">
        <v>1865.8551085287563</v>
      </c>
      <c r="J6" s="260">
        <v>1886.1193825470996</v>
      </c>
      <c r="K6" s="260">
        <v>1907.3094780128301</v>
      </c>
      <c r="L6" s="260">
        <v>1925.9270708683202</v>
      </c>
      <c r="M6" s="260">
        <v>1945.4903370581687</v>
      </c>
      <c r="N6" s="260">
        <v>1966.4642444577878</v>
      </c>
      <c r="O6" s="260">
        <v>1987.9168781772858</v>
      </c>
      <c r="P6" s="260">
        <v>1988.0809518156943</v>
      </c>
      <c r="Q6" s="260">
        <v>2002.0242343068651</v>
      </c>
      <c r="R6" s="260">
        <v>2018.8631511828312</v>
      </c>
      <c r="S6" s="260">
        <v>2049.5179937026678</v>
      </c>
      <c r="T6" s="260">
        <v>2082.460110562954</v>
      </c>
      <c r="U6" s="260">
        <v>2122.6433206211054</v>
      </c>
      <c r="V6" s="260">
        <v>2158.8775946070346</v>
      </c>
      <c r="W6" s="260">
        <v>2185.6623323052436</v>
      </c>
      <c r="X6" s="260">
        <v>2212.280191654379</v>
      </c>
      <c r="Y6" s="260">
        <v>2316.246081790212</v>
      </c>
      <c r="Z6" s="260">
        <v>2338.8944159833618</v>
      </c>
      <c r="AA6" s="260">
        <v>2361.7648829308946</v>
      </c>
      <c r="AB6" s="260">
        <v>2385.381304422649</v>
      </c>
      <c r="AC6" s="259"/>
      <c r="AD6" s="260">
        <v>2507.842419773207</v>
      </c>
      <c r="AE6" s="260">
        <v>2610.0309025350184</v>
      </c>
      <c r="AF6" s="260">
        <v>2708.0446656561076</v>
      </c>
      <c r="AG6" s="260">
        <v>2797.5882241415388</v>
      </c>
      <c r="AH6" s="260">
        <v>2880.4588290115403</v>
      </c>
      <c r="AI6" s="260">
        <v>2960.9543877738879</v>
      </c>
      <c r="AJ6" s="260">
        <v>3040.9903563784096</v>
      </c>
      <c r="AK6" s="260">
        <v>3115.9070753033998</v>
      </c>
      <c r="AL6" s="260">
        <v>3184.7562541425823</v>
      </c>
      <c r="AM6" s="260">
        <v>3248.1807866001932</v>
      </c>
      <c r="AN6" s="260">
        <v>3166.7083297501936</v>
      </c>
      <c r="AO6" s="260">
        <v>3021.9839030650878</v>
      </c>
      <c r="AP6" s="258"/>
      <c r="AQ6" s="260">
        <v>2507.842419773207</v>
      </c>
      <c r="AR6" s="260">
        <v>2610.0309025350184</v>
      </c>
      <c r="AS6" s="260">
        <v>2708.0446656561076</v>
      </c>
      <c r="AT6" s="260">
        <v>2797.5882241415388</v>
      </c>
      <c r="AU6" s="260">
        <v>2880.4588290115403</v>
      </c>
      <c r="AV6" s="260">
        <v>2960.9543877738879</v>
      </c>
      <c r="AW6" s="260">
        <v>3040.9903563784096</v>
      </c>
      <c r="AX6" s="260">
        <v>3115.9070753033998</v>
      </c>
      <c r="AY6" s="260">
        <v>3184.7562541425823</v>
      </c>
      <c r="AZ6" s="260">
        <v>3248.1807866001932</v>
      </c>
      <c r="BA6" s="260">
        <v>3166.7083297501936</v>
      </c>
      <c r="BB6" s="260">
        <v>3021.9839030650878</v>
      </c>
      <c r="BC6" s="257"/>
      <c r="BD6" s="260">
        <v>2507.842419773207</v>
      </c>
      <c r="BE6" s="260">
        <v>2610.0309025350184</v>
      </c>
      <c r="BF6" s="260">
        <v>2708.0446656561076</v>
      </c>
      <c r="BG6" s="260">
        <v>2797.5882241415388</v>
      </c>
      <c r="BH6" s="260">
        <v>2880.4588290115403</v>
      </c>
      <c r="BI6" s="260">
        <v>2960.9543877738879</v>
      </c>
      <c r="BJ6" s="260">
        <v>3040.9903563784096</v>
      </c>
      <c r="BK6" s="260">
        <v>3115.9070753033998</v>
      </c>
      <c r="BL6" s="260">
        <v>3184.7562541425823</v>
      </c>
      <c r="BM6" s="260">
        <v>3248.1807866001932</v>
      </c>
      <c r="BN6" s="260">
        <v>3166.7083297501936</v>
      </c>
      <c r="BO6" s="260">
        <v>3021.9839030650878</v>
      </c>
    </row>
    <row r="7" spans="1:67">
      <c r="A7" s="278"/>
      <c r="B7" s="252" t="s">
        <v>213</v>
      </c>
      <c r="C7" s="260">
        <v>283.86483364405092</v>
      </c>
      <c r="D7" s="260">
        <v>286.48643273510868</v>
      </c>
      <c r="E7" s="260">
        <v>288.49202062616632</v>
      </c>
      <c r="F7" s="260">
        <v>290.26016811722405</v>
      </c>
      <c r="G7" s="260">
        <v>292.08934580828179</v>
      </c>
      <c r="H7" s="260">
        <v>294.29231539933954</v>
      </c>
      <c r="I7" s="260">
        <v>297.9686684794716</v>
      </c>
      <c r="J7" s="260">
        <v>301.77026495960371</v>
      </c>
      <c r="K7" s="260">
        <v>305.78004643973583</v>
      </c>
      <c r="L7" s="260">
        <v>309.88100041986786</v>
      </c>
      <c r="M7" s="260">
        <v>316.75934339999998</v>
      </c>
      <c r="N7" s="260">
        <v>323.21095839999998</v>
      </c>
      <c r="O7" s="260">
        <v>329.77082960000007</v>
      </c>
      <c r="P7" s="260">
        <v>334.0390787</v>
      </c>
      <c r="Q7" s="260">
        <v>336.20911760000001</v>
      </c>
      <c r="R7" s="260">
        <v>338.68368599999997</v>
      </c>
      <c r="S7" s="260">
        <v>344.9712356</v>
      </c>
      <c r="T7" s="260">
        <v>350.75398799999999</v>
      </c>
      <c r="U7" s="260">
        <v>357.32699609600007</v>
      </c>
      <c r="V7" s="260">
        <v>363.70650865810001</v>
      </c>
      <c r="W7" s="260">
        <v>369.03836513199997</v>
      </c>
      <c r="X7" s="260">
        <v>374.27330015362884</v>
      </c>
      <c r="Y7" s="260">
        <v>390.57767346725763</v>
      </c>
      <c r="Z7" s="260">
        <v>394.33364397282315</v>
      </c>
      <c r="AA7" s="260">
        <v>398.57949991244874</v>
      </c>
      <c r="AB7" s="260">
        <v>402.62079038809429</v>
      </c>
      <c r="AC7" s="251"/>
      <c r="AD7" s="260">
        <v>424.72630169342062</v>
      </c>
      <c r="AE7" s="260">
        <v>445.56673880942088</v>
      </c>
      <c r="AF7" s="260">
        <v>465.70566052378985</v>
      </c>
      <c r="AG7" s="260">
        <v>479.90487150198669</v>
      </c>
      <c r="AH7" s="260">
        <v>493.10970143136439</v>
      </c>
      <c r="AI7" s="260">
        <v>505.8901434188918</v>
      </c>
      <c r="AJ7" s="260">
        <v>518.56612867692388</v>
      </c>
      <c r="AK7" s="260">
        <v>530.53273751122242</v>
      </c>
      <c r="AL7" s="260">
        <v>541.82983128868398</v>
      </c>
      <c r="AM7" s="260">
        <v>552.4646966419067</v>
      </c>
      <c r="AN7" s="260">
        <v>580.71987099832995</v>
      </c>
      <c r="AO7" s="260">
        <v>619.04713371904461</v>
      </c>
      <c r="AP7" s="258"/>
      <c r="AQ7" s="260">
        <v>424.72630169342062</v>
      </c>
      <c r="AR7" s="260">
        <v>445.56673880942088</v>
      </c>
      <c r="AS7" s="260">
        <v>465.70566052378985</v>
      </c>
      <c r="AT7" s="260">
        <v>479.90487150198669</v>
      </c>
      <c r="AU7" s="260">
        <v>493.10970143136439</v>
      </c>
      <c r="AV7" s="260">
        <v>505.8901434188918</v>
      </c>
      <c r="AW7" s="260">
        <v>518.56612867692388</v>
      </c>
      <c r="AX7" s="260">
        <v>530.53273751122242</v>
      </c>
      <c r="AY7" s="260">
        <v>541.82983128868398</v>
      </c>
      <c r="AZ7" s="260">
        <v>552.4646966419067</v>
      </c>
      <c r="BA7" s="260">
        <v>580.71987099832995</v>
      </c>
      <c r="BB7" s="260">
        <v>619.04713371904461</v>
      </c>
      <c r="BC7" s="258"/>
      <c r="BD7" s="260">
        <v>424.72630169342062</v>
      </c>
      <c r="BE7" s="260">
        <v>445.56673880942088</v>
      </c>
      <c r="BF7" s="260">
        <v>465.70566052378985</v>
      </c>
      <c r="BG7" s="260">
        <v>479.90487150198669</v>
      </c>
      <c r="BH7" s="260">
        <v>493.10970143136439</v>
      </c>
      <c r="BI7" s="260">
        <v>505.8901434188918</v>
      </c>
      <c r="BJ7" s="260">
        <v>518.56612867692388</v>
      </c>
      <c r="BK7" s="260">
        <v>530.53273751122242</v>
      </c>
      <c r="BL7" s="260">
        <v>541.82983128868398</v>
      </c>
      <c r="BM7" s="260">
        <v>552.4646966419067</v>
      </c>
      <c r="BN7" s="260">
        <v>580.71987099832995</v>
      </c>
      <c r="BO7" s="260">
        <v>619.04713371904461</v>
      </c>
    </row>
    <row r="8" spans="1:67">
      <c r="A8" s="278"/>
      <c r="B8" s="250" t="s">
        <v>214</v>
      </c>
      <c r="C8" s="249">
        <v>193.1353</v>
      </c>
      <c r="D8" s="249">
        <v>196.03971660000002</v>
      </c>
      <c r="E8" s="249">
        <v>198.32812199999995</v>
      </c>
      <c r="F8" s="249">
        <v>200.379087</v>
      </c>
      <c r="G8" s="249">
        <v>202.49108219999999</v>
      </c>
      <c r="H8" s="249">
        <v>204.97686930000003</v>
      </c>
      <c r="I8" s="249">
        <v>207.47009160000002</v>
      </c>
      <c r="J8" s="249">
        <v>210.08855729999999</v>
      </c>
      <c r="K8" s="249">
        <v>212.91520800000004</v>
      </c>
      <c r="L8" s="249">
        <v>215.83303119999997</v>
      </c>
      <c r="M8" s="249">
        <v>221.52824339999998</v>
      </c>
      <c r="N8" s="249">
        <v>227.1472584</v>
      </c>
      <c r="O8" s="249">
        <v>232.73422960000005</v>
      </c>
      <c r="P8" s="249">
        <v>236.17897870000002</v>
      </c>
      <c r="Q8" s="249">
        <v>237.67041760000001</v>
      </c>
      <c r="R8" s="249">
        <v>239.30828599999995</v>
      </c>
      <c r="S8" s="249">
        <v>245.24143559999999</v>
      </c>
      <c r="T8" s="249">
        <v>249.22618800000001</v>
      </c>
      <c r="U8" s="249">
        <v>254.06559609600006</v>
      </c>
      <c r="V8" s="249">
        <v>258.81190865810004</v>
      </c>
      <c r="W8" s="249">
        <v>262.51306513200001</v>
      </c>
      <c r="X8" s="249">
        <v>266.57277405569999</v>
      </c>
      <c r="Y8" s="249">
        <v>281.70192127139995</v>
      </c>
      <c r="Z8" s="249">
        <v>284.28266567903665</v>
      </c>
      <c r="AA8" s="249">
        <v>287.35329552073341</v>
      </c>
      <c r="AB8" s="249">
        <v>290.21935989845014</v>
      </c>
      <c r="AC8" s="248"/>
      <c r="AD8" s="249">
        <v>306.12460260298576</v>
      </c>
      <c r="AE8" s="249">
        <v>320.42275295566401</v>
      </c>
      <c r="AF8" s="249">
        <v>333.65850339644021</v>
      </c>
      <c r="AG8" s="249">
        <v>345.46442775761898</v>
      </c>
      <c r="AH8" s="249">
        <v>356.23259398442974</v>
      </c>
      <c r="AI8" s="249">
        <v>366.53220899653837</v>
      </c>
      <c r="AJ8" s="249">
        <v>376.68240356975747</v>
      </c>
      <c r="AK8" s="249">
        <v>386.0774430658069</v>
      </c>
      <c r="AL8" s="249">
        <v>394.75635913710107</v>
      </c>
      <c r="AM8" s="249">
        <v>402.72559366360861</v>
      </c>
      <c r="AN8" s="249">
        <v>428.26682400943395</v>
      </c>
      <c r="AO8" s="249">
        <v>463.83095388412858</v>
      </c>
      <c r="AP8" s="253"/>
      <c r="AQ8" s="249">
        <v>306.12460260298576</v>
      </c>
      <c r="AR8" s="249">
        <v>320.42275295566401</v>
      </c>
      <c r="AS8" s="249">
        <v>333.65850339644021</v>
      </c>
      <c r="AT8" s="249">
        <v>345.46442775761898</v>
      </c>
      <c r="AU8" s="249">
        <v>356.23259398442974</v>
      </c>
      <c r="AV8" s="249">
        <v>366.53220899653837</v>
      </c>
      <c r="AW8" s="249">
        <v>376.68240356975747</v>
      </c>
      <c r="AX8" s="249">
        <v>386.0774430658069</v>
      </c>
      <c r="AY8" s="249">
        <v>394.75635913710107</v>
      </c>
      <c r="AZ8" s="249">
        <v>402.72559366360861</v>
      </c>
      <c r="BA8" s="249">
        <v>428.26682400943395</v>
      </c>
      <c r="BB8" s="249">
        <v>463.83095388412858</v>
      </c>
      <c r="BC8" s="253"/>
      <c r="BD8" s="249">
        <v>306.12460260298576</v>
      </c>
      <c r="BE8" s="249">
        <v>320.42275295566401</v>
      </c>
      <c r="BF8" s="249">
        <v>333.65850339644021</v>
      </c>
      <c r="BG8" s="249">
        <v>345.46442775761898</v>
      </c>
      <c r="BH8" s="249">
        <v>356.23259398442974</v>
      </c>
      <c r="BI8" s="249">
        <v>366.53220899653837</v>
      </c>
      <c r="BJ8" s="249">
        <v>376.68240356975747</v>
      </c>
      <c r="BK8" s="249">
        <v>386.0774430658069</v>
      </c>
      <c r="BL8" s="249">
        <v>394.75635913710107</v>
      </c>
      <c r="BM8" s="249">
        <v>402.72559366360861</v>
      </c>
      <c r="BN8" s="249">
        <v>428.26682400943395</v>
      </c>
      <c r="BO8" s="249">
        <v>463.83095388412858</v>
      </c>
    </row>
    <row r="9" spans="1:67">
      <c r="A9" s="278"/>
      <c r="B9" s="250" t="s">
        <v>215</v>
      </c>
      <c r="C9" s="249">
        <v>90.729533644050903</v>
      </c>
      <c r="D9" s="249">
        <v>90.44671613510863</v>
      </c>
      <c r="E9" s="249">
        <v>90.163898626166343</v>
      </c>
      <c r="F9" s="249">
        <v>89.88108111722407</v>
      </c>
      <c r="G9" s="249">
        <v>89.598263608281769</v>
      </c>
      <c r="H9" s="249">
        <v>89.315446099339525</v>
      </c>
      <c r="I9" s="249">
        <v>90.498576879471614</v>
      </c>
      <c r="J9" s="249">
        <v>91.681707659603717</v>
      </c>
      <c r="K9" s="249">
        <v>92.864838439735806</v>
      </c>
      <c r="L9" s="249">
        <v>94.047969219867909</v>
      </c>
      <c r="M9" s="249">
        <v>95.231100000000012</v>
      </c>
      <c r="N9" s="249">
        <v>96.063699999999997</v>
      </c>
      <c r="O9" s="249">
        <v>97.036600000000007</v>
      </c>
      <c r="P9" s="249">
        <v>97.860100000000003</v>
      </c>
      <c r="Q9" s="249">
        <v>98.538699999999992</v>
      </c>
      <c r="R9" s="249">
        <v>99.375400000000013</v>
      </c>
      <c r="S9" s="249">
        <v>99.729799999999997</v>
      </c>
      <c r="T9" s="249">
        <v>101.5278</v>
      </c>
      <c r="U9" s="249">
        <v>103.26139999999999</v>
      </c>
      <c r="V9" s="249">
        <v>104.8946</v>
      </c>
      <c r="W9" s="249">
        <v>106.52529999999999</v>
      </c>
      <c r="X9" s="249">
        <v>107.70052609792883</v>
      </c>
      <c r="Y9" s="249">
        <v>108.87575219585766</v>
      </c>
      <c r="Z9" s="249">
        <v>110.05097829378649</v>
      </c>
      <c r="AA9" s="249">
        <v>111.22620439171531</v>
      </c>
      <c r="AB9" s="249">
        <v>112.40143048964416</v>
      </c>
      <c r="AC9" s="248"/>
      <c r="AD9" s="249">
        <v>118.60169909043488</v>
      </c>
      <c r="AE9" s="249">
        <v>125.14398585375686</v>
      </c>
      <c r="AF9" s="249">
        <v>132.04715712734964</v>
      </c>
      <c r="AG9" s="249">
        <v>134.44044374436768</v>
      </c>
      <c r="AH9" s="249">
        <v>136.87710744693464</v>
      </c>
      <c r="AI9" s="249">
        <v>139.35793442235342</v>
      </c>
      <c r="AJ9" s="249">
        <v>141.88372510716641</v>
      </c>
      <c r="AK9" s="249">
        <v>144.45529444541549</v>
      </c>
      <c r="AL9" s="249">
        <v>147.07347215158291</v>
      </c>
      <c r="AM9" s="249">
        <v>149.73910297829806</v>
      </c>
      <c r="AN9" s="249">
        <v>152.45304698889595</v>
      </c>
      <c r="AO9" s="249">
        <v>155.21617983491601</v>
      </c>
      <c r="AP9" s="253"/>
      <c r="AQ9" s="249">
        <v>118.60169909043488</v>
      </c>
      <c r="AR9" s="249">
        <v>125.14398585375686</v>
      </c>
      <c r="AS9" s="249">
        <v>132.04715712734964</v>
      </c>
      <c r="AT9" s="249">
        <v>134.44044374436768</v>
      </c>
      <c r="AU9" s="249">
        <v>136.87710744693464</v>
      </c>
      <c r="AV9" s="249">
        <v>139.35793442235342</v>
      </c>
      <c r="AW9" s="249">
        <v>141.88372510716641</v>
      </c>
      <c r="AX9" s="249">
        <v>144.45529444541549</v>
      </c>
      <c r="AY9" s="249">
        <v>147.07347215158291</v>
      </c>
      <c r="AZ9" s="249">
        <v>149.73910297829806</v>
      </c>
      <c r="BA9" s="249">
        <v>152.45304698889595</v>
      </c>
      <c r="BB9" s="249">
        <v>155.21617983491601</v>
      </c>
      <c r="BC9" s="253"/>
      <c r="BD9" s="249">
        <v>118.60169909043488</v>
      </c>
      <c r="BE9" s="249">
        <v>125.14398585375686</v>
      </c>
      <c r="BF9" s="249">
        <v>132.04715712734964</v>
      </c>
      <c r="BG9" s="249">
        <v>134.44044374436768</v>
      </c>
      <c r="BH9" s="249">
        <v>136.87710744693464</v>
      </c>
      <c r="BI9" s="249">
        <v>139.35793442235342</v>
      </c>
      <c r="BJ9" s="249">
        <v>141.88372510716641</v>
      </c>
      <c r="BK9" s="249">
        <v>144.45529444541549</v>
      </c>
      <c r="BL9" s="249">
        <v>147.07347215158291</v>
      </c>
      <c r="BM9" s="249">
        <v>149.73910297829806</v>
      </c>
      <c r="BN9" s="249">
        <v>152.45304698889595</v>
      </c>
      <c r="BO9" s="249">
        <v>155.21617983491601</v>
      </c>
    </row>
    <row r="10" spans="1:67">
      <c r="B10" s="247"/>
      <c r="C10" s="246"/>
      <c r="D10" s="246"/>
      <c r="E10" s="246"/>
      <c r="F10" s="246"/>
      <c r="G10" s="246"/>
      <c r="H10" s="246"/>
      <c r="I10" s="246"/>
      <c r="J10" s="246"/>
      <c r="K10" s="246"/>
      <c r="L10" s="246"/>
      <c r="M10" s="245"/>
      <c r="N10" s="245"/>
      <c r="O10" s="245"/>
      <c r="P10" s="245"/>
      <c r="Q10" s="245"/>
      <c r="R10" s="245"/>
      <c r="S10" s="245"/>
      <c r="T10" s="245"/>
      <c r="U10" s="245"/>
      <c r="V10" s="245"/>
      <c r="W10" s="245"/>
      <c r="X10" s="245"/>
      <c r="Y10" s="245"/>
      <c r="Z10" s="245"/>
      <c r="AA10" s="245"/>
      <c r="AB10" s="245"/>
      <c r="AC10" s="248"/>
      <c r="AD10" s="248"/>
      <c r="AE10" s="248"/>
      <c r="AF10" s="248"/>
      <c r="AG10" s="248"/>
      <c r="AH10" s="248"/>
      <c r="AI10" s="248"/>
      <c r="AJ10" s="248"/>
      <c r="AK10" s="248"/>
      <c r="AL10" s="248"/>
      <c r="AM10" s="248"/>
      <c r="AN10" s="248"/>
      <c r="AO10" s="248"/>
      <c r="AP10" s="244"/>
      <c r="AQ10" s="248"/>
      <c r="AR10" s="248"/>
      <c r="AS10" s="248"/>
      <c r="AT10" s="248"/>
      <c r="AU10" s="248"/>
      <c r="AV10" s="248"/>
      <c r="AW10" s="248"/>
      <c r="AX10" s="248"/>
      <c r="AY10" s="248"/>
      <c r="AZ10" s="248"/>
      <c r="BA10" s="248"/>
      <c r="BB10" s="248"/>
      <c r="BC10" s="243"/>
      <c r="BD10" s="248"/>
      <c r="BE10" s="248"/>
      <c r="BF10" s="248"/>
      <c r="BG10" s="248"/>
      <c r="BH10" s="248"/>
      <c r="BI10" s="248"/>
      <c r="BJ10" s="248"/>
      <c r="BK10" s="248"/>
      <c r="BL10" s="248"/>
      <c r="BM10" s="248"/>
      <c r="BN10" s="248"/>
      <c r="BO10" s="248"/>
    </row>
    <row r="11" spans="1:67">
      <c r="B11" s="247"/>
      <c r="C11" s="248"/>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4"/>
      <c r="AQ11" s="248"/>
      <c r="AR11" s="248"/>
      <c r="AS11" s="248"/>
      <c r="AT11" s="248"/>
      <c r="AU11" s="248"/>
      <c r="AV11" s="248"/>
      <c r="AW11" s="248"/>
      <c r="AX11" s="248"/>
      <c r="AY11" s="248"/>
      <c r="AZ11" s="248"/>
      <c r="BA11" s="248"/>
      <c r="BB11" s="248"/>
      <c r="BC11" s="243"/>
      <c r="BD11" s="248"/>
      <c r="BE11" s="248"/>
      <c r="BF11" s="248"/>
      <c r="BG11" s="248"/>
      <c r="BH11" s="248"/>
      <c r="BI11" s="248"/>
      <c r="BJ11" s="248"/>
      <c r="BK11" s="248"/>
      <c r="BL11" s="248"/>
      <c r="BM11" s="248"/>
      <c r="BN11" s="248"/>
      <c r="BO11" s="248"/>
    </row>
    <row r="12" spans="1:67">
      <c r="B12" s="247"/>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4"/>
      <c r="AQ12" s="248"/>
      <c r="AR12" s="248"/>
      <c r="AS12" s="248"/>
      <c r="AT12" s="248"/>
      <c r="AU12" s="248"/>
      <c r="AV12" s="248"/>
      <c r="AW12" s="248"/>
      <c r="AX12" s="248"/>
      <c r="AY12" s="248"/>
      <c r="AZ12" s="248"/>
      <c r="BA12" s="248"/>
      <c r="BB12" s="248"/>
      <c r="BC12" s="243"/>
      <c r="BD12" s="248"/>
      <c r="BE12" s="248"/>
      <c r="BF12" s="248"/>
      <c r="BG12" s="248"/>
      <c r="BH12" s="248"/>
      <c r="BI12" s="248"/>
      <c r="BJ12" s="248"/>
      <c r="BK12" s="248"/>
      <c r="BL12" s="248"/>
      <c r="BM12" s="248"/>
      <c r="BN12" s="248"/>
      <c r="BO12" s="248"/>
    </row>
    <row r="13" spans="1:67">
      <c r="B13" s="247"/>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4"/>
      <c r="AQ13" s="248"/>
      <c r="AR13" s="248"/>
      <c r="AS13" s="248"/>
      <c r="AT13" s="248"/>
      <c r="AU13" s="248"/>
      <c r="AV13" s="248"/>
      <c r="AW13" s="248"/>
      <c r="AX13" s="248"/>
      <c r="AY13" s="248"/>
      <c r="AZ13" s="248"/>
      <c r="BA13" s="248"/>
      <c r="BB13" s="248"/>
      <c r="BC13" s="243"/>
      <c r="BD13" s="248"/>
      <c r="BE13" s="248"/>
      <c r="BF13" s="248"/>
      <c r="BG13" s="248"/>
      <c r="BH13" s="248"/>
      <c r="BI13" s="248"/>
      <c r="BJ13" s="248"/>
      <c r="BK13" s="248"/>
      <c r="BL13" s="248"/>
      <c r="BM13" s="248"/>
      <c r="BN13" s="248"/>
      <c r="BO13" s="248"/>
    </row>
    <row r="14" spans="1:67">
      <c r="B14" s="247"/>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4"/>
      <c r="AQ14" s="248"/>
      <c r="AR14" s="248"/>
      <c r="AS14" s="248"/>
      <c r="AT14" s="248"/>
      <c r="AU14" s="248"/>
      <c r="AV14" s="248"/>
      <c r="AW14" s="248"/>
      <c r="AX14" s="248"/>
      <c r="AY14" s="248"/>
      <c r="AZ14" s="248"/>
      <c r="BA14" s="248"/>
      <c r="BB14" s="248"/>
      <c r="BC14" s="243"/>
      <c r="BD14" s="248"/>
      <c r="BE14" s="248"/>
      <c r="BF14" s="248"/>
      <c r="BG14" s="248"/>
      <c r="BH14" s="248"/>
      <c r="BI14" s="248"/>
      <c r="BJ14" s="248"/>
      <c r="BK14" s="248"/>
      <c r="BL14" s="248"/>
      <c r="BM14" s="248"/>
      <c r="BN14" s="248"/>
      <c r="BO14" s="248"/>
    </row>
    <row r="15" spans="1:67">
      <c r="B15" s="247"/>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4"/>
      <c r="AQ15" s="248"/>
      <c r="AR15" s="248"/>
      <c r="AS15" s="248"/>
      <c r="AT15" s="248"/>
      <c r="AU15" s="248"/>
      <c r="AV15" s="248"/>
      <c r="AW15" s="248"/>
      <c r="AX15" s="248"/>
      <c r="AY15" s="248"/>
      <c r="AZ15" s="248"/>
      <c r="BA15" s="248"/>
      <c r="BB15" s="248"/>
      <c r="BC15" s="243"/>
      <c r="BD15" s="248"/>
      <c r="BE15" s="248"/>
      <c r="BF15" s="248"/>
      <c r="BG15" s="248"/>
      <c r="BH15" s="248"/>
      <c r="BI15" s="248"/>
      <c r="BJ15" s="248"/>
      <c r="BK15" s="248"/>
      <c r="BL15" s="248"/>
      <c r="BM15" s="248"/>
      <c r="BN15" s="248"/>
      <c r="BO15" s="248"/>
    </row>
    <row r="16" spans="1:67">
      <c r="B16" s="247"/>
      <c r="C16" s="248"/>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80" t="s">
        <v>207</v>
      </c>
      <c r="AE16" s="280"/>
      <c r="AF16" s="280"/>
      <c r="AG16" s="280"/>
      <c r="AH16" s="280"/>
      <c r="AI16" s="280"/>
      <c r="AJ16" s="280"/>
      <c r="AK16" s="280"/>
      <c r="AL16" s="280"/>
      <c r="AM16" s="280"/>
      <c r="AN16" s="280"/>
      <c r="AO16" s="280"/>
      <c r="AP16" s="242"/>
      <c r="AQ16" s="281" t="s">
        <v>208</v>
      </c>
      <c r="AR16" s="281"/>
      <c r="AS16" s="281"/>
      <c r="AT16" s="281"/>
      <c r="AU16" s="281"/>
      <c r="AV16" s="281"/>
      <c r="AW16" s="281"/>
      <c r="AX16" s="281"/>
      <c r="AY16" s="281"/>
      <c r="AZ16" s="281"/>
      <c r="BA16" s="281"/>
      <c r="BB16" s="281"/>
      <c r="BC16" s="241"/>
      <c r="BD16" s="282" t="s">
        <v>209</v>
      </c>
      <c r="BE16" s="282"/>
      <c r="BF16" s="282"/>
      <c r="BG16" s="282"/>
      <c r="BH16" s="282"/>
      <c r="BI16" s="282"/>
      <c r="BJ16" s="282"/>
      <c r="BK16" s="282"/>
      <c r="BL16" s="282"/>
      <c r="BM16" s="282"/>
      <c r="BN16" s="282"/>
      <c r="BO16" s="282"/>
    </row>
    <row r="17" spans="1:67">
      <c r="A17" s="240"/>
      <c r="B17" s="247"/>
      <c r="C17" s="267">
        <v>1990</v>
      </c>
      <c r="D17" s="267">
        <v>1991</v>
      </c>
      <c r="E17" s="267">
        <v>1992</v>
      </c>
      <c r="F17" s="267">
        <v>1993</v>
      </c>
      <c r="G17" s="267">
        <v>1994</v>
      </c>
      <c r="H17" s="267">
        <v>1995</v>
      </c>
      <c r="I17" s="267">
        <v>1996</v>
      </c>
      <c r="J17" s="267">
        <v>1997</v>
      </c>
      <c r="K17" s="267">
        <v>1998</v>
      </c>
      <c r="L17" s="267">
        <v>1999</v>
      </c>
      <c r="M17" s="267">
        <v>2000</v>
      </c>
      <c r="N17" s="267">
        <v>2001</v>
      </c>
      <c r="O17" s="267">
        <v>2002</v>
      </c>
      <c r="P17" s="267">
        <v>2003</v>
      </c>
      <c r="Q17" s="267">
        <v>2004</v>
      </c>
      <c r="R17" s="267">
        <v>2005</v>
      </c>
      <c r="S17" s="267">
        <v>2006</v>
      </c>
      <c r="T17" s="267">
        <v>2007</v>
      </c>
      <c r="U17" s="267">
        <v>2008</v>
      </c>
      <c r="V17" s="267">
        <v>2009</v>
      </c>
      <c r="W17" s="239">
        <v>2010</v>
      </c>
      <c r="X17" s="267">
        <v>2011</v>
      </c>
      <c r="Y17" s="267">
        <v>2012</v>
      </c>
      <c r="Z17" s="239">
        <v>2013</v>
      </c>
      <c r="AA17" s="267">
        <v>2014</v>
      </c>
      <c r="AB17" s="267">
        <v>2015</v>
      </c>
      <c r="AC17" s="267"/>
      <c r="AD17" s="238">
        <v>2020</v>
      </c>
      <c r="AE17" s="238">
        <v>2025</v>
      </c>
      <c r="AF17" s="238">
        <v>2030</v>
      </c>
      <c r="AG17" s="238">
        <v>2035</v>
      </c>
      <c r="AH17" s="238">
        <v>2040</v>
      </c>
      <c r="AI17" s="238">
        <v>2045</v>
      </c>
      <c r="AJ17" s="238">
        <v>2050</v>
      </c>
      <c r="AK17" s="238">
        <v>2055</v>
      </c>
      <c r="AL17" s="238">
        <v>2060</v>
      </c>
      <c r="AM17" s="238">
        <v>2065</v>
      </c>
      <c r="AN17" s="238">
        <v>2070</v>
      </c>
      <c r="AO17" s="238">
        <v>2075</v>
      </c>
      <c r="AP17" s="237"/>
      <c r="AQ17" s="236">
        <v>2020</v>
      </c>
      <c r="AR17" s="236">
        <v>2025</v>
      </c>
      <c r="AS17" s="236">
        <v>2030</v>
      </c>
      <c r="AT17" s="236">
        <v>2035</v>
      </c>
      <c r="AU17" s="236">
        <v>2040</v>
      </c>
      <c r="AV17" s="236">
        <v>2045</v>
      </c>
      <c r="AW17" s="236">
        <v>2050</v>
      </c>
      <c r="AX17" s="236">
        <v>2055</v>
      </c>
      <c r="AY17" s="236">
        <v>2060</v>
      </c>
      <c r="AZ17" s="236">
        <v>2065</v>
      </c>
      <c r="BA17" s="236">
        <v>2070</v>
      </c>
      <c r="BB17" s="236">
        <v>2075</v>
      </c>
      <c r="BC17" s="235"/>
      <c r="BD17" s="234">
        <f t="shared" ref="BD17:BO17" si="0">AD17</f>
        <v>2020</v>
      </c>
      <c r="BE17" s="234">
        <f t="shared" si="0"/>
        <v>2025</v>
      </c>
      <c r="BF17" s="234">
        <f t="shared" si="0"/>
        <v>2030</v>
      </c>
      <c r="BG17" s="234">
        <f t="shared" si="0"/>
        <v>2035</v>
      </c>
      <c r="BH17" s="234">
        <f t="shared" si="0"/>
        <v>2040</v>
      </c>
      <c r="BI17" s="234">
        <f t="shared" si="0"/>
        <v>2045</v>
      </c>
      <c r="BJ17" s="234">
        <f t="shared" si="0"/>
        <v>2050</v>
      </c>
      <c r="BK17" s="234">
        <f t="shared" si="0"/>
        <v>2055</v>
      </c>
      <c r="BL17" s="234">
        <f t="shared" si="0"/>
        <v>2060</v>
      </c>
      <c r="BM17" s="234">
        <f t="shared" si="0"/>
        <v>2065</v>
      </c>
      <c r="BN17" s="234">
        <f t="shared" si="0"/>
        <v>2070</v>
      </c>
      <c r="BO17" s="234">
        <f t="shared" si="0"/>
        <v>2075</v>
      </c>
    </row>
    <row r="18" spans="1:67" ht="16.2">
      <c r="A18" s="240"/>
      <c r="B18" s="233" t="s">
        <v>216</v>
      </c>
      <c r="C18" s="251">
        <f>C7</f>
        <v>283.86483364405092</v>
      </c>
      <c r="D18" s="251">
        <f t="shared" ref="D18:AB18" si="1">D7</f>
        <v>286.48643273510868</v>
      </c>
      <c r="E18" s="251">
        <f t="shared" si="1"/>
        <v>288.49202062616632</v>
      </c>
      <c r="F18" s="251">
        <f t="shared" si="1"/>
        <v>290.26016811722405</v>
      </c>
      <c r="G18" s="251">
        <f t="shared" si="1"/>
        <v>292.08934580828179</v>
      </c>
      <c r="H18" s="251">
        <f t="shared" si="1"/>
        <v>294.29231539933954</v>
      </c>
      <c r="I18" s="251">
        <f t="shared" si="1"/>
        <v>297.9686684794716</v>
      </c>
      <c r="J18" s="251">
        <f t="shared" si="1"/>
        <v>301.77026495960371</v>
      </c>
      <c r="K18" s="251">
        <f t="shared" si="1"/>
        <v>305.78004643973583</v>
      </c>
      <c r="L18" s="251">
        <f t="shared" si="1"/>
        <v>309.88100041986786</v>
      </c>
      <c r="M18" s="251">
        <f t="shared" si="1"/>
        <v>316.75934339999998</v>
      </c>
      <c r="N18" s="251">
        <f t="shared" si="1"/>
        <v>323.21095839999998</v>
      </c>
      <c r="O18" s="251">
        <f t="shared" si="1"/>
        <v>329.77082960000007</v>
      </c>
      <c r="P18" s="251">
        <f t="shared" si="1"/>
        <v>334.0390787</v>
      </c>
      <c r="Q18" s="251">
        <f t="shared" si="1"/>
        <v>336.20911760000001</v>
      </c>
      <c r="R18" s="251">
        <f t="shared" si="1"/>
        <v>338.68368599999997</v>
      </c>
      <c r="S18" s="251">
        <f t="shared" si="1"/>
        <v>344.9712356</v>
      </c>
      <c r="T18" s="251">
        <f t="shared" si="1"/>
        <v>350.75398799999999</v>
      </c>
      <c r="U18" s="251">
        <f t="shared" si="1"/>
        <v>357.32699609600007</v>
      </c>
      <c r="V18" s="251">
        <f t="shared" si="1"/>
        <v>363.70650865810001</v>
      </c>
      <c r="W18" s="251">
        <f t="shared" si="1"/>
        <v>369.03836513199997</v>
      </c>
      <c r="X18" s="251">
        <f t="shared" si="1"/>
        <v>374.27330015362884</v>
      </c>
      <c r="Y18" s="251">
        <f t="shared" si="1"/>
        <v>390.57767346725763</v>
      </c>
      <c r="Z18" s="251">
        <f t="shared" si="1"/>
        <v>394.33364397282315</v>
      </c>
      <c r="AA18" s="251">
        <f t="shared" si="1"/>
        <v>398.57949991244874</v>
      </c>
      <c r="AB18" s="251">
        <f t="shared" si="1"/>
        <v>402.62079038809429</v>
      </c>
      <c r="AC18" s="251"/>
      <c r="AD18" s="251">
        <f>AD7</f>
        <v>424.72630169342062</v>
      </c>
      <c r="AE18" s="251">
        <f t="shared" ref="AE18:AO18" si="2">AE7</f>
        <v>445.56673880942088</v>
      </c>
      <c r="AF18" s="251">
        <f t="shared" si="2"/>
        <v>465.70566052378985</v>
      </c>
      <c r="AG18" s="251">
        <f t="shared" si="2"/>
        <v>479.90487150198669</v>
      </c>
      <c r="AH18" s="251">
        <f t="shared" si="2"/>
        <v>493.10970143136439</v>
      </c>
      <c r="AI18" s="251">
        <f t="shared" si="2"/>
        <v>505.8901434188918</v>
      </c>
      <c r="AJ18" s="251">
        <f t="shared" si="2"/>
        <v>518.56612867692388</v>
      </c>
      <c r="AK18" s="251">
        <f t="shared" si="2"/>
        <v>530.53273751122242</v>
      </c>
      <c r="AL18" s="251">
        <f t="shared" si="2"/>
        <v>541.82983128868398</v>
      </c>
      <c r="AM18" s="251">
        <f t="shared" si="2"/>
        <v>552.4646966419067</v>
      </c>
      <c r="AN18" s="251">
        <f t="shared" si="2"/>
        <v>580.71987099832995</v>
      </c>
      <c r="AO18" s="251">
        <f t="shared" si="2"/>
        <v>619.04713371904461</v>
      </c>
      <c r="AP18" s="232"/>
      <c r="AQ18" s="251">
        <f>AQ7</f>
        <v>424.72630169342062</v>
      </c>
      <c r="AR18" s="251">
        <f t="shared" ref="AR18:BB18" si="3">AR7</f>
        <v>445.56673880942088</v>
      </c>
      <c r="AS18" s="251">
        <f t="shared" si="3"/>
        <v>465.70566052378985</v>
      </c>
      <c r="AT18" s="251">
        <f t="shared" si="3"/>
        <v>479.90487150198669</v>
      </c>
      <c r="AU18" s="251">
        <f t="shared" si="3"/>
        <v>493.10970143136439</v>
      </c>
      <c r="AV18" s="251">
        <f t="shared" si="3"/>
        <v>505.8901434188918</v>
      </c>
      <c r="AW18" s="251">
        <f t="shared" si="3"/>
        <v>518.56612867692388</v>
      </c>
      <c r="AX18" s="251">
        <f t="shared" si="3"/>
        <v>530.53273751122242</v>
      </c>
      <c r="AY18" s="251">
        <f t="shared" si="3"/>
        <v>541.82983128868398</v>
      </c>
      <c r="AZ18" s="251">
        <f t="shared" si="3"/>
        <v>552.4646966419067</v>
      </c>
      <c r="BA18" s="251">
        <f t="shared" si="3"/>
        <v>580.71987099832995</v>
      </c>
      <c r="BB18" s="251">
        <f t="shared" si="3"/>
        <v>619.04713371904461</v>
      </c>
      <c r="BC18" s="232"/>
      <c r="BD18" s="251">
        <f>BD7</f>
        <v>424.72630169342062</v>
      </c>
      <c r="BE18" s="251">
        <f t="shared" ref="BE18:BO18" si="4">BE7</f>
        <v>445.56673880942088</v>
      </c>
      <c r="BF18" s="251">
        <f t="shared" si="4"/>
        <v>465.70566052378985</v>
      </c>
      <c r="BG18" s="251">
        <f t="shared" si="4"/>
        <v>479.90487150198669</v>
      </c>
      <c r="BH18" s="251">
        <f t="shared" si="4"/>
        <v>493.10970143136439</v>
      </c>
      <c r="BI18" s="251">
        <f t="shared" si="4"/>
        <v>505.8901434188918</v>
      </c>
      <c r="BJ18" s="251">
        <f t="shared" si="4"/>
        <v>518.56612867692388</v>
      </c>
      <c r="BK18" s="251">
        <f t="shared" si="4"/>
        <v>530.53273751122242</v>
      </c>
      <c r="BL18" s="251">
        <f t="shared" si="4"/>
        <v>541.82983128868398</v>
      </c>
      <c r="BM18" s="251">
        <f t="shared" si="4"/>
        <v>552.4646966419067</v>
      </c>
      <c r="BN18" s="251">
        <f t="shared" si="4"/>
        <v>580.71987099832995</v>
      </c>
      <c r="BO18" s="251">
        <f t="shared" si="4"/>
        <v>619.04713371904461</v>
      </c>
    </row>
    <row r="19" spans="1:67">
      <c r="A19" s="240"/>
      <c r="B19" s="247"/>
      <c r="C19" s="248"/>
      <c r="D19" s="248">
        <f>D18-C18</f>
        <v>2.6215990910577602</v>
      </c>
      <c r="E19" s="248">
        <f>E18-D18</f>
        <v>2.0055878910576439</v>
      </c>
      <c r="F19" s="248">
        <f t="shared" ref="F19:AB19" si="5">F18-E18</f>
        <v>1.7681474910577322</v>
      </c>
      <c r="G19" s="248">
        <f t="shared" si="5"/>
        <v>1.8291776910577369</v>
      </c>
      <c r="H19" s="248">
        <f t="shared" si="5"/>
        <v>2.2029695910577516</v>
      </c>
      <c r="I19" s="248">
        <f t="shared" si="5"/>
        <v>3.6763530801320599</v>
      </c>
      <c r="J19" s="248">
        <f t="shared" si="5"/>
        <v>3.8015964801321047</v>
      </c>
      <c r="K19" s="248">
        <f t="shared" si="5"/>
        <v>4.0097814801321192</v>
      </c>
      <c r="L19" s="248">
        <f t="shared" si="5"/>
        <v>4.1009539801320329</v>
      </c>
      <c r="M19" s="248">
        <f t="shared" si="5"/>
        <v>6.8783429801321176</v>
      </c>
      <c r="N19" s="248">
        <f t="shared" si="5"/>
        <v>6.4516150000000039</v>
      </c>
      <c r="O19" s="248">
        <f t="shared" si="5"/>
        <v>6.5598712000000887</v>
      </c>
      <c r="P19" s="248">
        <f t="shared" si="5"/>
        <v>4.2682490999999345</v>
      </c>
      <c r="Q19" s="248">
        <f t="shared" si="5"/>
        <v>2.1700389000000087</v>
      </c>
      <c r="R19" s="248">
        <f t="shared" si="5"/>
        <v>2.4745683999999528</v>
      </c>
      <c r="S19" s="248">
        <f t="shared" si="5"/>
        <v>6.2875496000000339</v>
      </c>
      <c r="T19" s="248">
        <f t="shared" si="5"/>
        <v>5.7827523999999926</v>
      </c>
      <c r="U19" s="248">
        <f t="shared" si="5"/>
        <v>6.5730080960000805</v>
      </c>
      <c r="V19" s="248">
        <f t="shared" si="5"/>
        <v>6.3795125620999329</v>
      </c>
      <c r="W19" s="248">
        <f t="shared" si="5"/>
        <v>5.3318564738999612</v>
      </c>
      <c r="X19" s="248">
        <f t="shared" si="5"/>
        <v>5.2349350216288713</v>
      </c>
      <c r="Y19" s="248">
        <f t="shared" si="5"/>
        <v>16.304373313628787</v>
      </c>
      <c r="Z19" s="248">
        <f t="shared" si="5"/>
        <v>3.7559705055655286</v>
      </c>
      <c r="AA19" s="248">
        <f t="shared" si="5"/>
        <v>4.2458559396255851</v>
      </c>
      <c r="AB19" s="248">
        <f t="shared" si="5"/>
        <v>4.0412904756455532</v>
      </c>
      <c r="AC19" s="248"/>
      <c r="AD19" s="231"/>
      <c r="AE19" s="231"/>
      <c r="AF19" s="231"/>
      <c r="AG19" s="231"/>
      <c r="AH19" s="231"/>
      <c r="AI19" s="231"/>
      <c r="AJ19" s="231"/>
      <c r="AK19" s="231"/>
      <c r="AL19" s="231"/>
      <c r="AM19" s="231"/>
      <c r="AN19" s="231"/>
      <c r="AO19" s="231"/>
      <c r="AP19" s="244"/>
      <c r="AQ19" s="248"/>
      <c r="AR19" s="248"/>
      <c r="AS19" s="248"/>
      <c r="AT19" s="248"/>
      <c r="AU19" s="248"/>
      <c r="AV19" s="248"/>
      <c r="AW19" s="248"/>
      <c r="AX19" s="248"/>
      <c r="AY19" s="248"/>
      <c r="AZ19" s="248"/>
      <c r="BA19" s="248"/>
      <c r="BB19" s="248"/>
      <c r="BC19" s="243"/>
      <c r="BD19" s="248"/>
      <c r="BE19" s="248"/>
      <c r="BF19" s="248"/>
      <c r="BG19" s="248"/>
      <c r="BH19" s="248"/>
      <c r="BI19" s="248"/>
      <c r="BJ19" s="248"/>
      <c r="BK19" s="248"/>
      <c r="BL19" s="248"/>
      <c r="BM19" s="248"/>
      <c r="BN19" s="248"/>
      <c r="BO19" s="248"/>
    </row>
    <row r="20" spans="1:67">
      <c r="A20" s="240"/>
      <c r="B20" s="247"/>
      <c r="C20" s="248"/>
      <c r="D20" s="248"/>
      <c r="E20" s="248"/>
      <c r="F20" s="248"/>
      <c r="G20" s="248"/>
      <c r="H20" s="248">
        <f>H18-C18</f>
        <v>10.427481755288625</v>
      </c>
      <c r="I20" s="248"/>
      <c r="J20" s="248"/>
      <c r="K20" s="248"/>
      <c r="L20" s="248"/>
      <c r="M20" s="248">
        <f>M18-H18</f>
        <v>22.467028000660434</v>
      </c>
      <c r="N20" s="248"/>
      <c r="O20" s="248"/>
      <c r="P20" s="248"/>
      <c r="Q20" s="248"/>
      <c r="R20" s="248">
        <f>R18-M18</f>
        <v>21.924342599999989</v>
      </c>
      <c r="S20" s="248"/>
      <c r="T20" s="248"/>
      <c r="U20" s="248"/>
      <c r="V20" s="248"/>
      <c r="W20" s="248">
        <f>W18-R18</f>
        <v>30.354679132000001</v>
      </c>
      <c r="X20" s="248"/>
      <c r="Y20" s="248"/>
      <c r="Z20" s="248"/>
      <c r="AA20" s="248"/>
      <c r="AB20" s="248">
        <f>AB18-W18</f>
        <v>33.582425256094325</v>
      </c>
      <c r="AC20" s="248"/>
      <c r="AD20" s="248">
        <f>AD18-AB18</f>
        <v>22.105511305326331</v>
      </c>
      <c r="AE20" s="248">
        <f t="shared" ref="AE20:AO20" si="6">AE18-AD18</f>
        <v>20.84043711600026</v>
      </c>
      <c r="AF20" s="248">
        <f t="shared" si="6"/>
        <v>20.138921714368962</v>
      </c>
      <c r="AG20" s="248">
        <f t="shared" si="6"/>
        <v>14.199210978196845</v>
      </c>
      <c r="AH20" s="248">
        <f t="shared" si="6"/>
        <v>13.204829929377695</v>
      </c>
      <c r="AI20" s="248">
        <f t="shared" si="6"/>
        <v>12.780441987527411</v>
      </c>
      <c r="AJ20" s="248">
        <f t="shared" si="6"/>
        <v>12.675985258032085</v>
      </c>
      <c r="AK20" s="248">
        <f t="shared" si="6"/>
        <v>11.96660883429854</v>
      </c>
      <c r="AL20" s="248">
        <f t="shared" si="6"/>
        <v>11.297093777461555</v>
      </c>
      <c r="AM20" s="248">
        <f t="shared" si="6"/>
        <v>10.634865353222722</v>
      </c>
      <c r="AN20" s="248">
        <f t="shared" si="6"/>
        <v>28.255174356423254</v>
      </c>
      <c r="AO20" s="248">
        <f t="shared" si="6"/>
        <v>38.327262720714657</v>
      </c>
      <c r="AP20" s="244"/>
      <c r="AQ20" s="248"/>
      <c r="AR20" s="248"/>
      <c r="AS20" s="248"/>
      <c r="AT20" s="248"/>
      <c r="AU20" s="248"/>
      <c r="AV20" s="248"/>
      <c r="AW20" s="248"/>
      <c r="AX20" s="248"/>
      <c r="AY20" s="248"/>
      <c r="AZ20" s="248"/>
      <c r="BA20" s="248"/>
      <c r="BB20" s="248"/>
      <c r="BC20" s="243"/>
      <c r="BD20" s="248"/>
      <c r="BE20" s="248"/>
      <c r="BF20" s="248"/>
      <c r="BG20" s="248"/>
      <c r="BH20" s="248"/>
      <c r="BI20" s="248"/>
      <c r="BJ20" s="248"/>
      <c r="BK20" s="248"/>
      <c r="BL20" s="248"/>
      <c r="BM20" s="248"/>
      <c r="BN20" s="248"/>
      <c r="BO20" s="248"/>
    </row>
    <row r="21" spans="1:67">
      <c r="B21" s="247"/>
      <c r="C21" s="248"/>
      <c r="D21" s="248"/>
      <c r="E21" s="248"/>
      <c r="F21" s="248"/>
      <c r="G21" s="248"/>
      <c r="H21" s="248"/>
      <c r="I21" s="248"/>
      <c r="J21" s="248"/>
      <c r="K21" s="248"/>
      <c r="L21" s="248"/>
      <c r="M21" s="248"/>
      <c r="N21" s="248"/>
      <c r="O21" s="248"/>
      <c r="P21" s="248"/>
      <c r="Q21" s="248"/>
      <c r="R21" s="248"/>
      <c r="S21" s="248"/>
      <c r="T21" s="248"/>
      <c r="U21" s="248"/>
      <c r="V21" s="248"/>
      <c r="W21" s="248">
        <v>100</v>
      </c>
      <c r="X21" s="248"/>
      <c r="Y21" s="248"/>
      <c r="Z21" s="248"/>
      <c r="AA21" s="248"/>
      <c r="AB21" s="248">
        <f>AB20/$W20*$W21</f>
        <v>110.6334384562531</v>
      </c>
      <c r="AC21" s="248"/>
      <c r="AD21" s="248">
        <f t="shared" ref="AD21:AO21" si="7">AD20/$W20*$W21</f>
        <v>72.824065143955451</v>
      </c>
      <c r="AE21" s="248">
        <f t="shared" si="7"/>
        <v>68.656423694593443</v>
      </c>
      <c r="AF21" s="248">
        <f t="shared" si="7"/>
        <v>66.34536186922972</v>
      </c>
      <c r="AG21" s="248">
        <f t="shared" si="7"/>
        <v>46.777667839776278</v>
      </c>
      <c r="AH21" s="248">
        <f t="shared" si="7"/>
        <v>43.501793815560781</v>
      </c>
      <c r="AI21" s="248">
        <f t="shared" si="7"/>
        <v>42.10369654032754</v>
      </c>
      <c r="AJ21" s="248">
        <f t="shared" si="7"/>
        <v>41.759575856194836</v>
      </c>
      <c r="AK21" s="248">
        <f t="shared" si="7"/>
        <v>39.422616797432404</v>
      </c>
      <c r="AL21" s="248">
        <f t="shared" si="7"/>
        <v>37.216976428362649</v>
      </c>
      <c r="AM21" s="248">
        <f t="shared" si="7"/>
        <v>35.035341032517827</v>
      </c>
      <c r="AN21" s="248">
        <f t="shared" si="7"/>
        <v>93.083422933094212</v>
      </c>
      <c r="AO21" s="248">
        <f t="shared" si="7"/>
        <v>126.26475988774308</v>
      </c>
      <c r="AP21" s="244"/>
      <c r="AQ21" s="248"/>
      <c r="AR21" s="248"/>
      <c r="AS21" s="248"/>
      <c r="AT21" s="248"/>
      <c r="AU21" s="248"/>
      <c r="AV21" s="248"/>
      <c r="AW21" s="248"/>
      <c r="AX21" s="248"/>
      <c r="AY21" s="248"/>
      <c r="AZ21" s="248"/>
      <c r="BA21" s="248"/>
      <c r="BB21" s="248"/>
      <c r="BC21" s="243"/>
      <c r="BD21" s="248"/>
      <c r="BE21" s="248"/>
      <c r="BF21" s="248"/>
      <c r="BG21" s="248"/>
      <c r="BH21" s="248"/>
      <c r="BI21" s="248"/>
      <c r="BJ21" s="248"/>
      <c r="BK21" s="248"/>
      <c r="BL21" s="248"/>
      <c r="BM21" s="248"/>
      <c r="BN21" s="248"/>
      <c r="BO21" s="248"/>
    </row>
    <row r="27" spans="1:67">
      <c r="B27" s="240"/>
      <c r="E27" s="239">
        <v>2010</v>
      </c>
      <c r="F27" s="267">
        <v>2015</v>
      </c>
      <c r="G27" s="238">
        <v>2020</v>
      </c>
      <c r="H27" s="238">
        <v>2025</v>
      </c>
      <c r="I27" s="238">
        <v>2030</v>
      </c>
      <c r="J27" s="238">
        <v>2035</v>
      </c>
      <c r="K27" s="238">
        <v>2040</v>
      </c>
      <c r="L27" s="238">
        <v>2045</v>
      </c>
      <c r="M27" s="238">
        <v>2050</v>
      </c>
    </row>
    <row r="28" spans="1:67">
      <c r="B28" s="240"/>
      <c r="C28" s="230" t="s">
        <v>210</v>
      </c>
      <c r="E28" s="259">
        <f>W3</f>
        <v>4891.2510000000002</v>
      </c>
      <c r="F28" s="259">
        <f>AB3</f>
        <v>5142.8419999999996</v>
      </c>
      <c r="G28" s="259">
        <f>AD3</f>
        <v>5406.674</v>
      </c>
      <c r="H28" s="259">
        <f t="shared" ref="H28:M29" si="8">AE3</f>
        <v>5626.692</v>
      </c>
      <c r="I28" s="259">
        <f t="shared" si="8"/>
        <v>5837.893</v>
      </c>
      <c r="J28" s="259">
        <f t="shared" si="8"/>
        <v>6030.8990000000003</v>
      </c>
      <c r="K28" s="259">
        <f t="shared" si="8"/>
        <v>6209.5370000000003</v>
      </c>
      <c r="L28" s="259">
        <f t="shared" si="8"/>
        <v>6383.0619999999999</v>
      </c>
      <c r="M28" s="259">
        <f t="shared" si="8"/>
        <v>6555.598</v>
      </c>
      <c r="N28" s="259"/>
    </row>
    <row r="29" spans="1:67">
      <c r="B29" s="240"/>
      <c r="C29" s="230" t="s">
        <v>211</v>
      </c>
      <c r="E29" s="259">
        <f>W4</f>
        <v>323.03131968330592</v>
      </c>
      <c r="F29" s="259">
        <f>AB4</f>
        <v>348.50460040000002</v>
      </c>
      <c r="G29" s="259">
        <f>AD4</f>
        <v>382.20830699516301</v>
      </c>
      <c r="H29" s="259">
        <f t="shared" si="8"/>
        <v>440.77515520855422</v>
      </c>
      <c r="I29" s="259">
        <f t="shared" si="8"/>
        <v>500.53561831262664</v>
      </c>
      <c r="J29" s="259">
        <f t="shared" si="8"/>
        <v>560.63236019876035</v>
      </c>
      <c r="K29" s="259">
        <f t="shared" si="8"/>
        <v>621.02505640868083</v>
      </c>
      <c r="L29" s="259">
        <f t="shared" si="8"/>
        <v>682.28416099576941</v>
      </c>
      <c r="M29" s="259">
        <f t="shared" si="8"/>
        <v>744.52456372356005</v>
      </c>
      <c r="N29" s="259"/>
      <c r="O29" s="259"/>
      <c r="P29" s="259"/>
    </row>
    <row r="30" spans="1:67">
      <c r="B30" s="240"/>
      <c r="C30" s="229"/>
      <c r="E30" s="254"/>
      <c r="F30" s="254"/>
      <c r="G30" s="254"/>
      <c r="H30" s="254"/>
      <c r="I30" s="254"/>
      <c r="J30" s="254"/>
      <c r="K30" s="254"/>
      <c r="L30" s="254"/>
      <c r="M30" s="254"/>
    </row>
    <row r="31" spans="1:67">
      <c r="B31" s="240"/>
      <c r="C31" s="230" t="s">
        <v>212</v>
      </c>
      <c r="E31" s="259">
        <f>W6</f>
        <v>2185.6623323052436</v>
      </c>
      <c r="F31" s="259">
        <f>AB6</f>
        <v>2385.381304422649</v>
      </c>
      <c r="G31" s="259">
        <f>AD6</f>
        <v>2507.842419773207</v>
      </c>
      <c r="H31" s="259">
        <f t="shared" ref="H31:M34" si="9">AE6</f>
        <v>2610.0309025350184</v>
      </c>
      <c r="I31" s="259">
        <f t="shared" si="9"/>
        <v>2708.0446656561076</v>
      </c>
      <c r="J31" s="259">
        <f t="shared" si="9"/>
        <v>2797.5882241415388</v>
      </c>
      <c r="K31" s="259">
        <f t="shared" si="9"/>
        <v>2880.4588290115403</v>
      </c>
      <c r="L31" s="259">
        <f t="shared" si="9"/>
        <v>2960.9543877738879</v>
      </c>
      <c r="M31" s="259">
        <f t="shared" si="9"/>
        <v>3040.9903563784096</v>
      </c>
    </row>
    <row r="32" spans="1:67" ht="16.2">
      <c r="B32" s="240"/>
      <c r="C32" s="233" t="s">
        <v>216</v>
      </c>
      <c r="E32" s="251">
        <f>W7</f>
        <v>369.03836513199997</v>
      </c>
      <c r="F32" s="251">
        <f>AB7</f>
        <v>402.62079038809429</v>
      </c>
      <c r="G32" s="251">
        <f>AD7</f>
        <v>424.72630169342062</v>
      </c>
      <c r="H32" s="251">
        <f t="shared" si="9"/>
        <v>445.56673880942088</v>
      </c>
      <c r="I32" s="251">
        <f t="shared" si="9"/>
        <v>465.70566052378985</v>
      </c>
      <c r="J32" s="251">
        <f t="shared" si="9"/>
        <v>479.90487150198669</v>
      </c>
      <c r="K32" s="251">
        <f t="shared" si="9"/>
        <v>493.10970143136439</v>
      </c>
      <c r="L32" s="251">
        <f t="shared" si="9"/>
        <v>505.8901434188918</v>
      </c>
      <c r="M32" s="251">
        <f t="shared" si="9"/>
        <v>518.56612867692388</v>
      </c>
      <c r="N32" s="251"/>
    </row>
    <row r="33" spans="1:67">
      <c r="B33" s="240"/>
      <c r="C33" s="247" t="s">
        <v>214</v>
      </c>
      <c r="E33" s="248">
        <f>W8</f>
        <v>262.51306513200001</v>
      </c>
      <c r="F33" s="248">
        <f>AB8</f>
        <v>290.21935989845014</v>
      </c>
      <c r="G33" s="248">
        <f>AD8</f>
        <v>306.12460260298576</v>
      </c>
      <c r="H33" s="248">
        <f t="shared" si="9"/>
        <v>320.42275295566401</v>
      </c>
      <c r="I33" s="248">
        <f t="shared" si="9"/>
        <v>333.65850339644021</v>
      </c>
      <c r="J33" s="248">
        <f t="shared" si="9"/>
        <v>345.46442775761898</v>
      </c>
      <c r="K33" s="248">
        <f t="shared" si="9"/>
        <v>356.23259398442974</v>
      </c>
      <c r="L33" s="248">
        <f t="shared" si="9"/>
        <v>366.53220899653837</v>
      </c>
      <c r="M33" s="248">
        <f t="shared" si="9"/>
        <v>376.68240356975747</v>
      </c>
    </row>
    <row r="34" spans="1:67">
      <c r="B34" s="240"/>
      <c r="C34" s="247" t="s">
        <v>215</v>
      </c>
      <c r="E34" s="248">
        <f>W9</f>
        <v>106.52529999999999</v>
      </c>
      <c r="F34" s="248">
        <f>AB9</f>
        <v>112.40143048964416</v>
      </c>
      <c r="G34" s="248">
        <f>AD9</f>
        <v>118.60169909043488</v>
      </c>
      <c r="H34" s="248">
        <f t="shared" si="9"/>
        <v>125.14398585375686</v>
      </c>
      <c r="I34" s="248">
        <f t="shared" si="9"/>
        <v>132.04715712734964</v>
      </c>
      <c r="J34" s="248">
        <f t="shared" si="9"/>
        <v>134.44044374436768</v>
      </c>
      <c r="K34" s="248">
        <f t="shared" si="9"/>
        <v>136.87710744693464</v>
      </c>
      <c r="L34" s="248">
        <f t="shared" si="9"/>
        <v>139.35793442235342</v>
      </c>
      <c r="M34" s="248">
        <f t="shared" si="9"/>
        <v>141.88372510716641</v>
      </c>
    </row>
    <row r="36" spans="1:67">
      <c r="C36" t="s">
        <v>214</v>
      </c>
      <c r="E36">
        <f>E33/$E$33*100</f>
        <v>100</v>
      </c>
      <c r="F36">
        <f t="shared" ref="F36:M36" si="10">F33/$E$33*100</f>
        <v>110.55425365305858</v>
      </c>
      <c r="G36">
        <f t="shared" si="10"/>
        <v>116.61309217088164</v>
      </c>
      <c r="H36">
        <f t="shared" si="10"/>
        <v>122.05973550099121</v>
      </c>
      <c r="I36">
        <f t="shared" si="10"/>
        <v>127.10167519801956</v>
      </c>
      <c r="J36">
        <f t="shared" si="10"/>
        <v>131.59894635488268</v>
      </c>
      <c r="K36">
        <f t="shared" si="10"/>
        <v>135.70090075528412</v>
      </c>
      <c r="L36">
        <f t="shared" si="10"/>
        <v>139.62436833848028</v>
      </c>
      <c r="M36">
        <f t="shared" si="10"/>
        <v>143.49091668269901</v>
      </c>
    </row>
    <row r="37" spans="1:67">
      <c r="C37" t="s">
        <v>217</v>
      </c>
      <c r="E37">
        <f>E32/$E$32*100</f>
        <v>100</v>
      </c>
      <c r="F37">
        <f t="shared" ref="F37:M37" si="11">F32/$E$32*100</f>
        <v>109.09998212356116</v>
      </c>
      <c r="G37">
        <f t="shared" si="11"/>
        <v>115.09001280707002</v>
      </c>
      <c r="H37">
        <f t="shared" si="11"/>
        <v>120.73724059829058</v>
      </c>
      <c r="I37">
        <f t="shared" si="11"/>
        <v>126.19437557859689</v>
      </c>
      <c r="J37">
        <f t="shared" si="11"/>
        <v>130.0420001942972</v>
      </c>
      <c r="K37">
        <f t="shared" si="11"/>
        <v>133.62017286603407</v>
      </c>
      <c r="L37">
        <f t="shared" si="11"/>
        <v>137.08334721186557</v>
      </c>
      <c r="M37">
        <f t="shared" si="11"/>
        <v>140.51821644382147</v>
      </c>
    </row>
    <row r="43" spans="1:67">
      <c r="A43" s="240"/>
      <c r="B43" s="228" t="str">
        <f ca="1">RIGHT(CELL("filename",B43),LEN(CELL("filename",B43))-FIND("]",CELL("filename",B43)))</f>
        <v>NETP 2016</v>
      </c>
      <c r="C43" s="283" t="s">
        <v>206</v>
      </c>
      <c r="D43" s="283"/>
      <c r="E43" s="283"/>
      <c r="F43" s="283"/>
      <c r="G43" s="283"/>
      <c r="H43" s="283"/>
      <c r="I43" s="283"/>
      <c r="J43" s="283"/>
      <c r="K43" s="283"/>
      <c r="L43" s="283"/>
      <c r="M43" s="283"/>
      <c r="N43" s="283"/>
      <c r="O43" s="283"/>
      <c r="P43" s="283"/>
      <c r="Q43" s="283"/>
      <c r="R43" s="283"/>
      <c r="S43" s="283"/>
      <c r="T43" s="283"/>
      <c r="U43" s="283"/>
      <c r="V43" s="283"/>
      <c r="W43" s="283"/>
      <c r="X43" s="283"/>
      <c r="Y43" s="283"/>
      <c r="Z43" s="283"/>
      <c r="AA43" s="283"/>
      <c r="AB43" s="283"/>
      <c r="AD43" s="280" t="s">
        <v>207</v>
      </c>
      <c r="AE43" s="280"/>
      <c r="AF43" s="280"/>
      <c r="AG43" s="280"/>
      <c r="AH43" s="280"/>
      <c r="AI43" s="280"/>
      <c r="AJ43" s="280"/>
      <c r="AK43" s="280"/>
      <c r="AL43" s="280"/>
      <c r="AM43" s="280"/>
      <c r="AN43" s="280"/>
      <c r="AO43" s="280"/>
      <c r="AP43" s="242"/>
      <c r="AQ43" s="281" t="s">
        <v>208</v>
      </c>
      <c r="AR43" s="281"/>
      <c r="AS43" s="281"/>
      <c r="AT43" s="281"/>
      <c r="AU43" s="281"/>
      <c r="AV43" s="281"/>
      <c r="AW43" s="281"/>
      <c r="AX43" s="281"/>
      <c r="AY43" s="281"/>
      <c r="AZ43" s="281"/>
      <c r="BA43" s="281"/>
      <c r="BB43" s="281"/>
      <c r="BC43" s="241"/>
      <c r="BD43" s="282" t="s">
        <v>209</v>
      </c>
      <c r="BE43" s="282"/>
      <c r="BF43" s="282"/>
      <c r="BG43" s="282"/>
      <c r="BH43" s="282"/>
      <c r="BI43" s="282"/>
      <c r="BJ43" s="282"/>
      <c r="BK43" s="282"/>
      <c r="BL43" s="282"/>
      <c r="BM43" s="282"/>
      <c r="BN43" s="282"/>
      <c r="BO43" s="282"/>
    </row>
    <row r="44" spans="1:67">
      <c r="A44" s="240"/>
      <c r="B44" s="227"/>
      <c r="C44" s="267">
        <v>1990</v>
      </c>
      <c r="D44" s="267">
        <v>1991</v>
      </c>
      <c r="E44" s="267">
        <v>1992</v>
      </c>
      <c r="F44" s="267">
        <v>1993</v>
      </c>
      <c r="G44" s="267">
        <v>1994</v>
      </c>
      <c r="H44" s="267">
        <v>1995</v>
      </c>
      <c r="I44" s="267">
        <v>1996</v>
      </c>
      <c r="J44" s="267">
        <v>1997</v>
      </c>
      <c r="K44" s="267">
        <v>1998</v>
      </c>
      <c r="L44" s="267">
        <v>1999</v>
      </c>
      <c r="M44" s="267">
        <v>2000</v>
      </c>
      <c r="N44" s="267">
        <v>2001</v>
      </c>
      <c r="O44" s="267">
        <v>2002</v>
      </c>
      <c r="P44" s="267">
        <v>2003</v>
      </c>
      <c r="Q44" s="267">
        <v>2004</v>
      </c>
      <c r="R44" s="267">
        <v>2005</v>
      </c>
      <c r="S44" s="267">
        <v>2006</v>
      </c>
      <c r="T44" s="267">
        <v>2007</v>
      </c>
      <c r="U44" s="267">
        <v>2008</v>
      </c>
      <c r="V44" s="267">
        <v>2009</v>
      </c>
      <c r="W44" s="239">
        <v>2010</v>
      </c>
      <c r="X44" s="267">
        <v>2011</v>
      </c>
      <c r="Y44" s="267">
        <v>2012</v>
      </c>
      <c r="Z44" s="239">
        <v>2013</v>
      </c>
      <c r="AA44" s="267">
        <v>2014</v>
      </c>
      <c r="AB44" s="267">
        <v>2015</v>
      </c>
      <c r="AD44" s="238">
        <v>2020</v>
      </c>
      <c r="AE44" s="238">
        <v>2025</v>
      </c>
      <c r="AF44" s="238">
        <v>2030</v>
      </c>
      <c r="AG44" s="238">
        <v>2035</v>
      </c>
      <c r="AH44" s="238">
        <v>2040</v>
      </c>
      <c r="AI44" s="238">
        <v>2045</v>
      </c>
      <c r="AJ44" s="238">
        <v>2050</v>
      </c>
      <c r="AK44" s="238">
        <v>2055</v>
      </c>
      <c r="AL44" s="238">
        <v>2060</v>
      </c>
      <c r="AM44" s="238">
        <v>2065</v>
      </c>
      <c r="AN44" s="238">
        <v>2070</v>
      </c>
      <c r="AO44" s="238">
        <v>2075</v>
      </c>
      <c r="AP44" s="237"/>
      <c r="AQ44" s="236">
        <v>2020</v>
      </c>
      <c r="AR44" s="236">
        <v>2025</v>
      </c>
      <c r="AS44" s="236">
        <v>2030</v>
      </c>
      <c r="AT44" s="236">
        <v>2035</v>
      </c>
      <c r="AU44" s="236">
        <v>2040</v>
      </c>
      <c r="AV44" s="236">
        <v>2045</v>
      </c>
      <c r="AW44" s="236">
        <v>2050</v>
      </c>
      <c r="AX44" s="236">
        <v>2055</v>
      </c>
      <c r="AY44" s="236">
        <v>2060</v>
      </c>
      <c r="AZ44" s="236">
        <v>2065</v>
      </c>
      <c r="BA44" s="236">
        <v>2070</v>
      </c>
      <c r="BB44" s="236">
        <v>2075</v>
      </c>
      <c r="BC44" s="235"/>
      <c r="BD44" s="234">
        <f t="shared" ref="BD44:BO44" si="12">AD44</f>
        <v>2020</v>
      </c>
      <c r="BE44" s="234">
        <f t="shared" si="12"/>
        <v>2025</v>
      </c>
      <c r="BF44" s="234">
        <f t="shared" si="12"/>
        <v>2030</v>
      </c>
      <c r="BG44" s="234">
        <f t="shared" si="12"/>
        <v>2035</v>
      </c>
      <c r="BH44" s="234">
        <f t="shared" si="12"/>
        <v>2040</v>
      </c>
      <c r="BI44" s="234">
        <f t="shared" si="12"/>
        <v>2045</v>
      </c>
      <c r="BJ44" s="234">
        <f t="shared" si="12"/>
        <v>2050</v>
      </c>
      <c r="BK44" s="234">
        <f t="shared" si="12"/>
        <v>2055</v>
      </c>
      <c r="BL44" s="234">
        <f t="shared" si="12"/>
        <v>2060</v>
      </c>
      <c r="BM44" s="234">
        <f t="shared" si="12"/>
        <v>2065</v>
      </c>
      <c r="BN44" s="234">
        <f t="shared" si="12"/>
        <v>2070</v>
      </c>
      <c r="BO44" s="234">
        <f t="shared" si="12"/>
        <v>2075</v>
      </c>
    </row>
    <row r="45" spans="1:67">
      <c r="A45" s="240"/>
      <c r="B45" s="230" t="s">
        <v>210</v>
      </c>
      <c r="C45" s="259">
        <f>C3</f>
        <v>4240.375</v>
      </c>
      <c r="D45" s="259">
        <f t="shared" ref="D45:AB46" si="13">D3</f>
        <v>4262.3670000000002</v>
      </c>
      <c r="E45" s="259">
        <f t="shared" si="13"/>
        <v>4285.5039999999999</v>
      </c>
      <c r="F45" s="259">
        <f t="shared" si="13"/>
        <v>4309.6059999999998</v>
      </c>
      <c r="G45" s="259">
        <f t="shared" si="13"/>
        <v>4334.4340000000002</v>
      </c>
      <c r="H45" s="259">
        <f t="shared" si="13"/>
        <v>4359.7879999999996</v>
      </c>
      <c r="I45" s="259">
        <f t="shared" si="13"/>
        <v>4385.951</v>
      </c>
      <c r="J45" s="259">
        <f t="shared" si="13"/>
        <v>4412.9579999999996</v>
      </c>
      <c r="K45" s="259">
        <f t="shared" si="13"/>
        <v>4440.1090000000004</v>
      </c>
      <c r="L45" s="259">
        <f t="shared" si="13"/>
        <v>4466.4679999999998</v>
      </c>
      <c r="M45" s="259">
        <f t="shared" si="13"/>
        <v>4491.5720000000001</v>
      </c>
      <c r="N45" s="259">
        <f t="shared" si="13"/>
        <v>4514.723</v>
      </c>
      <c r="O45" s="259">
        <f t="shared" si="13"/>
        <v>4536.6469999999999</v>
      </c>
      <c r="P45" s="259">
        <f t="shared" si="13"/>
        <v>4560.0129999999999</v>
      </c>
      <c r="Q45" s="259">
        <f t="shared" si="13"/>
        <v>4588.4440000000004</v>
      </c>
      <c r="R45" s="259">
        <f t="shared" si="13"/>
        <v>4624.3879999999999</v>
      </c>
      <c r="S45" s="259">
        <f t="shared" si="13"/>
        <v>4668.9889999999996</v>
      </c>
      <c r="T45" s="259">
        <f t="shared" si="13"/>
        <v>4721.08</v>
      </c>
      <c r="U45" s="259">
        <f t="shared" si="13"/>
        <v>4777.9430000000002</v>
      </c>
      <c r="V45" s="259">
        <f t="shared" si="13"/>
        <v>4835.6289999999999</v>
      </c>
      <c r="W45" s="259">
        <f t="shared" si="13"/>
        <v>4891.2510000000002</v>
      </c>
      <c r="X45" s="259">
        <f t="shared" si="13"/>
        <v>4943.7539999999999</v>
      </c>
      <c r="Y45" s="259">
        <f t="shared" si="13"/>
        <v>4993.875</v>
      </c>
      <c r="Z45" s="259">
        <f t="shared" si="13"/>
        <v>5042.6710000000003</v>
      </c>
      <c r="AA45" s="259">
        <f t="shared" si="13"/>
        <v>5091.924</v>
      </c>
      <c r="AB45" s="259">
        <f t="shared" si="13"/>
        <v>5142.8419999999996</v>
      </c>
      <c r="AD45" s="259">
        <f>AD3</f>
        <v>5406.674</v>
      </c>
      <c r="AE45" s="259">
        <f t="shared" ref="AE45:AO46" si="14">AE3</f>
        <v>5626.692</v>
      </c>
      <c r="AF45" s="259">
        <f t="shared" si="14"/>
        <v>5837.893</v>
      </c>
      <c r="AG45" s="259">
        <f t="shared" si="14"/>
        <v>6030.8990000000003</v>
      </c>
      <c r="AH45" s="259">
        <f t="shared" si="14"/>
        <v>6209.5370000000003</v>
      </c>
      <c r="AI45" s="259">
        <f t="shared" si="14"/>
        <v>6383.0619999999999</v>
      </c>
      <c r="AJ45" s="259">
        <f t="shared" si="14"/>
        <v>6555.598</v>
      </c>
      <c r="AK45" s="259">
        <f t="shared" si="14"/>
        <v>6717.0990000000002</v>
      </c>
      <c r="AL45" s="259">
        <f t="shared" si="14"/>
        <v>6865.52</v>
      </c>
      <c r="AM45" s="259">
        <f t="shared" si="14"/>
        <v>7002.2470000000003</v>
      </c>
      <c r="AN45" s="259">
        <f t="shared" si="14"/>
        <v>7129.4949999999999</v>
      </c>
      <c r="AO45" s="259">
        <f t="shared" si="14"/>
        <v>7248.0879999999997</v>
      </c>
      <c r="AP45" s="226"/>
      <c r="AQ45" s="259">
        <f>AQ3</f>
        <v>5406.674</v>
      </c>
      <c r="AR45" s="259">
        <f t="shared" ref="AR45:BB46" si="15">AR3</f>
        <v>5626.692</v>
      </c>
      <c r="AS45" s="259">
        <f t="shared" si="15"/>
        <v>5837.893</v>
      </c>
      <c r="AT45" s="259">
        <f t="shared" si="15"/>
        <v>6030.8990000000003</v>
      </c>
      <c r="AU45" s="259">
        <f t="shared" si="15"/>
        <v>6209.5370000000003</v>
      </c>
      <c r="AV45" s="259">
        <f t="shared" si="15"/>
        <v>6383.0619999999999</v>
      </c>
      <c r="AW45" s="259">
        <f t="shared" si="15"/>
        <v>6555.598</v>
      </c>
      <c r="AX45" s="259">
        <f t="shared" si="15"/>
        <v>6717.0990000000002</v>
      </c>
      <c r="AY45" s="259">
        <f t="shared" si="15"/>
        <v>6865.52</v>
      </c>
      <c r="AZ45" s="259">
        <f t="shared" si="15"/>
        <v>7002.2470000000003</v>
      </c>
      <c r="BA45" s="259">
        <f t="shared" si="15"/>
        <v>7129.4949999999999</v>
      </c>
      <c r="BB45" s="259">
        <f t="shared" si="15"/>
        <v>7248.0879999999997</v>
      </c>
      <c r="BC45" s="225"/>
      <c r="BD45" s="259">
        <f>BD3</f>
        <v>5406.674</v>
      </c>
      <c r="BE45" s="259">
        <f t="shared" ref="BE45:BO46" si="16">BE3</f>
        <v>5626.692</v>
      </c>
      <c r="BF45" s="259">
        <f t="shared" si="16"/>
        <v>5837.893</v>
      </c>
      <c r="BG45" s="259">
        <f t="shared" si="16"/>
        <v>6030.8990000000003</v>
      </c>
      <c r="BH45" s="259">
        <f t="shared" si="16"/>
        <v>6209.5370000000003</v>
      </c>
      <c r="BI45" s="259">
        <f t="shared" si="16"/>
        <v>6383.0619999999999</v>
      </c>
      <c r="BJ45" s="259">
        <f t="shared" si="16"/>
        <v>6555.598</v>
      </c>
      <c r="BK45" s="259">
        <f t="shared" si="16"/>
        <v>6717.0990000000002</v>
      </c>
      <c r="BL45" s="259">
        <f t="shared" si="16"/>
        <v>6865.52</v>
      </c>
      <c r="BM45" s="259">
        <f t="shared" si="16"/>
        <v>7002.2470000000003</v>
      </c>
      <c r="BN45" s="259">
        <f t="shared" si="16"/>
        <v>7129.4949999999999</v>
      </c>
      <c r="BO45" s="259">
        <f t="shared" si="16"/>
        <v>7248.0879999999997</v>
      </c>
    </row>
    <row r="46" spans="1:67">
      <c r="A46" s="240"/>
      <c r="B46" s="230" t="s">
        <v>211</v>
      </c>
      <c r="C46" s="259">
        <f>C4</f>
        <v>192.75294963067981</v>
      </c>
      <c r="D46" s="259">
        <f t="shared" si="13"/>
        <v>198.69937812678629</v>
      </c>
      <c r="E46" s="259">
        <f t="shared" si="13"/>
        <v>205.80288089481888</v>
      </c>
      <c r="F46" s="259">
        <f t="shared" si="13"/>
        <v>211.6579728562765</v>
      </c>
      <c r="G46" s="259">
        <f t="shared" si="13"/>
        <v>222.35728338416129</v>
      </c>
      <c r="H46" s="259">
        <f t="shared" si="13"/>
        <v>231.59400493593932</v>
      </c>
      <c r="I46" s="259">
        <f t="shared" si="13"/>
        <v>243.23855150411839</v>
      </c>
      <c r="J46" s="259">
        <f t="shared" si="13"/>
        <v>256.09370895111107</v>
      </c>
      <c r="K46" s="259">
        <f t="shared" si="13"/>
        <v>262.81360787398825</v>
      </c>
      <c r="L46" s="259">
        <f t="shared" si="13"/>
        <v>268.10404580049163</v>
      </c>
      <c r="M46" s="259">
        <f t="shared" si="13"/>
        <v>276.69678046839738</v>
      </c>
      <c r="N46" s="259">
        <f t="shared" si="13"/>
        <v>282.46590834116347</v>
      </c>
      <c r="O46" s="259">
        <f t="shared" si="13"/>
        <v>286.52776810310939</v>
      </c>
      <c r="P46" s="259">
        <f t="shared" si="13"/>
        <v>289.16382356965801</v>
      </c>
      <c r="Q46" s="259">
        <f t="shared" si="13"/>
        <v>300.61181934478077</v>
      </c>
      <c r="R46" s="259">
        <f t="shared" si="13"/>
        <v>308.50287960258129</v>
      </c>
      <c r="S46" s="259">
        <f t="shared" si="13"/>
        <v>315.89152356906311</v>
      </c>
      <c r="T46" s="259">
        <f t="shared" si="13"/>
        <v>325.14714520963668</v>
      </c>
      <c r="U46" s="259">
        <f t="shared" si="13"/>
        <v>326.39571024724171</v>
      </c>
      <c r="V46" s="259">
        <f t="shared" si="13"/>
        <v>321.09830786992899</v>
      </c>
      <c r="W46" s="259">
        <f t="shared" si="13"/>
        <v>323.03131968330592</v>
      </c>
      <c r="X46" s="259">
        <f t="shared" si="13"/>
        <v>326.16149317103714</v>
      </c>
      <c r="Y46" s="259">
        <f t="shared" si="13"/>
        <v>335.12767261830896</v>
      </c>
      <c r="Z46" s="259">
        <f t="shared" si="13"/>
        <v>337.61431994913681</v>
      </c>
      <c r="AA46" s="259">
        <f t="shared" si="13"/>
        <v>345.16</v>
      </c>
      <c r="AB46" s="259">
        <f t="shared" si="13"/>
        <v>348.50460040000002</v>
      </c>
      <c r="AD46" s="259">
        <f>AD4</f>
        <v>382.20830699516301</v>
      </c>
      <c r="AE46" s="259">
        <f t="shared" si="14"/>
        <v>440.77515520855422</v>
      </c>
      <c r="AF46" s="259">
        <f t="shared" si="14"/>
        <v>500.53561831262664</v>
      </c>
      <c r="AG46" s="259">
        <f t="shared" si="14"/>
        <v>560.63236019876035</v>
      </c>
      <c r="AH46" s="259">
        <f t="shared" si="14"/>
        <v>621.02505640868083</v>
      </c>
      <c r="AI46" s="259">
        <f t="shared" si="14"/>
        <v>682.28416099576941</v>
      </c>
      <c r="AJ46" s="259">
        <f t="shared" si="14"/>
        <v>744.52456372356005</v>
      </c>
      <c r="AK46" s="259">
        <f t="shared" si="14"/>
        <v>791.2434420422934</v>
      </c>
      <c r="AL46" s="259">
        <f t="shared" si="14"/>
        <v>856.94987307481392</v>
      </c>
      <c r="AM46" s="259">
        <f t="shared" si="14"/>
        <v>928.11269698167916</v>
      </c>
      <c r="AN46" s="259">
        <f t="shared" si="14"/>
        <v>1005.1850234925053</v>
      </c>
      <c r="AO46" s="259">
        <f t="shared" si="14"/>
        <v>1088.6575894711345</v>
      </c>
      <c r="AP46" s="226"/>
      <c r="AQ46" s="259">
        <f>AQ4</f>
        <v>382.20830699516301</v>
      </c>
      <c r="AR46" s="259">
        <f t="shared" si="15"/>
        <v>440.77515520855422</v>
      </c>
      <c r="AS46" s="259">
        <f t="shared" si="15"/>
        <v>500.53561831262664</v>
      </c>
      <c r="AT46" s="259">
        <f t="shared" si="15"/>
        <v>560.63236019876035</v>
      </c>
      <c r="AU46" s="259">
        <f t="shared" si="15"/>
        <v>621.02505640868083</v>
      </c>
      <c r="AV46" s="259">
        <f t="shared" si="15"/>
        <v>682.28416099576941</v>
      </c>
      <c r="AW46" s="259">
        <f t="shared" si="15"/>
        <v>744.52456372356005</v>
      </c>
      <c r="AX46" s="259">
        <f t="shared" si="15"/>
        <v>791.2434420422934</v>
      </c>
      <c r="AY46" s="259">
        <f t="shared" si="15"/>
        <v>856.94987307481392</v>
      </c>
      <c r="AZ46" s="259">
        <f t="shared" si="15"/>
        <v>928.11269698167916</v>
      </c>
      <c r="BA46" s="259">
        <f t="shared" si="15"/>
        <v>1005.1850234925053</v>
      </c>
      <c r="BB46" s="259">
        <f t="shared" si="15"/>
        <v>1088.6575894711345</v>
      </c>
      <c r="BC46" s="225"/>
      <c r="BD46" s="259">
        <f>BD4</f>
        <v>382.20830699516301</v>
      </c>
      <c r="BE46" s="259">
        <f t="shared" si="16"/>
        <v>440.77515520855422</v>
      </c>
      <c r="BF46" s="259">
        <f t="shared" si="16"/>
        <v>500.53561831262664</v>
      </c>
      <c r="BG46" s="259">
        <f t="shared" si="16"/>
        <v>560.63236019876035</v>
      </c>
      <c r="BH46" s="259">
        <f t="shared" si="16"/>
        <v>621.02505640868083</v>
      </c>
      <c r="BI46" s="259">
        <f t="shared" si="16"/>
        <v>682.28416099576941</v>
      </c>
      <c r="BJ46" s="259">
        <f t="shared" si="16"/>
        <v>744.52456372356005</v>
      </c>
      <c r="BK46" s="259">
        <f t="shared" si="16"/>
        <v>791.2434420422934</v>
      </c>
      <c r="BL46" s="259">
        <f t="shared" si="16"/>
        <v>856.94987307481392</v>
      </c>
      <c r="BM46" s="259">
        <f t="shared" si="16"/>
        <v>928.11269698167916</v>
      </c>
      <c r="BN46" s="259">
        <f t="shared" si="16"/>
        <v>1005.1850234925053</v>
      </c>
      <c r="BO46" s="259">
        <f t="shared" si="16"/>
        <v>1088.6575894711345</v>
      </c>
    </row>
    <row r="48" spans="1:67">
      <c r="A48" s="240"/>
      <c r="B48" s="224" t="s">
        <v>218</v>
      </c>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c r="AA48" s="223"/>
      <c r="AB48" s="223"/>
      <c r="AD48" s="223"/>
      <c r="AE48" s="223"/>
      <c r="AF48" s="223"/>
      <c r="AG48" s="223"/>
      <c r="AH48" s="223"/>
      <c r="AI48" s="223"/>
      <c r="AJ48" s="223"/>
      <c r="AK48" s="223"/>
      <c r="AL48" s="223"/>
      <c r="AM48" s="223"/>
      <c r="AN48" s="223"/>
      <c r="AO48" s="223"/>
      <c r="AP48" s="222"/>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row>
    <row r="49" spans="1:67">
      <c r="A49" s="240"/>
      <c r="B49" s="221" t="s">
        <v>219</v>
      </c>
      <c r="C49" s="258">
        <v>299.56271071751871</v>
      </c>
      <c r="D49" s="258">
        <v>303.6203307758957</v>
      </c>
      <c r="E49" s="258">
        <v>318.16492432606907</v>
      </c>
      <c r="F49" s="258">
        <v>328.99416368300228</v>
      </c>
      <c r="G49" s="258">
        <v>329.24231990703606</v>
      </c>
      <c r="H49" s="258">
        <v>337.36440435724461</v>
      </c>
      <c r="I49" s="258">
        <v>358.50749566770651</v>
      </c>
      <c r="J49" s="258">
        <v>324.27144861156881</v>
      </c>
      <c r="K49" s="258">
        <v>323.58863601466555</v>
      </c>
      <c r="L49" s="258">
        <v>324.05397427036883</v>
      </c>
      <c r="M49" s="258">
        <v>284.55169999999998</v>
      </c>
      <c r="N49" s="258">
        <v>282.19945071588933</v>
      </c>
      <c r="O49" s="258">
        <v>242.63759999999999</v>
      </c>
      <c r="P49" s="258">
        <v>281.06819999999999</v>
      </c>
      <c r="Q49" s="258">
        <v>276.20330000000001</v>
      </c>
      <c r="R49" s="258">
        <v>265.53530000000001</v>
      </c>
      <c r="S49" s="258">
        <v>250.99869999999999</v>
      </c>
      <c r="T49" s="258">
        <v>244.9111</v>
      </c>
      <c r="U49" s="258">
        <v>237.72649999999999</v>
      </c>
      <c r="V49" s="258">
        <v>249.19409999999999</v>
      </c>
      <c r="W49" s="258">
        <v>270.48410000000001</v>
      </c>
      <c r="X49" s="258">
        <v>240.46880000000002</v>
      </c>
      <c r="Y49" s="258">
        <v>249.78029999999998</v>
      </c>
      <c r="Z49" s="258">
        <v>230.63683136145218</v>
      </c>
      <c r="AA49" s="258">
        <v>224.8581438435381</v>
      </c>
      <c r="AB49" s="258">
        <v>227.09590846272812</v>
      </c>
      <c r="AC49" s="33"/>
      <c r="AD49" s="258">
        <v>222.72478940805885</v>
      </c>
      <c r="AE49" s="258">
        <v>225.51160299879368</v>
      </c>
      <c r="AF49" s="258">
        <v>226.74280627391681</v>
      </c>
      <c r="AG49" s="258">
        <v>228.31595038909165</v>
      </c>
      <c r="AH49" s="258">
        <v>229.49010091510502</v>
      </c>
      <c r="AI49" s="258">
        <v>230.68017659266116</v>
      </c>
      <c r="AJ49" s="258">
        <v>232.00886978820566</v>
      </c>
      <c r="AK49" s="258">
        <v>234.46029019401237</v>
      </c>
      <c r="AL49" s="258">
        <v>236.20962437626019</v>
      </c>
      <c r="AM49" s="258">
        <v>237.48262543127896</v>
      </c>
      <c r="AN49" s="258">
        <v>238.37078887016025</v>
      </c>
      <c r="AO49" s="258">
        <v>239.03632192671949</v>
      </c>
      <c r="AP49" s="33"/>
      <c r="AQ49" s="258">
        <v>219.91677895258084</v>
      </c>
      <c r="AR49" s="258">
        <v>219.78807996365722</v>
      </c>
      <c r="AS49" s="258">
        <v>217.28598687039195</v>
      </c>
      <c r="AT49" s="258">
        <v>216.03162089627017</v>
      </c>
      <c r="AU49" s="258">
        <v>214.25952835669145</v>
      </c>
      <c r="AV49" s="258">
        <v>212.35463894824014</v>
      </c>
      <c r="AW49" s="258">
        <v>210.53575113347586</v>
      </c>
      <c r="AX49" s="258">
        <v>209.74417346128044</v>
      </c>
      <c r="AY49" s="258">
        <v>208.5501733146761</v>
      </c>
      <c r="AZ49" s="258">
        <v>207.10838395398832</v>
      </c>
      <c r="BA49" s="258">
        <v>206.08751958734257</v>
      </c>
      <c r="BB49" s="258">
        <v>205.83633602280068</v>
      </c>
      <c r="BC49" s="33"/>
      <c r="BD49" s="258">
        <v>215.68264022995464</v>
      </c>
      <c r="BE49" s="258">
        <v>207.16555916547225</v>
      </c>
      <c r="BF49" s="258">
        <v>195.45306369096863</v>
      </c>
      <c r="BG49" s="258">
        <v>184.75021561127733</v>
      </c>
      <c r="BH49" s="258">
        <v>172.43533152209733</v>
      </c>
      <c r="BI49" s="258">
        <v>158.84893757197699</v>
      </c>
      <c r="BJ49" s="258">
        <v>144.93847688040401</v>
      </c>
      <c r="BK49" s="258">
        <v>137.26282030114365</v>
      </c>
      <c r="BL49" s="258">
        <v>133.85701685101341</v>
      </c>
      <c r="BM49" s="258">
        <v>131.02309352937505</v>
      </c>
      <c r="BN49" s="258">
        <v>128.03568529285965</v>
      </c>
      <c r="BO49" s="258">
        <v>124.88215571339072</v>
      </c>
    </row>
    <row r="50" spans="1:67">
      <c r="A50" s="240"/>
      <c r="B50" s="221" t="s">
        <v>220</v>
      </c>
      <c r="C50" s="258">
        <v>14.476714307132573</v>
      </c>
      <c r="D50" s="258">
        <v>14.832747531460031</v>
      </c>
      <c r="E50" s="258">
        <v>14.118454107042504</v>
      </c>
      <c r="F50" s="258">
        <v>13.913528685593345</v>
      </c>
      <c r="G50" s="258">
        <v>14.780895592703919</v>
      </c>
      <c r="H50" s="258">
        <v>15.702979726683063</v>
      </c>
      <c r="I50" s="258">
        <v>15.456187532447402</v>
      </c>
      <c r="J50" s="258">
        <v>14.64511830478261</v>
      </c>
      <c r="K50" s="258">
        <v>15.864262791916998</v>
      </c>
      <c r="L50" s="258">
        <v>16.154062523057423</v>
      </c>
      <c r="M50" s="258">
        <v>15.556238615262346</v>
      </c>
      <c r="N50" s="258">
        <v>17.177230847098514</v>
      </c>
      <c r="O50" s="258">
        <v>17.150534000293526</v>
      </c>
      <c r="P50" s="258">
        <v>16.694514104084057</v>
      </c>
      <c r="Q50" s="258">
        <v>16.872428270326679</v>
      </c>
      <c r="R50" s="258">
        <v>16.01923059495526</v>
      </c>
      <c r="S50" s="258">
        <v>15.598528762816317</v>
      </c>
      <c r="T50" s="258">
        <v>16.361874102199067</v>
      </c>
      <c r="U50" s="258">
        <v>16.12226598554367</v>
      </c>
      <c r="V50" s="258">
        <v>15.277736554989602</v>
      </c>
      <c r="W50" s="258">
        <v>18.821364461473635</v>
      </c>
      <c r="X50" s="258">
        <v>17.378971009851359</v>
      </c>
      <c r="Y50" s="258">
        <v>17.331791827125276</v>
      </c>
      <c r="Z50" s="258">
        <v>17.193523208945916</v>
      </c>
      <c r="AA50" s="258">
        <v>17.329870441067833</v>
      </c>
      <c r="AB50" s="258">
        <v>17.885924770144353</v>
      </c>
      <c r="AC50" s="33"/>
      <c r="AD50" s="258">
        <v>18.755988143498318</v>
      </c>
      <c r="AE50" s="258">
        <v>19.504289707892223</v>
      </c>
      <c r="AF50" s="258">
        <v>20.155965401522231</v>
      </c>
      <c r="AG50" s="258">
        <v>21.019344484367849</v>
      </c>
      <c r="AH50" s="258">
        <v>21.742900394797694</v>
      </c>
      <c r="AI50" s="258">
        <v>21.067175330119895</v>
      </c>
      <c r="AJ50" s="258">
        <v>20.37467442283242</v>
      </c>
      <c r="AK50" s="258">
        <v>27.153199332627164</v>
      </c>
      <c r="AL50" s="258">
        <v>27.809829454196464</v>
      </c>
      <c r="AM50" s="258">
        <v>28.488329211268216</v>
      </c>
      <c r="AN50" s="258">
        <v>29.210768508669265</v>
      </c>
      <c r="AO50" s="258">
        <v>30.123485220523484</v>
      </c>
      <c r="AP50" s="33"/>
      <c r="AQ50" s="258">
        <v>18.37895661436886</v>
      </c>
      <c r="AR50" s="258">
        <v>18.628055140438502</v>
      </c>
      <c r="AS50" s="258">
        <v>18.671831375350255</v>
      </c>
      <c r="AT50" s="258">
        <v>18.643482127035789</v>
      </c>
      <c r="AU50" s="258">
        <v>18.54567012581963</v>
      </c>
      <c r="AV50" s="258">
        <v>17.451194394885793</v>
      </c>
      <c r="AW50" s="258">
        <v>16.48889122128524</v>
      </c>
      <c r="AX50" s="258">
        <v>21.338166672636454</v>
      </c>
      <c r="AY50" s="258">
        <v>21.620218906059332</v>
      </c>
      <c r="AZ50" s="258">
        <v>21.867851387297186</v>
      </c>
      <c r="BA50" s="258">
        <v>22.116589025157026</v>
      </c>
      <c r="BB50" s="258">
        <v>22.48638384768417</v>
      </c>
      <c r="BC50" s="33"/>
      <c r="BD50" s="258">
        <v>17.540710348337811</v>
      </c>
      <c r="BE50" s="258">
        <v>16.797541189728964</v>
      </c>
      <c r="BF50" s="258">
        <v>15.767692118867677</v>
      </c>
      <c r="BG50" s="258">
        <v>15.848272208963776</v>
      </c>
      <c r="BH50" s="258">
        <v>16.102988235478012</v>
      </c>
      <c r="BI50" s="258">
        <v>15.690776319406595</v>
      </c>
      <c r="BJ50" s="258">
        <v>15.470424919823175</v>
      </c>
      <c r="BK50" s="258">
        <v>19.510181945501881</v>
      </c>
      <c r="BL50" s="258">
        <v>19.53106094884031</v>
      </c>
      <c r="BM50" s="258">
        <v>19.447889748503076</v>
      </c>
      <c r="BN50" s="258">
        <v>19.315211004200169</v>
      </c>
      <c r="BO50" s="258">
        <v>19.231501230549465</v>
      </c>
    </row>
    <row r="51" spans="1:67">
      <c r="A51" s="240"/>
      <c r="B51" s="221" t="s">
        <v>221</v>
      </c>
      <c r="C51" s="258">
        <v>58.168047216458447</v>
      </c>
      <c r="D51" s="258">
        <v>57.39761262784716</v>
      </c>
      <c r="E51" s="258">
        <v>58.90429020961362</v>
      </c>
      <c r="F51" s="258">
        <v>60.141784893499647</v>
      </c>
      <c r="G51" s="258">
        <v>61.391235054678276</v>
      </c>
      <c r="H51" s="258">
        <v>65.363293244922019</v>
      </c>
      <c r="I51" s="258">
        <v>69.200874493441233</v>
      </c>
      <c r="J51" s="258">
        <v>61.924041771187063</v>
      </c>
      <c r="K51" s="258">
        <v>63.261443398046161</v>
      </c>
      <c r="L51" s="258">
        <v>64.257106747029312</v>
      </c>
      <c r="M51" s="258">
        <v>57.894658944352528</v>
      </c>
      <c r="N51" s="258">
        <v>60.903391783736396</v>
      </c>
      <c r="O51" s="258">
        <v>60.05630265945328</v>
      </c>
      <c r="P51" s="258">
        <v>60.118369470000459</v>
      </c>
      <c r="Q51" s="258">
        <v>57.412055342096579</v>
      </c>
      <c r="R51" s="258">
        <v>53.620005141060084</v>
      </c>
      <c r="S51" s="258">
        <v>50.376826041764254</v>
      </c>
      <c r="T51" s="258">
        <v>49.963408681781814</v>
      </c>
      <c r="U51" s="258">
        <v>48.487236334444034</v>
      </c>
      <c r="V51" s="258">
        <v>49.853487594887739</v>
      </c>
      <c r="W51" s="258">
        <v>57.383988213691481</v>
      </c>
      <c r="X51" s="258">
        <v>51.194868583313998</v>
      </c>
      <c r="Y51" s="258">
        <v>52.521631391681538</v>
      </c>
      <c r="Z51" s="258">
        <v>52.646120890739887</v>
      </c>
      <c r="AA51" s="258">
        <v>50.983575787239303</v>
      </c>
      <c r="AB51" s="258">
        <v>51.728011106258748</v>
      </c>
      <c r="AC51" s="33"/>
      <c r="AD51" s="258">
        <v>53.105737001262838</v>
      </c>
      <c r="AE51" s="258">
        <v>54.441639545735455</v>
      </c>
      <c r="AF51" s="258">
        <v>55.704555070266039</v>
      </c>
      <c r="AG51" s="258">
        <v>57.014879555415071</v>
      </c>
      <c r="AH51" s="258">
        <v>58.371235274750489</v>
      </c>
      <c r="AI51" s="258">
        <v>59.830466054019794</v>
      </c>
      <c r="AJ51" s="258">
        <v>61.386076704224834</v>
      </c>
      <c r="AK51" s="258">
        <v>63.191733808683409</v>
      </c>
      <c r="AL51" s="258">
        <v>64.971322941453252</v>
      </c>
      <c r="AM51" s="258">
        <v>66.729372321044494</v>
      </c>
      <c r="AN51" s="258">
        <v>68.491870492122843</v>
      </c>
      <c r="AO51" s="258">
        <v>70.266685511778633</v>
      </c>
      <c r="AP51" s="33"/>
      <c r="AQ51" s="258">
        <v>51.951508649436597</v>
      </c>
      <c r="AR51" s="258">
        <v>52.83720793657676</v>
      </c>
      <c r="AS51" s="258">
        <v>53.665147696084347</v>
      </c>
      <c r="AT51" s="258">
        <v>54.852922342936751</v>
      </c>
      <c r="AU51" s="258">
        <v>56.077366569989337</v>
      </c>
      <c r="AV51" s="258">
        <v>57.393475742423696</v>
      </c>
      <c r="AW51" s="258">
        <v>58.795378459255673</v>
      </c>
      <c r="AX51" s="258">
        <v>60.371123813187054</v>
      </c>
      <c r="AY51" s="258">
        <v>61.912382202002988</v>
      </c>
      <c r="AZ51" s="258">
        <v>63.423168703249303</v>
      </c>
      <c r="BA51" s="258">
        <v>64.928300374714127</v>
      </c>
      <c r="BB51" s="258">
        <v>66.435003508189226</v>
      </c>
      <c r="BC51" s="33"/>
      <c r="BD51" s="258">
        <v>50.778222398019196</v>
      </c>
      <c r="BE51" s="258">
        <v>51.215117202334305</v>
      </c>
      <c r="BF51" s="258">
        <v>51.594418406891606</v>
      </c>
      <c r="BG51" s="258">
        <v>51.938486706873078</v>
      </c>
      <c r="BH51" s="258">
        <v>52.314066535749518</v>
      </c>
      <c r="BI51" s="258">
        <v>52.764061400048462</v>
      </c>
      <c r="BJ51" s="258">
        <v>53.275501234118394</v>
      </c>
      <c r="BK51" s="258">
        <v>54.571980294902559</v>
      </c>
      <c r="BL51" s="258">
        <v>55.829109830245216</v>
      </c>
      <c r="BM51" s="258">
        <v>57.050406499491373</v>
      </c>
      <c r="BN51" s="258">
        <v>58.258813775443123</v>
      </c>
      <c r="BO51" s="258">
        <v>59.460834108541178</v>
      </c>
    </row>
    <row r="52" spans="1:67">
      <c r="A52" s="240"/>
      <c r="B52" s="221" t="s">
        <v>90</v>
      </c>
      <c r="C52" s="258">
        <v>29.998138088298091</v>
      </c>
      <c r="D52" s="258">
        <v>30.720324682402527</v>
      </c>
      <c r="E52" s="258">
        <v>30.694716530871851</v>
      </c>
      <c r="F52" s="258">
        <v>30.667388548646031</v>
      </c>
      <c r="G52" s="258">
        <v>30.868055795365336</v>
      </c>
      <c r="H52" s="258">
        <v>31.84346191651462</v>
      </c>
      <c r="I52" s="258">
        <v>31.780112040661695</v>
      </c>
      <c r="J52" s="258">
        <v>30.11278729651395</v>
      </c>
      <c r="K52" s="258">
        <v>30.45715276065291</v>
      </c>
      <c r="L52" s="258">
        <v>30.498931185560167</v>
      </c>
      <c r="M52" s="258">
        <v>30.736082450504469</v>
      </c>
      <c r="N52" s="258">
        <v>33.90696283539787</v>
      </c>
      <c r="O52" s="258">
        <v>34.076710479064488</v>
      </c>
      <c r="P52" s="258">
        <v>33.790224465171377</v>
      </c>
      <c r="Q52" s="258">
        <v>33.866936769705255</v>
      </c>
      <c r="R52" s="258">
        <v>32.882083651977695</v>
      </c>
      <c r="S52" s="258">
        <v>33.676238059330011</v>
      </c>
      <c r="T52" s="258">
        <v>36.589833497145833</v>
      </c>
      <c r="U52" s="258">
        <v>36.355667148776142</v>
      </c>
      <c r="V52" s="258">
        <v>35.464628864212351</v>
      </c>
      <c r="W52" s="258">
        <v>41.122333972965393</v>
      </c>
      <c r="X52" s="258">
        <v>39.166080757726888</v>
      </c>
      <c r="Y52" s="258">
        <v>40.074677546548592</v>
      </c>
      <c r="Z52" s="258">
        <v>39.657453352325028</v>
      </c>
      <c r="AA52" s="258">
        <v>39.787341520273252</v>
      </c>
      <c r="AB52" s="258">
        <v>40.404619149778704</v>
      </c>
      <c r="AC52" s="33"/>
      <c r="AD52" s="258">
        <v>39.881622543850447</v>
      </c>
      <c r="AE52" s="258">
        <v>39.22375085576666</v>
      </c>
      <c r="AF52" s="258">
        <v>37.710097768390952</v>
      </c>
      <c r="AG52" s="258">
        <v>37.565922625138626</v>
      </c>
      <c r="AH52" s="258">
        <v>37.403704424609742</v>
      </c>
      <c r="AI52" s="258">
        <v>37.250233898555827</v>
      </c>
      <c r="AJ52" s="258">
        <v>37.103578936964048</v>
      </c>
      <c r="AK52" s="258">
        <v>38.265634055636788</v>
      </c>
      <c r="AL52" s="258">
        <v>39.40544495069814</v>
      </c>
      <c r="AM52" s="258">
        <v>40.55011373172168</v>
      </c>
      <c r="AN52" s="258">
        <v>41.708844245171768</v>
      </c>
      <c r="AO52" s="258">
        <v>42.885175294635516</v>
      </c>
      <c r="AP52" s="33"/>
      <c r="AQ52" s="258">
        <v>37.818930958409155</v>
      </c>
      <c r="AR52" s="258">
        <v>35.112333380495159</v>
      </c>
      <c r="AS52" s="258">
        <v>32.421222000540894</v>
      </c>
      <c r="AT52" s="258">
        <v>31.529793087229393</v>
      </c>
      <c r="AU52" s="258">
        <v>30.662124078012223</v>
      </c>
      <c r="AV52" s="258">
        <v>29.832329963255503</v>
      </c>
      <c r="AW52" s="258">
        <v>29.031740144275723</v>
      </c>
      <c r="AX52" s="258">
        <v>29.722031080148454</v>
      </c>
      <c r="AY52" s="258">
        <v>30.384743484823939</v>
      </c>
      <c r="AZ52" s="258">
        <v>31.040261786123342</v>
      </c>
      <c r="BA52" s="258">
        <v>31.695224870650062</v>
      </c>
      <c r="BB52" s="258">
        <v>32.351910814731539</v>
      </c>
      <c r="BC52" s="33"/>
      <c r="BD52" s="258">
        <v>36.391239889592768</v>
      </c>
      <c r="BE52" s="258">
        <v>31.992724822140588</v>
      </c>
      <c r="BF52" s="258">
        <v>27.665759657686216</v>
      </c>
      <c r="BG52" s="258">
        <v>25.657632244155444</v>
      </c>
      <c r="BH52" s="258">
        <v>23.774670636821899</v>
      </c>
      <c r="BI52" s="258">
        <v>22.004213122422229</v>
      </c>
      <c r="BJ52" s="258">
        <v>20.3207930197078</v>
      </c>
      <c r="BK52" s="258">
        <v>20.632347608511402</v>
      </c>
      <c r="BL52" s="258">
        <v>20.924034771114297</v>
      </c>
      <c r="BM52" s="258">
        <v>21.207829730626784</v>
      </c>
      <c r="BN52" s="258">
        <v>21.4875718176757</v>
      </c>
      <c r="BO52" s="258">
        <v>21.76451787986359</v>
      </c>
    </row>
    <row r="53" spans="1:67">
      <c r="A53" s="240"/>
      <c r="B53" s="221" t="s">
        <v>222</v>
      </c>
      <c r="C53" s="258">
        <v>31.505515999780837</v>
      </c>
      <c r="D53" s="258">
        <v>32.229420644500571</v>
      </c>
      <c r="E53" s="258">
        <v>32.369443104288209</v>
      </c>
      <c r="F53" s="258">
        <v>32.535641558615751</v>
      </c>
      <c r="G53" s="258">
        <v>32.807240463378008</v>
      </c>
      <c r="H53" s="258">
        <v>34.430930487213537</v>
      </c>
      <c r="I53" s="258">
        <v>34.154536186976543</v>
      </c>
      <c r="J53" s="258">
        <v>32.121271326663134</v>
      </c>
      <c r="K53" s="258">
        <v>32.488107923261644</v>
      </c>
      <c r="L53" s="258">
        <v>33.696478598575382</v>
      </c>
      <c r="M53" s="258">
        <v>53.794130492138969</v>
      </c>
      <c r="N53" s="258">
        <v>62.814897911358187</v>
      </c>
      <c r="O53" s="258">
        <v>63.648139992183808</v>
      </c>
      <c r="P53" s="258">
        <v>64.948601722864225</v>
      </c>
      <c r="Q53" s="258">
        <v>57.205298143922043</v>
      </c>
      <c r="R53" s="258">
        <v>51.796200070459278</v>
      </c>
      <c r="S53" s="258">
        <v>47.170117888554607</v>
      </c>
      <c r="T53" s="258">
        <v>51.509553208585984</v>
      </c>
      <c r="U53" s="258">
        <v>50.753172119647971</v>
      </c>
      <c r="V53" s="258">
        <v>53.999783273394314</v>
      </c>
      <c r="W53" s="258">
        <v>69.253234001346101</v>
      </c>
      <c r="X53" s="258">
        <v>63.38592987792039</v>
      </c>
      <c r="Y53" s="258">
        <v>59.504343768774731</v>
      </c>
      <c r="Z53" s="258">
        <v>55.09634624418657</v>
      </c>
      <c r="AA53" s="258">
        <v>55.299170442007295</v>
      </c>
      <c r="AB53" s="258">
        <v>58.636345923268067</v>
      </c>
      <c r="AC53" s="33"/>
      <c r="AD53" s="258">
        <v>60.176467079800105</v>
      </c>
      <c r="AE53" s="258">
        <v>61.936192511887626</v>
      </c>
      <c r="AF53" s="258">
        <v>63.930110747601539</v>
      </c>
      <c r="AG53" s="258">
        <v>67.199505052616118</v>
      </c>
      <c r="AH53" s="258">
        <v>70.636096614082589</v>
      </c>
      <c r="AI53" s="258">
        <v>74.248435921772668</v>
      </c>
      <c r="AJ53" s="258">
        <v>78.045510738634178</v>
      </c>
      <c r="AK53" s="258">
        <v>82.036768462998751</v>
      </c>
      <c r="AL53" s="258">
        <v>86.232139634396162</v>
      </c>
      <c r="AM53" s="258">
        <v>90.642062641458921</v>
      </c>
      <c r="AN53" s="258">
        <v>95.277509693392574</v>
      </c>
      <c r="AO53" s="258">
        <v>100.15001411963023</v>
      </c>
      <c r="AP53" s="33"/>
      <c r="AQ53" s="258">
        <v>60.076706990970187</v>
      </c>
      <c r="AR53" s="258">
        <v>61.679830216392112</v>
      </c>
      <c r="AS53" s="258">
        <v>63.454678300984646</v>
      </c>
      <c r="AT53" s="258">
        <v>66.534004141785317</v>
      </c>
      <c r="AU53" s="258">
        <v>69.762763371702675</v>
      </c>
      <c r="AV53" s="258">
        <v>73.148207687678564</v>
      </c>
      <c r="AW53" s="258">
        <v>76.697940696685578</v>
      </c>
      <c r="AX53" s="258">
        <v>80.419934993201238</v>
      </c>
      <c r="AY53" s="258">
        <v>84.322550065417815</v>
      </c>
      <c r="AZ53" s="258">
        <v>88.414551070403135</v>
      </c>
      <c r="BA53" s="258">
        <v>92.705128520382274</v>
      </c>
      <c r="BB53" s="258">
        <v>97.203918924353673</v>
      </c>
      <c r="BC53" s="33"/>
      <c r="BD53" s="258">
        <v>59.345133030022474</v>
      </c>
      <c r="BE53" s="258">
        <v>60.487362461052342</v>
      </c>
      <c r="BF53" s="258">
        <v>62.048105486299292</v>
      </c>
      <c r="BG53" s="258">
        <v>64.574863915228448</v>
      </c>
      <c r="BH53" s="258">
        <v>67.20451844562804</v>
      </c>
      <c r="BI53" s="258">
        <v>69.941259271375117</v>
      </c>
      <c r="BJ53" s="258">
        <v>72.789447221817682</v>
      </c>
      <c r="BK53" s="258">
        <v>75.753620710489869</v>
      </c>
      <c r="BL53" s="258">
        <v>78.838502966796597</v>
      </c>
      <c r="BM53" s="258">
        <v>82.049009562191287</v>
      </c>
      <c r="BN53" s="258">
        <v>85.390256242838689</v>
      </c>
      <c r="BO53" s="258">
        <v>88.86756708124382</v>
      </c>
    </row>
    <row r="55" spans="1:67">
      <c r="C55" s="239">
        <v>2010</v>
      </c>
      <c r="D55" s="267">
        <v>2015</v>
      </c>
      <c r="E55" s="238">
        <v>2020</v>
      </c>
      <c r="F55" s="238">
        <v>2025</v>
      </c>
      <c r="G55" s="238">
        <v>2030</v>
      </c>
      <c r="H55" s="238">
        <v>2035</v>
      </c>
      <c r="I55" s="238">
        <v>2040</v>
      </c>
      <c r="J55" s="238">
        <v>2045</v>
      </c>
      <c r="K55" s="238">
        <v>2050</v>
      </c>
    </row>
    <row r="56" spans="1:67">
      <c r="C56" s="259">
        <f>W45</f>
        <v>4891.2510000000002</v>
      </c>
      <c r="D56" s="259">
        <f>AB45</f>
        <v>5142.8419999999996</v>
      </c>
      <c r="E56" s="259">
        <f>AD45</f>
        <v>5406.674</v>
      </c>
      <c r="F56" s="259">
        <f t="shared" ref="F56:K57" si="17">AE45</f>
        <v>5626.692</v>
      </c>
      <c r="G56" s="259">
        <f t="shared" si="17"/>
        <v>5837.893</v>
      </c>
      <c r="H56" s="259">
        <f t="shared" si="17"/>
        <v>6030.8990000000003</v>
      </c>
      <c r="I56" s="259">
        <f t="shared" si="17"/>
        <v>6209.5370000000003</v>
      </c>
      <c r="J56" s="259">
        <f t="shared" si="17"/>
        <v>6383.0619999999999</v>
      </c>
      <c r="K56" s="259">
        <f t="shared" si="17"/>
        <v>6555.598</v>
      </c>
    </row>
    <row r="57" spans="1:67">
      <c r="C57" s="259">
        <f>W46</f>
        <v>323.03131968330592</v>
      </c>
      <c r="D57" s="259">
        <f>AB46</f>
        <v>348.50460040000002</v>
      </c>
      <c r="E57" s="259">
        <f>AD46</f>
        <v>382.20830699516301</v>
      </c>
      <c r="F57" s="259">
        <f t="shared" si="17"/>
        <v>440.77515520855422</v>
      </c>
      <c r="G57" s="259">
        <f t="shared" si="17"/>
        <v>500.53561831262664</v>
      </c>
      <c r="H57" s="259">
        <f t="shared" si="17"/>
        <v>560.63236019876035</v>
      </c>
      <c r="I57" s="259">
        <f t="shared" si="17"/>
        <v>621.02505640868083</v>
      </c>
      <c r="J57" s="259">
        <f t="shared" si="17"/>
        <v>682.28416099576941</v>
      </c>
      <c r="K57" s="259">
        <f t="shared" si="17"/>
        <v>744.52456372356005</v>
      </c>
    </row>
    <row r="58" spans="1:67">
      <c r="C58" s="259"/>
      <c r="D58" s="259"/>
      <c r="E58" s="259"/>
      <c r="F58" s="259"/>
      <c r="G58" s="259"/>
      <c r="H58" s="259"/>
      <c r="I58" s="259"/>
      <c r="J58" s="259"/>
      <c r="K58" s="259"/>
    </row>
    <row r="60" spans="1:67">
      <c r="A60" t="s">
        <v>223</v>
      </c>
      <c r="B60" s="224" t="s">
        <v>218</v>
      </c>
      <c r="C60" s="239">
        <v>2010</v>
      </c>
      <c r="D60" s="267">
        <v>2015</v>
      </c>
      <c r="E60" s="238">
        <v>2020</v>
      </c>
      <c r="F60" s="238">
        <v>2025</v>
      </c>
      <c r="G60" s="238">
        <v>2030</v>
      </c>
      <c r="H60" s="238">
        <v>2035</v>
      </c>
      <c r="I60" s="238">
        <v>2040</v>
      </c>
      <c r="J60" s="238">
        <v>2045</v>
      </c>
      <c r="K60" s="238">
        <v>2050</v>
      </c>
    </row>
    <row r="61" spans="1:67">
      <c r="B61" s="220" t="s">
        <v>219</v>
      </c>
      <c r="C61" s="223">
        <f>W49</f>
        <v>270.48410000000001</v>
      </c>
      <c r="D61" s="223">
        <f>AB49</f>
        <v>227.09590846272812</v>
      </c>
      <c r="E61" s="223">
        <f>AD49</f>
        <v>222.72478940805885</v>
      </c>
      <c r="F61" s="223">
        <f t="shared" ref="F61:K65" si="18">AE49</f>
        <v>225.51160299879368</v>
      </c>
      <c r="G61" s="223">
        <f t="shared" si="18"/>
        <v>226.74280627391681</v>
      </c>
      <c r="H61" s="223">
        <f t="shared" si="18"/>
        <v>228.31595038909165</v>
      </c>
      <c r="I61" s="223">
        <f t="shared" si="18"/>
        <v>229.49010091510502</v>
      </c>
      <c r="J61" s="223">
        <f t="shared" si="18"/>
        <v>230.68017659266116</v>
      </c>
      <c r="K61" s="223">
        <f t="shared" si="18"/>
        <v>232.00886978820566</v>
      </c>
    </row>
    <row r="62" spans="1:67">
      <c r="B62" s="220" t="s">
        <v>220</v>
      </c>
      <c r="C62" s="223">
        <f t="shared" ref="C62:C65" si="19">W50</f>
        <v>18.821364461473635</v>
      </c>
      <c r="D62" s="223">
        <f t="shared" ref="D62:D65" si="20">AB50</f>
        <v>17.885924770144353</v>
      </c>
      <c r="E62" s="223">
        <f t="shared" ref="E62:E65" si="21">AD50</f>
        <v>18.755988143498318</v>
      </c>
      <c r="F62" s="223">
        <f t="shared" si="18"/>
        <v>19.504289707892223</v>
      </c>
      <c r="G62" s="223">
        <f t="shared" si="18"/>
        <v>20.155965401522231</v>
      </c>
      <c r="H62" s="223">
        <f t="shared" si="18"/>
        <v>21.019344484367849</v>
      </c>
      <c r="I62" s="223">
        <f t="shared" si="18"/>
        <v>21.742900394797694</v>
      </c>
      <c r="J62" s="223">
        <f t="shared" si="18"/>
        <v>21.067175330119895</v>
      </c>
      <c r="K62" s="223">
        <f t="shared" si="18"/>
        <v>20.37467442283242</v>
      </c>
    </row>
    <row r="63" spans="1:67">
      <c r="B63" s="220" t="s">
        <v>221</v>
      </c>
      <c r="C63" s="223">
        <f t="shared" si="19"/>
        <v>57.383988213691481</v>
      </c>
      <c r="D63" s="223">
        <f t="shared" si="20"/>
        <v>51.728011106258748</v>
      </c>
      <c r="E63" s="223">
        <f t="shared" si="21"/>
        <v>53.105737001262838</v>
      </c>
      <c r="F63" s="223">
        <f t="shared" si="18"/>
        <v>54.441639545735455</v>
      </c>
      <c r="G63" s="223">
        <f t="shared" si="18"/>
        <v>55.704555070266039</v>
      </c>
      <c r="H63" s="223">
        <f t="shared" si="18"/>
        <v>57.014879555415071</v>
      </c>
      <c r="I63" s="223">
        <f t="shared" si="18"/>
        <v>58.371235274750489</v>
      </c>
      <c r="J63" s="223">
        <f t="shared" si="18"/>
        <v>59.830466054019794</v>
      </c>
      <c r="K63" s="223">
        <f t="shared" si="18"/>
        <v>61.386076704224834</v>
      </c>
    </row>
    <row r="64" spans="1:67">
      <c r="B64" s="220" t="s">
        <v>90</v>
      </c>
      <c r="C64" s="223">
        <f t="shared" si="19"/>
        <v>41.122333972965393</v>
      </c>
      <c r="D64" s="223">
        <f t="shared" si="20"/>
        <v>40.404619149778704</v>
      </c>
      <c r="E64" s="223">
        <f t="shared" si="21"/>
        <v>39.881622543850447</v>
      </c>
      <c r="F64" s="223">
        <f t="shared" si="18"/>
        <v>39.22375085576666</v>
      </c>
      <c r="G64" s="223">
        <f t="shared" si="18"/>
        <v>37.710097768390952</v>
      </c>
      <c r="H64" s="223">
        <f t="shared" si="18"/>
        <v>37.565922625138626</v>
      </c>
      <c r="I64" s="223">
        <f t="shared" si="18"/>
        <v>37.403704424609742</v>
      </c>
      <c r="J64" s="223">
        <f t="shared" si="18"/>
        <v>37.250233898555827</v>
      </c>
      <c r="K64" s="223">
        <f t="shared" si="18"/>
        <v>37.103578936964048</v>
      </c>
    </row>
    <row r="65" spans="1:11">
      <c r="B65" s="220" t="s">
        <v>224</v>
      </c>
      <c r="C65" s="223">
        <f t="shared" si="19"/>
        <v>69.253234001346101</v>
      </c>
      <c r="D65" s="223">
        <f t="shared" si="20"/>
        <v>58.636345923268067</v>
      </c>
      <c r="E65" s="223">
        <f t="shared" si="21"/>
        <v>60.176467079800105</v>
      </c>
      <c r="F65" s="223">
        <f t="shared" si="18"/>
        <v>61.936192511887626</v>
      </c>
      <c r="G65" s="223">
        <f t="shared" si="18"/>
        <v>63.930110747601539</v>
      </c>
      <c r="H65" s="223">
        <f t="shared" si="18"/>
        <v>67.199505052616118</v>
      </c>
      <c r="I65" s="223">
        <f t="shared" si="18"/>
        <v>70.636096614082589</v>
      </c>
      <c r="J65" s="223">
        <f t="shared" si="18"/>
        <v>74.248435921772668</v>
      </c>
      <c r="K65" s="223">
        <f t="shared" si="18"/>
        <v>78.045510738634178</v>
      </c>
    </row>
    <row r="66" spans="1:11">
      <c r="A66" t="s">
        <v>223</v>
      </c>
      <c r="B66" s="219" t="s">
        <v>225</v>
      </c>
      <c r="C66" s="218">
        <f>SUM(C61:C65)</f>
        <v>457.06502064947665</v>
      </c>
      <c r="D66" s="218">
        <f t="shared" ref="D66:K66" si="22">SUM(D61:D65)</f>
        <v>395.750809412178</v>
      </c>
      <c r="E66" s="218">
        <f t="shared" si="22"/>
        <v>394.64460417647052</v>
      </c>
      <c r="F66" s="218">
        <f t="shared" si="22"/>
        <v>400.6174756200756</v>
      </c>
      <c r="G66" s="218">
        <f t="shared" si="22"/>
        <v>404.24353526169756</v>
      </c>
      <c r="H66" s="218">
        <f t="shared" si="22"/>
        <v>411.11560210662935</v>
      </c>
      <c r="I66" s="218">
        <f t="shared" si="22"/>
        <v>417.64403762334553</v>
      </c>
      <c r="J66" s="218">
        <f t="shared" si="22"/>
        <v>423.07648779712935</v>
      </c>
      <c r="K66" s="218">
        <f t="shared" si="22"/>
        <v>428.91871059086111</v>
      </c>
    </row>
    <row r="68" spans="1:11">
      <c r="A68" t="s">
        <v>226</v>
      </c>
      <c r="B68" s="220" t="s">
        <v>219</v>
      </c>
      <c r="C68" s="223">
        <f>W49</f>
        <v>270.48410000000001</v>
      </c>
      <c r="D68" s="223">
        <f>AB49</f>
        <v>227.09590846272812</v>
      </c>
      <c r="E68" s="223">
        <f>AQ49</f>
        <v>219.91677895258084</v>
      </c>
      <c r="F68" s="223">
        <f t="shared" ref="F68:K72" si="23">AR49</f>
        <v>219.78807996365722</v>
      </c>
      <c r="G68" s="223">
        <f t="shared" si="23"/>
        <v>217.28598687039195</v>
      </c>
      <c r="H68" s="223">
        <f t="shared" si="23"/>
        <v>216.03162089627017</v>
      </c>
      <c r="I68" s="223">
        <f t="shared" si="23"/>
        <v>214.25952835669145</v>
      </c>
      <c r="J68" s="223">
        <f t="shared" si="23"/>
        <v>212.35463894824014</v>
      </c>
      <c r="K68" s="223">
        <f t="shared" si="23"/>
        <v>210.53575113347586</v>
      </c>
    </row>
    <row r="69" spans="1:11">
      <c r="B69" s="220" t="s">
        <v>220</v>
      </c>
      <c r="C69" s="223">
        <f t="shared" ref="C69:C72" si="24">W50</f>
        <v>18.821364461473635</v>
      </c>
      <c r="D69" s="223">
        <f t="shared" ref="D69:D72" si="25">AB50</f>
        <v>17.885924770144353</v>
      </c>
      <c r="E69" s="223">
        <f t="shared" ref="E69:E72" si="26">AQ50</f>
        <v>18.37895661436886</v>
      </c>
      <c r="F69" s="223">
        <f t="shared" si="23"/>
        <v>18.628055140438502</v>
      </c>
      <c r="G69" s="223">
        <f t="shared" si="23"/>
        <v>18.671831375350255</v>
      </c>
      <c r="H69" s="223">
        <f t="shared" si="23"/>
        <v>18.643482127035789</v>
      </c>
      <c r="I69" s="223">
        <f t="shared" si="23"/>
        <v>18.54567012581963</v>
      </c>
      <c r="J69" s="223">
        <f t="shared" si="23"/>
        <v>17.451194394885793</v>
      </c>
      <c r="K69" s="223">
        <f t="shared" si="23"/>
        <v>16.48889122128524</v>
      </c>
    </row>
    <row r="70" spans="1:11">
      <c r="B70" s="220" t="s">
        <v>221</v>
      </c>
      <c r="C70" s="223">
        <f t="shared" si="24"/>
        <v>57.383988213691481</v>
      </c>
      <c r="D70" s="223">
        <f t="shared" si="25"/>
        <v>51.728011106258748</v>
      </c>
      <c r="E70" s="223">
        <f t="shared" si="26"/>
        <v>51.951508649436597</v>
      </c>
      <c r="F70" s="223">
        <f t="shared" si="23"/>
        <v>52.83720793657676</v>
      </c>
      <c r="G70" s="223">
        <f t="shared" si="23"/>
        <v>53.665147696084347</v>
      </c>
      <c r="H70" s="223">
        <f t="shared" si="23"/>
        <v>54.852922342936751</v>
      </c>
      <c r="I70" s="223">
        <f t="shared" si="23"/>
        <v>56.077366569989337</v>
      </c>
      <c r="J70" s="223">
        <f t="shared" si="23"/>
        <v>57.393475742423696</v>
      </c>
      <c r="K70" s="223">
        <f t="shared" si="23"/>
        <v>58.795378459255673</v>
      </c>
    </row>
    <row r="71" spans="1:11">
      <c r="B71" s="220" t="s">
        <v>90</v>
      </c>
      <c r="C71" s="223">
        <f t="shared" si="24"/>
        <v>41.122333972965393</v>
      </c>
      <c r="D71" s="223">
        <f t="shared" si="25"/>
        <v>40.404619149778704</v>
      </c>
      <c r="E71" s="223">
        <f t="shared" si="26"/>
        <v>37.818930958409155</v>
      </c>
      <c r="F71" s="223">
        <f t="shared" si="23"/>
        <v>35.112333380495159</v>
      </c>
      <c r="G71" s="223">
        <f t="shared" si="23"/>
        <v>32.421222000540894</v>
      </c>
      <c r="H71" s="223">
        <f t="shared" si="23"/>
        <v>31.529793087229393</v>
      </c>
      <c r="I71" s="223">
        <f t="shared" si="23"/>
        <v>30.662124078012223</v>
      </c>
      <c r="J71" s="223">
        <f t="shared" si="23"/>
        <v>29.832329963255503</v>
      </c>
      <c r="K71" s="223">
        <f t="shared" si="23"/>
        <v>29.031740144275723</v>
      </c>
    </row>
    <row r="72" spans="1:11">
      <c r="B72" s="220" t="s">
        <v>224</v>
      </c>
      <c r="C72" s="223">
        <f t="shared" si="24"/>
        <v>69.253234001346101</v>
      </c>
      <c r="D72" s="223">
        <f t="shared" si="25"/>
        <v>58.636345923268067</v>
      </c>
      <c r="E72" s="223">
        <f t="shared" si="26"/>
        <v>60.076706990970187</v>
      </c>
      <c r="F72" s="223">
        <f t="shared" si="23"/>
        <v>61.679830216392112</v>
      </c>
      <c r="G72" s="223">
        <f t="shared" si="23"/>
        <v>63.454678300984646</v>
      </c>
      <c r="H72" s="223">
        <f t="shared" si="23"/>
        <v>66.534004141785317</v>
      </c>
      <c r="I72" s="223">
        <f t="shared" si="23"/>
        <v>69.762763371702675</v>
      </c>
      <c r="J72" s="223">
        <f t="shared" si="23"/>
        <v>73.148207687678564</v>
      </c>
      <c r="K72" s="223">
        <f t="shared" si="23"/>
        <v>76.697940696685578</v>
      </c>
    </row>
    <row r="73" spans="1:11">
      <c r="A73" t="s">
        <v>226</v>
      </c>
      <c r="B73" s="219" t="s">
        <v>225</v>
      </c>
      <c r="C73" s="218">
        <f>SUM(C68:C72)</f>
        <v>457.06502064947665</v>
      </c>
      <c r="D73" s="218">
        <f t="shared" ref="D73:K73" si="27">SUM(D68:D72)</f>
        <v>395.750809412178</v>
      </c>
      <c r="E73" s="218">
        <f t="shared" si="27"/>
        <v>388.14288216576568</v>
      </c>
      <c r="F73" s="218">
        <f t="shared" si="27"/>
        <v>388.04550663755975</v>
      </c>
      <c r="G73" s="218">
        <f t="shared" si="27"/>
        <v>385.4988662433521</v>
      </c>
      <c r="H73" s="218">
        <f t="shared" si="27"/>
        <v>387.59182259525738</v>
      </c>
      <c r="I73" s="218">
        <f t="shared" si="27"/>
        <v>389.30745250221526</v>
      </c>
      <c r="J73" s="218">
        <f t="shared" si="27"/>
        <v>390.17984673648368</v>
      </c>
      <c r="K73" s="218">
        <f t="shared" si="27"/>
        <v>391.54970165497804</v>
      </c>
    </row>
    <row r="75" spans="1:11">
      <c r="A75" t="s">
        <v>227</v>
      </c>
      <c r="B75" s="220" t="s">
        <v>219</v>
      </c>
      <c r="C75" s="223">
        <f>W49</f>
        <v>270.48410000000001</v>
      </c>
      <c r="D75" s="223">
        <f>AB49</f>
        <v>227.09590846272812</v>
      </c>
      <c r="E75" s="223">
        <f>BD49</f>
        <v>215.68264022995464</v>
      </c>
      <c r="F75" s="223">
        <f t="shared" ref="F75:K79" si="28">BE49</f>
        <v>207.16555916547225</v>
      </c>
      <c r="G75" s="223">
        <f t="shared" si="28"/>
        <v>195.45306369096863</v>
      </c>
      <c r="H75" s="223">
        <f t="shared" si="28"/>
        <v>184.75021561127733</v>
      </c>
      <c r="I75" s="223">
        <f t="shared" si="28"/>
        <v>172.43533152209733</v>
      </c>
      <c r="J75" s="223">
        <f t="shared" si="28"/>
        <v>158.84893757197699</v>
      </c>
      <c r="K75" s="223">
        <f t="shared" si="28"/>
        <v>144.93847688040401</v>
      </c>
    </row>
    <row r="76" spans="1:11">
      <c r="B76" s="220" t="s">
        <v>220</v>
      </c>
      <c r="C76" s="223">
        <f t="shared" ref="C76:C79" si="29">W50</f>
        <v>18.821364461473635</v>
      </c>
      <c r="D76" s="223">
        <f t="shared" ref="D76:D79" si="30">AB50</f>
        <v>17.885924770144353</v>
      </c>
      <c r="E76" s="223">
        <f t="shared" ref="E76:E79" si="31">BD50</f>
        <v>17.540710348337811</v>
      </c>
      <c r="F76" s="223">
        <f t="shared" si="28"/>
        <v>16.797541189728964</v>
      </c>
      <c r="G76" s="223">
        <f t="shared" si="28"/>
        <v>15.767692118867677</v>
      </c>
      <c r="H76" s="223">
        <f t="shared" si="28"/>
        <v>15.848272208963776</v>
      </c>
      <c r="I76" s="223">
        <f t="shared" si="28"/>
        <v>16.102988235478012</v>
      </c>
      <c r="J76" s="223">
        <f t="shared" si="28"/>
        <v>15.690776319406595</v>
      </c>
      <c r="K76" s="223">
        <f t="shared" si="28"/>
        <v>15.470424919823175</v>
      </c>
    </row>
    <row r="77" spans="1:11">
      <c r="B77" s="220" t="s">
        <v>221</v>
      </c>
      <c r="C77" s="223">
        <f t="shared" si="29"/>
        <v>57.383988213691481</v>
      </c>
      <c r="D77" s="223">
        <f t="shared" si="30"/>
        <v>51.728011106258748</v>
      </c>
      <c r="E77" s="223">
        <f t="shared" si="31"/>
        <v>50.778222398019196</v>
      </c>
      <c r="F77" s="223">
        <f t="shared" si="28"/>
        <v>51.215117202334305</v>
      </c>
      <c r="G77" s="223">
        <f t="shared" si="28"/>
        <v>51.594418406891606</v>
      </c>
      <c r="H77" s="223">
        <f t="shared" si="28"/>
        <v>51.938486706873078</v>
      </c>
      <c r="I77" s="223">
        <f t="shared" si="28"/>
        <v>52.314066535749518</v>
      </c>
      <c r="J77" s="223">
        <f t="shared" si="28"/>
        <v>52.764061400048462</v>
      </c>
      <c r="K77" s="223">
        <f t="shared" si="28"/>
        <v>53.275501234118394</v>
      </c>
    </row>
    <row r="78" spans="1:11">
      <c r="B78" s="220" t="s">
        <v>90</v>
      </c>
      <c r="C78" s="223">
        <f t="shared" si="29"/>
        <v>41.122333972965393</v>
      </c>
      <c r="D78" s="223">
        <f t="shared" si="30"/>
        <v>40.404619149778704</v>
      </c>
      <c r="E78" s="223">
        <f t="shared" si="31"/>
        <v>36.391239889592768</v>
      </c>
      <c r="F78" s="223">
        <f t="shared" si="28"/>
        <v>31.992724822140588</v>
      </c>
      <c r="G78" s="223">
        <f t="shared" si="28"/>
        <v>27.665759657686216</v>
      </c>
      <c r="H78" s="223">
        <f t="shared" si="28"/>
        <v>25.657632244155444</v>
      </c>
      <c r="I78" s="223">
        <f t="shared" si="28"/>
        <v>23.774670636821899</v>
      </c>
      <c r="J78" s="223">
        <f t="shared" si="28"/>
        <v>22.004213122422229</v>
      </c>
      <c r="K78" s="223">
        <f t="shared" si="28"/>
        <v>20.3207930197078</v>
      </c>
    </row>
    <row r="79" spans="1:11">
      <c r="B79" s="220" t="s">
        <v>224</v>
      </c>
      <c r="C79" s="223">
        <f t="shared" si="29"/>
        <v>69.253234001346101</v>
      </c>
      <c r="D79" s="223">
        <f t="shared" si="30"/>
        <v>58.636345923268067</v>
      </c>
      <c r="E79" s="223">
        <f t="shared" si="31"/>
        <v>59.345133030022474</v>
      </c>
      <c r="F79" s="223">
        <f t="shared" si="28"/>
        <v>60.487362461052342</v>
      </c>
      <c r="G79" s="223">
        <f t="shared" si="28"/>
        <v>62.048105486299292</v>
      </c>
      <c r="H79" s="223">
        <f t="shared" si="28"/>
        <v>64.574863915228448</v>
      </c>
      <c r="I79" s="223">
        <f t="shared" si="28"/>
        <v>67.20451844562804</v>
      </c>
      <c r="J79" s="223">
        <f t="shared" si="28"/>
        <v>69.941259271375117</v>
      </c>
      <c r="K79" s="223">
        <f t="shared" si="28"/>
        <v>72.789447221817682</v>
      </c>
    </row>
    <row r="80" spans="1:11">
      <c r="A80" t="s">
        <v>226</v>
      </c>
      <c r="B80" s="219" t="s">
        <v>225</v>
      </c>
      <c r="C80" s="218">
        <f>SUM(C75:C79)</f>
        <v>457.06502064947665</v>
      </c>
      <c r="D80" s="218">
        <f t="shared" ref="D80:K80" si="32">SUM(D75:D79)</f>
        <v>395.750809412178</v>
      </c>
      <c r="E80" s="218">
        <f t="shared" si="32"/>
        <v>379.73794589592688</v>
      </c>
      <c r="F80" s="218">
        <f t="shared" si="32"/>
        <v>367.65830484072842</v>
      </c>
      <c r="G80" s="218">
        <f t="shared" si="32"/>
        <v>352.5290393607134</v>
      </c>
      <c r="H80" s="218">
        <f t="shared" si="32"/>
        <v>342.76947068649804</v>
      </c>
      <c r="I80" s="218">
        <f t="shared" si="32"/>
        <v>331.83157537577478</v>
      </c>
      <c r="J80" s="218">
        <f t="shared" si="32"/>
        <v>319.24924768522942</v>
      </c>
      <c r="K80" s="218">
        <f t="shared" si="32"/>
        <v>306.79464327587107</v>
      </c>
    </row>
    <row r="84" spans="1:11">
      <c r="A84" t="s">
        <v>223</v>
      </c>
      <c r="B84" s="219" t="s">
        <v>214</v>
      </c>
      <c r="C84" s="218">
        <f>C61+C63</f>
        <v>327.86808821369152</v>
      </c>
      <c r="D84" s="218">
        <f t="shared" ref="D84:K84" si="33">D61+D63</f>
        <v>278.82391956898687</v>
      </c>
      <c r="E84" s="218">
        <f t="shared" si="33"/>
        <v>275.83052640932169</v>
      </c>
      <c r="F84" s="218">
        <f t="shared" si="33"/>
        <v>279.95324254452913</v>
      </c>
      <c r="G84" s="218">
        <f t="shared" si="33"/>
        <v>282.44736134418287</v>
      </c>
      <c r="H84" s="218">
        <f t="shared" si="33"/>
        <v>285.33082994450672</v>
      </c>
      <c r="I84" s="218">
        <f t="shared" si="33"/>
        <v>287.86133618985548</v>
      </c>
      <c r="J84" s="218">
        <f t="shared" si="33"/>
        <v>290.51064264668094</v>
      </c>
      <c r="K84" s="218">
        <f t="shared" si="33"/>
        <v>293.39494649243051</v>
      </c>
    </row>
    <row r="85" spans="1:11">
      <c r="A85" t="s">
        <v>226</v>
      </c>
      <c r="B85" s="219" t="s">
        <v>214</v>
      </c>
      <c r="C85" s="218">
        <f>C68+C70</f>
        <v>327.86808821369152</v>
      </c>
      <c r="D85" s="218">
        <f t="shared" ref="D85:K85" si="34">D68+D70</f>
        <v>278.82391956898687</v>
      </c>
      <c r="E85" s="218">
        <f t="shared" si="34"/>
        <v>271.86828760201746</v>
      </c>
      <c r="F85" s="218">
        <f t="shared" si="34"/>
        <v>272.62528790023396</v>
      </c>
      <c r="G85" s="218">
        <f t="shared" si="34"/>
        <v>270.9511345664763</v>
      </c>
      <c r="H85" s="218">
        <f t="shared" si="34"/>
        <v>270.88454323920689</v>
      </c>
      <c r="I85" s="218">
        <f t="shared" si="34"/>
        <v>270.33689492668077</v>
      </c>
      <c r="J85" s="218">
        <f t="shared" si="34"/>
        <v>269.74811469066384</v>
      </c>
      <c r="K85" s="218">
        <f t="shared" si="34"/>
        <v>269.33112959273154</v>
      </c>
    </row>
    <row r="86" spans="1:11">
      <c r="A86" t="s">
        <v>226</v>
      </c>
      <c r="B86" s="219" t="s">
        <v>214</v>
      </c>
      <c r="C86" s="218">
        <f>C75+C77</f>
        <v>327.86808821369152</v>
      </c>
      <c r="D86" s="218">
        <f t="shared" ref="D86:K86" si="35">D75+D77</f>
        <v>278.82391956898687</v>
      </c>
      <c r="E86" s="218">
        <f t="shared" si="35"/>
        <v>266.46086262797382</v>
      </c>
      <c r="F86" s="218">
        <f t="shared" si="35"/>
        <v>258.38067636780653</v>
      </c>
      <c r="G86" s="218">
        <f t="shared" si="35"/>
        <v>247.04748209786024</v>
      </c>
      <c r="H86" s="218">
        <f t="shared" si="35"/>
        <v>236.6887023181504</v>
      </c>
      <c r="I86" s="218">
        <f t="shared" si="35"/>
        <v>224.74939805784686</v>
      </c>
      <c r="J86" s="218">
        <f t="shared" si="35"/>
        <v>211.61299897202545</v>
      </c>
      <c r="K86" s="218">
        <f t="shared" si="35"/>
        <v>198.2139781145224</v>
      </c>
    </row>
    <row r="88" spans="1:11">
      <c r="C88">
        <f>C84/$C84*100</f>
        <v>100</v>
      </c>
      <c r="D88">
        <f>D84/$C84*100</f>
        <v>85.041493695861121</v>
      </c>
      <c r="E88">
        <f t="shared" ref="D88:K90" si="36">E84/$C84*100</f>
        <v>84.128506654037707</v>
      </c>
      <c r="F88">
        <f t="shared" si="36"/>
        <v>85.385938006283382</v>
      </c>
      <c r="G88">
        <f t="shared" si="36"/>
        <v>86.146646013348757</v>
      </c>
      <c r="H88">
        <f t="shared" si="36"/>
        <v>87.026105986423204</v>
      </c>
      <c r="I88">
        <f t="shared" si="36"/>
        <v>87.797912190294895</v>
      </c>
      <c r="J88">
        <f t="shared" si="36"/>
        <v>88.605952543126904</v>
      </c>
      <c r="K88">
        <f t="shared" si="36"/>
        <v>89.485667266649997</v>
      </c>
    </row>
    <row r="89" spans="1:11">
      <c r="C89">
        <f>C85/$C85*100</f>
        <v>100</v>
      </c>
      <c r="D89">
        <f>D85/$C85*100</f>
        <v>85.041493695861121</v>
      </c>
      <c r="E89">
        <f t="shared" si="36"/>
        <v>82.920021000892405</v>
      </c>
      <c r="F89">
        <f t="shared" si="36"/>
        <v>83.150906630030903</v>
      </c>
      <c r="G89">
        <f t="shared" si="36"/>
        <v>82.640288673010772</v>
      </c>
      <c r="H89">
        <f t="shared" si="36"/>
        <v>82.619978270851107</v>
      </c>
      <c r="I89">
        <f t="shared" si="36"/>
        <v>82.452945146185073</v>
      </c>
      <c r="J89">
        <f t="shared" si="36"/>
        <v>82.273366755611974</v>
      </c>
      <c r="K89">
        <f t="shared" si="36"/>
        <v>82.146186004290882</v>
      </c>
    </row>
    <row r="90" spans="1:11">
      <c r="C90">
        <f>C86/$C86*100</f>
        <v>100</v>
      </c>
      <c r="D90">
        <f t="shared" si="36"/>
        <v>85.041493695861121</v>
      </c>
      <c r="E90">
        <f t="shared" si="36"/>
        <v>81.270752539449688</v>
      </c>
      <c r="F90">
        <f t="shared" si="36"/>
        <v>78.806289985564007</v>
      </c>
      <c r="G90">
        <f t="shared" si="36"/>
        <v>75.349657675999381</v>
      </c>
      <c r="H90">
        <f t="shared" si="36"/>
        <v>72.190222478707966</v>
      </c>
      <c r="I90">
        <f t="shared" si="36"/>
        <v>68.54872619117603</v>
      </c>
      <c r="J90">
        <f t="shared" si="36"/>
        <v>64.542115130797484</v>
      </c>
      <c r="K90">
        <f t="shared" si="36"/>
        <v>60.455404243347509</v>
      </c>
    </row>
    <row r="92" spans="1:11">
      <c r="B92" t="s">
        <v>228</v>
      </c>
      <c r="C92">
        <f>MAX(C88:C90)</f>
        <v>100</v>
      </c>
      <c r="D92">
        <f>MAX(D88:D90)</f>
        <v>85.041493695861121</v>
      </c>
      <c r="E92">
        <f t="shared" ref="E92:K92" si="37">MAX(E88:E90)</f>
        <v>84.128506654037707</v>
      </c>
      <c r="F92">
        <f>MAX(F88:F90)</f>
        <v>85.385938006283382</v>
      </c>
      <c r="G92">
        <f t="shared" si="37"/>
        <v>86.146646013348757</v>
      </c>
      <c r="H92">
        <f t="shared" si="37"/>
        <v>87.026105986423204</v>
      </c>
      <c r="I92">
        <f t="shared" si="37"/>
        <v>87.797912190294895</v>
      </c>
      <c r="J92">
        <f t="shared" si="37"/>
        <v>88.605952543126904</v>
      </c>
      <c r="K92">
        <f t="shared" si="37"/>
        <v>89.485667266649997</v>
      </c>
    </row>
    <row r="93" spans="1:11">
      <c r="B93" t="s">
        <v>229</v>
      </c>
      <c r="C93">
        <f>MIN(C88:C90)</f>
        <v>100</v>
      </c>
      <c r="D93">
        <f t="shared" ref="D93:K93" si="38">MIN(D88:D90)</f>
        <v>85.041493695861121</v>
      </c>
      <c r="E93">
        <f t="shared" si="38"/>
        <v>81.270752539449688</v>
      </c>
      <c r="F93">
        <f t="shared" si="38"/>
        <v>78.806289985564007</v>
      </c>
      <c r="G93">
        <f t="shared" si="38"/>
        <v>75.349657675999381</v>
      </c>
      <c r="H93">
        <f t="shared" si="38"/>
        <v>72.190222478707966</v>
      </c>
      <c r="I93">
        <f t="shared" si="38"/>
        <v>68.54872619117603</v>
      </c>
      <c r="J93">
        <f t="shared" si="38"/>
        <v>64.542115130797484</v>
      </c>
      <c r="K93">
        <f t="shared" si="38"/>
        <v>60.455404243347509</v>
      </c>
    </row>
    <row r="95" spans="1:11">
      <c r="C95" s="217"/>
      <c r="D95" s="217"/>
      <c r="E95" s="217"/>
      <c r="F95" s="217"/>
      <c r="G95" s="217"/>
      <c r="H95" s="217"/>
      <c r="I95" s="217"/>
      <c r="J95" s="217"/>
      <c r="K95" s="217"/>
    </row>
    <row r="96" spans="1:11">
      <c r="C96" s="217"/>
      <c r="D96" s="217"/>
      <c r="E96" s="217"/>
      <c r="F96" s="217"/>
      <c r="G96" s="217"/>
      <c r="H96" s="217"/>
      <c r="I96" s="217"/>
      <c r="J96" s="217"/>
      <c r="K96" s="217"/>
    </row>
    <row r="97" spans="3:11">
      <c r="C97" s="217"/>
      <c r="D97" s="217"/>
      <c r="E97" s="217"/>
      <c r="F97" s="217"/>
      <c r="G97" s="217"/>
      <c r="H97" s="217"/>
      <c r="I97" s="217"/>
      <c r="J97" s="217"/>
      <c r="K97" s="217"/>
    </row>
  </sheetData>
  <mergeCells count="7">
    <mergeCell ref="AD16:AO16"/>
    <mergeCell ref="AQ16:BB16"/>
    <mergeCell ref="BD16:BO16"/>
    <mergeCell ref="C43:AB43"/>
    <mergeCell ref="AD43:AO43"/>
    <mergeCell ref="AQ43:BB43"/>
    <mergeCell ref="BD43:BO43"/>
  </mergeCells>
  <conditionalFormatting sqref="BC16:BO17">
    <cfRule type="cellIs" dxfId="2" priority="3" operator="lessThan">
      <formula>0</formula>
    </cfRule>
  </conditionalFormatting>
  <conditionalFormatting sqref="BC43:BO44">
    <cfRule type="cellIs" dxfId="1" priority="2" operator="lessThan">
      <formula>0</formula>
    </cfRule>
  </conditionalFormatting>
  <conditionalFormatting sqref="BC1:BO2">
    <cfRule type="cellIs" dxfId="0" priority="1" operator="lessThan">
      <formula>0</formula>
    </cfRule>
  </conditionalFormatting>
  <pageMargins left="0.7" right="0.7" top="0.75" bottom="0.75" header="0.3" footer="0.3"/>
  <pageSetup paperSize="9" orientation="portrait" horizontalDpi="4294967293"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8854"/>
  <sheetViews>
    <sheetView topLeftCell="A76" zoomScaleNormal="100" workbookViewId="0">
      <selection activeCell="G85" sqref="G85"/>
    </sheetView>
  </sheetViews>
  <sheetFormatPr defaultRowHeight="14.4"/>
  <cols>
    <col min="1" max="1" width="14.44140625" customWidth="1"/>
    <col min="5" max="5" width="11.44140625" bestFit="1" customWidth="1"/>
    <col min="6" max="6" width="22.88671875" bestFit="1" customWidth="1"/>
    <col min="7" max="16" width="16.77734375" customWidth="1"/>
    <col min="17" max="17" width="14" bestFit="1" customWidth="1"/>
    <col min="18" max="18" width="23" bestFit="1" customWidth="1"/>
    <col min="19" max="36" width="14.88671875" bestFit="1" customWidth="1"/>
  </cols>
  <sheetData>
    <row r="1" spans="1:18" ht="15" thickBot="1"/>
    <row r="2" spans="1:18" ht="15.6" thickTop="1" thickBot="1">
      <c r="F2" s="61" t="s">
        <v>172</v>
      </c>
      <c r="G2" s="284" t="s">
        <v>114</v>
      </c>
      <c r="H2" s="285"/>
      <c r="I2" s="285"/>
      <c r="J2" s="286" t="s">
        <v>115</v>
      </c>
      <c r="K2" s="287"/>
      <c r="L2" s="288"/>
      <c r="M2" s="287" t="s">
        <v>140</v>
      </c>
      <c r="N2" s="287"/>
      <c r="O2" s="289"/>
      <c r="Q2" s="62" t="s">
        <v>141</v>
      </c>
      <c r="R2" s="112" t="s">
        <v>142</v>
      </c>
    </row>
    <row r="3" spans="1:18" ht="15.6" thickTop="1" thickBot="1">
      <c r="A3" s="113"/>
      <c r="E3" s="62" t="s">
        <v>101</v>
      </c>
      <c r="F3" s="63" t="s">
        <v>118</v>
      </c>
      <c r="G3" s="92" t="s">
        <v>119</v>
      </c>
      <c r="H3" s="93" t="s">
        <v>120</v>
      </c>
      <c r="I3" s="93" t="s">
        <v>106</v>
      </c>
      <c r="J3" s="94" t="s">
        <v>119</v>
      </c>
      <c r="K3" s="93" t="s">
        <v>120</v>
      </c>
      <c r="L3" s="95" t="s">
        <v>106</v>
      </c>
      <c r="M3" s="93" t="s">
        <v>119</v>
      </c>
      <c r="N3" s="93" t="s">
        <v>120</v>
      </c>
      <c r="O3" s="96" t="s">
        <v>106</v>
      </c>
      <c r="Q3" s="114" t="s">
        <v>144</v>
      </c>
      <c r="R3" s="115" t="s">
        <v>98</v>
      </c>
    </row>
    <row r="4" spans="1:18" ht="15" thickTop="1">
      <c r="A4" s="113"/>
      <c r="E4" s="70" t="s">
        <v>121</v>
      </c>
      <c r="F4" s="190" t="s">
        <v>9</v>
      </c>
      <c r="G4" s="193">
        <f>'TIMES-DK Data b'!M32</f>
        <v>0.20140080914971825</v>
      </c>
      <c r="H4" s="193">
        <f>'TIMES-DK Data b'!N32</f>
        <v>0.25894783963566287</v>
      </c>
      <c r="I4" s="193">
        <f>'TIMES-DK Data b'!O32</f>
        <v>0.53965135121461882</v>
      </c>
      <c r="J4" s="193">
        <f>'TIMES-DK Data b'!P32</f>
        <v>0.62206525030392601</v>
      </c>
      <c r="K4" s="193">
        <f>'TIMES-DK Data b'!Q32</f>
        <v>0.22114059230536312</v>
      </c>
      <c r="L4" s="193">
        <f>'TIMES-DK Data b'!R32</f>
        <v>0.15679415739071093</v>
      </c>
      <c r="M4" s="193">
        <f>'TIMES-DK Data b'!S32</f>
        <v>0.53510247647398679</v>
      </c>
      <c r="N4" s="193">
        <f>'TIMES-DK Data b'!T32</f>
        <v>0.31552961682709729</v>
      </c>
      <c r="O4" s="193">
        <f>'TIMES-DK Data b'!U32</f>
        <v>0.149367906698916</v>
      </c>
      <c r="Q4" s="116" t="s">
        <v>143</v>
      </c>
      <c r="R4" s="117" t="s">
        <v>97</v>
      </c>
    </row>
    <row r="5" spans="1:18" ht="15" thickBot="1">
      <c r="A5" s="113"/>
      <c r="E5" s="77" t="s">
        <v>123</v>
      </c>
      <c r="F5" s="191" t="s">
        <v>8</v>
      </c>
      <c r="G5" s="193">
        <f>'TIMES-DK Data b'!M33</f>
        <v>0.30522321557429771</v>
      </c>
      <c r="H5" s="193">
        <f>'TIMES-DK Data b'!N33</f>
        <v>0.20886599397124517</v>
      </c>
      <c r="I5" s="193">
        <f>'TIMES-DK Data b'!O33</f>
        <v>0.48591079045445712</v>
      </c>
      <c r="J5" s="193">
        <f>'TIMES-DK Data b'!P33</f>
        <v>0.68392816134039403</v>
      </c>
      <c r="K5" s="193">
        <f>'TIMES-DK Data b'!Q33</f>
        <v>0.25502669988424664</v>
      </c>
      <c r="L5" s="193">
        <f>'TIMES-DK Data b'!R33</f>
        <v>6.1045138775359373E-2</v>
      </c>
      <c r="M5" s="193">
        <f>'TIMES-DK Data b'!S33</f>
        <v>0.5776753770857781</v>
      </c>
      <c r="N5" s="193">
        <f>'TIMES-DK Data b'!T33</f>
        <v>0.29287305494337751</v>
      </c>
      <c r="O5" s="193">
        <f>'TIMES-DK Data b'!U33</f>
        <v>0.12945156797084442</v>
      </c>
      <c r="Q5" s="118" t="s">
        <v>145</v>
      </c>
      <c r="R5" s="119" t="s">
        <v>97</v>
      </c>
    </row>
    <row r="6" spans="1:18" ht="15" thickTop="1">
      <c r="A6" s="113"/>
      <c r="E6" s="77" t="s">
        <v>125</v>
      </c>
      <c r="F6" s="191" t="s">
        <v>8</v>
      </c>
      <c r="G6" s="193">
        <f>'TIMES-DK Data b'!M34</f>
        <v>0.1484529604097819</v>
      </c>
      <c r="H6" s="193">
        <f>'TIMES-DK Data b'!N34</f>
        <v>0.46125459596040136</v>
      </c>
      <c r="I6" s="193">
        <f>'TIMES-DK Data b'!O34</f>
        <v>0.39029244362981674</v>
      </c>
      <c r="J6" s="193">
        <f>'TIMES-DK Data b'!P34</f>
        <v>0.55865322463289913</v>
      </c>
      <c r="K6" s="193">
        <f>'TIMES-DK Data b'!Q34</f>
        <v>0.40294920534420214</v>
      </c>
      <c r="L6" s="193">
        <f>'TIMES-DK Data b'!R34</f>
        <v>3.8397570022898717E-2</v>
      </c>
      <c r="M6" s="193">
        <f>'TIMES-DK Data b'!S34</f>
        <v>0.34175250069021174</v>
      </c>
      <c r="N6" s="193">
        <f>'TIMES-DK Data b'!T34</f>
        <v>0.58831645980540581</v>
      </c>
      <c r="O6" s="193">
        <f>'TIMES-DK Data b'!U34</f>
        <v>6.9931039504382467E-2</v>
      </c>
    </row>
    <row r="7" spans="1:18">
      <c r="A7" s="113"/>
      <c r="E7" s="77" t="s">
        <v>127</v>
      </c>
      <c r="F7" s="191" t="s">
        <v>8</v>
      </c>
      <c r="G7" s="193">
        <f>'TIMES-DK Data b'!M35</f>
        <v>0.30788312517606464</v>
      </c>
      <c r="H7" s="193">
        <f>'TIMES-DK Data b'!N35</f>
        <v>0.25194392380378527</v>
      </c>
      <c r="I7" s="193">
        <f>'TIMES-DK Data b'!O35</f>
        <v>0.44017295102015008</v>
      </c>
      <c r="J7" s="193">
        <f>'TIMES-DK Data b'!P35</f>
        <v>0.63758488863412999</v>
      </c>
      <c r="K7" s="193">
        <f>'TIMES-DK Data b'!Q35</f>
        <v>0.30002014443735892</v>
      </c>
      <c r="L7" s="193">
        <f>'TIMES-DK Data b'!R35</f>
        <v>6.2394966928511153E-2</v>
      </c>
      <c r="M7" s="193">
        <f>'TIMES-DK Data b'!S35</f>
        <v>0.45274362646334032</v>
      </c>
      <c r="N7" s="193">
        <f>'TIMES-DK Data b'!T35</f>
        <v>0.39534088513706972</v>
      </c>
      <c r="O7" s="193">
        <f>'TIMES-DK Data b'!U35</f>
        <v>0.15191548839958996</v>
      </c>
    </row>
    <row r="8" spans="1:18">
      <c r="A8" s="113"/>
      <c r="E8" s="77" t="s">
        <v>129</v>
      </c>
      <c r="F8" s="191" t="s">
        <v>8</v>
      </c>
      <c r="G8" s="193">
        <f>'TIMES-DK Data b'!M36</f>
        <v>0.12140081796965861</v>
      </c>
      <c r="H8" s="193">
        <f>'TIMES-DK Data b'!N36</f>
        <v>0.48621323180171555</v>
      </c>
      <c r="I8" s="193">
        <f>'TIMES-DK Data b'!O36</f>
        <v>0.39238595022862588</v>
      </c>
      <c r="J8" s="193">
        <f>'TIMES-DK Data b'!P36</f>
        <v>0.27541146940565503</v>
      </c>
      <c r="K8" s="193">
        <f>'TIMES-DK Data b'!Q36</f>
        <v>0.67585131472139726</v>
      </c>
      <c r="L8" s="193">
        <f>'TIMES-DK Data b'!R36</f>
        <v>4.873721587294777E-2</v>
      </c>
      <c r="M8" s="193">
        <f>'TIMES-DK Data b'!S36</f>
        <v>0.17896149322120838</v>
      </c>
      <c r="N8" s="193">
        <f>'TIMES-DK Data b'!T36</f>
        <v>0.7451885593155706</v>
      </c>
      <c r="O8" s="193">
        <f>'TIMES-DK Data b'!U36</f>
        <v>7.584994746322099E-2</v>
      </c>
    </row>
    <row r="9" spans="1:18">
      <c r="A9" s="113"/>
      <c r="E9" s="77" t="s">
        <v>131</v>
      </c>
      <c r="F9" s="191" t="s">
        <v>8</v>
      </c>
      <c r="G9" s="193">
        <f>'TIMES-DK Data b'!M37</f>
        <v>0.2833812645106169</v>
      </c>
      <c r="H9" s="193">
        <f>'TIMES-DK Data b'!N37</f>
        <v>0.3117936834980975</v>
      </c>
      <c r="I9" s="193">
        <f>'TIMES-DK Data b'!O37</f>
        <v>0.4048250519912856</v>
      </c>
      <c r="J9" s="193">
        <f>'TIMES-DK Data b'!P37</f>
        <v>0.72931183017486911</v>
      </c>
      <c r="K9" s="193">
        <f>'TIMES-DK Data b'!Q37</f>
        <v>0.24138027833734199</v>
      </c>
      <c r="L9" s="193">
        <f>'TIMES-DK Data b'!R37</f>
        <v>2.9307891487788947E-2</v>
      </c>
      <c r="M9" s="193">
        <f>'TIMES-DK Data b'!S37</f>
        <v>0.56690245776361148</v>
      </c>
      <c r="N9" s="193">
        <f>'TIMES-DK Data b'!T37</f>
        <v>0.31463375640523178</v>
      </c>
      <c r="O9" s="193">
        <f>'TIMES-DK Data b'!U37</f>
        <v>0.11846378583115677</v>
      </c>
    </row>
    <row r="10" spans="1:18">
      <c r="A10" s="113"/>
      <c r="E10" s="77" t="s">
        <v>132</v>
      </c>
      <c r="F10" s="191" t="s">
        <v>9</v>
      </c>
      <c r="G10" s="193">
        <f>'TIMES-DK Data b'!M38</f>
        <v>0.96050727576059503</v>
      </c>
      <c r="H10" s="193">
        <f>'TIMES-DK Data b'!N38</f>
        <v>1.5379892022151679E-4</v>
      </c>
      <c r="I10" s="193">
        <f>'TIMES-DK Data b'!O38</f>
        <v>3.9338925319183447E-2</v>
      </c>
      <c r="J10" s="193">
        <f>'TIMES-DK Data b'!P38</f>
        <v>0.99816045299157796</v>
      </c>
      <c r="K10" s="193">
        <f>'TIMES-DK Data b'!Q38</f>
        <v>0</v>
      </c>
      <c r="L10" s="193">
        <f>'TIMES-DK Data b'!R38</f>
        <v>1.839547008422004E-3</v>
      </c>
      <c r="M10" s="193">
        <f>'TIMES-DK Data b'!S38</f>
        <v>0.98772102459901512</v>
      </c>
      <c r="N10" s="193">
        <f>'TIMES-DK Data b'!T38</f>
        <v>1.5208986686053054E-4</v>
      </c>
      <c r="O10" s="193">
        <f>'TIMES-DK Data b'!U38</f>
        <v>1.2126885534124403E-2</v>
      </c>
    </row>
    <row r="11" spans="1:18">
      <c r="A11" s="113"/>
      <c r="E11" s="77" t="s">
        <v>133</v>
      </c>
      <c r="F11" s="191" t="s">
        <v>9</v>
      </c>
      <c r="G11" s="193">
        <f>'TIMES-DK Data b'!M39</f>
        <v>0.82449306358570229</v>
      </c>
      <c r="H11" s="193">
        <f>'TIMES-DK Data b'!N39</f>
        <v>0.14851862580605285</v>
      </c>
      <c r="I11" s="193">
        <f>'TIMES-DK Data b'!O39</f>
        <v>2.698831060824489E-2</v>
      </c>
      <c r="J11" s="193">
        <f>'TIMES-DK Data b'!P39</f>
        <v>0.8503012160624378</v>
      </c>
      <c r="K11" s="193">
        <f>'TIMES-DK Data b'!Q39</f>
        <v>0.14842167760255057</v>
      </c>
      <c r="L11" s="193">
        <f>'TIMES-DK Data b'!R39</f>
        <v>1.2771063350116051E-3</v>
      </c>
      <c r="M11" s="193">
        <f>'TIMES-DK Data b'!S39</f>
        <v>0.83606709697271031</v>
      </c>
      <c r="N11" s="193">
        <f>'TIMES-DK Data b'!T39</f>
        <v>0.15961342034530362</v>
      </c>
      <c r="O11" s="193">
        <f>'TIMES-DK Data b'!U39</f>
        <v>4.3194826819860288E-3</v>
      </c>
    </row>
    <row r="12" spans="1:18">
      <c r="A12" s="113"/>
      <c r="E12" s="77" t="s">
        <v>135</v>
      </c>
      <c r="F12" s="191" t="s">
        <v>9</v>
      </c>
      <c r="G12" s="193">
        <f>'TIMES-DK Data b'!M40</f>
        <v>3.8229339987545796E-2</v>
      </c>
      <c r="H12" s="193">
        <f>'TIMES-DK Data b'!N40</f>
        <v>0.65927008380564989</v>
      </c>
      <c r="I12" s="193">
        <f>'TIMES-DK Data b'!O40</f>
        <v>0.30250057620680432</v>
      </c>
      <c r="J12" s="193">
        <f>'TIMES-DK Data b'!P40</f>
        <v>2.6616823141093322E-2</v>
      </c>
      <c r="K12" s="193">
        <f>'TIMES-DK Data b'!Q40</f>
        <v>0.93692405415146052</v>
      </c>
      <c r="L12" s="193">
        <f>'TIMES-DK Data b'!R40</f>
        <v>3.6459122707446195E-2</v>
      </c>
      <c r="M12" s="193">
        <f>'TIMES-DK Data b'!S40</f>
        <v>2.45162748798608E-2</v>
      </c>
      <c r="N12" s="193">
        <f>'TIMES-DK Data b'!T40</f>
        <v>0.87984435850976017</v>
      </c>
      <c r="O12" s="193">
        <f>'TIMES-DK Data b'!U40</f>
        <v>9.563936661037907E-2</v>
      </c>
    </row>
    <row r="13" spans="1:18">
      <c r="A13" s="113"/>
      <c r="E13" s="77" t="s">
        <v>137</v>
      </c>
      <c r="F13" s="191" t="s">
        <v>9</v>
      </c>
      <c r="G13" s="193">
        <f>'TIMES-DK Data b'!M41</f>
        <v>0.44860912299679673</v>
      </c>
      <c r="H13" s="193">
        <f>'TIMES-DK Data b'!N41</f>
        <v>0.13337837998861271</v>
      </c>
      <c r="I13" s="193">
        <f>'TIMES-DK Data b'!O41</f>
        <v>0.41801249701459053</v>
      </c>
      <c r="J13" s="193">
        <f>'TIMES-DK Data b'!P41</f>
        <v>0.89578655032400578</v>
      </c>
      <c r="K13" s="193">
        <f>'TIMES-DK Data b'!Q41</f>
        <v>5.2109514383894918E-2</v>
      </c>
      <c r="L13" s="193">
        <f>'TIMES-DK Data b'!R41</f>
        <v>5.2103935292099328E-2</v>
      </c>
      <c r="M13" s="193">
        <f>'TIMES-DK Data b'!S41</f>
        <v>0.5713237449118046</v>
      </c>
      <c r="N13" s="193">
        <f>'TIMES-DK Data b'!T41</f>
        <v>0.21385128900949796</v>
      </c>
      <c r="O13" s="193">
        <f>'TIMES-DK Data b'!U41</f>
        <v>0.21482496607869742</v>
      </c>
    </row>
    <row r="14" spans="1:18" ht="15" thickBot="1">
      <c r="A14" s="113"/>
      <c r="E14" s="84" t="s">
        <v>139</v>
      </c>
      <c r="F14" s="192" t="s">
        <v>9</v>
      </c>
      <c r="G14" s="193">
        <f>'TIMES-DK Data b'!M42</f>
        <v>5.190668805713438E-2</v>
      </c>
      <c r="H14" s="193">
        <f>'TIMES-DK Data b'!N42</f>
        <v>0.36597504226694488</v>
      </c>
      <c r="I14" s="193">
        <f>'TIMES-DK Data b'!O42</f>
        <v>0.58211826967592073</v>
      </c>
      <c r="J14" s="193">
        <f>'TIMES-DK Data b'!P42</f>
        <v>0.14621578707585139</v>
      </c>
      <c r="K14" s="193">
        <f>'TIMES-DK Data b'!Q42</f>
        <v>0.73644571086591415</v>
      </c>
      <c r="L14" s="193">
        <f>'TIMES-DK Data b'!R42</f>
        <v>0.11733850205823441</v>
      </c>
      <c r="M14" s="193">
        <f>'TIMES-DK Data b'!S42</f>
        <v>8.2550641281893697E-2</v>
      </c>
      <c r="N14" s="193">
        <f>'TIMES-DK Data b'!T42</f>
        <v>0.65958311497753264</v>
      </c>
      <c r="O14" s="193">
        <f>'TIMES-DK Data b'!U42</f>
        <v>0.2578662437405736</v>
      </c>
    </row>
    <row r="15" spans="1:18" ht="15" thickTop="1">
      <c r="A15" s="113"/>
      <c r="E15" s="20"/>
      <c r="F15" s="20"/>
      <c r="G15" s="189"/>
      <c r="H15" s="189"/>
      <c r="I15" s="189"/>
      <c r="J15" s="189"/>
      <c r="K15" s="189"/>
      <c r="L15" s="189"/>
      <c r="M15" s="189"/>
      <c r="N15" s="189"/>
      <c r="O15" s="189"/>
    </row>
    <row r="16" spans="1:18">
      <c r="A16" s="113"/>
    </row>
    <row r="17" spans="1:36">
      <c r="A17" s="113"/>
      <c r="C17" s="20"/>
      <c r="D17" s="20"/>
      <c r="E17" s="20"/>
      <c r="F17" s="20"/>
      <c r="G17" s="290" t="s">
        <v>159</v>
      </c>
      <c r="H17" s="290"/>
      <c r="I17" s="290"/>
      <c r="J17" s="290" t="s">
        <v>159</v>
      </c>
      <c r="K17" s="290"/>
      <c r="L17" s="290"/>
      <c r="M17" s="290" t="s">
        <v>159</v>
      </c>
      <c r="N17" s="290"/>
      <c r="O17" s="290"/>
      <c r="P17" s="290" t="s">
        <v>159</v>
      </c>
      <c r="Q17" s="290"/>
      <c r="R17" s="290"/>
      <c r="S17" s="290" t="s">
        <v>159</v>
      </c>
      <c r="T17" s="290"/>
      <c r="U17" s="290"/>
      <c r="V17" s="290" t="s">
        <v>159</v>
      </c>
      <c r="W17" s="290"/>
      <c r="X17" s="290"/>
      <c r="Y17" s="290" t="s">
        <v>159</v>
      </c>
      <c r="Z17" s="290"/>
      <c r="AA17" s="290"/>
      <c r="AB17" s="290" t="s">
        <v>159</v>
      </c>
      <c r="AC17" s="290"/>
      <c r="AD17" s="290"/>
      <c r="AE17" s="290" t="s">
        <v>159</v>
      </c>
      <c r="AF17" s="290"/>
      <c r="AG17" s="290"/>
      <c r="AH17" s="290" t="s">
        <v>159</v>
      </c>
      <c r="AI17" s="290"/>
      <c r="AJ17" s="290"/>
    </row>
    <row r="18" spans="1:36" ht="15" thickBot="1">
      <c r="A18" s="113"/>
      <c r="C18" s="20"/>
      <c r="D18" s="20"/>
      <c r="E18" s="174"/>
      <c r="F18" s="188" t="s">
        <v>171</v>
      </c>
      <c r="G18" s="291">
        <v>2010</v>
      </c>
      <c r="H18" s="291"/>
      <c r="I18" s="291"/>
      <c r="J18" s="292">
        <v>2013</v>
      </c>
      <c r="K18" s="292"/>
      <c r="L18" s="292"/>
      <c r="M18" s="292">
        <v>2015</v>
      </c>
      <c r="N18" s="292"/>
      <c r="O18" s="292"/>
      <c r="P18" s="292">
        <v>2020</v>
      </c>
      <c r="Q18" s="292"/>
      <c r="R18" s="292"/>
      <c r="S18" s="291">
        <v>2025</v>
      </c>
      <c r="T18" s="291"/>
      <c r="U18" s="291"/>
      <c r="V18" s="291">
        <v>2030</v>
      </c>
      <c r="W18" s="291"/>
      <c r="X18" s="291"/>
      <c r="Y18" s="291">
        <v>2035</v>
      </c>
      <c r="Z18" s="291"/>
      <c r="AA18" s="291"/>
      <c r="AB18" s="291">
        <v>2040</v>
      </c>
      <c r="AC18" s="291"/>
      <c r="AD18" s="291"/>
      <c r="AE18" s="291">
        <v>2045</v>
      </c>
      <c r="AF18" s="291"/>
      <c r="AG18" s="291"/>
      <c r="AH18" s="291">
        <v>2050</v>
      </c>
      <c r="AI18" s="291"/>
      <c r="AJ18" s="291"/>
    </row>
    <row r="19" spans="1:36" ht="15.6" thickTop="1" thickBot="1">
      <c r="A19" s="113"/>
      <c r="C19" s="20"/>
      <c r="D19" s="120"/>
      <c r="E19" s="62" t="s">
        <v>101</v>
      </c>
      <c r="F19" s="63" t="s">
        <v>118</v>
      </c>
      <c r="G19" s="64" t="s">
        <v>114</v>
      </c>
      <c r="H19" s="65" t="s">
        <v>115</v>
      </c>
      <c r="I19" s="65" t="s">
        <v>140</v>
      </c>
      <c r="J19" s="64" t="s">
        <v>114</v>
      </c>
      <c r="K19" s="65" t="s">
        <v>115</v>
      </c>
      <c r="L19" s="65" t="s">
        <v>140</v>
      </c>
      <c r="M19" s="64" t="s">
        <v>114</v>
      </c>
      <c r="N19" s="65" t="s">
        <v>115</v>
      </c>
      <c r="O19" s="65" t="s">
        <v>140</v>
      </c>
      <c r="P19" s="64" t="s">
        <v>114</v>
      </c>
      <c r="Q19" s="65" t="s">
        <v>115</v>
      </c>
      <c r="R19" s="65" t="s">
        <v>140</v>
      </c>
      <c r="S19" s="64" t="s">
        <v>114</v>
      </c>
      <c r="T19" s="65" t="s">
        <v>115</v>
      </c>
      <c r="U19" s="65" t="s">
        <v>140</v>
      </c>
      <c r="V19" s="64" t="s">
        <v>114</v>
      </c>
      <c r="W19" s="65" t="s">
        <v>115</v>
      </c>
      <c r="X19" s="65" t="s">
        <v>140</v>
      </c>
      <c r="Y19" s="64" t="s">
        <v>114</v>
      </c>
      <c r="Z19" s="65" t="s">
        <v>115</v>
      </c>
      <c r="AA19" s="65" t="s">
        <v>140</v>
      </c>
      <c r="AB19" s="64" t="s">
        <v>114</v>
      </c>
      <c r="AC19" s="65" t="s">
        <v>115</v>
      </c>
      <c r="AD19" s="65" t="s">
        <v>140</v>
      </c>
      <c r="AE19" s="64" t="s">
        <v>114</v>
      </c>
      <c r="AF19" s="65" t="s">
        <v>115</v>
      </c>
      <c r="AG19" s="65" t="s">
        <v>140</v>
      </c>
      <c r="AH19" s="64" t="s">
        <v>114</v>
      </c>
      <c r="AI19" s="65" t="s">
        <v>115</v>
      </c>
      <c r="AJ19" s="65" t="s">
        <v>140</v>
      </c>
    </row>
    <row r="20" spans="1:36" ht="15" thickTop="1">
      <c r="A20" s="113"/>
      <c r="C20" s="20"/>
      <c r="D20" s="120"/>
      <c r="E20" s="70" t="s">
        <v>121</v>
      </c>
      <c r="F20" s="71" t="s">
        <v>9</v>
      </c>
      <c r="G20" s="194">
        <v>1825240</v>
      </c>
      <c r="H20" s="195">
        <v>185150</v>
      </c>
      <c r="I20" s="195">
        <v>486110</v>
      </c>
      <c r="J20" s="194">
        <v>1813696.666665775</v>
      </c>
      <c r="K20" s="195">
        <v>177559.9999995883</v>
      </c>
      <c r="L20" s="195">
        <v>496930.00000009302</v>
      </c>
      <c r="M20" s="194">
        <v>1791080.1543377216</v>
      </c>
      <c r="N20" s="195">
        <v>220229.3919512282</v>
      </c>
      <c r="O20" s="195">
        <v>478986.92017040751</v>
      </c>
      <c r="P20" s="194">
        <v>1753598.4596061371</v>
      </c>
      <c r="Q20" s="195">
        <v>275065.37409565371</v>
      </c>
      <c r="R20" s="195">
        <v>455735.71961200936</v>
      </c>
      <c r="S20" s="194">
        <v>1724130.0460461376</v>
      </c>
      <c r="T20" s="195">
        <v>309654.89091585838</v>
      </c>
      <c r="U20" s="195">
        <v>442026.60088982846</v>
      </c>
      <c r="V20" s="194">
        <v>1718141.1938584957</v>
      </c>
      <c r="W20" s="195">
        <v>315966.95906632324</v>
      </c>
      <c r="X20" s="195">
        <v>428523.00636099378</v>
      </c>
      <c r="Y20" s="194">
        <v>1671791.7478768646</v>
      </c>
      <c r="Z20" s="195">
        <v>334355.34614345687</v>
      </c>
      <c r="AA20" s="195">
        <v>421475.0592236676</v>
      </c>
      <c r="AB20" s="194">
        <v>1651140.1636520918</v>
      </c>
      <c r="AC20" s="195">
        <v>341553.30788528611</v>
      </c>
      <c r="AD20" s="195">
        <v>407990.23302397359</v>
      </c>
      <c r="AE20" s="194">
        <v>1623948.3533308913</v>
      </c>
      <c r="AF20" s="195">
        <v>345044.16473064141</v>
      </c>
      <c r="AG20" s="195">
        <v>406524.17597597715</v>
      </c>
      <c r="AH20" s="194">
        <v>1590738.1006996068</v>
      </c>
      <c r="AI20" s="195">
        <v>364691.98606270115</v>
      </c>
      <c r="AJ20" s="195">
        <v>404560.41440640914</v>
      </c>
    </row>
    <row r="21" spans="1:36">
      <c r="A21" s="113"/>
      <c r="C21" s="20"/>
      <c r="D21" s="120"/>
      <c r="E21" s="77" t="s">
        <v>123</v>
      </c>
      <c r="F21" s="78" t="s">
        <v>8</v>
      </c>
      <c r="G21" s="196">
        <v>17418558.333333001</v>
      </c>
      <c r="H21" s="197">
        <v>4699778.333333333</v>
      </c>
      <c r="I21" s="197">
        <v>4070621.666666667</v>
      </c>
      <c r="J21" s="196">
        <v>17544138.606068339</v>
      </c>
      <c r="K21" s="197">
        <v>4794233.3333339281</v>
      </c>
      <c r="L21" s="197">
        <v>4168050.8823513556</v>
      </c>
      <c r="M21" s="196">
        <v>17769250.918780614</v>
      </c>
      <c r="N21" s="197">
        <v>5316009.1173661752</v>
      </c>
      <c r="O21" s="197">
        <v>4140483.5622978704</v>
      </c>
      <c r="P21" s="196">
        <v>17906112.172984302</v>
      </c>
      <c r="Q21" s="197">
        <v>6038733.4738643952</v>
      </c>
      <c r="R21" s="197">
        <v>4136276.0340662715</v>
      </c>
      <c r="S21" s="196">
        <v>17964886.988140624</v>
      </c>
      <c r="T21" s="197">
        <v>6449374.6977365222</v>
      </c>
      <c r="U21" s="197">
        <v>4145241.1991693606</v>
      </c>
      <c r="V21" s="196">
        <v>17983545.907305617</v>
      </c>
      <c r="W21" s="197">
        <v>6687653.3159927912</v>
      </c>
      <c r="X21" s="197">
        <v>4224383.6698889062</v>
      </c>
      <c r="Y21" s="196">
        <v>17909513.338313963</v>
      </c>
      <c r="Z21" s="197">
        <v>6834413.0872304374</v>
      </c>
      <c r="AA21" s="197">
        <v>4206926.1129561123</v>
      </c>
      <c r="AB21" s="196">
        <v>17685350.941796489</v>
      </c>
      <c r="AC21" s="197">
        <v>6917543.5030154064</v>
      </c>
      <c r="AD21" s="197">
        <v>4229366.8546762364</v>
      </c>
      <c r="AE21" s="196">
        <v>17572384.2256024</v>
      </c>
      <c r="AF21" s="197">
        <v>7143802.5220637508</v>
      </c>
      <c r="AG21" s="197">
        <v>4223243.5049989987</v>
      </c>
      <c r="AH21" s="196">
        <v>17528026.910223071</v>
      </c>
      <c r="AI21" s="197">
        <v>7345052.9807127751</v>
      </c>
      <c r="AJ21" s="197">
        <v>4262962.581025268</v>
      </c>
    </row>
    <row r="22" spans="1:36">
      <c r="A22" s="113"/>
      <c r="C22" s="20"/>
      <c r="D22" s="120"/>
      <c r="E22" s="77" t="s">
        <v>125</v>
      </c>
      <c r="F22" s="78" t="s">
        <v>8</v>
      </c>
      <c r="G22" s="196">
        <v>23785997.333333001</v>
      </c>
      <c r="H22" s="197">
        <v>5733356</v>
      </c>
      <c r="I22" s="197">
        <v>3221009.333333333</v>
      </c>
      <c r="J22" s="196">
        <v>24018438.083332747</v>
      </c>
      <c r="K22" s="197">
        <v>5911451.8333387766</v>
      </c>
      <c r="L22" s="197">
        <v>3349008.8333328776</v>
      </c>
      <c r="M22" s="196">
        <v>24117687.907591138</v>
      </c>
      <c r="N22" s="197">
        <v>6320430.1770713711</v>
      </c>
      <c r="O22" s="197">
        <v>3535438.3852304104</v>
      </c>
      <c r="P22" s="196">
        <v>23989811.754572339</v>
      </c>
      <c r="Q22" s="197">
        <v>6858257.6574309887</v>
      </c>
      <c r="R22" s="197">
        <v>3814681.0332464194</v>
      </c>
      <c r="S22" s="196">
        <v>23766003.353292312</v>
      </c>
      <c r="T22" s="197">
        <v>7132354.3853232432</v>
      </c>
      <c r="U22" s="197">
        <v>4000268.5960889077</v>
      </c>
      <c r="V22" s="196">
        <v>23524505.34279545</v>
      </c>
      <c r="W22" s="197">
        <v>7356865.1551324837</v>
      </c>
      <c r="X22" s="197">
        <v>4142365.8552855896</v>
      </c>
      <c r="Y22" s="196">
        <v>23152945.289168324</v>
      </c>
      <c r="Z22" s="197">
        <v>7458572.6137817865</v>
      </c>
      <c r="AA22" s="197">
        <v>4235299.3730607629</v>
      </c>
      <c r="AB22" s="196">
        <v>22683276.336821612</v>
      </c>
      <c r="AC22" s="197">
        <v>7497312.2025682358</v>
      </c>
      <c r="AD22" s="197">
        <v>4290552.2016044986</v>
      </c>
      <c r="AE22" s="196">
        <v>22263318.35739544</v>
      </c>
      <c r="AF22" s="197">
        <v>7665666.8459913619</v>
      </c>
      <c r="AG22" s="197">
        <v>4310303.4557382911</v>
      </c>
      <c r="AH22" s="196">
        <v>21949482.371864971</v>
      </c>
      <c r="AI22" s="197">
        <v>7785383.9353325851</v>
      </c>
      <c r="AJ22" s="197">
        <v>4311605.2053031819</v>
      </c>
    </row>
    <row r="23" spans="1:36">
      <c r="A23" s="113"/>
      <c r="C23" s="20"/>
      <c r="D23" s="120"/>
      <c r="E23" s="77" t="s">
        <v>127</v>
      </c>
      <c r="F23" s="78" t="s">
        <v>8</v>
      </c>
      <c r="G23" s="196">
        <v>27011722.666666001</v>
      </c>
      <c r="H23" s="197">
        <v>10776760.833333334</v>
      </c>
      <c r="I23" s="197">
        <v>5161927.6666663326</v>
      </c>
      <c r="J23" s="196">
        <v>27571200.404763315</v>
      </c>
      <c r="K23" s="197">
        <v>11162779.409086943</v>
      </c>
      <c r="L23" s="197">
        <v>5412538.8605913781</v>
      </c>
      <c r="M23" s="196">
        <v>28289212.690604255</v>
      </c>
      <c r="N23" s="197">
        <v>11683199.337936373</v>
      </c>
      <c r="O23" s="197">
        <v>5653498.9387745727</v>
      </c>
      <c r="P23" s="196">
        <v>29102035.461870447</v>
      </c>
      <c r="Q23" s="197">
        <v>12455652.874937439</v>
      </c>
      <c r="R23" s="197">
        <v>6111265.2397940811</v>
      </c>
      <c r="S23" s="196">
        <v>29724471.919146001</v>
      </c>
      <c r="T23" s="197">
        <v>12928073.596715704</v>
      </c>
      <c r="U23" s="197">
        <v>6436396.722482726</v>
      </c>
      <c r="V23" s="196">
        <v>30199347.230278056</v>
      </c>
      <c r="W23" s="197">
        <v>13330551.287571808</v>
      </c>
      <c r="X23" s="197">
        <v>6744144.7294423878</v>
      </c>
      <c r="Y23" s="196">
        <v>30409051.923832487</v>
      </c>
      <c r="Z23" s="197">
        <v>13599651.157103736</v>
      </c>
      <c r="AA23" s="197">
        <v>6953245.5494636241</v>
      </c>
      <c r="AB23" s="196">
        <v>30462047.769884136</v>
      </c>
      <c r="AC23" s="197">
        <v>13836702.305890188</v>
      </c>
      <c r="AD23" s="197">
        <v>7088719.7106121164</v>
      </c>
      <c r="AE23" s="196">
        <v>30401781.256457884</v>
      </c>
      <c r="AF23" s="197">
        <v>14195339.509091759</v>
      </c>
      <c r="AG23" s="197">
        <v>7217165.0013087438</v>
      </c>
      <c r="AH23" s="196">
        <v>30396145.246983189</v>
      </c>
      <c r="AI23" s="197">
        <v>14676286.5989077</v>
      </c>
      <c r="AJ23" s="197">
        <v>7303913.6751441909</v>
      </c>
    </row>
    <row r="24" spans="1:36">
      <c r="A24" s="113"/>
      <c r="C24" s="20"/>
      <c r="D24" s="120"/>
      <c r="E24" s="77" t="s">
        <v>129</v>
      </c>
      <c r="F24" s="78" t="s">
        <v>8</v>
      </c>
      <c r="G24" s="196">
        <v>28044531.666666999</v>
      </c>
      <c r="H24" s="197">
        <v>7225250</v>
      </c>
      <c r="I24" s="197">
        <v>4216520</v>
      </c>
      <c r="J24" s="196">
        <v>28376334.258547653</v>
      </c>
      <c r="K24" s="197">
        <v>7324986.2158164103</v>
      </c>
      <c r="L24" s="197">
        <v>4352158.94124074</v>
      </c>
      <c r="M24" s="196">
        <v>28748941.459036935</v>
      </c>
      <c r="N24" s="197">
        <v>7731947.8554132553</v>
      </c>
      <c r="O24" s="197">
        <v>4530863.1862728186</v>
      </c>
      <c r="P24" s="196">
        <v>28942276.817162577</v>
      </c>
      <c r="Q24" s="197">
        <v>8463978.5799715705</v>
      </c>
      <c r="R24" s="197">
        <v>4868261.7815158656</v>
      </c>
      <c r="S24" s="196">
        <v>28985126.308483735</v>
      </c>
      <c r="T24" s="197">
        <v>8845019.2061476372</v>
      </c>
      <c r="U24" s="197">
        <v>5090256.9937519664</v>
      </c>
      <c r="V24" s="196">
        <v>28879839.355465859</v>
      </c>
      <c r="W24" s="197">
        <v>9095435.9184934609</v>
      </c>
      <c r="X24" s="197">
        <v>5271505.5356100779</v>
      </c>
      <c r="Y24" s="196">
        <v>28639138.282891884</v>
      </c>
      <c r="Z24" s="197">
        <v>9222780.721882809</v>
      </c>
      <c r="AA24" s="197">
        <v>5345560.6906183111</v>
      </c>
      <c r="AB24" s="196">
        <v>28191094.912834167</v>
      </c>
      <c r="AC24" s="197">
        <v>9331558.4066119753</v>
      </c>
      <c r="AD24" s="197">
        <v>5374181.5964742014</v>
      </c>
      <c r="AE24" s="196">
        <v>27818993.142277569</v>
      </c>
      <c r="AF24" s="197">
        <v>9476097.8424955569</v>
      </c>
      <c r="AG24" s="197">
        <v>5416523.0578464111</v>
      </c>
      <c r="AH24" s="196">
        <v>27564117.974930048</v>
      </c>
      <c r="AI24" s="197">
        <v>9673287.4936403129</v>
      </c>
      <c r="AJ24" s="197">
        <v>5418720.6586637162</v>
      </c>
    </row>
    <row r="25" spans="1:36">
      <c r="A25" s="113"/>
      <c r="C25" s="20"/>
      <c r="D25" s="120"/>
      <c r="E25" s="77" t="s">
        <v>131</v>
      </c>
      <c r="F25" s="78" t="s">
        <v>8</v>
      </c>
      <c r="G25" s="196">
        <v>18296129.166666999</v>
      </c>
      <c r="H25" s="197">
        <v>3539404.1666666665</v>
      </c>
      <c r="I25" s="197">
        <v>2223491.666666667</v>
      </c>
      <c r="J25" s="196">
        <v>18519059.918151382</v>
      </c>
      <c r="K25" s="197">
        <v>3620315.8939391561</v>
      </c>
      <c r="L25" s="197">
        <v>2289639.4090900966</v>
      </c>
      <c r="M25" s="196">
        <v>18747649.596632726</v>
      </c>
      <c r="N25" s="197">
        <v>3809313.7614757093</v>
      </c>
      <c r="O25" s="197">
        <v>2422150.9295115662</v>
      </c>
      <c r="P25" s="196">
        <v>18839649.166184388</v>
      </c>
      <c r="Q25" s="197">
        <v>4143570.3453402906</v>
      </c>
      <c r="R25" s="197">
        <v>2635485.7739334968</v>
      </c>
      <c r="S25" s="196">
        <v>18812278.638377346</v>
      </c>
      <c r="T25" s="197">
        <v>4327450.1052660532</v>
      </c>
      <c r="U25" s="197">
        <v>2796945.6785889603</v>
      </c>
      <c r="V25" s="196">
        <v>18720169.575316522</v>
      </c>
      <c r="W25" s="197">
        <v>4473091.5125335185</v>
      </c>
      <c r="X25" s="197">
        <v>2921899.6171505232</v>
      </c>
      <c r="Y25" s="196">
        <v>18456908.859328937</v>
      </c>
      <c r="Z25" s="197">
        <v>4561811.1995872762</v>
      </c>
      <c r="AA25" s="197">
        <v>2994578.3937955392</v>
      </c>
      <c r="AB25" s="196">
        <v>18124549.534544807</v>
      </c>
      <c r="AC25" s="197">
        <v>4554873.2353109978</v>
      </c>
      <c r="AD25" s="197">
        <v>3034222.5548638897</v>
      </c>
      <c r="AE25" s="196">
        <v>17799633.9404312</v>
      </c>
      <c r="AF25" s="197">
        <v>4645566.5068351394</v>
      </c>
      <c r="AG25" s="197">
        <v>3041561.5152994655</v>
      </c>
      <c r="AH25" s="196">
        <v>17567977.899707191</v>
      </c>
      <c r="AI25" s="197">
        <v>4696428.2967966944</v>
      </c>
      <c r="AJ25" s="197">
        <v>3012284.9240345904</v>
      </c>
    </row>
    <row r="26" spans="1:36">
      <c r="A26" s="113"/>
      <c r="C26" s="20"/>
      <c r="D26" s="120"/>
      <c r="E26" s="77" t="s">
        <v>132</v>
      </c>
      <c r="F26" s="78" t="s">
        <v>9</v>
      </c>
      <c r="G26" s="196">
        <v>3518955.833333333</v>
      </c>
      <c r="H26" s="197">
        <v>25229807.500007</v>
      </c>
      <c r="I26" s="197">
        <v>1340044.9999996666</v>
      </c>
      <c r="J26" s="196">
        <v>3583646.6987179387</v>
      </c>
      <c r="K26" s="197">
        <v>25868449.551284276</v>
      </c>
      <c r="L26" s="197">
        <v>1398137.5000002324</v>
      </c>
      <c r="M26" s="196">
        <v>3972505.9819749109</v>
      </c>
      <c r="N26" s="197">
        <v>26551632.347172391</v>
      </c>
      <c r="O26" s="197">
        <v>1605712.4784315487</v>
      </c>
      <c r="P26" s="196">
        <v>4611523.2969744615</v>
      </c>
      <c r="Q26" s="197">
        <v>28201240.486988813</v>
      </c>
      <c r="R26" s="197">
        <v>2003454.3606218311</v>
      </c>
      <c r="S26" s="196">
        <v>5090096.7072167117</v>
      </c>
      <c r="T26" s="197">
        <v>29468223.846305612</v>
      </c>
      <c r="U26" s="197">
        <v>2287910.6547082346</v>
      </c>
      <c r="V26" s="196">
        <v>5540674.2940510651</v>
      </c>
      <c r="W26" s="197">
        <v>30696505.126888387</v>
      </c>
      <c r="X26" s="197">
        <v>2519564.6636185115</v>
      </c>
      <c r="Y26" s="196">
        <v>5893762.8226207877</v>
      </c>
      <c r="Z26" s="197">
        <v>31844985.119685322</v>
      </c>
      <c r="AA26" s="197">
        <v>2693435.6329160896</v>
      </c>
      <c r="AB26" s="196">
        <v>6168391.552295831</v>
      </c>
      <c r="AC26" s="197">
        <v>32978594.306288067</v>
      </c>
      <c r="AD26" s="197">
        <v>2849710.456624113</v>
      </c>
      <c r="AE26" s="196">
        <v>6417219.9820425725</v>
      </c>
      <c r="AF26" s="197">
        <v>34335928.809907414</v>
      </c>
      <c r="AG26" s="197">
        <v>2974393.8840895765</v>
      </c>
      <c r="AH26" s="196">
        <v>6662358.7282365542</v>
      </c>
      <c r="AI26" s="197">
        <v>35897937.981588416</v>
      </c>
      <c r="AJ26" s="197">
        <v>3104778.5419591391</v>
      </c>
    </row>
    <row r="27" spans="1:36">
      <c r="A27" s="113"/>
      <c r="C27" s="20"/>
      <c r="D27" s="120"/>
      <c r="E27" s="77" t="s">
        <v>133</v>
      </c>
      <c r="F27" s="78" t="s">
        <v>9</v>
      </c>
      <c r="G27" s="196">
        <v>8599277.5</v>
      </c>
      <c r="H27" s="197">
        <v>10122871.666666668</v>
      </c>
      <c r="I27" s="197">
        <v>4656811.666666667</v>
      </c>
      <c r="J27" s="196">
        <v>8717034.2833332121</v>
      </c>
      <c r="K27" s="197">
        <v>10371734.416668067</v>
      </c>
      <c r="L27" s="197">
        <v>4703696.5299370298</v>
      </c>
      <c r="M27" s="196">
        <v>9241537.9626710992</v>
      </c>
      <c r="N27" s="197">
        <v>10737917.073938405</v>
      </c>
      <c r="O27" s="197">
        <v>4797575.845944602</v>
      </c>
      <c r="P27" s="196">
        <v>10002606.905884415</v>
      </c>
      <c r="Q27" s="197">
        <v>11535991.287046326</v>
      </c>
      <c r="R27" s="197">
        <v>4935718.0861860411</v>
      </c>
      <c r="S27" s="196">
        <v>10597320.216838233</v>
      </c>
      <c r="T27" s="197">
        <v>12162931.237847429</v>
      </c>
      <c r="U27" s="197">
        <v>5072098.5349228047</v>
      </c>
      <c r="V27" s="196">
        <v>11138893.051477218</v>
      </c>
      <c r="W27" s="197">
        <v>12764113.003896706</v>
      </c>
      <c r="X27" s="197">
        <v>5190457.7548440229</v>
      </c>
      <c r="Y27" s="196">
        <v>11521275.065316606</v>
      </c>
      <c r="Z27" s="197">
        <v>13267564.087970639</v>
      </c>
      <c r="AA27" s="197">
        <v>5269751.2813855801</v>
      </c>
      <c r="AB27" s="196">
        <v>11893690.20656476</v>
      </c>
      <c r="AC27" s="197">
        <v>13692314.145817464</v>
      </c>
      <c r="AD27" s="197">
        <v>5318462.8732644254</v>
      </c>
      <c r="AE27" s="196">
        <v>12248736.300279712</v>
      </c>
      <c r="AF27" s="197">
        <v>14233214.648959097</v>
      </c>
      <c r="AG27" s="197">
        <v>5416033.9520669691</v>
      </c>
      <c r="AH27" s="196">
        <v>12511319.029762611</v>
      </c>
      <c r="AI27" s="197">
        <v>14757387.535407498</v>
      </c>
      <c r="AJ27" s="197">
        <v>5499751.8936597034</v>
      </c>
    </row>
    <row r="28" spans="1:36">
      <c r="A28" s="113"/>
      <c r="C28" s="20"/>
      <c r="D28" s="120"/>
      <c r="E28" s="77" t="s">
        <v>135</v>
      </c>
      <c r="F28" s="78" t="s">
        <v>9</v>
      </c>
      <c r="G28" s="196">
        <v>13769341.666666999</v>
      </c>
      <c r="H28" s="197">
        <v>4418203.333333334</v>
      </c>
      <c r="I28" s="197">
        <v>4360680</v>
      </c>
      <c r="J28" s="196">
        <v>13983319.38074453</v>
      </c>
      <c r="K28" s="197">
        <v>4476180.0000013793</v>
      </c>
      <c r="L28" s="197">
        <v>4447209.0080432771</v>
      </c>
      <c r="M28" s="196">
        <v>14145538.403741922</v>
      </c>
      <c r="N28" s="197">
        <v>5021133.1590901976</v>
      </c>
      <c r="O28" s="197">
        <v>4464427.6146472851</v>
      </c>
      <c r="P28" s="196">
        <v>14388314.204819573</v>
      </c>
      <c r="Q28" s="197">
        <v>5913606.6622400405</v>
      </c>
      <c r="R28" s="197">
        <v>4561109.3502468029</v>
      </c>
      <c r="S28" s="196">
        <v>14499674.746020831</v>
      </c>
      <c r="T28" s="197">
        <v>6522066.7029419551</v>
      </c>
      <c r="U28" s="197">
        <v>4645223.960293767</v>
      </c>
      <c r="V28" s="196">
        <v>14712918.0246992</v>
      </c>
      <c r="W28" s="197">
        <v>6965405.9415186206</v>
      </c>
      <c r="X28" s="197">
        <v>4709685.9887719676</v>
      </c>
      <c r="Y28" s="196">
        <v>14770279.73526857</v>
      </c>
      <c r="Z28" s="197">
        <v>7282519.8853278756</v>
      </c>
      <c r="AA28" s="197">
        <v>4744663.7764082383</v>
      </c>
      <c r="AB28" s="196">
        <v>14804691.465007689</v>
      </c>
      <c r="AC28" s="197">
        <v>7553268.1757716816</v>
      </c>
      <c r="AD28" s="197">
        <v>4761236.1896612253</v>
      </c>
      <c r="AE28" s="196">
        <v>14856706.678123916</v>
      </c>
      <c r="AF28" s="197">
        <v>7813168.8018863397</v>
      </c>
      <c r="AG28" s="197">
        <v>4798914.4969021166</v>
      </c>
      <c r="AH28" s="196">
        <v>14940400.343991201</v>
      </c>
      <c r="AI28" s="197">
        <v>8129794.3388830964</v>
      </c>
      <c r="AJ28" s="197">
        <v>4830735.554824546</v>
      </c>
    </row>
    <row r="29" spans="1:36">
      <c r="A29" s="113"/>
      <c r="C29" s="20"/>
      <c r="D29" s="120"/>
      <c r="E29" s="77" t="s">
        <v>137</v>
      </c>
      <c r="F29" s="78" t="s">
        <v>9</v>
      </c>
      <c r="G29" s="196">
        <v>7499876.6666669995</v>
      </c>
      <c r="H29" s="197">
        <v>2329670</v>
      </c>
      <c r="I29" s="197">
        <v>1836368.3333333333</v>
      </c>
      <c r="J29" s="196">
        <v>7648952.5000016531</v>
      </c>
      <c r="K29" s="197">
        <v>2368435.0000001956</v>
      </c>
      <c r="L29" s="197">
        <v>1888195.0000003933</v>
      </c>
      <c r="M29" s="196">
        <v>7765976.4023982976</v>
      </c>
      <c r="N29" s="197">
        <v>2604607.9959464031</v>
      </c>
      <c r="O29" s="197">
        <v>1970698.0863010932</v>
      </c>
      <c r="P29" s="196">
        <v>7811027.797503341</v>
      </c>
      <c r="Q29" s="197">
        <v>2961388.4255744191</v>
      </c>
      <c r="R29" s="197">
        <v>2075991.6849703365</v>
      </c>
      <c r="S29" s="196">
        <v>7802259.3517321292</v>
      </c>
      <c r="T29" s="197">
        <v>3163568.8189824414</v>
      </c>
      <c r="U29" s="197">
        <v>2148243.5288627627</v>
      </c>
      <c r="V29" s="196">
        <v>7785796.8014011309</v>
      </c>
      <c r="W29" s="197">
        <v>3293794.5800458677</v>
      </c>
      <c r="X29" s="197">
        <v>2213069.6454887521</v>
      </c>
      <c r="Y29" s="196">
        <v>7665056.8454006715</v>
      </c>
      <c r="Z29" s="197">
        <v>3361524.4579884573</v>
      </c>
      <c r="AA29" s="197">
        <v>2236286.6280548926</v>
      </c>
      <c r="AB29" s="196">
        <v>7614148.8356956961</v>
      </c>
      <c r="AC29" s="197">
        <v>3408438.4642954469</v>
      </c>
      <c r="AD29" s="197">
        <v>2241053.9237723965</v>
      </c>
      <c r="AE29" s="196">
        <v>7608384.3401034763</v>
      </c>
      <c r="AF29" s="197">
        <v>3481666.1258042632</v>
      </c>
      <c r="AG29" s="197">
        <v>2264782.9841242009</v>
      </c>
      <c r="AH29" s="196">
        <v>7605192.8053251216</v>
      </c>
      <c r="AI29" s="197">
        <v>3561804.2481910093</v>
      </c>
      <c r="AJ29" s="197">
        <v>2304660.1723290887</v>
      </c>
    </row>
    <row r="30" spans="1:36" ht="15" thickBot="1">
      <c r="A30" s="113"/>
      <c r="C30" s="20"/>
      <c r="D30" s="120"/>
      <c r="E30" s="84" t="s">
        <v>139</v>
      </c>
      <c r="F30" s="85" t="s">
        <v>9</v>
      </c>
      <c r="G30" s="198">
        <v>23071613.333333667</v>
      </c>
      <c r="H30" s="199">
        <v>5090148.75</v>
      </c>
      <c r="I30" s="199">
        <v>3804641.666666667</v>
      </c>
      <c r="J30" s="198">
        <v>23218822.857484616</v>
      </c>
      <c r="K30" s="199">
        <v>5115531.6200471753</v>
      </c>
      <c r="L30" s="199">
        <v>3886506.0108775804</v>
      </c>
      <c r="M30" s="198">
        <v>23238424.283577047</v>
      </c>
      <c r="N30" s="199">
        <v>5588458.4329863898</v>
      </c>
      <c r="O30" s="199">
        <v>3998999.6284987382</v>
      </c>
      <c r="P30" s="198">
        <v>23237181.305096637</v>
      </c>
      <c r="Q30" s="199">
        <v>6286103.5299811289</v>
      </c>
      <c r="R30" s="199">
        <v>4234485.2085984182</v>
      </c>
      <c r="S30" s="198">
        <v>23343933.402824935</v>
      </c>
      <c r="T30" s="199">
        <v>6755730.3790578591</v>
      </c>
      <c r="U30" s="199">
        <v>4451289.7352239881</v>
      </c>
      <c r="V30" s="198">
        <v>23333562.248633523</v>
      </c>
      <c r="W30" s="199">
        <v>7048388.1783900047</v>
      </c>
      <c r="X30" s="199">
        <v>4619241.2435386786</v>
      </c>
      <c r="Y30" s="198">
        <v>23225580.967193622</v>
      </c>
      <c r="Z30" s="199">
        <v>7250592.6406266475</v>
      </c>
      <c r="AA30" s="199">
        <v>4733482.1696854644</v>
      </c>
      <c r="AB30" s="198">
        <v>23069150.488233984</v>
      </c>
      <c r="AC30" s="199">
        <v>7348523.8131657196</v>
      </c>
      <c r="AD30" s="199">
        <v>4782475.6001093546</v>
      </c>
      <c r="AE30" s="198">
        <v>22945529.75211807</v>
      </c>
      <c r="AF30" s="199">
        <v>7537509.9951712061</v>
      </c>
      <c r="AG30" s="199">
        <v>4790014.693693215</v>
      </c>
      <c r="AH30" s="198">
        <v>22912039.699277185</v>
      </c>
      <c r="AI30" s="199">
        <v>7718510.1729891105</v>
      </c>
      <c r="AJ30" s="199">
        <v>4816829.6075851442</v>
      </c>
    </row>
    <row r="31" spans="1:36" ht="15" thickTop="1">
      <c r="A31" s="113"/>
      <c r="C31" s="20"/>
      <c r="D31" s="20"/>
      <c r="E31" s="20"/>
      <c r="F31" s="20"/>
      <c r="G31" s="20"/>
      <c r="H31" s="20"/>
      <c r="I31" s="20"/>
      <c r="J31" s="20"/>
      <c r="K31" s="20"/>
      <c r="L31" s="20"/>
      <c r="M31" s="20"/>
      <c r="N31" s="20"/>
      <c r="O31" s="20"/>
      <c r="P31" s="20"/>
    </row>
    <row r="32" spans="1:36">
      <c r="A32" s="113"/>
      <c r="C32" s="20"/>
      <c r="D32" s="20"/>
      <c r="E32" s="20"/>
      <c r="F32" s="20"/>
      <c r="G32" s="290" t="s">
        <v>160</v>
      </c>
      <c r="H32" s="290"/>
      <c r="I32" s="290"/>
      <c r="J32" s="290" t="s">
        <v>160</v>
      </c>
      <c r="K32" s="290"/>
      <c r="L32" s="290"/>
      <c r="M32" s="290" t="s">
        <v>160</v>
      </c>
      <c r="N32" s="290"/>
      <c r="O32" s="290"/>
      <c r="P32" s="290" t="s">
        <v>160</v>
      </c>
      <c r="Q32" s="290"/>
      <c r="R32" s="290"/>
      <c r="S32" s="290" t="s">
        <v>160</v>
      </c>
      <c r="T32" s="290"/>
      <c r="U32" s="290"/>
      <c r="V32" s="290" t="s">
        <v>160</v>
      </c>
      <c r="W32" s="290"/>
      <c r="X32" s="290"/>
      <c r="Y32" s="290" t="s">
        <v>160</v>
      </c>
      <c r="Z32" s="290"/>
      <c r="AA32" s="290"/>
      <c r="AB32" s="290" t="s">
        <v>160</v>
      </c>
      <c r="AC32" s="290"/>
      <c r="AD32" s="290"/>
      <c r="AE32" s="290" t="s">
        <v>160</v>
      </c>
      <c r="AF32" s="290"/>
      <c r="AG32" s="290"/>
      <c r="AH32" s="290" t="s">
        <v>160</v>
      </c>
      <c r="AI32" s="290"/>
      <c r="AJ32" s="290"/>
    </row>
    <row r="33" spans="1:36" ht="15" thickBot="1">
      <c r="A33" s="113"/>
      <c r="C33" s="20"/>
      <c r="D33" s="20"/>
      <c r="E33" s="20"/>
      <c r="F33" s="20"/>
      <c r="G33" s="291">
        <v>2010</v>
      </c>
      <c r="H33" s="291"/>
      <c r="I33" s="291"/>
      <c r="J33" s="292">
        <v>2012</v>
      </c>
      <c r="K33" s="292"/>
      <c r="L33" s="292"/>
      <c r="M33" s="292">
        <v>2015</v>
      </c>
      <c r="N33" s="292"/>
      <c r="O33" s="292"/>
      <c r="P33" s="292">
        <v>2020</v>
      </c>
      <c r="Q33" s="292"/>
      <c r="R33" s="292"/>
      <c r="S33" s="291">
        <v>2025</v>
      </c>
      <c r="T33" s="291"/>
      <c r="U33" s="291"/>
      <c r="V33" s="291">
        <v>2030</v>
      </c>
      <c r="W33" s="291"/>
      <c r="X33" s="291"/>
      <c r="Y33" s="291">
        <v>2035</v>
      </c>
      <c r="Z33" s="291"/>
      <c r="AA33" s="291"/>
      <c r="AB33" s="291">
        <v>2040</v>
      </c>
      <c r="AC33" s="291"/>
      <c r="AD33" s="291"/>
      <c r="AE33" s="291">
        <v>2045</v>
      </c>
      <c r="AF33" s="291"/>
      <c r="AG33" s="291"/>
      <c r="AH33" s="291">
        <v>2050</v>
      </c>
      <c r="AI33" s="291"/>
      <c r="AJ33" s="291"/>
    </row>
    <row r="34" spans="1:36" ht="15.6" thickTop="1" thickBot="1">
      <c r="A34" s="113"/>
      <c r="E34" s="62" t="s">
        <v>101</v>
      </c>
      <c r="F34" s="63" t="s">
        <v>118</v>
      </c>
      <c r="G34" s="121" t="s">
        <v>119</v>
      </c>
      <c r="H34" s="121" t="s">
        <v>120</v>
      </c>
      <c r="I34" s="121" t="s">
        <v>106</v>
      </c>
      <c r="J34" s="121" t="s">
        <v>119</v>
      </c>
      <c r="K34" s="121" t="s">
        <v>120</v>
      </c>
      <c r="L34" s="121" t="s">
        <v>106</v>
      </c>
      <c r="M34" s="121" t="s">
        <v>119</v>
      </c>
      <c r="N34" s="121" t="s">
        <v>120</v>
      </c>
      <c r="O34" s="121" t="s">
        <v>106</v>
      </c>
      <c r="P34" s="121" t="s">
        <v>119</v>
      </c>
      <c r="Q34" s="121" t="s">
        <v>120</v>
      </c>
      <c r="R34" s="121" t="s">
        <v>106</v>
      </c>
      <c r="S34" s="121" t="s">
        <v>119</v>
      </c>
      <c r="T34" s="121" t="s">
        <v>120</v>
      </c>
      <c r="U34" s="121" t="s">
        <v>106</v>
      </c>
      <c r="V34" s="121" t="s">
        <v>119</v>
      </c>
      <c r="W34" s="121" t="s">
        <v>120</v>
      </c>
      <c r="X34" s="121" t="s">
        <v>106</v>
      </c>
      <c r="Y34" s="121" t="s">
        <v>119</v>
      </c>
      <c r="Z34" s="121" t="s">
        <v>120</v>
      </c>
      <c r="AA34" s="121" t="s">
        <v>106</v>
      </c>
      <c r="AB34" s="121" t="s">
        <v>119</v>
      </c>
      <c r="AC34" s="121" t="s">
        <v>120</v>
      </c>
      <c r="AD34" s="121" t="s">
        <v>106</v>
      </c>
      <c r="AE34" s="121" t="s">
        <v>119</v>
      </c>
      <c r="AF34" s="121" t="s">
        <v>120</v>
      </c>
      <c r="AG34" s="121" t="s">
        <v>106</v>
      </c>
      <c r="AH34" s="121" t="s">
        <v>119</v>
      </c>
      <c r="AI34" s="121" t="s">
        <v>120</v>
      </c>
      <c r="AJ34" s="122" t="s">
        <v>106</v>
      </c>
    </row>
    <row r="35" spans="1:36" ht="15" thickTop="1">
      <c r="A35" s="113"/>
      <c r="D35" s="296" t="s">
        <v>114</v>
      </c>
      <c r="E35" s="70" t="s">
        <v>121</v>
      </c>
      <c r="F35" s="71" t="s">
        <v>9</v>
      </c>
      <c r="G35" s="123">
        <f>G20*$G$4</f>
        <v>367604.81289243174</v>
      </c>
      <c r="H35" s="124">
        <f>G20*$H$4</f>
        <v>472641.95481659728</v>
      </c>
      <c r="I35" s="125">
        <f>G20*$I$4</f>
        <v>984993.23229097086</v>
      </c>
      <c r="J35" s="126">
        <f>($J$33-$G$33)/($M$33-$G$33)*(M35-G35)+G35</f>
        <v>364852.88466970681</v>
      </c>
      <c r="K35" s="124">
        <f t="shared" ref="K35:L50" si="0">($J$33-$G$33)/($M$33-$G$33)*(N35-H35)+H35</f>
        <v>469103.70752198342</v>
      </c>
      <c r="L35" s="125">
        <f t="shared" si="0"/>
        <v>977619.46954339836</v>
      </c>
      <c r="M35" s="126">
        <f>M20*$G$4</f>
        <v>360724.9923356194</v>
      </c>
      <c r="N35" s="124">
        <f>M20*$H$4</f>
        <v>463796.33658006263</v>
      </c>
      <c r="O35" s="125">
        <f>M20*$I$4</f>
        <v>966558.82542203949</v>
      </c>
      <c r="P35" s="126">
        <f>P20*$G$4</f>
        <v>353176.14868837554</v>
      </c>
      <c r="Q35" s="124">
        <f>P20*$H$4</f>
        <v>454090.53270343546</v>
      </c>
      <c r="R35" s="125">
        <f>P20*$I$4</f>
        <v>946331.77821432601</v>
      </c>
      <c r="S35" s="126">
        <f>S20*$G$4</f>
        <v>347241.18635303312</v>
      </c>
      <c r="T35" s="124">
        <f>S20*$H$4</f>
        <v>446459.75067458325</v>
      </c>
      <c r="U35" s="125">
        <f>S20*$I$4</f>
        <v>930429.10901852115</v>
      </c>
      <c r="V35" s="126">
        <f>V20*$G$4</f>
        <v>346035.02667656395</v>
      </c>
      <c r="W35" s="124">
        <f>V20*$H$4</f>
        <v>444908.95033869607</v>
      </c>
      <c r="X35" s="125">
        <f>V20*$I$4</f>
        <v>927197.21684323554</v>
      </c>
      <c r="Y35" s="126">
        <f>Y20*$G$4</f>
        <v>336700.21075222228</v>
      </c>
      <c r="Z35" s="124">
        <f>Y20*$H$4</f>
        <v>432906.86143344286</v>
      </c>
      <c r="AA35" s="125">
        <f>Y20*$I$4</f>
        <v>902184.67569119937</v>
      </c>
      <c r="AB35" s="126">
        <f>AB20*$G$4</f>
        <v>332540.96497912949</v>
      </c>
      <c r="AC35" s="124">
        <f>AB20*$H$4</f>
        <v>427559.17831338401</v>
      </c>
      <c r="AD35" s="125">
        <f>AB20*$I$4</f>
        <v>891040.02035957819</v>
      </c>
      <c r="AE35" s="126">
        <f>AE20*$G$4</f>
        <v>327064.51237819408</v>
      </c>
      <c r="AF35" s="124">
        <f>AE20*$H$4</f>
        <v>420517.91777492646</v>
      </c>
      <c r="AG35" s="125">
        <f>AE20*$I$4</f>
        <v>876365.9231777708</v>
      </c>
      <c r="AH35" s="127">
        <f>AH20*$G$4</f>
        <v>320375.94062618678</v>
      </c>
      <c r="AI35" s="127">
        <f>AH20*$H$4</f>
        <v>411918.1946023007</v>
      </c>
      <c r="AJ35" s="128">
        <f>AH20*$I$4</f>
        <v>858443.96547111915</v>
      </c>
    </row>
    <row r="36" spans="1:36">
      <c r="A36" s="113"/>
      <c r="D36" s="296"/>
      <c r="E36" s="77" t="s">
        <v>123</v>
      </c>
      <c r="F36" s="78" t="s">
        <v>8</v>
      </c>
      <c r="G36" s="129">
        <f>G21*$G$5</f>
        <v>5316548.3851683782</v>
      </c>
      <c r="H36" s="127">
        <f>G21*$H$5</f>
        <v>3638144.4998377129</v>
      </c>
      <c r="I36" s="130">
        <f>G21*$I$5</f>
        <v>8463865.4483269099</v>
      </c>
      <c r="J36" s="131">
        <f t="shared" ref="J36:L67" si="1">($J$33-$G$33)/($M$33-$G$33)*(M36-G36)+G36</f>
        <v>5359364.1926117325</v>
      </c>
      <c r="K36" s="127">
        <f t="shared" si="0"/>
        <v>3667443.6020128573</v>
      </c>
      <c r="L36" s="130">
        <f t="shared" si="0"/>
        <v>8532027.572887456</v>
      </c>
      <c r="M36" s="131">
        <f>M21*$G$5</f>
        <v>5423587.903776763</v>
      </c>
      <c r="N36" s="127">
        <f>M21*$H$5</f>
        <v>3711392.2552755745</v>
      </c>
      <c r="O36" s="130">
        <f>M21*$I$5</f>
        <v>8634270.7597282771</v>
      </c>
      <c r="P36" s="131">
        <f>P21*$G$5</f>
        <v>5465361.1358723445</v>
      </c>
      <c r="Q36" s="127">
        <f>P21*$H$5</f>
        <v>3739977.9171709791</v>
      </c>
      <c r="R36" s="130">
        <f>P21*$I$5</f>
        <v>8700773.1199409794</v>
      </c>
      <c r="S36" s="131">
        <f>S21*$G$5</f>
        <v>5483300.5739491414</v>
      </c>
      <c r="T36" s="127">
        <f>S21*$H$5</f>
        <v>3752253.9773590802</v>
      </c>
      <c r="U36" s="130">
        <f>S21*$I$5</f>
        <v>8729332.4368324019</v>
      </c>
      <c r="V36" s="131">
        <f>V21*$G$5</f>
        <v>5488995.709255822</v>
      </c>
      <c r="W36" s="127">
        <f>V21*$H$5</f>
        <v>3756151.1910569058</v>
      </c>
      <c r="X36" s="130">
        <f>V21*$I$5</f>
        <v>8738399.0069928896</v>
      </c>
      <c r="Y36" s="131">
        <f>Y21*$G$5</f>
        <v>5466399.2504909635</v>
      </c>
      <c r="Z36" s="127">
        <f>Y21*$H$5</f>
        <v>3740688.3049482191</v>
      </c>
      <c r="AA36" s="130">
        <f>Y21*$I$5</f>
        <v>8702425.7828747816</v>
      </c>
      <c r="AB36" s="131">
        <f>AB21*$G$5</f>
        <v>5397979.6830150587</v>
      </c>
      <c r="AC36" s="127">
        <f>AB21*$H$5</f>
        <v>3693868.4031886207</v>
      </c>
      <c r="AD36" s="130">
        <f>AB21*$I$5</f>
        <v>8593502.8555928096</v>
      </c>
      <c r="AE36" s="131">
        <f>AE21*$G$5</f>
        <v>5363499.6186454296</v>
      </c>
      <c r="AF36" s="127">
        <f>AE21*$H$5</f>
        <v>3670273.4977250746</v>
      </c>
      <c r="AG36" s="130">
        <f>AE21*$I$5</f>
        <v>8538611.1092318948</v>
      </c>
      <c r="AH36" s="127">
        <f>AH21*$G$5</f>
        <v>5349960.736211108</v>
      </c>
      <c r="AI36" s="127">
        <f>AH21*$H$5</f>
        <v>3661008.7629584749</v>
      </c>
      <c r="AJ36" s="128">
        <f>AH21*$I$5</f>
        <v>8517057.411053488</v>
      </c>
    </row>
    <row r="37" spans="1:36">
      <c r="A37" s="113"/>
      <c r="D37" s="296"/>
      <c r="E37" s="77" t="s">
        <v>125</v>
      </c>
      <c r="F37" s="78" t="s">
        <v>8</v>
      </c>
      <c r="G37" s="129">
        <f>G22*$G$6</f>
        <v>3531101.7204324617</v>
      </c>
      <c r="H37" s="127">
        <f>G22*$H$6</f>
        <v>10971400.589501698</v>
      </c>
      <c r="I37" s="130">
        <f>G22*$I$6</f>
        <v>9283495.0233988408</v>
      </c>
      <c r="J37" s="131">
        <f t="shared" si="1"/>
        <v>3550797.8995079179</v>
      </c>
      <c r="K37" s="127">
        <f t="shared" si="0"/>
        <v>11032598.110227022</v>
      </c>
      <c r="L37" s="130">
        <f t="shared" si="0"/>
        <v>9335277.5533013158</v>
      </c>
      <c r="M37" s="131">
        <f>M22*$G$6</f>
        <v>3580342.1681211027</v>
      </c>
      <c r="N37" s="127">
        <f>M22*$H$6</f>
        <v>11124394.391315008</v>
      </c>
      <c r="O37" s="130">
        <f>M22*$I$6</f>
        <v>9412951.3481550273</v>
      </c>
      <c r="P37" s="131">
        <f>P22*$G$6</f>
        <v>3561358.5746396477</v>
      </c>
      <c r="Q37" s="127">
        <f>P22*$H$6</f>
        <v>11065410.928021351</v>
      </c>
      <c r="R37" s="130">
        <f>P22*$I$6</f>
        <v>9363042.2519113403</v>
      </c>
      <c r="S37" s="131">
        <f>S22*$G$6</f>
        <v>3528133.5549050476</v>
      </c>
      <c r="T37" s="127">
        <f>S22*$H$6</f>
        <v>10962178.274316389</v>
      </c>
      <c r="U37" s="130">
        <f>S22*$I$6</f>
        <v>9275691.5240708757</v>
      </c>
      <c r="V37" s="131">
        <f>V22*$G$6</f>
        <v>3492282.4603137155</v>
      </c>
      <c r="W37" s="127">
        <f>V22*$H$6</f>
        <v>10850786.207059419</v>
      </c>
      <c r="X37" s="130">
        <f>V22*$I$6</f>
        <v>9181436.6754223164</v>
      </c>
      <c r="Y37" s="131">
        <f>Y22*$G$6</f>
        <v>3437123.2703827517</v>
      </c>
      <c r="Z37" s="127">
        <f>Y22*$H$6</f>
        <v>10679402.424648613</v>
      </c>
      <c r="AA37" s="130">
        <f>Y22*$I$6</f>
        <v>9036419.5941369589</v>
      </c>
      <c r="AB37" s="131">
        <f>AB22*$G$6</f>
        <v>3367399.5239943215</v>
      </c>
      <c r="AC37" s="127">
        <f>AB22*$H$6</f>
        <v>10462765.461798785</v>
      </c>
      <c r="AD37" s="130">
        <f>AB22*$I$6</f>
        <v>8853111.3510285057</v>
      </c>
      <c r="AE37" s="131">
        <f>AE22*$G$6</f>
        <v>3305055.5187007957</v>
      </c>
      <c r="AF37" s="127">
        <f>AE22*$H$6</f>
        <v>10269057.91367822</v>
      </c>
      <c r="AG37" s="130">
        <f>AE22*$I$6</f>
        <v>8689204.9250164237</v>
      </c>
      <c r="AH37" s="127">
        <f>AH22*$G$6</f>
        <v>3258465.6375656761</v>
      </c>
      <c r="AI37" s="127">
        <f>AH22*$H$6</f>
        <v>10124299.62297453</v>
      </c>
      <c r="AJ37" s="128">
        <f>AH22*$I$6</f>
        <v>8566717.1113247648</v>
      </c>
    </row>
    <row r="38" spans="1:36">
      <c r="A38" s="113"/>
      <c r="D38" s="296"/>
      <c r="E38" s="77" t="s">
        <v>127</v>
      </c>
      <c r="F38" s="78" t="s">
        <v>8</v>
      </c>
      <c r="G38" s="129">
        <f>G23*$G$7</f>
        <v>8316453.5910022706</v>
      </c>
      <c r="H38" s="127">
        <f>G23*$H$7</f>
        <v>6805439.3973394781</v>
      </c>
      <c r="I38" s="130">
        <f>G23*$I$7</f>
        <v>11889829.678324252</v>
      </c>
      <c r="J38" s="131">
        <f t="shared" si="1"/>
        <v>8473780.6393828131</v>
      </c>
      <c r="K38" s="127">
        <f t="shared" si="0"/>
        <v>6934181.7370399563</v>
      </c>
      <c r="L38" s="130">
        <f t="shared" si="0"/>
        <v>12114756.299818534</v>
      </c>
      <c r="M38" s="131">
        <f>M23*$G$7</f>
        <v>8709771.2119536269</v>
      </c>
      <c r="N38" s="127">
        <f>M23*$H$7</f>
        <v>7127295.2465906739</v>
      </c>
      <c r="O38" s="130">
        <f>M23*$I$7</f>
        <v>12452146.232059956</v>
      </c>
      <c r="P38" s="131">
        <f>P23*$G$7</f>
        <v>8960025.6269853301</v>
      </c>
      <c r="Q38" s="127">
        <f>P23*$H$7</f>
        <v>7332081.0049405452</v>
      </c>
      <c r="R38" s="130">
        <f>P23*$I$7</f>
        <v>12809928.829944571</v>
      </c>
      <c r="S38" s="131">
        <f>S23*$G$7</f>
        <v>9151663.3086748458</v>
      </c>
      <c r="T38" s="127">
        <f>S23*$H$7</f>
        <v>7488900.0883050757</v>
      </c>
      <c r="U38" s="130">
        <f>S23*$I$7</f>
        <v>13083908.522166079</v>
      </c>
      <c r="V38" s="131">
        <f>V23*$G$7</f>
        <v>9297869.4035351407</v>
      </c>
      <c r="W38" s="127">
        <f>V23*$H$7</f>
        <v>7608542.0375092281</v>
      </c>
      <c r="X38" s="130">
        <f>V23*$I$7</f>
        <v>13292935.789233688</v>
      </c>
      <c r="Y38" s="131">
        <f>Y23*$G$7</f>
        <v>9362433.9399507679</v>
      </c>
      <c r="Z38" s="127">
        <f>Y23*$H$7</f>
        <v>7661375.8608434023</v>
      </c>
      <c r="AA38" s="130">
        <f>Y23*$I$7</f>
        <v>13385242.123038318</v>
      </c>
      <c r="AB38" s="131">
        <f>AB23*$G$7</f>
        <v>9378750.4666544981</v>
      </c>
      <c r="AC38" s="127">
        <f>AB23*$H$7</f>
        <v>7674727.8422429562</v>
      </c>
      <c r="AD38" s="130">
        <f>AB23*$I$7</f>
        <v>13408569.460986681</v>
      </c>
      <c r="AE38" s="131">
        <f>AE23*$G$7</f>
        <v>9360195.4241573587</v>
      </c>
      <c r="AF38" s="127">
        <f>AE23*$H$7</f>
        <v>7659544.0603763722</v>
      </c>
      <c r="AG38" s="130">
        <f>AE23*$I$7</f>
        <v>13382041.771924153</v>
      </c>
      <c r="AH38" s="127">
        <f>AH23*$G$7</f>
        <v>9358460.1919467673</v>
      </c>
      <c r="AI38" s="127">
        <f>AH23*$H$7</f>
        <v>7658124.1020347225</v>
      </c>
      <c r="AJ38" s="128">
        <f>AH23*$I$7</f>
        <v>13379560.953001698</v>
      </c>
    </row>
    <row r="39" spans="1:36">
      <c r="A39" s="113"/>
      <c r="D39" s="296"/>
      <c r="E39" s="77" t="s">
        <v>129</v>
      </c>
      <c r="F39" s="78" t="s">
        <v>8</v>
      </c>
      <c r="G39" s="129">
        <f>G24*$G$8</f>
        <v>3404629.0839093672</v>
      </c>
      <c r="H39" s="127">
        <f>G24*$H$8</f>
        <v>13635622.376015713</v>
      </c>
      <c r="I39" s="130">
        <f>G24*$I$8</f>
        <v>11004280.20674192</v>
      </c>
      <c r="J39" s="131">
        <f t="shared" si="1"/>
        <v>3438835.4539011861</v>
      </c>
      <c r="K39" s="127">
        <f t="shared" si="0"/>
        <v>13772619.720680099</v>
      </c>
      <c r="L39" s="130">
        <f t="shared" si="0"/>
        <v>11114840.40903369</v>
      </c>
      <c r="M39" s="131">
        <f>M24*$G$8</f>
        <v>3490145.0088889147</v>
      </c>
      <c r="N39" s="127">
        <f>M24*$H$8</f>
        <v>13978115.737676676</v>
      </c>
      <c r="O39" s="130">
        <f>M24*$I$8</f>
        <v>11280680.712471345</v>
      </c>
      <c r="P39" s="131">
        <f>P24*$G$8</f>
        <v>3513616.0795078245</v>
      </c>
      <c r="Q39" s="127">
        <f>P24*$H$8</f>
        <v>14072117.946972486</v>
      </c>
      <c r="R39" s="130">
        <f>P24*$I$8</f>
        <v>11356542.790682267</v>
      </c>
      <c r="S39" s="131">
        <f>S24*$G$8</f>
        <v>3518818.0428037969</v>
      </c>
      <c r="T39" s="127">
        <f>S24*$H$8</f>
        <v>14092951.936628805</v>
      </c>
      <c r="U39" s="130">
        <f>S24*$I$8</f>
        <v>11373356.329051133</v>
      </c>
      <c r="V39" s="131">
        <f>V24*$G$8</f>
        <v>3506036.1205858937</v>
      </c>
      <c r="W39" s="127">
        <f>V24*$H$8</f>
        <v>14041760.026935428</v>
      </c>
      <c r="X39" s="130">
        <f>V24*$I$8</f>
        <v>11332043.207944538</v>
      </c>
      <c r="Y39" s="131">
        <f>Y24*$G$8</f>
        <v>3476814.8134892387</v>
      </c>
      <c r="Z39" s="127">
        <f>Y24*$H$8</f>
        <v>13924727.980541097</v>
      </c>
      <c r="AA39" s="130">
        <f>Y24*$I$8</f>
        <v>11237595.48886155</v>
      </c>
      <c r="AB39" s="131">
        <f>AB24*$G$8</f>
        <v>3422421.9818783496</v>
      </c>
      <c r="AC39" s="127">
        <f>AB24*$H$8</f>
        <v>13706883.365598002</v>
      </c>
      <c r="AD39" s="130">
        <f>AB24*$I$8</f>
        <v>11061789.565357815</v>
      </c>
      <c r="AE39" s="131">
        <f>AE24*$G$8</f>
        <v>3377248.5225648205</v>
      </c>
      <c r="AF39" s="127">
        <f>AE24*$H$8</f>
        <v>13525962.561176538</v>
      </c>
      <c r="AG39" s="130">
        <f>AE24*$I$8</f>
        <v>10915782.058536211</v>
      </c>
      <c r="AH39" s="127">
        <f>AH24*$G$8</f>
        <v>3346306.4687686777</v>
      </c>
      <c r="AI39" s="127">
        <f>AH24*$H$8</f>
        <v>13402038.882354498</v>
      </c>
      <c r="AJ39" s="128">
        <f>AH24*$I$8</f>
        <v>10815772.623806873</v>
      </c>
    </row>
    <row r="40" spans="1:36">
      <c r="A40" s="113"/>
      <c r="D40" s="296"/>
      <c r="E40" s="77" t="s">
        <v>131</v>
      </c>
      <c r="F40" s="78" t="s">
        <v>8</v>
      </c>
      <c r="G40" s="129">
        <f>G25*$G$9</f>
        <v>5184780.2188996738</v>
      </c>
      <c r="H40" s="127">
        <f>G25*$H$9</f>
        <v>5704617.5066320803</v>
      </c>
      <c r="I40" s="130">
        <f>G25*$I$9</f>
        <v>7406731.4411352454</v>
      </c>
      <c r="J40" s="131">
        <f t="shared" si="1"/>
        <v>5235961.1910581002</v>
      </c>
      <c r="K40" s="127">
        <f t="shared" si="0"/>
        <v>5760929.9938455438</v>
      </c>
      <c r="L40" s="130">
        <f t="shared" si="0"/>
        <v>7479846.1537496466</v>
      </c>
      <c r="M40" s="131">
        <f>M25*$G$9</f>
        <v>5312732.6492957389</v>
      </c>
      <c r="N40" s="127">
        <f>M25*$H$9</f>
        <v>5845398.7246657396</v>
      </c>
      <c r="O40" s="130">
        <f>M25*$I$9</f>
        <v>7589518.222671248</v>
      </c>
      <c r="P40" s="131">
        <f>P25*$G$9</f>
        <v>5338803.6036497215</v>
      </c>
      <c r="Q40" s="127">
        <f>P25*$H$9</f>
        <v>5874083.6093364917</v>
      </c>
      <c r="R40" s="130">
        <f>P25*$I$9</f>
        <v>7626761.9531981749</v>
      </c>
      <c r="S40" s="131">
        <f>S25*$G$9</f>
        <v>5331047.3088694392</v>
      </c>
      <c r="T40" s="127">
        <f>S25*$H$9</f>
        <v>5865549.6516522467</v>
      </c>
      <c r="U40" s="130">
        <f>S25*$I$9</f>
        <v>7615681.6778556602</v>
      </c>
      <c r="V40" s="131">
        <f>V25*$G$9</f>
        <v>5304945.3261063742</v>
      </c>
      <c r="W40" s="127">
        <f>V25*$H$9</f>
        <v>5836830.6275969539</v>
      </c>
      <c r="X40" s="130">
        <f>V25*$I$9</f>
        <v>7578393.6216131942</v>
      </c>
      <c r="Y40" s="131">
        <f>Y25*$G$9</f>
        <v>5230342.1715138415</v>
      </c>
      <c r="Z40" s="127">
        <f>Y25*$H$9</f>
        <v>5754747.5992388381</v>
      </c>
      <c r="AA40" s="130">
        <f>Y25*$I$9</f>
        <v>7471819.0885762563</v>
      </c>
      <c r="AB40" s="131">
        <f>AB25*$G$9</f>
        <v>5136157.7657846203</v>
      </c>
      <c r="AC40" s="127">
        <f>AB25*$H$9</f>
        <v>5651120.061119454</v>
      </c>
      <c r="AD40" s="130">
        <f>AB25*$I$9</f>
        <v>7337271.7076407326</v>
      </c>
      <c r="AE40" s="131">
        <f>AE25*$G$9</f>
        <v>5044082.7738654884</v>
      </c>
      <c r="AF40" s="127">
        <f>AE25*$H$9</f>
        <v>5549813.4312047996</v>
      </c>
      <c r="AG40" s="130">
        <f>AE25*$I$9</f>
        <v>7205737.735360912</v>
      </c>
      <c r="AH40" s="127">
        <f>AH25*$G$9</f>
        <v>4978435.7921135956</v>
      </c>
      <c r="AI40" s="127">
        <f>AH25*$H$9</f>
        <v>5477584.5409628758</v>
      </c>
      <c r="AJ40" s="128">
        <f>AH25*$I$9</f>
        <v>7111957.5666307202</v>
      </c>
    </row>
    <row r="41" spans="1:36">
      <c r="A41" s="113"/>
      <c r="D41" s="296"/>
      <c r="E41" s="77" t="s">
        <v>132</v>
      </c>
      <c r="F41" s="78" t="s">
        <v>9</v>
      </c>
      <c r="G41" s="129">
        <f>G26*$G$10</f>
        <v>3379982.6809968543</v>
      </c>
      <c r="H41" s="127">
        <f>G26*$H$10</f>
        <v>541.21160747387444</v>
      </c>
      <c r="I41" s="130">
        <f>G26*$I$10</f>
        <v>138431.94072900494</v>
      </c>
      <c r="J41" s="131">
        <f t="shared" si="1"/>
        <v>3554237.9680738682</v>
      </c>
      <c r="K41" s="127">
        <f t="shared" si="0"/>
        <v>569.11381672482764</v>
      </c>
      <c r="L41" s="130">
        <f t="shared" si="0"/>
        <v>145568.81089937116</v>
      </c>
      <c r="M41" s="131">
        <f>M26*$G$10</f>
        <v>3815620.8986893892</v>
      </c>
      <c r="N41" s="127">
        <f>M26*$H$10</f>
        <v>610.96713060125751</v>
      </c>
      <c r="O41" s="130">
        <f>M26*$I$10</f>
        <v>156274.11615492051</v>
      </c>
      <c r="P41" s="131">
        <f>P26*$G$10</f>
        <v>4429401.6790834572</v>
      </c>
      <c r="Q41" s="127">
        <f>P26*$H$10</f>
        <v>709.24730365104131</v>
      </c>
      <c r="R41" s="130">
        <f>P26*$I$10</f>
        <v>181412.37058735298</v>
      </c>
      <c r="S41" s="131">
        <f>S26*$G$10</f>
        <v>4889074.921606699</v>
      </c>
      <c r="T41" s="127">
        <f>S26*$H$10</f>
        <v>782.85137739302832</v>
      </c>
      <c r="U41" s="130">
        <f>S26*$I$10</f>
        <v>200238.93423261979</v>
      </c>
      <c r="V41" s="131">
        <f>V26*$G$10</f>
        <v>5321857.9720557462</v>
      </c>
      <c r="W41" s="127">
        <f>V26*$H$10</f>
        <v>852.14972372416867</v>
      </c>
      <c r="X41" s="130">
        <f>V26*$I$10</f>
        <v>217964.17227159432</v>
      </c>
      <c r="Y41" s="131">
        <f>Y26*$G$10</f>
        <v>5661002.0727345673</v>
      </c>
      <c r="Z41" s="127">
        <f>Y26*$H$10</f>
        <v>906.45435816079612</v>
      </c>
      <c r="AA41" s="130">
        <f>Y26*$I$10</f>
        <v>231854.29552805901</v>
      </c>
      <c r="AB41" s="131">
        <f>AB26*$G$10</f>
        <v>5924784.9657203369</v>
      </c>
      <c r="AC41" s="127">
        <f>AB26*$H$10</f>
        <v>948.6919602466246</v>
      </c>
      <c r="AD41" s="130">
        <f>AB26*$I$10</f>
        <v>242657.89461524776</v>
      </c>
      <c r="AE41" s="131">
        <f>AE26*$G$10</f>
        <v>6163786.482908166</v>
      </c>
      <c r="AF41" s="127">
        <f>AE26*$H$10</f>
        <v>986.96150406208903</v>
      </c>
      <c r="AG41" s="130">
        <f>AE26*$I$10</f>
        <v>252446.53763034451</v>
      </c>
      <c r="AH41" s="127">
        <f>AH26*$G$10</f>
        <v>6399244.0321983155</v>
      </c>
      <c r="AI41" s="127">
        <f>AH26*$H$10</f>
        <v>1024.6635785311798</v>
      </c>
      <c r="AJ41" s="128">
        <f>AH26*$I$10</f>
        <v>262090.03245970781</v>
      </c>
    </row>
    <row r="42" spans="1:36">
      <c r="A42" s="113"/>
      <c r="D42" s="296"/>
      <c r="E42" s="77" t="s">
        <v>133</v>
      </c>
      <c r="F42" s="78" t="s">
        <v>9</v>
      </c>
      <c r="G42" s="129">
        <f>G27*$G$11</f>
        <v>7090044.6505985986</v>
      </c>
      <c r="H42" s="127">
        <f>G27*$H$11</f>
        <v>1277152.8772249096</v>
      </c>
      <c r="I42" s="130">
        <f>G27*$I$11</f>
        <v>232079.9721764916</v>
      </c>
      <c r="J42" s="131">
        <f t="shared" si="1"/>
        <v>7301860.3691936648</v>
      </c>
      <c r="K42" s="127">
        <f t="shared" si="0"/>
        <v>1315307.9337550981</v>
      </c>
      <c r="L42" s="130">
        <f t="shared" si="0"/>
        <v>239013.38211967668</v>
      </c>
      <c r="M42" s="131">
        <f>M27*$G$11</f>
        <v>7619583.9470862644</v>
      </c>
      <c r="N42" s="127">
        <f>M27*$H$11</f>
        <v>1372540.5185503811</v>
      </c>
      <c r="O42" s="130">
        <f>M27*$I$11</f>
        <v>249413.49703445428</v>
      </c>
      <c r="P42" s="131">
        <f>P27*$G$11</f>
        <v>8247080.0116761439</v>
      </c>
      <c r="Q42" s="127">
        <f>P27*$H$11</f>
        <v>1485573.4321400875</v>
      </c>
      <c r="R42" s="130">
        <f>P27*$I$11</f>
        <v>269953.46206818393</v>
      </c>
      <c r="S42" s="131">
        <f>S27*$G$11</f>
        <v>8737417.0113796536</v>
      </c>
      <c r="T42" s="127">
        <f>S27*$H$11</f>
        <v>1573899.4358315165</v>
      </c>
      <c r="U42" s="130">
        <f>S27*$I$11</f>
        <v>286003.7696270633</v>
      </c>
      <c r="V42" s="131">
        <f>V27*$G$11</f>
        <v>9183940.0569659434</v>
      </c>
      <c r="W42" s="127">
        <f>V27*$H$11</f>
        <v>1654333.0890059872</v>
      </c>
      <c r="X42" s="130">
        <f>V27*$I$11</f>
        <v>300619.90550528787</v>
      </c>
      <c r="Y42" s="131">
        <f>Y27*$G$11</f>
        <v>9499211.3750164509</v>
      </c>
      <c r="Z42" s="127">
        <f>Y27*$H$11</f>
        <v>1711123.9402343642</v>
      </c>
      <c r="AA42" s="130">
        <f>Y27*$I$11</f>
        <v>310939.75006579148</v>
      </c>
      <c r="AB42" s="131">
        <f>AB27*$G$11</f>
        <v>9806265.0757498425</v>
      </c>
      <c r="AC42" s="127">
        <f>AB27*$H$11</f>
        <v>1766434.525241907</v>
      </c>
      <c r="AD42" s="130">
        <f>AB27*$I$11</f>
        <v>320990.60557301005</v>
      </c>
      <c r="AE42" s="131">
        <f>AE27*$G$11</f>
        <v>10098998.117271021</v>
      </c>
      <c r="AF42" s="127">
        <f>AE27*$H$11</f>
        <v>1819165.4831782589</v>
      </c>
      <c r="AG42" s="130">
        <f>AE27*$I$11</f>
        <v>330572.69983043324</v>
      </c>
      <c r="AH42" s="127">
        <f>AH27*$G$11</f>
        <v>10315495.756347071</v>
      </c>
      <c r="AI42" s="127">
        <f>AH27*$H$11</f>
        <v>1858163.9093214613</v>
      </c>
      <c r="AJ42" s="128">
        <f>AH27*$I$11</f>
        <v>337659.36409407842</v>
      </c>
    </row>
    <row r="43" spans="1:36">
      <c r="A43" s="113"/>
      <c r="D43" s="296"/>
      <c r="E43" s="77" t="s">
        <v>135</v>
      </c>
      <c r="F43" s="78" t="s">
        <v>9</v>
      </c>
      <c r="G43" s="129">
        <f>G28*$G$12</f>
        <v>526392.84397969325</v>
      </c>
      <c r="H43" s="127">
        <f>G28*$H$12</f>
        <v>9077715.0345321801</v>
      </c>
      <c r="I43" s="130">
        <f>G28*$I$12</f>
        <v>4165233.7881551269</v>
      </c>
      <c r="J43" s="131">
        <f t="shared" si="1"/>
        <v>532145.54516523029</v>
      </c>
      <c r="K43" s="127">
        <f t="shared" si="0"/>
        <v>9176921.1362836976</v>
      </c>
      <c r="L43" s="130">
        <f t="shared" si="0"/>
        <v>4210753.6800480401</v>
      </c>
      <c r="M43" s="131">
        <f>M28*$G$12</f>
        <v>540774.59694353584</v>
      </c>
      <c r="N43" s="127">
        <f>M28*$H$12</f>
        <v>9325730.2889109757</v>
      </c>
      <c r="O43" s="130">
        <f>M28*$I$12</f>
        <v>4279033.5178874107</v>
      </c>
      <c r="P43" s="131">
        <f>P28*$G$12</f>
        <v>550055.7555836821</v>
      </c>
      <c r="Q43" s="127">
        <f>P28*$H$12</f>
        <v>9485785.1116334219</v>
      </c>
      <c r="R43" s="130">
        <f>P28*$I$12</f>
        <v>4352473.3376024682</v>
      </c>
      <c r="S43" s="131">
        <f>S28*$G$12</f>
        <v>554312.99557446211</v>
      </c>
      <c r="T43" s="127">
        <f>S28*$H$12</f>
        <v>9559201.7849638183</v>
      </c>
      <c r="U43" s="130">
        <f>S28*$I$12</f>
        <v>4386159.9654825507</v>
      </c>
      <c r="V43" s="131">
        <f>V28*$G$12</f>
        <v>562465.14537511638</v>
      </c>
      <c r="W43" s="127">
        <f>V28*$H$12</f>
        <v>9699786.6991690975</v>
      </c>
      <c r="X43" s="130">
        <f>V28*$I$12</f>
        <v>4450666.1801549848</v>
      </c>
      <c r="Y43" s="131">
        <f>Y28*$G$12</f>
        <v>564658.04571074015</v>
      </c>
      <c r="Z43" s="127">
        <f>Y28*$H$12</f>
        <v>9737603.5589034036</v>
      </c>
      <c r="AA43" s="130">
        <f>Y28*$I$12</f>
        <v>4468018.1306544282</v>
      </c>
      <c r="AB43" s="131">
        <f>AB28*$G$12</f>
        <v>565973.58342649636</v>
      </c>
      <c r="AC43" s="127">
        <f>AB28*$H$12</f>
        <v>9760290.1828524079</v>
      </c>
      <c r="AD43" s="130">
        <f>AB28*$I$12</f>
        <v>4478427.698728784</v>
      </c>
      <c r="AE43" s="131">
        <f>AE28*$G$12</f>
        <v>567962.09069324133</v>
      </c>
      <c r="AF43" s="127">
        <f>AE28*$H$12</f>
        <v>9794582.2567627113</v>
      </c>
      <c r="AG43" s="130">
        <f>AE28*$I$12</f>
        <v>4494162.3306679623</v>
      </c>
      <c r="AH43" s="127">
        <f>AH28*$G$12</f>
        <v>571161.64430048584</v>
      </c>
      <c r="AI43" s="127">
        <f>AH28*$H$12</f>
        <v>9849758.98687304</v>
      </c>
      <c r="AJ43" s="128">
        <f>AH28*$I$12</f>
        <v>4519479.7128176754</v>
      </c>
    </row>
    <row r="44" spans="1:36">
      <c r="A44" s="113"/>
      <c r="D44" s="296"/>
      <c r="E44" s="77" t="s">
        <v>137</v>
      </c>
      <c r="F44" s="78" t="s">
        <v>9</v>
      </c>
      <c r="G44" s="129">
        <f>G29*$G$13</f>
        <v>3364513.0940176216</v>
      </c>
      <c r="H44" s="127">
        <f>G29*$H$13</f>
        <v>1000321.3999144412</v>
      </c>
      <c r="I44" s="130">
        <f>G29*$I$13</f>
        <v>3135042.1727349362</v>
      </c>
      <c r="J44" s="131">
        <f t="shared" si="1"/>
        <v>3412263.0016480605</v>
      </c>
      <c r="K44" s="127">
        <f t="shared" si="0"/>
        <v>1014518.1805813366</v>
      </c>
      <c r="L44" s="130">
        <f t="shared" si="0"/>
        <v>3179535.3787301215</v>
      </c>
      <c r="M44" s="131">
        <f>M29*$G$13</f>
        <v>3483887.8630937189</v>
      </c>
      <c r="N44" s="127">
        <f>M29*$H$13</f>
        <v>1035813.3515816797</v>
      </c>
      <c r="O44" s="130">
        <f>M29*$I$13</f>
        <v>3246275.187722899</v>
      </c>
      <c r="P44" s="131">
        <f>P29*$G$13</f>
        <v>3504098.3299415745</v>
      </c>
      <c r="Q44" s="127">
        <f>P29*$H$13</f>
        <v>1041822.2336770173</v>
      </c>
      <c r="R44" s="130">
        <f>P29*$I$13</f>
        <v>3265107.233884749</v>
      </c>
      <c r="S44" s="131">
        <f>S29*$G$13</f>
        <v>3500164.7251741062</v>
      </c>
      <c r="T44" s="127">
        <f>S29*$H$13</f>
        <v>1040652.712585035</v>
      </c>
      <c r="U44" s="130">
        <f>S29*$I$13</f>
        <v>3261441.9139729878</v>
      </c>
      <c r="V44" s="131">
        <f>V29*$G$13</f>
        <v>3492779.4749078266</v>
      </c>
      <c r="W44" s="127">
        <f>V29*$H$13</f>
        <v>1038456.9642914054</v>
      </c>
      <c r="X44" s="130">
        <f>V29*$I$13</f>
        <v>3254560.3622018988</v>
      </c>
      <c r="Y44" s="131">
        <f>Y29*$G$13</f>
        <v>3438614.4291357887</v>
      </c>
      <c r="Z44" s="127">
        <f>Y29*$H$13</f>
        <v>1022352.8645601678</v>
      </c>
      <c r="AA44" s="130">
        <f>Y29*$I$13</f>
        <v>3204089.551704715</v>
      </c>
      <c r="AB44" s="131">
        <f>AB29*$G$13</f>
        <v>3415776.6315485272</v>
      </c>
      <c r="AC44" s="127">
        <f>AB29*$H$13</f>
        <v>1015562.8366972737</v>
      </c>
      <c r="AD44" s="130">
        <f>AB29*$I$13</f>
        <v>3182809.367449895</v>
      </c>
      <c r="AE44" s="131">
        <f>AE29*$G$13</f>
        <v>3413190.6262363824</v>
      </c>
      <c r="AF44" s="127">
        <f>AE29*$H$13</f>
        <v>1014793.9776137319</v>
      </c>
      <c r="AG44" s="130">
        <f>AE29*$I$13</f>
        <v>3180399.7362533617</v>
      </c>
      <c r="AH44" s="127">
        <f>AH29*$G$13</f>
        <v>3411758.8746184511</v>
      </c>
      <c r="AI44" s="127">
        <f>AH29*$H$13</f>
        <v>1014368.2958753175</v>
      </c>
      <c r="AJ44" s="128">
        <f>AH29*$I$13</f>
        <v>3179065.6348313526</v>
      </c>
    </row>
    <row r="45" spans="1:36" ht="15" thickBot="1">
      <c r="A45" s="113"/>
      <c r="D45" s="296"/>
      <c r="E45" s="84" t="s">
        <v>139</v>
      </c>
      <c r="F45" s="85" t="s">
        <v>9</v>
      </c>
      <c r="G45" s="129">
        <f>G30*$G$14</f>
        <v>1197571.036268173</v>
      </c>
      <c r="H45" s="127">
        <f>G30*$H$14</f>
        <v>8443634.6648333985</v>
      </c>
      <c r="I45" s="130">
        <f>G30*$I$14</f>
        <v>13430407.632232096</v>
      </c>
      <c r="J45" s="131">
        <f t="shared" si="1"/>
        <v>1201034.4778516919</v>
      </c>
      <c r="K45" s="127">
        <f t="shared" si="0"/>
        <v>8468054.1226597633</v>
      </c>
      <c r="L45" s="130">
        <f t="shared" si="0"/>
        <v>13469249.112919565</v>
      </c>
      <c r="M45" s="131">
        <f>M30*$G$14</f>
        <v>1206229.6402269702</v>
      </c>
      <c r="N45" s="127">
        <f>M30*$H$14</f>
        <v>8504683.3093993086</v>
      </c>
      <c r="O45" s="130">
        <f>M30*$I$14</f>
        <v>13527511.333950769</v>
      </c>
      <c r="P45" s="131">
        <f>P30*$G$14</f>
        <v>1206165.121330726</v>
      </c>
      <c r="Q45" s="127">
        <f>P30*$H$14</f>
        <v>8504228.4102974031</v>
      </c>
      <c r="R45" s="130">
        <f>P30*$I$14</f>
        <v>13526787.773468507</v>
      </c>
      <c r="S45" s="131">
        <f>S30*$G$14</f>
        <v>1211706.2691669534</v>
      </c>
      <c r="T45" s="127">
        <f>S30*$H$14</f>
        <v>8543297.013775602</v>
      </c>
      <c r="U45" s="130">
        <f>S30*$I$14</f>
        <v>13588930.119882379</v>
      </c>
      <c r="V45" s="131">
        <f>V30*$G$14</f>
        <v>1211167.9369015472</v>
      </c>
      <c r="W45" s="127">
        <f>V30*$H$14</f>
        <v>8539501.4301820435</v>
      </c>
      <c r="X45" s="130">
        <f>V30*$I$14</f>
        <v>13582892.881549932</v>
      </c>
      <c r="Y45" s="131">
        <f>Y30*$G$14</f>
        <v>1205562.9862098368</v>
      </c>
      <c r="Z45" s="127">
        <f>Y30*$H$14</f>
        <v>8499982.976143036</v>
      </c>
      <c r="AA45" s="130">
        <f>Y30*$I$14</f>
        <v>13520035.004840748</v>
      </c>
      <c r="AB45" s="131">
        <f>AB30*$G$14</f>
        <v>1197443.1981358507</v>
      </c>
      <c r="AC45" s="127">
        <f>AB30*$H$14</f>
        <v>8442733.3249939438</v>
      </c>
      <c r="AD45" s="130">
        <f>AB30*$I$14</f>
        <v>13428973.965104189</v>
      </c>
      <c r="AE45" s="131">
        <f>AE30*$G$14</f>
        <v>1191026.4551488885</v>
      </c>
      <c r="AF45" s="127">
        <f>AE30*$H$14</f>
        <v>8397491.220868852</v>
      </c>
      <c r="AG45" s="130">
        <f>AE30*$I$14</f>
        <v>13357012.076100329</v>
      </c>
      <c r="AH45" s="127">
        <f>AH30*$G$14</f>
        <v>1189288.0974230599</v>
      </c>
      <c r="AI45" s="127">
        <f>AH30*$H$14</f>
        <v>8385234.6973648872</v>
      </c>
      <c r="AJ45" s="128">
        <f>AH30*$I$14</f>
        <v>13337516.904489238</v>
      </c>
    </row>
    <row r="46" spans="1:36" ht="15" thickTop="1">
      <c r="A46" s="113"/>
      <c r="D46" s="296" t="s">
        <v>115</v>
      </c>
      <c r="E46" s="70" t="s">
        <v>121</v>
      </c>
      <c r="F46" s="71" t="s">
        <v>9</v>
      </c>
      <c r="G46" s="132">
        <f>H20*$J$4</f>
        <v>115175.3810937719</v>
      </c>
      <c r="H46" s="133">
        <f>H20*$K$4</f>
        <v>40944.180665337983</v>
      </c>
      <c r="I46" s="134">
        <f>H20*$L$4</f>
        <v>29030.438240890129</v>
      </c>
      <c r="J46" s="135">
        <f t="shared" si="1"/>
        <v>123904.04938763203</v>
      </c>
      <c r="K46" s="133">
        <f t="shared" si="0"/>
        <v>44047.171670860618</v>
      </c>
      <c r="L46" s="134">
        <f t="shared" si="0"/>
        <v>31230.535721998654</v>
      </c>
      <c r="M46" s="135">
        <f>N20*$J$4</f>
        <v>136997.05182842221</v>
      </c>
      <c r="N46" s="133">
        <f>N20*$K$4</f>
        <v>48701.658179144571</v>
      </c>
      <c r="O46" s="134">
        <f>N20*$L$4</f>
        <v>34530.681943661439</v>
      </c>
      <c r="P46" s="135">
        <f>Q20*$J$4</f>
        <v>171108.61078675586</v>
      </c>
      <c r="Q46" s="133">
        <f>Q20*$K$4</f>
        <v>60828.119750209145</v>
      </c>
      <c r="R46" s="134">
        <f>Q20*$L$4</f>
        <v>43128.643558688709</v>
      </c>
      <c r="S46" s="135">
        <f>T20*$J$4</f>
        <v>192625.54722540834</v>
      </c>
      <c r="T46" s="133">
        <f>T20*$K$4</f>
        <v>68477.26598738553</v>
      </c>
      <c r="U46" s="134">
        <f>T20*$L$4</f>
        <v>48552.077703064526</v>
      </c>
      <c r="V46" s="135">
        <f>W20*$J$4</f>
        <v>196552.0654793627</v>
      </c>
      <c r="W46" s="133">
        <f>W20*$K$4</f>
        <v>69873.120476851138</v>
      </c>
      <c r="X46" s="134">
        <f>W20*$L$4</f>
        <v>49541.773110109403</v>
      </c>
      <c r="Y46" s="135">
        <f>Z20*$J$4</f>
        <v>207990.84208918532</v>
      </c>
      <c r="Z46" s="133">
        <f>Z20*$K$4</f>
        <v>73939.539286628758</v>
      </c>
      <c r="AA46" s="134">
        <f>Z20*$L$4</f>
        <v>52424.964767642807</v>
      </c>
      <c r="AB46" s="135">
        <f>AC20*$J$4</f>
        <v>212468.4439617944</v>
      </c>
      <c r="AC46" s="133">
        <f>AC20*$K$4</f>
        <v>75531.300809608219</v>
      </c>
      <c r="AD46" s="134">
        <f>AC20*$L$4</f>
        <v>53553.563113883494</v>
      </c>
      <c r="AE46" s="135">
        <f>AF20*$J$4</f>
        <v>214639.98469907552</v>
      </c>
      <c r="AF46" s="133">
        <f>AF20*$K$4</f>
        <v>76303.27096004333</v>
      </c>
      <c r="AG46" s="134">
        <f>AF20*$L$4</f>
        <v>54100.909071522576</v>
      </c>
      <c r="AH46" s="127">
        <f>AI20*$J$4</f>
        <v>226862.21159393009</v>
      </c>
      <c r="AI46" s="127">
        <f>AI20*$K$4</f>
        <v>80648.201806924961</v>
      </c>
      <c r="AJ46" s="128">
        <f>AI20*$L$4</f>
        <v>57181.572661846119</v>
      </c>
    </row>
    <row r="47" spans="1:36">
      <c r="A47" s="113"/>
      <c r="D47" s="296"/>
      <c r="E47" s="77" t="s">
        <v>123</v>
      </c>
      <c r="F47" s="78" t="s">
        <v>8</v>
      </c>
      <c r="G47" s="129">
        <f>H21*$J$5</f>
        <v>3214310.754224088</v>
      </c>
      <c r="H47" s="127">
        <f>H21*$K$5</f>
        <v>1198568.9585374848</v>
      </c>
      <c r="I47" s="130">
        <f>H21*$L$5</f>
        <v>286898.62057176052</v>
      </c>
      <c r="J47" s="131">
        <f t="shared" si="1"/>
        <v>3382893.7890580604</v>
      </c>
      <c r="K47" s="127">
        <f t="shared" si="0"/>
        <v>1261431.0798250758</v>
      </c>
      <c r="L47" s="130">
        <f t="shared" si="0"/>
        <v>301945.77806333388</v>
      </c>
      <c r="M47" s="131">
        <f>N21*$J$5</f>
        <v>3635768.3413090189</v>
      </c>
      <c r="N47" s="127">
        <f>N21*$K$5</f>
        <v>1355724.2617564625</v>
      </c>
      <c r="O47" s="130">
        <f>N21*$L$5</f>
        <v>324516.51430069387</v>
      </c>
      <c r="P47" s="131">
        <f>Q21*$J$5</f>
        <v>4130059.881604766</v>
      </c>
      <c r="Q47" s="127">
        <f>Q21*$K$5</f>
        <v>1540038.2693201692</v>
      </c>
      <c r="R47" s="130">
        <f>Q21*$L$5</f>
        <v>368635.32293945999</v>
      </c>
      <c r="S47" s="131">
        <f>T21*$J$5</f>
        <v>4410908.9788181987</v>
      </c>
      <c r="T47" s="127">
        <f>T21*$K$5</f>
        <v>1644762.745480706</v>
      </c>
      <c r="U47" s="130">
        <f>T21*$L$5</f>
        <v>393702.97343761742</v>
      </c>
      <c r="V47" s="131">
        <f>W21*$J$5</f>
        <v>4573874.4360889392</v>
      </c>
      <c r="W47" s="127">
        <f>W21*$K$5</f>
        <v>1705530.1551475804</v>
      </c>
      <c r="X47" s="130">
        <f>W21*$L$5</f>
        <v>408248.72475627222</v>
      </c>
      <c r="Y47" s="131">
        <f>Z21*$J$5</f>
        <v>4674247.5765902391</v>
      </c>
      <c r="Z47" s="127">
        <f>Z21*$K$5</f>
        <v>1742957.8152820843</v>
      </c>
      <c r="AA47" s="130">
        <f>Z21*$L$5</f>
        <v>417207.69535811432</v>
      </c>
      <c r="AB47" s="131">
        <f>AC21*$J$5</f>
        <v>4731102.8090095157</v>
      </c>
      <c r="AC47" s="127">
        <f>AC21*$K$5</f>
        <v>1764158.2908797304</v>
      </c>
      <c r="AD47" s="130">
        <f>AC21*$L$5</f>
        <v>422282.40312616108</v>
      </c>
      <c r="AE47" s="131">
        <f>AF21*$J$5</f>
        <v>4885847.7238939311</v>
      </c>
      <c r="AF47" s="127">
        <f>AF21*$K$5</f>
        <v>1821860.3818266764</v>
      </c>
      <c r="AG47" s="130">
        <f>AF21*$L$5</f>
        <v>436094.41634314397</v>
      </c>
      <c r="AH47" s="127">
        <f>AI21*$J$5</f>
        <v>5023488.5800466686</v>
      </c>
      <c r="AI47" s="127">
        <f>AI21*$K$5</f>
        <v>1873184.6221461282</v>
      </c>
      <c r="AJ47" s="128">
        <f>AI21*$L$5</f>
        <v>448379.7785199784</v>
      </c>
    </row>
    <row r="48" spans="1:36">
      <c r="A48" s="113"/>
      <c r="D48" s="296"/>
      <c r="E48" s="77" t="s">
        <v>125</v>
      </c>
      <c r="F48" s="78" t="s">
        <v>8</v>
      </c>
      <c r="G48" s="129">
        <f>H22*$J$6</f>
        <v>3202957.8173683798</v>
      </c>
      <c r="H48" s="127">
        <f>H22*$K$6</f>
        <v>2310251.2441554135</v>
      </c>
      <c r="I48" s="130">
        <f>H22*$L$6</f>
        <v>220146.9384762065</v>
      </c>
      <c r="J48" s="131">
        <f t="shared" si="1"/>
        <v>3334146.1702162307</v>
      </c>
      <c r="K48" s="127">
        <f t="shared" si="0"/>
        <v>2404875.6734070177</v>
      </c>
      <c r="L48" s="130">
        <f t="shared" si="0"/>
        <v>229163.82720529995</v>
      </c>
      <c r="M48" s="131">
        <f>N22*$J$6</f>
        <v>3530928.699488007</v>
      </c>
      <c r="N48" s="127">
        <f>N22*$K$6</f>
        <v>2546812.3172844239</v>
      </c>
      <c r="O48" s="130">
        <f>N22*$L$6</f>
        <v>242689.16029894011</v>
      </c>
      <c r="P48" s="131">
        <f>Q22*$J$6</f>
        <v>3831387.7556870948</v>
      </c>
      <c r="Q48" s="127">
        <f>Q22*$K$6</f>
        <v>2763529.4731076062</v>
      </c>
      <c r="R48" s="130">
        <f>Q22*$L$6</f>
        <v>263340.42863628769</v>
      </c>
      <c r="S48" s="131">
        <f>T22*$J$6</f>
        <v>3984512.776585429</v>
      </c>
      <c r="T48" s="127">
        <f>T22*$K$6</f>
        <v>2873976.5317992363</v>
      </c>
      <c r="U48" s="130">
        <f>T22*$L$6</f>
        <v>273865.07693857799</v>
      </c>
      <c r="V48" s="131">
        <f>W22*$J$6</f>
        <v>4109936.4421041757</v>
      </c>
      <c r="W48" s="127">
        <f>W22*$K$6</f>
        <v>2964442.9680850846</v>
      </c>
      <c r="X48" s="130">
        <f>W22*$L$6</f>
        <v>282485.7449432232</v>
      </c>
      <c r="Y48" s="131">
        <f>Z22*$J$6</f>
        <v>4166755.6418478261</v>
      </c>
      <c r="Z48" s="127">
        <f>Z22*$K$6</f>
        <v>3005425.9077253998</v>
      </c>
      <c r="AA48" s="130">
        <f>Z22*$L$6</f>
        <v>286391.06420856086</v>
      </c>
      <c r="AB48" s="131">
        <f>AC22*$J$6</f>
        <v>4188397.6380443284</v>
      </c>
      <c r="AC48" s="127">
        <f>AC22*$K$6</f>
        <v>3021035.9942422607</v>
      </c>
      <c r="AD48" s="130">
        <f>AC22*$L$6</f>
        <v>287878.57028164685</v>
      </c>
      <c r="AE48" s="131">
        <f>AF22*$J$6</f>
        <v>4282449.50247458</v>
      </c>
      <c r="AF48" s="127">
        <f>AF22*$K$6</f>
        <v>3088874.3640256156</v>
      </c>
      <c r="AG48" s="130">
        <f>AF22*$L$6</f>
        <v>294342.97949116648</v>
      </c>
      <c r="AH48" s="127">
        <f>AI22*$J$6</f>
        <v>4349329.8404787192</v>
      </c>
      <c r="AI48" s="127">
        <f>AI22*$K$6</f>
        <v>3137114.2700417824</v>
      </c>
      <c r="AJ48" s="128">
        <f>AI22*$L$6</f>
        <v>298939.82481208374</v>
      </c>
    </row>
    <row r="49" spans="1:36">
      <c r="A49" s="113"/>
      <c r="D49" s="296"/>
      <c r="E49" s="77" t="s">
        <v>127</v>
      </c>
      <c r="F49" s="78" t="s">
        <v>8</v>
      </c>
      <c r="G49" s="129">
        <f>H23*$J$7</f>
        <v>6871099.8557574879</v>
      </c>
      <c r="H49" s="127">
        <f>H23*$K$7</f>
        <v>3233245.3417835394</v>
      </c>
      <c r="I49" s="130">
        <f>H23*$L$7</f>
        <v>672415.63579230767</v>
      </c>
      <c r="J49" s="131">
        <f t="shared" si="1"/>
        <v>7102272.4529618938</v>
      </c>
      <c r="K49" s="127">
        <f t="shared" si="0"/>
        <v>3342025.2662133742</v>
      </c>
      <c r="L49" s="130">
        <f t="shared" si="0"/>
        <v>695038.51599928201</v>
      </c>
      <c r="M49" s="131">
        <f>N23*$J$7</f>
        <v>7449031.3487685034</v>
      </c>
      <c r="N49" s="127">
        <f>N23*$K$7</f>
        <v>3505195.1528581269</v>
      </c>
      <c r="O49" s="130">
        <f>N23*$L$7</f>
        <v>728972.83630974346</v>
      </c>
      <c r="P49" s="131">
        <f>Q23*$J$7</f>
        <v>7941536.0511323679</v>
      </c>
      <c r="Q49" s="127">
        <f>Q23*$K$7</f>
        <v>3736946.7746003354</v>
      </c>
      <c r="R49" s="130">
        <f>Q23*$L$7</f>
        <v>777170.04920473637</v>
      </c>
      <c r="S49" s="131">
        <f>T23*$J$7</f>
        <v>8242744.3644158179</v>
      </c>
      <c r="T49" s="127">
        <f>T23*$K$7</f>
        <v>3878682.5077834516</v>
      </c>
      <c r="U49" s="130">
        <f>T23*$L$7</f>
        <v>806646.72451643459</v>
      </c>
      <c r="V49" s="131">
        <f>W23*$J$7</f>
        <v>8499358.0581180304</v>
      </c>
      <c r="W49" s="127">
        <f>W23*$K$7</f>
        <v>3999433.9227269148</v>
      </c>
      <c r="X49" s="130">
        <f>W23*$L$7</f>
        <v>831759.30672686477</v>
      </c>
      <c r="Y49" s="131">
        <f>Z23*$J$7</f>
        <v>8670932.0684650019</v>
      </c>
      <c r="Z49" s="127">
        <f>Z23*$K$7</f>
        <v>4080169.3044519583</v>
      </c>
      <c r="AA49" s="130">
        <f>Z23*$L$7</f>
        <v>848549.78418677603</v>
      </c>
      <c r="AB49" s="131">
        <f>AC23*$J$7</f>
        <v>8822072.2987646051</v>
      </c>
      <c r="AC49" s="127">
        <f>AC23*$K$7</f>
        <v>4151289.424349911</v>
      </c>
      <c r="AD49" s="130">
        <f>AC23*$L$7</f>
        <v>863340.58277567232</v>
      </c>
      <c r="AE49" s="131">
        <f>AF23*$J$7</f>
        <v>9050733.960027935</v>
      </c>
      <c r="AF49" s="127">
        <f>AF23*$K$7</f>
        <v>4258887.8098550569</v>
      </c>
      <c r="AG49" s="130">
        <f>AF23*$L$7</f>
        <v>885717.73920876801</v>
      </c>
      <c r="AH49" s="127">
        <f>AI23*$J$7</f>
        <v>9357378.5567271393</v>
      </c>
      <c r="AI49" s="127">
        <f>AI23*$K$7</f>
        <v>4403181.6252083629</v>
      </c>
      <c r="AJ49" s="128">
        <f>AI23*$L$7</f>
        <v>915726.41697219736</v>
      </c>
    </row>
    <row r="50" spans="1:36">
      <c r="A50" s="113"/>
      <c r="D50" s="296"/>
      <c r="E50" s="77" t="s">
        <v>129</v>
      </c>
      <c r="F50" s="78" t="s">
        <v>8</v>
      </c>
      <c r="G50" s="129">
        <f>H24*$J$8</f>
        <v>1989916.719323209</v>
      </c>
      <c r="H50" s="127">
        <f>H24*$K$8</f>
        <v>4883194.7116907751</v>
      </c>
      <c r="I50" s="130">
        <f>H24*$L$8</f>
        <v>352138.56898601586</v>
      </c>
      <c r="J50" s="131">
        <f t="shared" si="1"/>
        <v>2045736.8796848326</v>
      </c>
      <c r="K50" s="127">
        <f t="shared" si="0"/>
        <v>5020175.6763897995</v>
      </c>
      <c r="L50" s="130">
        <f t="shared" si="0"/>
        <v>362016.58609067008</v>
      </c>
      <c r="M50" s="131">
        <f>N24*$J$8</f>
        <v>2129467.120227268</v>
      </c>
      <c r="N50" s="127">
        <f>N24*$K$8</f>
        <v>5225647.1234383369</v>
      </c>
      <c r="O50" s="130">
        <f>N24*$L$8</f>
        <v>376833.61174765136</v>
      </c>
      <c r="P50" s="131">
        <f>Q24*$J$8</f>
        <v>2331076.7777279597</v>
      </c>
      <c r="Q50" s="127">
        <f>Q24*$K$8</f>
        <v>5720391.051047531</v>
      </c>
      <c r="R50" s="130">
        <f>Q24*$L$8</f>
        <v>412510.75119608035</v>
      </c>
      <c r="S50" s="131">
        <f>T24*$J$8</f>
        <v>2436019.7364863609</v>
      </c>
      <c r="T50" s="127">
        <f>T24*$K$8</f>
        <v>5977917.8592108898</v>
      </c>
      <c r="U50" s="130">
        <f>T24*$L$8</f>
        <v>431081.61045038654</v>
      </c>
      <c r="V50" s="131">
        <f>W24*$J$8</f>
        <v>2504987.3711972577</v>
      </c>
      <c r="W50" s="127">
        <f>W24*$K$8</f>
        <v>6147162.3234780254</v>
      </c>
      <c r="X50" s="130">
        <f>W24*$L$8</f>
        <v>443286.22381817875</v>
      </c>
      <c r="Y50" s="131">
        <f>Z24*$J$8</f>
        <v>2540059.5906198923</v>
      </c>
      <c r="Z50" s="127">
        <f>Z24*$K$8</f>
        <v>6233228.4762716535</v>
      </c>
      <c r="AA50" s="130">
        <f>Z24*$L$8</f>
        <v>449492.65499126352</v>
      </c>
      <c r="AB50" s="131">
        <f>AC24*$J$8</f>
        <v>2570018.2126096971</v>
      </c>
      <c r="AC50" s="127">
        <f>AC24*$K$8</f>
        <v>6306746.0175082106</v>
      </c>
      <c r="AD50" s="130">
        <f>AC24*$L$8</f>
        <v>454794.17649406835</v>
      </c>
      <c r="AE50" s="131">
        <f>AF24*$J$8</f>
        <v>2609826.0310334587</v>
      </c>
      <c r="AF50" s="127">
        <f>AF24*$K$8</f>
        <v>6404433.1852792185</v>
      </c>
      <c r="AG50" s="130">
        <f>AF24*$L$8</f>
        <v>461838.6261828806</v>
      </c>
      <c r="AH50" s="127">
        <f>AI24*$J$8</f>
        <v>2664134.3226068243</v>
      </c>
      <c r="AI50" s="127">
        <f>AI24*$K$8</f>
        <v>6537704.0702548549</v>
      </c>
      <c r="AJ50" s="128">
        <f>AI24*$L$8</f>
        <v>471449.10077863379</v>
      </c>
    </row>
    <row r="51" spans="1:36">
      <c r="A51" s="113"/>
      <c r="D51" s="296"/>
      <c r="E51" s="77" t="s">
        <v>131</v>
      </c>
      <c r="F51" s="78" t="s">
        <v>8</v>
      </c>
      <c r="G51" s="129">
        <f>H25*$J$9</f>
        <v>2581329.3305202238</v>
      </c>
      <c r="H51" s="127">
        <f>H25*$K$9</f>
        <v>854342.3628983479</v>
      </c>
      <c r="I51" s="130">
        <f>H25*$L$9</f>
        <v>103732.47324809473</v>
      </c>
      <c r="J51" s="131">
        <f t="shared" si="1"/>
        <v>2660068.634749</v>
      </c>
      <c r="K51" s="127">
        <f t="shared" si="1"/>
        <v>880402.70414671826</v>
      </c>
      <c r="L51" s="130">
        <f t="shared" si="1"/>
        <v>106896.66569456534</v>
      </c>
      <c r="M51" s="131">
        <f>N25*$J$9</f>
        <v>2778177.5910921642</v>
      </c>
      <c r="N51" s="127">
        <f>N25*$K$9</f>
        <v>919493.21601927385</v>
      </c>
      <c r="O51" s="130">
        <f>N25*$L$9</f>
        <v>111642.95436427124</v>
      </c>
      <c r="P51" s="131">
        <f>Q25*$J$9</f>
        <v>3021954.8720184416</v>
      </c>
      <c r="Q51" s="127">
        <f>Q25*$K$9</f>
        <v>1000176.1632685956</v>
      </c>
      <c r="R51" s="130">
        <f>Q25*$L$9</f>
        <v>121439.31005325342</v>
      </c>
      <c r="S51" s="131">
        <f>T25*$J$9</f>
        <v>3156060.5562620154</v>
      </c>
      <c r="T51" s="127">
        <f>T25*$K$9</f>
        <v>1044561.1109000798</v>
      </c>
      <c r="U51" s="130">
        <f>T25*$L$9</f>
        <v>126828.43810395834</v>
      </c>
      <c r="V51" s="131">
        <f>W25*$J$9</f>
        <v>3262278.5575454938</v>
      </c>
      <c r="W51" s="127">
        <f>W25*$K$9</f>
        <v>1079716.0743237429</v>
      </c>
      <c r="X51" s="130">
        <f>W25*$L$9</f>
        <v>131096.8806642821</v>
      </c>
      <c r="Y51" s="131">
        <f>Z25*$J$9</f>
        <v>3326982.8748832117</v>
      </c>
      <c r="Z51" s="127">
        <f>Z25*$K$9</f>
        <v>1101131.2570787808</v>
      </c>
      <c r="AA51" s="130">
        <f>Z25*$L$9</f>
        <v>133697.06762528422</v>
      </c>
      <c r="AB51" s="131">
        <f>AC25*$J$9</f>
        <v>3321922.935459191</v>
      </c>
      <c r="AC51" s="127">
        <f>AC25*$K$9</f>
        <v>1099456.5693306781</v>
      </c>
      <c r="AD51" s="130">
        <f>AC25*$L$9</f>
        <v>133493.73052112889</v>
      </c>
      <c r="AE51" s="131">
        <f>AF25*$J$9</f>
        <v>3388066.6112990091</v>
      </c>
      <c r="AF51" s="127">
        <f>AF25*$K$9</f>
        <v>1121348.1364544996</v>
      </c>
      <c r="AG51" s="130">
        <f>AF25*$L$9</f>
        <v>136151.75908163103</v>
      </c>
      <c r="AH51" s="127">
        <f>AI25*$J$9</f>
        <v>3425160.7164218407</v>
      </c>
      <c r="AI51" s="127">
        <f>AI25*$K$9</f>
        <v>1133625.1694721552</v>
      </c>
      <c r="AJ51" s="128">
        <f>AI25*$L$9</f>
        <v>137642.41090269899</v>
      </c>
    </row>
    <row r="52" spans="1:36">
      <c r="A52" s="113"/>
      <c r="D52" s="296"/>
      <c r="E52" s="77" t="s">
        <v>132</v>
      </c>
      <c r="F52" s="78" t="s">
        <v>9</v>
      </c>
      <c r="G52" s="129">
        <f>H26*$J$10</f>
        <v>25183396.083097298</v>
      </c>
      <c r="H52" s="127">
        <f>H26*$K$10</f>
        <v>0</v>
      </c>
      <c r="I52" s="130">
        <f>H26*$L$10</f>
        <v>46411.416909700914</v>
      </c>
      <c r="J52" s="131">
        <f t="shared" si="1"/>
        <v>25711153.398386151</v>
      </c>
      <c r="K52" s="127">
        <f t="shared" si="1"/>
        <v>0</v>
      </c>
      <c r="L52" s="130">
        <f t="shared" si="1"/>
        <v>47384.040487005303</v>
      </c>
      <c r="M52" s="131">
        <f>N26*$J$10</f>
        <v>26502789.371319428</v>
      </c>
      <c r="N52" s="127">
        <f>N26*$K$10</f>
        <v>0</v>
      </c>
      <c r="O52" s="130">
        <f>N26*$L$10</f>
        <v>48842.975852961885</v>
      </c>
      <c r="P52" s="131">
        <f>Q26*$J$10</f>
        <v>28149362.979417183</v>
      </c>
      <c r="Q52" s="127">
        <f>Q26*$K$10</f>
        <v>0</v>
      </c>
      <c r="R52" s="130">
        <f>Q26*$L$10</f>
        <v>51877.507571629765</v>
      </c>
      <c r="S52" s="131">
        <f>T26*$J$10</f>
        <v>29414015.663285632</v>
      </c>
      <c r="T52" s="127">
        <f>T26*$K$10</f>
        <v>0</v>
      </c>
      <c r="U52" s="130">
        <f>T26*$L$10</f>
        <v>54208.18301998145</v>
      </c>
      <c r="V52" s="131">
        <f>W26*$J$10</f>
        <v>30640037.462713208</v>
      </c>
      <c r="W52" s="127">
        <f>W26*$K$10</f>
        <v>0</v>
      </c>
      <c r="X52" s="130">
        <f>W26*$L$10</f>
        <v>56467.664175178237</v>
      </c>
      <c r="Y52" s="131">
        <f>Z26*$J$10</f>
        <v>31786404.772575162</v>
      </c>
      <c r="Z52" s="127">
        <f>Z26*$K$10</f>
        <v>0</v>
      </c>
      <c r="AA52" s="130">
        <f>Z26*$L$10</f>
        <v>58580.347110160365</v>
      </c>
      <c r="AB52" s="131">
        <f>AC26*$J$10</f>
        <v>32917928.631789971</v>
      </c>
      <c r="AC52" s="127">
        <f>AC26*$K$10</f>
        <v>0</v>
      </c>
      <c r="AD52" s="130">
        <f>AC26*$L$10</f>
        <v>60665.674498095148</v>
      </c>
      <c r="AE52" s="131">
        <f>AF26*$J$10</f>
        <v>34272766.254783757</v>
      </c>
      <c r="AF52" s="127">
        <f>AF26*$K$10</f>
        <v>0</v>
      </c>
      <c r="AG52" s="130">
        <f>AF26*$L$10</f>
        <v>63162.555123656079</v>
      </c>
      <c r="AH52" s="127">
        <f>AI26*$J$10</f>
        <v>35831902.037165865</v>
      </c>
      <c r="AI52" s="127">
        <f>AI26*$K$10</f>
        <v>0</v>
      </c>
      <c r="AJ52" s="128">
        <f>AI26*$L$10</f>
        <v>66035.944422549597</v>
      </c>
    </row>
    <row r="53" spans="1:36">
      <c r="A53" s="113"/>
      <c r="D53" s="296"/>
      <c r="E53" s="77" t="s">
        <v>133</v>
      </c>
      <c r="F53" s="78" t="s">
        <v>9</v>
      </c>
      <c r="G53" s="129">
        <f>H27*$J$11</f>
        <v>8607490.0882106647</v>
      </c>
      <c r="H53" s="127">
        <f>H27*$K$11</f>
        <v>1502453.594921994</v>
      </c>
      <c r="I53" s="130">
        <f>H27*$L$11</f>
        <v>12927.983534009487</v>
      </c>
      <c r="J53" s="131">
        <f t="shared" si="1"/>
        <v>8816679.6313053742</v>
      </c>
      <c r="K53" s="127">
        <f t="shared" si="1"/>
        <v>1538968.0233816002</v>
      </c>
      <c r="L53" s="130">
        <f t="shared" si="1"/>
        <v>13242.174888388097</v>
      </c>
      <c r="M53" s="131">
        <f>N27*$J$11</f>
        <v>9130463.9459474403</v>
      </c>
      <c r="N53" s="127">
        <f>N27*$K$11</f>
        <v>1593739.6660710091</v>
      </c>
      <c r="O53" s="130">
        <f>N27*$L$11</f>
        <v>13713.461919956015</v>
      </c>
      <c r="P53" s="131">
        <f>Q27*$J$11</f>
        <v>9809067.4198611788</v>
      </c>
      <c r="Q53" s="127">
        <f>Q27*$K$11</f>
        <v>1712191.1796318223</v>
      </c>
      <c r="R53" s="130">
        <f>Q27*$L$11</f>
        <v>14732.687553325542</v>
      </c>
      <c r="S53" s="131">
        <f>T27*$J$11</f>
        <v>10342155.222425481</v>
      </c>
      <c r="T53" s="127">
        <f>T27*$K$11</f>
        <v>1805242.6588857824</v>
      </c>
      <c r="U53" s="130">
        <f>T27*$L$11</f>
        <v>15533.356536165495</v>
      </c>
      <c r="V53" s="131">
        <f>W27*$J$11</f>
        <v>10853340.809171746</v>
      </c>
      <c r="W53" s="127">
        <f>W27*$K$11</f>
        <v>1894471.0651468802</v>
      </c>
      <c r="X53" s="130">
        <f>W27*$L$11</f>
        <v>16301.129578080492</v>
      </c>
      <c r="Y53" s="131">
        <f>Z27*$J$11</f>
        <v>11281425.878187763</v>
      </c>
      <c r="Z53" s="127">
        <f>Z27*$K$11</f>
        <v>1969194.1196359559</v>
      </c>
      <c r="AA53" s="130">
        <f>Z27*$L$11</f>
        <v>16944.090146919771</v>
      </c>
      <c r="AB53" s="131">
        <f>AC27*$J$11</f>
        <v>11642591.368897509</v>
      </c>
      <c r="AC53" s="127">
        <f>AC27*$K$11</f>
        <v>2032236.2357833623</v>
      </c>
      <c r="AD53" s="130">
        <f>AC27*$L$11</f>
        <v>17486.541136592499</v>
      </c>
      <c r="AE53" s="131">
        <f>AF27*$J$11</f>
        <v>12102519.724487623</v>
      </c>
      <c r="AF53" s="127">
        <f>AF27*$K$11</f>
        <v>2112517.595875707</v>
      </c>
      <c r="AG53" s="130">
        <f>AF27*$L$11</f>
        <v>18177.328595765641</v>
      </c>
      <c r="AH53" s="127">
        <f>AI27*$J$11</f>
        <v>12548224.567261659</v>
      </c>
      <c r="AI53" s="127">
        <f>AI27*$K$11</f>
        <v>2190316.2150361501</v>
      </c>
      <c r="AJ53" s="128">
        <f>AI27*$L$11</f>
        <v>18846.753109690213</v>
      </c>
    </row>
    <row r="54" spans="1:36">
      <c r="A54" s="113"/>
      <c r="D54" s="296"/>
      <c r="E54" s="77" t="s">
        <v>135</v>
      </c>
      <c r="F54" s="78" t="s">
        <v>9</v>
      </c>
      <c r="G54" s="129">
        <f>H28*$J$12</f>
        <v>117598.53672472233</v>
      </c>
      <c r="H54" s="127">
        <f>H28*$K$12</f>
        <v>4139520.9791321638</v>
      </c>
      <c r="I54" s="130">
        <f>H28*$L$12</f>
        <v>161083.81747644782</v>
      </c>
      <c r="J54" s="131">
        <f t="shared" si="1"/>
        <v>124017.76734018659</v>
      </c>
      <c r="K54" s="127">
        <f t="shared" si="1"/>
        <v>4365480.7618189454</v>
      </c>
      <c r="L54" s="130">
        <f t="shared" si="1"/>
        <v>169876.73447694728</v>
      </c>
      <c r="M54" s="131">
        <f>N28*$J$12</f>
        <v>133646.61326338298</v>
      </c>
      <c r="N54" s="127">
        <f>N28*$K$12</f>
        <v>4704420.435849118</v>
      </c>
      <c r="O54" s="130">
        <f>N28*$L$12</f>
        <v>183066.10997769647</v>
      </c>
      <c r="P54" s="131">
        <f>Q28*$J$12</f>
        <v>157401.42265483434</v>
      </c>
      <c r="Q54" s="127">
        <f>Q28*$K$12</f>
        <v>5540600.3286430258</v>
      </c>
      <c r="R54" s="130">
        <f>Q28*$L$12</f>
        <v>215604.91094218096</v>
      </c>
      <c r="S54" s="131">
        <f>T28*$J$12</f>
        <v>173596.69594661967</v>
      </c>
      <c r="T54" s="127">
        <f>T28*$K$12</f>
        <v>6110681.1767666256</v>
      </c>
      <c r="U54" s="130">
        <f>T28*$L$12</f>
        <v>237788.83022870976</v>
      </c>
      <c r="V54" s="131">
        <f>W28*$J$12</f>
        <v>185396.97805132173</v>
      </c>
      <c r="W54" s="127">
        <f>W28*$K$12</f>
        <v>6526056.3735382967</v>
      </c>
      <c r="X54" s="130">
        <f>W28*$L$12</f>
        <v>253952.58992900219</v>
      </c>
      <c r="Y54" s="131">
        <f>Z28*$J$12</f>
        <v>193837.54380926728</v>
      </c>
      <c r="Z54" s="127">
        <f>Z28*$K$12</f>
        <v>6823168.0554000223</v>
      </c>
      <c r="AA54" s="130">
        <f>Z28*$L$12</f>
        <v>265514.28611858602</v>
      </c>
      <c r="AB54" s="131">
        <f>AC28*$J$12</f>
        <v>201044.00317176344</v>
      </c>
      <c r="AC54" s="127">
        <f>AC28*$K$12</f>
        <v>7076838.6413372103</v>
      </c>
      <c r="AD54" s="130">
        <f>AC28*$L$12</f>
        <v>275385.53126270801</v>
      </c>
      <c r="AE54" s="131">
        <f>AF28*$J$12</f>
        <v>207961.73217131672</v>
      </c>
      <c r="AF54" s="127">
        <f>AF28*$K$12</f>
        <v>7320345.7896330589</v>
      </c>
      <c r="AG54" s="130">
        <f>AF28*$L$12</f>
        <v>284861.28008196445</v>
      </c>
      <c r="AH54" s="127">
        <f>AI28*$J$12</f>
        <v>216389.29809151308</v>
      </c>
      <c r="AI54" s="127">
        <f>AI28*$K$12</f>
        <v>7616999.8714039437</v>
      </c>
      <c r="AJ54" s="128">
        <f>AI28*$L$12</f>
        <v>296405.16938764026</v>
      </c>
    </row>
    <row r="55" spans="1:36">
      <c r="A55" s="113"/>
      <c r="D55" s="296"/>
      <c r="E55" s="77" t="s">
        <v>137</v>
      </c>
      <c r="F55" s="78" t="s">
        <v>9</v>
      </c>
      <c r="G55" s="129">
        <f>H29*$J$13</f>
        <v>2086887.0526933265</v>
      </c>
      <c r="H55" s="127">
        <f>H29*$K$13</f>
        <v>121397.97237472847</v>
      </c>
      <c r="I55" s="130">
        <f>H29*$L$13</f>
        <v>121384.97493194503</v>
      </c>
      <c r="J55" s="131">
        <f t="shared" si="1"/>
        <v>2185401.3562700562</v>
      </c>
      <c r="K55" s="127">
        <f t="shared" si="1"/>
        <v>127128.72655650781</v>
      </c>
      <c r="L55" s="130">
        <f t="shared" si="1"/>
        <v>127115.11555199738</v>
      </c>
      <c r="M55" s="131">
        <f>N29*$J$13</f>
        <v>2333172.8116351506</v>
      </c>
      <c r="N55" s="127">
        <f>N29*$K$13</f>
        <v>135724.85782917682</v>
      </c>
      <c r="O55" s="130">
        <f>N29*$L$13</f>
        <v>135710.32648207591</v>
      </c>
      <c r="P55" s="131">
        <f>Q29*$J$13</f>
        <v>2652771.9219147475</v>
      </c>
      <c r="Q55" s="127">
        <f>Q29*$K$13</f>
        <v>154316.51275877011</v>
      </c>
      <c r="R55" s="130">
        <f>Q29*$L$13</f>
        <v>154299.99090090144</v>
      </c>
      <c r="S55" s="131">
        <f>T29*$J$13</f>
        <v>2833882.3990688701</v>
      </c>
      <c r="T55" s="127">
        <f>T29*$K$13</f>
        <v>164852.03487720698</v>
      </c>
      <c r="U55" s="130">
        <f>T29*$L$13</f>
        <v>164834.38503636423</v>
      </c>
      <c r="V55" s="131">
        <f>W29*$J$13</f>
        <v>2950536.8843351952</v>
      </c>
      <c r="W55" s="127">
        <f>W29*$K$13</f>
        <v>171638.03604649525</v>
      </c>
      <c r="X55" s="130">
        <f>W29*$L$13</f>
        <v>171619.65966417736</v>
      </c>
      <c r="Y55" s="131">
        <f>Z29*$J$13</f>
        <v>3011208.3980512535</v>
      </c>
      <c r="Z55" s="127">
        <f>Z29*$K$13</f>
        <v>175167.40709536409</v>
      </c>
      <c r="AA55" s="130">
        <f>Z29*$L$13</f>
        <v>175148.65284183985</v>
      </c>
      <c r="AB55" s="131">
        <f>AC29*$J$13</f>
        <v>3053233.3339228705</v>
      </c>
      <c r="AC55" s="127">
        <f>AC29*$K$13</f>
        <v>177612.07318182429</v>
      </c>
      <c r="AD55" s="130">
        <f>AC29*$L$13</f>
        <v>177593.05719075236</v>
      </c>
      <c r="AE55" s="131">
        <f>AF29*$J$13</f>
        <v>3118829.688214147</v>
      </c>
      <c r="AF55" s="127">
        <f>AF29*$K$13</f>
        <v>181427.93106251696</v>
      </c>
      <c r="AG55" s="130">
        <f>AF29*$L$13</f>
        <v>181408.5065275995</v>
      </c>
      <c r="AH55" s="127">
        <f>AI29*$J$13</f>
        <v>3190616.3404164133</v>
      </c>
      <c r="AI55" s="127">
        <f>AI29*$K$13</f>
        <v>185603.88970372741</v>
      </c>
      <c r="AJ55" s="128">
        <f>AI29*$L$13</f>
        <v>185584.01807086883</v>
      </c>
    </row>
    <row r="56" spans="1:36" ht="15" thickBot="1">
      <c r="A56" s="113"/>
      <c r="D56" s="296"/>
      <c r="E56" s="84" t="s">
        <v>139</v>
      </c>
      <c r="F56" s="85" t="s">
        <v>9</v>
      </c>
      <c r="G56" s="136">
        <f>H30*$J$14</f>
        <v>744260.10581441119</v>
      </c>
      <c r="H56" s="137">
        <f>H30*$K$14</f>
        <v>3748618.2146069943</v>
      </c>
      <c r="I56" s="138">
        <f>H30*$L$14</f>
        <v>597270.42957859428</v>
      </c>
      <c r="J56" s="139">
        <f t="shared" si="1"/>
        <v>773404.40281656035</v>
      </c>
      <c r="K56" s="137">
        <f t="shared" si="1"/>
        <v>3895409.4260943062</v>
      </c>
      <c r="L56" s="138">
        <f t="shared" si="1"/>
        <v>620658.794283689</v>
      </c>
      <c r="M56" s="139">
        <f>N30*$J$14</f>
        <v>817120.84831978416</v>
      </c>
      <c r="N56" s="137">
        <f>N30*$K$14</f>
        <v>4115596.2433252744</v>
      </c>
      <c r="O56" s="138">
        <f>N30*$L$14</f>
        <v>655741.34134133102</v>
      </c>
      <c r="P56" s="139">
        <f>Q30*$J$14</f>
        <v>919127.57527647854</v>
      </c>
      <c r="Q56" s="137">
        <f>Q30*$K$14</f>
        <v>4629373.9827136844</v>
      </c>
      <c r="R56" s="138">
        <f>Q30*$L$14</f>
        <v>737601.97199096531</v>
      </c>
      <c r="S56" s="139">
        <f>T30*$J$14</f>
        <v>987794.43464618479</v>
      </c>
      <c r="T56" s="137">
        <f>T30*$K$14</f>
        <v>4975228.6614237167</v>
      </c>
      <c r="U56" s="138">
        <f>T30*$L$14</f>
        <v>792707.28298795735</v>
      </c>
      <c r="V56" s="139">
        <f>W30*$J$14</f>
        <v>1030585.625119421</v>
      </c>
      <c r="W56" s="137">
        <f>W30*$K$14</f>
        <v>5190755.2424933324</v>
      </c>
      <c r="X56" s="138">
        <f>W30*$L$14</f>
        <v>827047.31077725068</v>
      </c>
      <c r="Y56" s="139">
        <f>Z30*$J$14</f>
        <v>1060151.109715601</v>
      </c>
      <c r="Z56" s="137">
        <f>Z30*$K$14</f>
        <v>5339667.8514254568</v>
      </c>
      <c r="AA56" s="138">
        <f>Z30*$L$14</f>
        <v>850773.67948558915</v>
      </c>
      <c r="AB56" s="139">
        <f>AC30*$J$14</f>
        <v>1074470.1931876624</v>
      </c>
      <c r="AC56" s="137">
        <f>AC30*$K$14</f>
        <v>5411788.8434019266</v>
      </c>
      <c r="AD56" s="138">
        <f>AC30*$L$14</f>
        <v>862264.77657613042</v>
      </c>
      <c r="AE56" s="139">
        <f>AF30*$J$14</f>
        <v>1102102.9565360548</v>
      </c>
      <c r="AF56" s="137">
        <f>AF30*$K$14</f>
        <v>5550966.9065527916</v>
      </c>
      <c r="AG56" s="138">
        <f>AF30*$L$14</f>
        <v>884440.13208235905</v>
      </c>
      <c r="AH56" s="127">
        <f>AI30*$J$14</f>
        <v>1128568.0399965686</v>
      </c>
      <c r="AI56" s="127">
        <f>AI30*$K$14</f>
        <v>5684263.7111727558</v>
      </c>
      <c r="AJ56" s="128">
        <f>AI30*$L$14</f>
        <v>905678.42181978596</v>
      </c>
    </row>
    <row r="57" spans="1:36" ht="15" thickTop="1">
      <c r="A57" s="113"/>
      <c r="D57" s="296" t="s">
        <v>140</v>
      </c>
      <c r="E57" s="70" t="s">
        <v>121</v>
      </c>
      <c r="F57" s="71" t="s">
        <v>9</v>
      </c>
      <c r="G57" s="129">
        <f>I20*$M$4</f>
        <v>260118.66483876971</v>
      </c>
      <c r="H57" s="127">
        <f>I20*$N$4</f>
        <v>153382.10203582025</v>
      </c>
      <c r="I57" s="130">
        <f>I20*$O$4</f>
        <v>72609.233125410057</v>
      </c>
      <c r="J57" s="131">
        <f t="shared" si="1"/>
        <v>258594.03377599496</v>
      </c>
      <c r="K57" s="127">
        <f t="shared" si="1"/>
        <v>152483.0849761162</v>
      </c>
      <c r="L57" s="130">
        <f t="shared" si="1"/>
        <v>72183.649316051858</v>
      </c>
      <c r="M57" s="131">
        <f>O20*$M$4</f>
        <v>256307.08718183287</v>
      </c>
      <c r="N57" s="127">
        <f>O20*$N$4</f>
        <v>151134.55938656011</v>
      </c>
      <c r="O57" s="130">
        <f>O20*$O$4</f>
        <v>71545.273602014553</v>
      </c>
      <c r="P57" s="131">
        <f>R20*$M$4</f>
        <v>243865.31218204068</v>
      </c>
      <c r="Q57" s="127">
        <f>R20*$N$4</f>
        <v>143798.11698359877</v>
      </c>
      <c r="R57" s="130">
        <f>R20*$O$4</f>
        <v>68072.290446369952</v>
      </c>
      <c r="S57" s="131">
        <f>U20*$M$4</f>
        <v>236529.52880352578</v>
      </c>
      <c r="T57" s="127">
        <f>U20*$N$4</f>
        <v>139472.48400615185</v>
      </c>
      <c r="U57" s="130">
        <f>U20*$O$4</f>
        <v>66024.588080150876</v>
      </c>
      <c r="V57" s="131">
        <f>X20*$M$4</f>
        <v>229303.72192984578</v>
      </c>
      <c r="W57" s="127">
        <f>X20*$N$4</f>
        <v>135211.69999868015</v>
      </c>
      <c r="X57" s="130">
        <f>X20*$O$4</f>
        <v>64007.584432467906</v>
      </c>
      <c r="Y57" s="131">
        <f>AA20*$M$4</f>
        <v>225532.34796260478</v>
      </c>
      <c r="Z57" s="127">
        <f>AA20*$N$4</f>
        <v>132987.86393902198</v>
      </c>
      <c r="AA57" s="130">
        <f>AA20*$O$4</f>
        <v>62954.847322040878</v>
      </c>
      <c r="AB57" s="131">
        <f>AD20*$M$4</f>
        <v>218316.58406832721</v>
      </c>
      <c r="AC57" s="127">
        <f>AD20*$N$4</f>
        <v>128733.00189525253</v>
      </c>
      <c r="AD57" s="130">
        <f>AD20*$O$4</f>
        <v>60940.647060393887</v>
      </c>
      <c r="AE57" s="131">
        <f>AG20*$M$4</f>
        <v>217532.09331129218</v>
      </c>
      <c r="AF57" s="127">
        <f>AG20*$N$4</f>
        <v>128270.41747665154</v>
      </c>
      <c r="AG57" s="130">
        <f>AG20*$O$4</f>
        <v>60721.665188033468</v>
      </c>
      <c r="AH57" s="127">
        <f>AJ20*$M$4</f>
        <v>216481.2796322119</v>
      </c>
      <c r="AI57" s="127">
        <f>AJ20*$N$4</f>
        <v>127650.79254106597</v>
      </c>
      <c r="AJ57" s="128">
        <f>AJ20*$O$4</f>
        <v>60428.342233131312</v>
      </c>
    </row>
    <row r="58" spans="1:36">
      <c r="D58" s="296"/>
      <c r="E58" s="77" t="s">
        <v>123</v>
      </c>
      <c r="F58" s="78" t="s">
        <v>8</v>
      </c>
      <c r="G58" s="129">
        <f>I21*$M$5</f>
        <v>2351497.9062652052</v>
      </c>
      <c r="H58" s="127">
        <f>I21*$N$5</f>
        <v>1192175.4030353697</v>
      </c>
      <c r="I58" s="130">
        <f>I21*$O$5</f>
        <v>526948.35736609204</v>
      </c>
      <c r="J58" s="131">
        <f t="shared" si="1"/>
        <v>2367640.9050262785</v>
      </c>
      <c r="K58" s="127">
        <f t="shared" si="1"/>
        <v>1200359.6697544281</v>
      </c>
      <c r="L58" s="130">
        <f t="shared" si="1"/>
        <v>530565.85013844189</v>
      </c>
      <c r="M58" s="131">
        <f>O21*$M$5</f>
        <v>2391855.4031678881</v>
      </c>
      <c r="N58" s="127">
        <f>O21*$N$5</f>
        <v>1212636.0698330156</v>
      </c>
      <c r="O58" s="130">
        <f>O21*$O$5</f>
        <v>535992.08929696679</v>
      </c>
      <c r="P58" s="131">
        <f>R21*$M$5</f>
        <v>2389424.8177101002</v>
      </c>
      <c r="Q58" s="127">
        <f>R21*$N$5</f>
        <v>1211403.7981860668</v>
      </c>
      <c r="R58" s="130">
        <f>R21*$O$5</f>
        <v>535447.41817010473</v>
      </c>
      <c r="S58" s="131">
        <f>U21*$M$5</f>
        <v>2394603.7728416636</v>
      </c>
      <c r="T58" s="127">
        <f>U21*$N$5</f>
        <v>1214029.4534778802</v>
      </c>
      <c r="U58" s="130">
        <f>U21*$O$5</f>
        <v>536607.97284981713</v>
      </c>
      <c r="V58" s="131">
        <f>X21*$M$5</f>
        <v>2440322.4294580771</v>
      </c>
      <c r="W58" s="127">
        <f>X21*$N$5</f>
        <v>1237208.1506532803</v>
      </c>
      <c r="X58" s="130">
        <f>X21*$O$5</f>
        <v>546853.08977754891</v>
      </c>
      <c r="Y58" s="131">
        <f>AA21*$M$5</f>
        <v>2430237.6286739288</v>
      </c>
      <c r="Z58" s="127">
        <f>AA21*$N$5</f>
        <v>1232095.302622525</v>
      </c>
      <c r="AA58" s="130">
        <f>AA21*$O$5</f>
        <v>544593.18165965844</v>
      </c>
      <c r="AB58" s="131">
        <f>AD21*$M$5</f>
        <v>2443201.0926091862</v>
      </c>
      <c r="AC58" s="127">
        <f>AD21*$N$5</f>
        <v>1238667.5912052931</v>
      </c>
      <c r="AD58" s="130">
        <f>AD21*$O$5</f>
        <v>547498.17086175724</v>
      </c>
      <c r="AE58" s="131">
        <f>AG21*$M$5</f>
        <v>2439663.7842753599</v>
      </c>
      <c r="AF58" s="127">
        <f>AG21*$N$5</f>
        <v>1236874.2270788339</v>
      </c>
      <c r="AG58" s="130">
        <f>AG21*$O$5</f>
        <v>546705.49364480516</v>
      </c>
      <c r="AH58" s="127">
        <f>AJ21*$M$5</f>
        <v>2462608.5164963338</v>
      </c>
      <c r="AI58" s="127">
        <f>AJ21*$N$5</f>
        <v>1248506.8742141756</v>
      </c>
      <c r="AJ58" s="128">
        <f>AJ21*$O$5</f>
        <v>551847.1903147588</v>
      </c>
    </row>
    <row r="59" spans="1:36">
      <c r="A59" s="113"/>
      <c r="D59" s="296"/>
      <c r="E59" s="77" t="s">
        <v>125</v>
      </c>
      <c r="F59" s="78" t="s">
        <v>8</v>
      </c>
      <c r="G59" s="129">
        <f>I22*$M$6</f>
        <v>1100787.9944131784</v>
      </c>
      <c r="H59" s="127">
        <f>I22*$N$6</f>
        <v>1894972.8079868369</v>
      </c>
      <c r="I59" s="130">
        <f>I22*$O$6</f>
        <v>225248.53093331793</v>
      </c>
      <c r="J59" s="131">
        <f t="shared" si="1"/>
        <v>1143770.7603233699</v>
      </c>
      <c r="K59" s="127">
        <f t="shared" si="1"/>
        <v>1968966.3226556603</v>
      </c>
      <c r="L59" s="130">
        <f t="shared" si="1"/>
        <v>234043.87111313394</v>
      </c>
      <c r="M59" s="131">
        <f>O22*$M$6</f>
        <v>1208244.9091886568</v>
      </c>
      <c r="N59" s="127">
        <f>O22*$N$6</f>
        <v>2079956.5946588956</v>
      </c>
      <c r="O59" s="130">
        <f>O22*$O$6</f>
        <v>247236.88138285797</v>
      </c>
      <c r="P59" s="131">
        <f>R22*$M$6</f>
        <v>1303676.7824474846</v>
      </c>
      <c r="Q59" s="127">
        <f>R22*$N$6</f>
        <v>2244239.6407663608</v>
      </c>
      <c r="R59" s="130">
        <f>R22*$O$6</f>
        <v>266764.61003257387</v>
      </c>
      <c r="S59" s="131">
        <f>U22*$M$6</f>
        <v>1367101.7961459067</v>
      </c>
      <c r="T59" s="127">
        <f>U22*$N$6</f>
        <v>2353423.8587217671</v>
      </c>
      <c r="U59" s="130">
        <f>U22*$O$6</f>
        <v>279742.94122123398</v>
      </c>
      <c r="V59" s="131">
        <f>X22*$M$6</f>
        <v>1415663.889817598</v>
      </c>
      <c r="W59" s="127">
        <f>X22*$N$6</f>
        <v>2437022.01520041</v>
      </c>
      <c r="X59" s="130">
        <f>X22*$O$6</f>
        <v>289679.95026758162</v>
      </c>
      <c r="Y59" s="131">
        <f>AA22*$M$6</f>
        <v>1447424.1519152017</v>
      </c>
      <c r="Z59" s="127">
        <f>AA22*$N$6</f>
        <v>2491696.3333751629</v>
      </c>
      <c r="AA59" s="130">
        <f>AA22*$O$6</f>
        <v>296178.88777039852</v>
      </c>
      <c r="AB59" s="131">
        <f>AD22*$M$6</f>
        <v>1466306.9442402308</v>
      </c>
      <c r="AC59" s="127">
        <f>AD22*$N$6</f>
        <v>2524202.4818582484</v>
      </c>
      <c r="AD59" s="130">
        <f>AD22*$O$6</f>
        <v>300042.77550601936</v>
      </c>
      <c r="AE59" s="131">
        <f>AG22*$M$6</f>
        <v>1473056.9847322223</v>
      </c>
      <c r="AF59" s="127">
        <f>AG22*$N$6</f>
        <v>2535822.4697669582</v>
      </c>
      <c r="AG59" s="130">
        <f>AG22*$O$6</f>
        <v>301424.00123911072</v>
      </c>
      <c r="AH59" s="127">
        <f>AJ22*$M$6</f>
        <v>1473501.8609012961</v>
      </c>
      <c r="AI59" s="127">
        <f>AJ22*$N$6</f>
        <v>2536588.3104625279</v>
      </c>
      <c r="AJ59" s="128">
        <f>AJ22*$O$6</f>
        <v>301515.03393935791</v>
      </c>
    </row>
    <row r="60" spans="1:36">
      <c r="A60" s="113"/>
      <c r="D60" s="296"/>
      <c r="E60" s="77" t="s">
        <v>127</v>
      </c>
      <c r="F60" s="78" t="s">
        <v>8</v>
      </c>
      <c r="G60" s="129">
        <f>I23*$M$7</f>
        <v>2337029.8513479638</v>
      </c>
      <c r="H60" s="127">
        <f>I23*$N$7</f>
        <v>2040721.052753397</v>
      </c>
      <c r="I60" s="130">
        <f>I23*$O$7</f>
        <v>784176.76256497169</v>
      </c>
      <c r="J60" s="131">
        <f t="shared" si="1"/>
        <v>2426052.1555077569</v>
      </c>
      <c r="K60" s="127">
        <f t="shared" si="1"/>
        <v>2118456.3414826877</v>
      </c>
      <c r="L60" s="130">
        <f t="shared" si="1"/>
        <v>814047.67851918412</v>
      </c>
      <c r="M60" s="131">
        <f>O23*$M$7</f>
        <v>2559585.611747446</v>
      </c>
      <c r="N60" s="127">
        <f>O23*$N$7</f>
        <v>2235059.2745766239</v>
      </c>
      <c r="O60" s="130">
        <f>O23*$O$7</f>
        <v>858854.05245050276</v>
      </c>
      <c r="P60" s="131">
        <f>R23*$M$7</f>
        <v>2766836.3869437273</v>
      </c>
      <c r="Q60" s="127">
        <f>R23*$N$7</f>
        <v>2416033.0092075989</v>
      </c>
      <c r="R60" s="130">
        <f>R23*$O$7</f>
        <v>928395.84364275506</v>
      </c>
      <c r="S60" s="131">
        <f>U23*$M$7</f>
        <v>2914037.5934935873</v>
      </c>
      <c r="T60" s="127">
        <f>U23*$N$7</f>
        <v>2544570.7773596556</v>
      </c>
      <c r="U60" s="130">
        <f>U23*$O$7</f>
        <v>977788.3516294834</v>
      </c>
      <c r="V60" s="131">
        <f>X23*$M$7</f>
        <v>3053368.54220137</v>
      </c>
      <c r="W60" s="127">
        <f>X23*$N$7</f>
        <v>2666236.146830257</v>
      </c>
      <c r="X60" s="130">
        <f>X23*$O$7</f>
        <v>1024540.0404107608</v>
      </c>
      <c r="Y60" s="131">
        <f>AA23*$M$7</f>
        <v>3148037.6057542427</v>
      </c>
      <c r="Z60" s="127">
        <f>AA23*$N$7</f>
        <v>2748902.2501003398</v>
      </c>
      <c r="AA60" s="130">
        <f>AA23*$O$7</f>
        <v>1056305.6936090416</v>
      </c>
      <c r="AB60" s="131">
        <f>AD23*$M$7</f>
        <v>3209372.6687646899</v>
      </c>
      <c r="AC60" s="127">
        <f>AD23*$N$7</f>
        <v>2802460.7248819866</v>
      </c>
      <c r="AD60" s="130">
        <f>AD23*$O$7</f>
        <v>1076886.3169654396</v>
      </c>
      <c r="AE60" s="131">
        <f>AG23*$M$7</f>
        <v>3267525.4554768191</v>
      </c>
      <c r="AF60" s="127">
        <f>AG23*$N$7</f>
        <v>2853240.3997976799</v>
      </c>
      <c r="AG60" s="130">
        <f>AG23*$O$7</f>
        <v>1096399.1460342451</v>
      </c>
      <c r="AH60" s="127">
        <f>AJ23*$M$7</f>
        <v>3306800.3646599646</v>
      </c>
      <c r="AI60" s="127">
        <f>AJ23*$N$7</f>
        <v>2887535.6972962525</v>
      </c>
      <c r="AJ60" s="128">
        <f>AJ23*$O$7</f>
        <v>1109577.6131879739</v>
      </c>
    </row>
    <row r="61" spans="1:36">
      <c r="A61" s="113"/>
      <c r="D61" s="296"/>
      <c r="E61" s="77" t="s">
        <v>129</v>
      </c>
      <c r="F61" s="78" t="s">
        <v>8</v>
      </c>
      <c r="G61" s="129">
        <f>I24*$M$8</f>
        <v>754594.7153970896</v>
      </c>
      <c r="H61" s="127">
        <f>I24*$N$8</f>
        <v>3142102.4641252896</v>
      </c>
      <c r="I61" s="130">
        <f>I24*$O$8</f>
        <v>319822.82047762058</v>
      </c>
      <c r="J61" s="131">
        <f t="shared" si="1"/>
        <v>777096.84579680802</v>
      </c>
      <c r="K61" s="127">
        <f t="shared" si="1"/>
        <v>3235800.4425690128</v>
      </c>
      <c r="L61" s="130">
        <f t="shared" si="1"/>
        <v>329359.98614330648</v>
      </c>
      <c r="M61" s="131">
        <f>O24*$M$8</f>
        <v>810850.04139638564</v>
      </c>
      <c r="N61" s="127">
        <f>O24*$N$8</f>
        <v>3376347.4102345975</v>
      </c>
      <c r="O61" s="130">
        <f>O24*$O$8</f>
        <v>343665.73464183533</v>
      </c>
      <c r="P61" s="131">
        <f>R24*$M$8</f>
        <v>871231.39781181945</v>
      </c>
      <c r="Q61" s="127">
        <f>R24*$N$8</f>
        <v>3627772.9833388608</v>
      </c>
      <c r="R61" s="130">
        <f>R24*$O$8</f>
        <v>369257.40036518505</v>
      </c>
      <c r="S61" s="131">
        <f>U24*$M$8</f>
        <v>910959.99248155113</v>
      </c>
      <c r="T61" s="127">
        <f>U24*$N$8</f>
        <v>3793201.2757200352</v>
      </c>
      <c r="U61" s="130">
        <f>U24*$O$8</f>
        <v>386095.7255503799</v>
      </c>
      <c r="V61" s="131">
        <f>X24*$M$8</f>
        <v>943396.50217664544</v>
      </c>
      <c r="W61" s="127">
        <f>X24*$N$8</f>
        <v>3928265.6155053293</v>
      </c>
      <c r="X61" s="130">
        <f>X24*$O$8</f>
        <v>399843.41792810301</v>
      </c>
      <c r="Y61" s="131">
        <f>AA24*$M$8</f>
        <v>956649.5232976469</v>
      </c>
      <c r="Z61" s="127">
        <f>AA24*$N$8</f>
        <v>3983450.6697758059</v>
      </c>
      <c r="AA61" s="130">
        <f>AA24*$O$8</f>
        <v>405460.4975448582</v>
      </c>
      <c r="AB61" s="131">
        <f>AD24*$M$8</f>
        <v>961771.5633469607</v>
      </c>
      <c r="AC61" s="127">
        <f>AD24*$N$8</f>
        <v>4004778.6413768632</v>
      </c>
      <c r="AD61" s="130">
        <f>AD24*$O$8</f>
        <v>407631.39175037731</v>
      </c>
      <c r="AE61" s="131">
        <f>AG24*$M$8</f>
        <v>969349.05449929938</v>
      </c>
      <c r="AF61" s="127">
        <f>AG24*$N$8</f>
        <v>4036331.0139761362</v>
      </c>
      <c r="AG61" s="130">
        <f>AG24*$O$8</f>
        <v>410842.98937097541</v>
      </c>
      <c r="AH61" s="127">
        <f>AJ24*$M$8</f>
        <v>969742.3404230685</v>
      </c>
      <c r="AI61" s="127">
        <f>AJ24*$N$8</f>
        <v>4037968.6409631344</v>
      </c>
      <c r="AJ61" s="128">
        <f>AJ24*$O$8</f>
        <v>411009.67727751314</v>
      </c>
    </row>
    <row r="62" spans="1:36">
      <c r="A62" s="113"/>
      <c r="D62" s="296"/>
      <c r="E62" s="77" t="s">
        <v>131</v>
      </c>
      <c r="F62" s="78" t="s">
        <v>8</v>
      </c>
      <c r="G62" s="129">
        <f>I25*$M$9</f>
        <v>1260502.8906502423</v>
      </c>
      <c r="H62" s="127">
        <f>I25*$N$9</f>
        <v>699585.53541906294</v>
      </c>
      <c r="I62" s="130">
        <f>I25*$O$9</f>
        <v>263403.24059736187</v>
      </c>
      <c r="J62" s="131">
        <f t="shared" si="1"/>
        <v>1305551.0603959546</v>
      </c>
      <c r="K62" s="127">
        <f t="shared" si="1"/>
        <v>724587.49946449697</v>
      </c>
      <c r="L62" s="130">
        <f t="shared" si="1"/>
        <v>272816.81194417534</v>
      </c>
      <c r="M62" s="131">
        <f>O25*$M$9</f>
        <v>1373123.315014523</v>
      </c>
      <c r="N62" s="127">
        <f>O25*$N$9</f>
        <v>762090.44553264789</v>
      </c>
      <c r="O62" s="130">
        <f>O25*$O$9</f>
        <v>286937.16896439547</v>
      </c>
      <c r="P62" s="131">
        <f>R25*$M$9</f>
        <v>1494063.3626439332</v>
      </c>
      <c r="Q62" s="127">
        <f>R25*$N$9</f>
        <v>829212.78900524555</v>
      </c>
      <c r="R62" s="130">
        <f>R25*$O$9</f>
        <v>312209.6222843182</v>
      </c>
      <c r="S62" s="131">
        <f>U25*$M$9</f>
        <v>1585595.3794233936</v>
      </c>
      <c r="T62" s="127">
        <f>U25*$N$9</f>
        <v>880013.52531582466</v>
      </c>
      <c r="U62" s="130">
        <f>U25*$O$9</f>
        <v>331336.77384974202</v>
      </c>
      <c r="V62" s="131">
        <f>X25*$M$9</f>
        <v>1656432.0743011869</v>
      </c>
      <c r="W62" s="127">
        <f>X25*$N$9</f>
        <v>919328.25238307775</v>
      </c>
      <c r="X62" s="130">
        <f>X25*$O$9</f>
        <v>346139.29046625854</v>
      </c>
      <c r="Y62" s="131">
        <f>AA25*$M$9</f>
        <v>1697633.8514084991</v>
      </c>
      <c r="Z62" s="127">
        <f>AA25*$N$9</f>
        <v>942195.44888983597</v>
      </c>
      <c r="AA62" s="130">
        <f>AA25*$O$9</f>
        <v>354749.09349720419</v>
      </c>
      <c r="AB62" s="131">
        <f>AD25*$M$9</f>
        <v>1720108.2237541236</v>
      </c>
      <c r="AC62" s="127">
        <f>AD25*$N$9</f>
        <v>954668.84020630515</v>
      </c>
      <c r="AD62" s="130">
        <f>AD25*$O$9</f>
        <v>359445.49090346118</v>
      </c>
      <c r="AE62" s="131">
        <f>AG25*$M$9</f>
        <v>1724268.6984624814</v>
      </c>
      <c r="AF62" s="127">
        <f>AG25*$N$9</f>
        <v>956977.92489625968</v>
      </c>
      <c r="AG62" s="130">
        <f>AG25*$O$9</f>
        <v>360314.89194072451</v>
      </c>
      <c r="AH62" s="127">
        <f>AJ25*$M$9</f>
        <v>1707671.7269194829</v>
      </c>
      <c r="AI62" s="127">
        <f>AJ25*$N$9</f>
        <v>947766.52101185138</v>
      </c>
      <c r="AJ62" s="128">
        <f>AJ25*$O$9</f>
        <v>356846.67610325606</v>
      </c>
    </row>
    <row r="63" spans="1:36">
      <c r="A63" s="113"/>
      <c r="D63" s="296"/>
      <c r="E63" s="77" t="s">
        <v>132</v>
      </c>
      <c r="F63" s="78" t="s">
        <v>9</v>
      </c>
      <c r="G63" s="129">
        <f>I26*$M$10</f>
        <v>1323590.6204084579</v>
      </c>
      <c r="H63" s="127">
        <f>I26*$N$10</f>
        <v>203.80726563706895</v>
      </c>
      <c r="I63" s="130">
        <f>I26*$O$10</f>
        <v>16250.572325571693</v>
      </c>
      <c r="J63" s="131">
        <f t="shared" si="1"/>
        <v>1428552.7620082081</v>
      </c>
      <c r="K63" s="127">
        <f t="shared" si="1"/>
        <v>219.96939820662007</v>
      </c>
      <c r="L63" s="130">
        <f t="shared" si="1"/>
        <v>17539.259966004851</v>
      </c>
      <c r="M63" s="131">
        <f>O26*$M$10</f>
        <v>1585995.9744078333</v>
      </c>
      <c r="N63" s="127">
        <f>O26*$N$10</f>
        <v>244.21259706094676</v>
      </c>
      <c r="O63" s="130">
        <f>O26*$O$10</f>
        <v>19472.291426654592</v>
      </c>
      <c r="P63" s="131">
        <f>R26*$M$10</f>
        <v>1978853.9938107599</v>
      </c>
      <c r="Q63" s="127">
        <f>R26*$N$10</f>
        <v>304.70510696812363</v>
      </c>
      <c r="R63" s="130">
        <f>R26*$O$10</f>
        <v>24295.661704103339</v>
      </c>
      <c r="S63" s="131">
        <f>U26*$M$10</f>
        <v>2259817.4560594209</v>
      </c>
      <c r="T63" s="127">
        <f>U26*$N$10</f>
        <v>347.96802686336468</v>
      </c>
      <c r="U63" s="130">
        <f>U26*$O$10</f>
        <v>27745.230621950381</v>
      </c>
      <c r="V63" s="131">
        <f>X26*$M$10</f>
        <v>2488626.9910927489</v>
      </c>
      <c r="W63" s="127">
        <f>X26*$N$10</f>
        <v>383.20025423623684</v>
      </c>
      <c r="X63" s="130">
        <f>X26*$O$10</f>
        <v>30554.472271526345</v>
      </c>
      <c r="Y63" s="131">
        <f>AA26*$M$10</f>
        <v>2660363.0030353768</v>
      </c>
      <c r="Z63" s="127">
        <f>AA26*$N$10</f>
        <v>409.64426680761687</v>
      </c>
      <c r="AA63" s="130">
        <f>AA26*$O$10</f>
        <v>32662.985613905334</v>
      </c>
      <c r="AB63" s="131">
        <f>AD26*$M$10</f>
        <v>2814718.9320272962</v>
      </c>
      <c r="AC63" s="127">
        <f>AD26*$N$10</f>
        <v>433.41208393902303</v>
      </c>
      <c r="AD63" s="130">
        <f>AD26*$O$10</f>
        <v>34558.112512878004</v>
      </c>
      <c r="AE63" s="131">
        <f>AG26*$M$10</f>
        <v>2937871.3747540009</v>
      </c>
      <c r="AF63" s="127">
        <f>AG26*$N$10</f>
        <v>452.37516982196001</v>
      </c>
      <c r="AG63" s="130">
        <f>AG26*$O$10</f>
        <v>36070.134165753982</v>
      </c>
      <c r="AH63" s="127">
        <f>AJ26*$M$10</f>
        <v>3066655.0426169173</v>
      </c>
      <c r="AI63" s="127">
        <f>AJ26*$N$10</f>
        <v>472.20535507799758</v>
      </c>
      <c r="AJ63" s="128">
        <f>AJ26*$O$10</f>
        <v>37651.293987144141</v>
      </c>
    </row>
    <row r="64" spans="1:36">
      <c r="A64" s="113"/>
      <c r="D64" s="296"/>
      <c r="E64" s="77" t="s">
        <v>133</v>
      </c>
      <c r="F64" s="78" t="s">
        <v>9</v>
      </c>
      <c r="G64" s="129">
        <f>I27*$M$11</f>
        <v>3893407.011298649</v>
      </c>
      <c r="H64" s="127">
        <f>I27*$N$11</f>
        <v>743289.63802058063</v>
      </c>
      <c r="I64" s="130">
        <f>I27*$O$11</f>
        <v>20115.017347437162</v>
      </c>
      <c r="J64" s="131">
        <f t="shared" si="1"/>
        <v>3940482.330789309</v>
      </c>
      <c r="K64" s="127">
        <f t="shared" si="1"/>
        <v>752276.778867241</v>
      </c>
      <c r="L64" s="130">
        <f t="shared" si="1"/>
        <v>20358.228721291169</v>
      </c>
      <c r="M64" s="131">
        <f>O27*$M$11</f>
        <v>4011095.3100252985</v>
      </c>
      <c r="N64" s="127">
        <f>O27*$N$11</f>
        <v>765757.49013723142</v>
      </c>
      <c r="O64" s="130">
        <f>O27*$O$11</f>
        <v>20723.045782072182</v>
      </c>
      <c r="P64" s="131">
        <f>R27*$M$11</f>
        <v>4126591.4917932651</v>
      </c>
      <c r="Q64" s="127">
        <f>R27*$N$11</f>
        <v>787806.84559633012</v>
      </c>
      <c r="R64" s="130">
        <f>R27*$O$11</f>
        <v>21319.748796445831</v>
      </c>
      <c r="S64" s="131">
        <f>U27*$M$11</f>
        <v>4240614.6976524461</v>
      </c>
      <c r="T64" s="127">
        <f>U27*$N$11</f>
        <v>809574.99548743234</v>
      </c>
      <c r="U64" s="130">
        <f>U27*$O$11</f>
        <v>21908.841782925763</v>
      </c>
      <c r="V64" s="131">
        <f>X27*$M$11</f>
        <v>4339570.947051934</v>
      </c>
      <c r="W64" s="127">
        <f>X27*$N$11</f>
        <v>828466.71540845989</v>
      </c>
      <c r="X64" s="130">
        <f>X27*$O$11</f>
        <v>22420.092383628842</v>
      </c>
      <c r="Y64" s="131">
        <f>AA27*$M$11</f>
        <v>4405865.6555962618</v>
      </c>
      <c r="Z64" s="127">
        <f>AA27*$N$11</f>
        <v>841123.02639099897</v>
      </c>
      <c r="AA64" s="130">
        <f>AA27*$O$11</f>
        <v>22762.599398318696</v>
      </c>
      <c r="AB64" s="131">
        <f>AD27*$M$11</f>
        <v>4446591.8148073275</v>
      </c>
      <c r="AC64" s="127">
        <f>AD27*$N$11</f>
        <v>848898.05018124601</v>
      </c>
      <c r="AD64" s="130">
        <f>AD27*$O$11</f>
        <v>22973.008275851342</v>
      </c>
      <c r="AE64" s="131">
        <f>AG27*$M$11</f>
        <v>4528167.783410266</v>
      </c>
      <c r="AF64" s="127">
        <f>AG27*$N$11</f>
        <v>864471.70379570115</v>
      </c>
      <c r="AG64" s="130">
        <f>AG27*$O$11</f>
        <v>23394.464861001623</v>
      </c>
      <c r="AH64" s="127">
        <f>AJ27*$M$11</f>
        <v>4598161.5998022342</v>
      </c>
      <c r="AI64" s="127">
        <f>AJ27*$N$11</f>
        <v>877834.2107975859</v>
      </c>
      <c r="AJ64" s="128">
        <f>AJ27*$O$11</f>
        <v>23756.083059882956</v>
      </c>
    </row>
    <row r="65" spans="1:36">
      <c r="A65" s="113"/>
      <c r="D65" s="296"/>
      <c r="E65" s="77" t="s">
        <v>135</v>
      </c>
      <c r="F65" s="78" t="s">
        <v>9</v>
      </c>
      <c r="G65" s="129">
        <f>I28*$M$12</f>
        <v>106907.6295431114</v>
      </c>
      <c r="H65" s="127">
        <f>I28*$N$12</f>
        <v>3836719.6972663412</v>
      </c>
      <c r="I65" s="130">
        <f>I28*$O$12</f>
        <v>417052.67319054779</v>
      </c>
      <c r="J65" s="131">
        <f t="shared" si="1"/>
        <v>107925.03155864048</v>
      </c>
      <c r="K65" s="127">
        <f t="shared" si="1"/>
        <v>3873232.3986488446</v>
      </c>
      <c r="L65" s="130">
        <f t="shared" si="1"/>
        <v>421021.6156514294</v>
      </c>
      <c r="M65" s="131">
        <f>O28*$M$12</f>
        <v>109451.13458193411</v>
      </c>
      <c r="N65" s="127">
        <f>O28*$N$12</f>
        <v>3928001.4507225994</v>
      </c>
      <c r="O65" s="130">
        <f>O28*$O$12</f>
        <v>426975.02934275183</v>
      </c>
      <c r="P65" s="131">
        <f>R28*$M$12</f>
        <v>111821.41058775391</v>
      </c>
      <c r="Q65" s="127">
        <f>R28*$N$12</f>
        <v>4013066.3303607674</v>
      </c>
      <c r="R65" s="130">
        <f>R28*$O$12</f>
        <v>436221.60929828184</v>
      </c>
      <c r="S65" s="131">
        <f>U28*$M$12</f>
        <v>113883.58748907759</v>
      </c>
      <c r="T65" s="127">
        <f>U28*$N$12</f>
        <v>4087074.0954788369</v>
      </c>
      <c r="U65" s="130">
        <f>U28*$O$12</f>
        <v>444266.27732585254</v>
      </c>
      <c r="V65" s="131">
        <f>X28*$M$12</f>
        <v>115463.95629856257</v>
      </c>
      <c r="W65" s="127">
        <f>X28*$N$12</f>
        <v>4143790.6475734776</v>
      </c>
      <c r="X65" s="130">
        <f>X28*$O$12</f>
        <v>450431.38489992783</v>
      </c>
      <c r="Y65" s="131">
        <f>AA28*$M$12</f>
        <v>116321.48135494278</v>
      </c>
      <c r="Z65" s="127">
        <f>AA28*$N$12</f>
        <v>4174565.6566984025</v>
      </c>
      <c r="AA65" s="130">
        <f>AA28*$O$12</f>
        <v>453776.63835489313</v>
      </c>
      <c r="AB65" s="131">
        <f>AD28*$M$12</f>
        <v>116727.77519367565</v>
      </c>
      <c r="AC65" s="127">
        <f>AD28*$N$12</f>
        <v>4189146.8010059358</v>
      </c>
      <c r="AD65" s="130">
        <f>AD28*$O$12</f>
        <v>455361.61346161424</v>
      </c>
      <c r="AE65" s="131">
        <f>AG28*$M$12</f>
        <v>117651.50693100119</v>
      </c>
      <c r="AF65" s="127">
        <f>AG28*$N$12</f>
        <v>4222297.8470700309</v>
      </c>
      <c r="AG65" s="130">
        <f>AG28*$O$12</f>
        <v>458965.14290108439</v>
      </c>
      <c r="AH65" s="127">
        <f>AJ28*$M$12</f>
        <v>118431.64073399545</v>
      </c>
      <c r="AI65" s="127">
        <f>AJ28*$N$12</f>
        <v>4250295.4253648929</v>
      </c>
      <c r="AJ65" s="128">
        <f>AJ28*$O$12</f>
        <v>462008.48872565769</v>
      </c>
    </row>
    <row r="66" spans="1:36">
      <c r="A66" s="113"/>
      <c r="D66" s="296"/>
      <c r="E66" s="77" t="s">
        <v>137</v>
      </c>
      <c r="F66" s="78" t="s">
        <v>9</v>
      </c>
      <c r="G66" s="129">
        <f>I29*$M$13</f>
        <v>1049160.8332374489</v>
      </c>
      <c r="H66" s="127">
        <f>I29*$N$13</f>
        <v>392709.73517955671</v>
      </c>
      <c r="I66" s="130">
        <f>I29*$O$13</f>
        <v>394497.76491632743</v>
      </c>
      <c r="J66" s="131">
        <f t="shared" si="1"/>
        <v>1079859.1442448962</v>
      </c>
      <c r="K66" s="127">
        <f t="shared" si="1"/>
        <v>404200.37150934985</v>
      </c>
      <c r="L66" s="130">
        <f t="shared" si="1"/>
        <v>406040.71876619098</v>
      </c>
      <c r="M66" s="131">
        <f>O29*$M$13</f>
        <v>1125906.6107560673</v>
      </c>
      <c r="N66" s="127">
        <f>O29*$N$13</f>
        <v>421436.32600403961</v>
      </c>
      <c r="O66" s="130">
        <f>O29*$O$13</f>
        <v>423355.14954098628</v>
      </c>
      <c r="P66" s="131">
        <f>R29*$M$13</f>
        <v>1186063.34386302</v>
      </c>
      <c r="Q66" s="127">
        <f>R29*$N$13</f>
        <v>443953.4978039061</v>
      </c>
      <c r="R66" s="130">
        <f>R29*$O$13</f>
        <v>445974.84330341045</v>
      </c>
      <c r="S66" s="131">
        <f>U29*$M$13</f>
        <v>1227342.537892424</v>
      </c>
      <c r="T66" s="127">
        <f>U29*$N$13</f>
        <v>459404.64775361447</v>
      </c>
      <c r="U66" s="130">
        <f>U29*$O$13</f>
        <v>461496.34321672423</v>
      </c>
      <c r="V66" s="131">
        <f>X29*$M$13</f>
        <v>1264379.2376112735</v>
      </c>
      <c r="W66" s="127">
        <f>X29*$N$13</f>
        <v>473267.79635556228</v>
      </c>
      <c r="X66" s="130">
        <f>X29*$O$13</f>
        <v>475422.61152191606</v>
      </c>
      <c r="Y66" s="131">
        <f>AA29*$M$13</f>
        <v>1277643.651036513</v>
      </c>
      <c r="Z66" s="127">
        <f>AA29*$N$13</f>
        <v>478232.77800424251</v>
      </c>
      <c r="AA66" s="130">
        <f>AA29*$O$13</f>
        <v>480410.19901413692</v>
      </c>
      <c r="AB66" s="131">
        <f>AD29*$M$13</f>
        <v>1280367.3202789396</v>
      </c>
      <c r="AC66" s="127">
        <f>AD29*$N$13</f>
        <v>479252.27033852017</v>
      </c>
      <c r="AD66" s="130">
        <f>AD29*$O$13</f>
        <v>481434.33315493684</v>
      </c>
      <c r="AE66" s="131">
        <f>AG29*$M$13</f>
        <v>1293924.2959023705</v>
      </c>
      <c r="AF66" s="127">
        <f>AG29*$N$13</f>
        <v>484326.76048173773</v>
      </c>
      <c r="AG66" s="130">
        <f>AG29*$O$13</f>
        <v>486531.92774009256</v>
      </c>
      <c r="AH66" s="127">
        <f>AJ29*$M$13</f>
        <v>1316707.0804041398</v>
      </c>
      <c r="AI66" s="127">
        <f>AJ29*$N$13</f>
        <v>492854.54858142731</v>
      </c>
      <c r="AJ66" s="128">
        <f>AJ29*$O$13</f>
        <v>495098.54334352142</v>
      </c>
    </row>
    <row r="67" spans="1:36" ht="15" thickBot="1">
      <c r="A67" s="113"/>
      <c r="D67" s="296"/>
      <c r="E67" s="84" t="s">
        <v>139</v>
      </c>
      <c r="F67" s="85" t="s">
        <v>9</v>
      </c>
      <c r="G67" s="140">
        <f>I30*$M$14</f>
        <v>314075.60943114618</v>
      </c>
      <c r="H67" s="141">
        <f>I30*$N$14</f>
        <v>2509477.4018733115</v>
      </c>
      <c r="I67" s="142">
        <f>I30*$O$14</f>
        <v>981088.65536220896</v>
      </c>
      <c r="J67" s="143">
        <f t="shared" si="1"/>
        <v>320493.35918613791</v>
      </c>
      <c r="K67" s="141">
        <f t="shared" si="1"/>
        <v>2560755.4938276643</v>
      </c>
      <c r="L67" s="142">
        <f t="shared" si="1"/>
        <v>1001135.9983856929</v>
      </c>
      <c r="M67" s="143">
        <f>O30*$M$14</f>
        <v>330119.98381862551</v>
      </c>
      <c r="N67" s="141">
        <f>O30*$N$14</f>
        <v>2637672.6317591937</v>
      </c>
      <c r="O67" s="142">
        <f>O30*$O$14</f>
        <v>1031207.0129209189</v>
      </c>
      <c r="P67" s="143">
        <f>R30*$M$14</f>
        <v>349559.46946849284</v>
      </c>
      <c r="Q67" s="141">
        <f>R30*$N$14</f>
        <v>2792994.9442136316</v>
      </c>
      <c r="R67" s="142">
        <f>R30*$O$14</f>
        <v>1091930.7949162934</v>
      </c>
      <c r="S67" s="143">
        <f>U30*$M$14</f>
        <v>367456.82217425102</v>
      </c>
      <c r="T67" s="141">
        <f>U30*$N$14</f>
        <v>2935995.5492265546</v>
      </c>
      <c r="U67" s="142">
        <f>U30*$O$14</f>
        <v>1147837.3638231822</v>
      </c>
      <c r="V67" s="143">
        <f>X30*$M$14</f>
        <v>381321.32688989001</v>
      </c>
      <c r="W67" s="141">
        <f>X30*$N$14</f>
        <v>3046773.5282459329</v>
      </c>
      <c r="X67" s="142">
        <f>X30*$O$14</f>
        <v>1191146.3884028553</v>
      </c>
      <c r="Y67" s="143">
        <f>AA30*$M$14</f>
        <v>390751.98860394466</v>
      </c>
      <c r="Z67" s="141">
        <f>AA30*$N$14</f>
        <v>3122124.9141717483</v>
      </c>
      <c r="AA67" s="142">
        <f>AA30*$O$14</f>
        <v>1220605.2669097711</v>
      </c>
      <c r="AB67" s="143">
        <f>AD30*$M$14</f>
        <v>394796.42770403664</v>
      </c>
      <c r="AC67" s="141">
        <f>AD30*$N$14</f>
        <v>3154440.1536241728</v>
      </c>
      <c r="AD67" s="142">
        <f>AD30*$O$14</f>
        <v>1233239.0187811449</v>
      </c>
      <c r="AE67" s="143">
        <f>AG30*$M$14</f>
        <v>395418.78471406852</v>
      </c>
      <c r="AF67" s="141">
        <f>AG30*$N$14</f>
        <v>3159412.8124543228</v>
      </c>
      <c r="AG67" s="142">
        <f>AG30*$O$14</f>
        <v>1235183.0965248235</v>
      </c>
      <c r="AH67" s="141">
        <f>AJ30*$M$14</f>
        <v>397632.37305176602</v>
      </c>
      <c r="AI67" s="141">
        <f>AJ30*$N$14</f>
        <v>3177099.4768870156</v>
      </c>
      <c r="AJ67" s="144">
        <f>AJ30*$O$14</f>
        <v>1242097.7576463623</v>
      </c>
    </row>
    <row r="68" spans="1:36" ht="15" thickTop="1">
      <c r="A68" s="113"/>
    </row>
    <row r="69" spans="1:36">
      <c r="A69" s="113"/>
    </row>
    <row r="70" spans="1:36">
      <c r="A70" s="113"/>
      <c r="G70" s="290" t="s">
        <v>160</v>
      </c>
      <c r="H70" s="290"/>
      <c r="I70" s="290"/>
      <c r="J70" s="290" t="s">
        <v>160</v>
      </c>
      <c r="K70" s="290"/>
      <c r="L70" s="290"/>
      <c r="M70" s="290" t="s">
        <v>160</v>
      </c>
      <c r="N70" s="290"/>
      <c r="O70" s="290"/>
      <c r="P70" s="290" t="s">
        <v>160</v>
      </c>
      <c r="Q70" s="290"/>
      <c r="R70" s="290"/>
      <c r="S70" s="290" t="s">
        <v>160</v>
      </c>
      <c r="T70" s="290"/>
      <c r="U70" s="290"/>
      <c r="V70" s="290" t="s">
        <v>160</v>
      </c>
      <c r="W70" s="290"/>
      <c r="X70" s="290"/>
      <c r="Y70" s="290" t="s">
        <v>160</v>
      </c>
      <c r="Z70" s="290"/>
      <c r="AA70" s="290"/>
      <c r="AB70" s="290" t="s">
        <v>160</v>
      </c>
      <c r="AC70" s="290"/>
      <c r="AD70" s="290"/>
      <c r="AE70" s="290" t="s">
        <v>160</v>
      </c>
      <c r="AF70" s="290"/>
      <c r="AG70" s="290"/>
      <c r="AH70" s="290" t="s">
        <v>160</v>
      </c>
      <c r="AI70" s="290"/>
      <c r="AJ70" s="290"/>
    </row>
    <row r="71" spans="1:36" ht="15" thickBot="1">
      <c r="A71" s="113"/>
      <c r="G71" s="201">
        <v>2010</v>
      </c>
      <c r="H71" s="201">
        <v>2010</v>
      </c>
      <c r="I71" s="201">
        <v>2010</v>
      </c>
      <c r="J71" s="201">
        <v>2012</v>
      </c>
      <c r="K71" s="201">
        <v>2012</v>
      </c>
      <c r="L71" s="201">
        <v>2012</v>
      </c>
      <c r="M71" s="201">
        <v>2015</v>
      </c>
      <c r="N71" s="201">
        <v>2015</v>
      </c>
      <c r="O71" s="201">
        <v>2015</v>
      </c>
      <c r="P71" s="201">
        <v>2020</v>
      </c>
      <c r="Q71" s="201">
        <v>2020</v>
      </c>
      <c r="R71" s="201">
        <v>2020</v>
      </c>
      <c r="S71" s="201">
        <v>2025</v>
      </c>
      <c r="T71" s="201">
        <v>2025</v>
      </c>
      <c r="U71" s="201">
        <v>2025</v>
      </c>
      <c r="V71" s="201">
        <v>2030</v>
      </c>
      <c r="W71" s="201">
        <v>2030</v>
      </c>
      <c r="X71" s="201">
        <v>2030</v>
      </c>
      <c r="Y71" s="201">
        <v>2035</v>
      </c>
      <c r="Z71" s="201">
        <v>2035</v>
      </c>
      <c r="AA71" s="201">
        <v>2035</v>
      </c>
      <c r="AB71" s="201">
        <v>2040</v>
      </c>
      <c r="AC71" s="201">
        <v>2040</v>
      </c>
      <c r="AD71" s="201">
        <v>2040</v>
      </c>
      <c r="AE71" s="201">
        <v>2045</v>
      </c>
      <c r="AF71" s="201">
        <v>2045</v>
      </c>
      <c r="AG71" s="201">
        <v>2045</v>
      </c>
      <c r="AH71" s="201">
        <v>2050</v>
      </c>
      <c r="AI71" s="201">
        <v>2050</v>
      </c>
      <c r="AJ71" s="201">
        <v>2050</v>
      </c>
    </row>
    <row r="72" spans="1:36" ht="15.6" thickTop="1" thickBot="1">
      <c r="A72" s="113"/>
      <c r="E72" s="62"/>
      <c r="F72" s="145"/>
      <c r="G72" s="62" t="s">
        <v>119</v>
      </c>
      <c r="H72" s="145" t="s">
        <v>120</v>
      </c>
      <c r="I72" s="146" t="s">
        <v>106</v>
      </c>
      <c r="J72" s="62" t="s">
        <v>119</v>
      </c>
      <c r="K72" s="145" t="s">
        <v>120</v>
      </c>
      <c r="L72" s="146" t="s">
        <v>106</v>
      </c>
      <c r="M72" s="62" t="s">
        <v>119</v>
      </c>
      <c r="N72" s="145" t="s">
        <v>120</v>
      </c>
      <c r="O72" s="146" t="s">
        <v>106</v>
      </c>
      <c r="P72" s="62" t="s">
        <v>119</v>
      </c>
      <c r="Q72" s="145" t="s">
        <v>120</v>
      </c>
      <c r="R72" s="146" t="s">
        <v>106</v>
      </c>
      <c r="S72" s="62" t="s">
        <v>119</v>
      </c>
      <c r="T72" s="145" t="s">
        <v>120</v>
      </c>
      <c r="U72" s="146" t="s">
        <v>106</v>
      </c>
      <c r="V72" s="62" t="s">
        <v>119</v>
      </c>
      <c r="W72" s="145" t="s">
        <v>120</v>
      </c>
      <c r="X72" s="146" t="s">
        <v>106</v>
      </c>
      <c r="Y72" s="62" t="s">
        <v>119</v>
      </c>
      <c r="Z72" s="145" t="s">
        <v>120</v>
      </c>
      <c r="AA72" s="146" t="s">
        <v>106</v>
      </c>
      <c r="AB72" s="62" t="s">
        <v>119</v>
      </c>
      <c r="AC72" s="145" t="s">
        <v>120</v>
      </c>
      <c r="AD72" s="146" t="s">
        <v>106</v>
      </c>
      <c r="AE72" s="62" t="s">
        <v>119</v>
      </c>
      <c r="AF72" s="145" t="s">
        <v>120</v>
      </c>
      <c r="AG72" s="146" t="s">
        <v>106</v>
      </c>
      <c r="AH72" s="62" t="s">
        <v>119</v>
      </c>
      <c r="AI72" s="145" t="s">
        <v>120</v>
      </c>
      <c r="AJ72" s="146" t="s">
        <v>106</v>
      </c>
    </row>
    <row r="73" spans="1:36" ht="15" thickTop="1">
      <c r="A73" s="113"/>
      <c r="E73" s="295" t="s">
        <v>9</v>
      </c>
      <c r="F73" s="145" t="s">
        <v>146</v>
      </c>
      <c r="G73" s="149">
        <f>SUM(M87:M88)</f>
        <v>22.368450991368469</v>
      </c>
      <c r="H73" s="150">
        <f>SUM(M85:M86)</f>
        <v>27.529089461179847</v>
      </c>
      <c r="I73" s="151">
        <f>SUM(M89:M90)</f>
        <v>24.249816378742224</v>
      </c>
      <c r="J73" s="149">
        <f>($J$71-$G$71)/($M$71-$G$71)*(M73-G73)+G73</f>
        <v>23.199349810479916</v>
      </c>
      <c r="K73" s="150">
        <f t="shared" ref="K73:L76" si="2">($J$71-$G$71)/($M$71-$G$71)*(N73-H73)+H73</f>
        <v>27.960422253811785</v>
      </c>
      <c r="L73" s="151">
        <f t="shared" si="2"/>
        <v>24.317227539560491</v>
      </c>
      <c r="M73" s="149">
        <f t="shared" ref="M73:AJ73" si="3">(SUM(M35,M41:M45,M57,M63:M67))/1000000</f>
        <v>24.445698039147086</v>
      </c>
      <c r="N73" s="150">
        <f t="shared" si="3"/>
        <v>28.607421442759694</v>
      </c>
      <c r="O73" s="151">
        <f t="shared" si="3"/>
        <v>24.418344280787892</v>
      </c>
      <c r="P73" s="149">
        <f t="shared" si="3"/>
        <v>26.286732068009293</v>
      </c>
      <c r="Q73" s="150">
        <f t="shared" si="3"/>
        <v>29.154133407820222</v>
      </c>
      <c r="R73" s="151">
        <f t="shared" si="3"/>
        <v>24.629880904290498</v>
      </c>
      <c r="S73" s="149">
        <f t="shared" si="3"/>
        <v>27.685561739326051</v>
      </c>
      <c r="T73" s="150">
        <f t="shared" si="3"/>
        <v>29.596163289187402</v>
      </c>
      <c r="U73" s="151">
        <f t="shared" si="3"/>
        <v>24.822482457066908</v>
      </c>
      <c r="V73" s="149">
        <f t="shared" si="3"/>
        <v>28.936911793756998</v>
      </c>
      <c r="W73" s="150">
        <f t="shared" si="3"/>
        <v>30.005732870547302</v>
      </c>
      <c r="X73" s="151">
        <f t="shared" si="3"/>
        <v>24.967883252439261</v>
      </c>
      <c r="Y73" s="149">
        <f t="shared" si="3"/>
        <v>29.782227247149251</v>
      </c>
      <c r="Z73" s="150">
        <f t="shared" si="3"/>
        <v>30.1543205391038</v>
      </c>
      <c r="AA73" s="151">
        <f t="shared" si="3"/>
        <v>24.910293945098008</v>
      </c>
      <c r="AB73" s="149">
        <f t="shared" si="3"/>
        <v>30.514303273639779</v>
      </c>
      <c r="AC73" s="150">
        <f t="shared" si="3"/>
        <v>30.214432429188228</v>
      </c>
      <c r="AD73" s="151">
        <f t="shared" si="3"/>
        <v>24.833406285077519</v>
      </c>
      <c r="AE73" s="149">
        <f t="shared" si="3"/>
        <v>31.252594123658891</v>
      </c>
      <c r="AF73" s="150">
        <f t="shared" si="3"/>
        <v>30.306769734150809</v>
      </c>
      <c r="AG73" s="151">
        <f t="shared" si="3"/>
        <v>24.791825735040987</v>
      </c>
      <c r="AH73" s="149">
        <f t="shared" si="3"/>
        <v>31.921393361754838</v>
      </c>
      <c r="AI73" s="150">
        <f t="shared" si="3"/>
        <v>30.446675407142603</v>
      </c>
      <c r="AJ73" s="151">
        <f t="shared" si="3"/>
        <v>24.815296123158877</v>
      </c>
    </row>
    <row r="74" spans="1:36" ht="15" thickBot="1">
      <c r="A74" s="113"/>
      <c r="E74" s="294"/>
      <c r="F74" s="147" t="s">
        <v>147</v>
      </c>
      <c r="G74" s="152">
        <f>SUM(M93:M94)</f>
        <v>36.888478789355062</v>
      </c>
      <c r="H74" s="153">
        <f>SUM(M91:M92)</f>
        <v>9.8155656926779731</v>
      </c>
      <c r="I74" s="154">
        <f>SUM(M95:M96)</f>
        <v>1.0446943195614473</v>
      </c>
      <c r="J74" s="152">
        <f t="shared" ref="J74:J76" si="4">($J$71-$G$71)/($M$71-$G$71)*(M74-G74)+G74</f>
        <v>37.754763530538483</v>
      </c>
      <c r="K74" s="153">
        <f t="shared" si="2"/>
        <v>10.128612560108273</v>
      </c>
      <c r="L74" s="154">
        <f t="shared" si="2"/>
        <v>1.0554585507439416</v>
      </c>
      <c r="M74" s="152">
        <f t="shared" ref="M74:AJ74" si="5">(SUM(M46,M52:M56))/1000000</f>
        <v>39.054190642313607</v>
      </c>
      <c r="N74" s="153">
        <f t="shared" si="5"/>
        <v>10.598182861253724</v>
      </c>
      <c r="O74" s="154">
        <f t="shared" si="5"/>
        <v>1.0716048975176828</v>
      </c>
      <c r="P74" s="152">
        <f t="shared" si="5"/>
        <v>41.858839929911184</v>
      </c>
      <c r="Q74" s="153">
        <f t="shared" si="5"/>
        <v>12.097310123497513</v>
      </c>
      <c r="R74" s="154">
        <f t="shared" si="5"/>
        <v>1.2172457125176919</v>
      </c>
      <c r="S74" s="152">
        <f t="shared" si="5"/>
        <v>43.944069962598192</v>
      </c>
      <c r="T74" s="153">
        <f t="shared" si="5"/>
        <v>13.124481797940716</v>
      </c>
      <c r="U74" s="154">
        <f t="shared" si="5"/>
        <v>1.3136241155122428</v>
      </c>
      <c r="V74" s="152">
        <f t="shared" si="5"/>
        <v>45.856449824870253</v>
      </c>
      <c r="W74" s="153">
        <f t="shared" si="5"/>
        <v>13.852793837701856</v>
      </c>
      <c r="X74" s="154">
        <f t="shared" si="5"/>
        <v>1.3749301272337984</v>
      </c>
      <c r="Y74" s="152">
        <f t="shared" si="5"/>
        <v>47.541018544428226</v>
      </c>
      <c r="Z74" s="153">
        <f t="shared" si="5"/>
        <v>14.381136972843427</v>
      </c>
      <c r="AA74" s="154">
        <f t="shared" si="5"/>
        <v>1.419386020470738</v>
      </c>
      <c r="AB74" s="152">
        <f t="shared" si="5"/>
        <v>49.101735974931579</v>
      </c>
      <c r="AC74" s="153">
        <f t="shared" si="5"/>
        <v>14.77400709451393</v>
      </c>
      <c r="AD74" s="154">
        <f t="shared" si="5"/>
        <v>1.4469491437781621</v>
      </c>
      <c r="AE74" s="152">
        <f t="shared" si="5"/>
        <v>51.018820340891978</v>
      </c>
      <c r="AF74" s="153">
        <f t="shared" si="5"/>
        <v>15.241561494084118</v>
      </c>
      <c r="AG74" s="154">
        <f t="shared" si="5"/>
        <v>1.4861507114828671</v>
      </c>
      <c r="AH74" s="152">
        <f t="shared" si="5"/>
        <v>53.142562494525961</v>
      </c>
      <c r="AI74" s="153">
        <f t="shared" si="5"/>
        <v>15.757831889123503</v>
      </c>
      <c r="AJ74" s="154">
        <f t="shared" si="5"/>
        <v>1.5297318794723809</v>
      </c>
    </row>
    <row r="75" spans="1:36" ht="15" thickTop="1">
      <c r="A75" s="113"/>
      <c r="E75" s="293" t="s">
        <v>8</v>
      </c>
      <c r="F75" s="20" t="s">
        <v>146</v>
      </c>
      <c r="G75" s="155">
        <f>SUM(N87:N88)</f>
        <v>35.785524137371837</v>
      </c>
      <c r="H75" s="156">
        <f>SUM(N85:N86)</f>
        <v>46.811572929993012</v>
      </c>
      <c r="I75" s="157">
        <f>SUM(N89:N90)</f>
        <v>51.231491965708543</v>
      </c>
      <c r="J75" s="155">
        <f t="shared" si="4"/>
        <v>35.415409771443521</v>
      </c>
      <c r="K75" s="156">
        <f t="shared" si="2"/>
        <v>48.668018218139594</v>
      </c>
      <c r="L75" s="157">
        <f t="shared" si="2"/>
        <v>51.395796460154088</v>
      </c>
      <c r="M75" s="155">
        <f t="shared" ref="M75:AJ75" si="6">(SUM(M36:M40,M58:M62))/1000000</f>
        <v>34.860238222551054</v>
      </c>
      <c r="N75" s="156">
        <f t="shared" si="6"/>
        <v>51.452686150359462</v>
      </c>
      <c r="O75" s="157">
        <f t="shared" si="6"/>
        <v>51.642253201822406</v>
      </c>
      <c r="P75" s="155">
        <f t="shared" si="6"/>
        <v>35.664397768211941</v>
      </c>
      <c r="Q75" s="156">
        <f t="shared" si="6"/>
        <v>52.41233362694598</v>
      </c>
      <c r="R75" s="157">
        <f t="shared" si="6"/>
        <v>52.26912384017227</v>
      </c>
      <c r="S75" s="155">
        <f t="shared" si="6"/>
        <v>36.185261323588378</v>
      </c>
      <c r="T75" s="156">
        <f t="shared" si="6"/>
        <v>52.947072818856768</v>
      </c>
      <c r="U75" s="157">
        <f t="shared" si="6"/>
        <v>52.589542255076822</v>
      </c>
      <c r="V75" s="155">
        <f t="shared" si="6"/>
        <v>36.599312457751829</v>
      </c>
      <c r="W75" s="156">
        <f t="shared" si="6"/>
        <v>53.282130270730285</v>
      </c>
      <c r="X75" s="157">
        <f t="shared" si="6"/>
        <v>52.73026409005687</v>
      </c>
      <c r="Y75" s="155">
        <f t="shared" si="6"/>
        <v>36.653096206877073</v>
      </c>
      <c r="Z75" s="156">
        <f t="shared" si="6"/>
        <v>53.159282174983836</v>
      </c>
      <c r="AA75" s="157">
        <f t="shared" si="6"/>
        <v>52.490789431569027</v>
      </c>
      <c r="AB75" s="155">
        <f t="shared" si="6"/>
        <v>36.503469914042036</v>
      </c>
      <c r="AC75" s="156">
        <f t="shared" si="6"/>
        <v>52.714143413476506</v>
      </c>
      <c r="AD75" s="157">
        <f t="shared" si="6"/>
        <v>51.945749086593601</v>
      </c>
      <c r="AE75" s="155">
        <f t="shared" si="6"/>
        <v>36.323945835380073</v>
      </c>
      <c r="AF75" s="156">
        <f t="shared" si="6"/>
        <v>52.293897499676874</v>
      </c>
      <c r="AG75" s="157">
        <f t="shared" si="6"/>
        <v>51.447064122299466</v>
      </c>
      <c r="AH75" s="155">
        <f t="shared" si="6"/>
        <v>36.211953636005966</v>
      </c>
      <c r="AI75" s="156">
        <f t="shared" si="6"/>
        <v>51.981421955233046</v>
      </c>
      <c r="AJ75" s="157">
        <f t="shared" si="6"/>
        <v>51.121861856640415</v>
      </c>
    </row>
    <row r="76" spans="1:36" ht="15" thickBot="1">
      <c r="E76" s="294"/>
      <c r="F76" s="147" t="s">
        <v>147</v>
      </c>
      <c r="G76" s="152">
        <f>SUM(N93:N94)</f>
        <v>20.807854052295571</v>
      </c>
      <c r="H76" s="153">
        <f>SUM(N91:N92)</f>
        <v>11.210734630123532</v>
      </c>
      <c r="I76" s="154">
        <f>SUM(N95:N96)</f>
        <v>1.6018125795573881</v>
      </c>
      <c r="J76" s="152">
        <f t="shared" si="4"/>
        <v>20.294061671731328</v>
      </c>
      <c r="K76" s="153">
        <f t="shared" si="2"/>
        <v>12.147589606616769</v>
      </c>
      <c r="L76" s="154">
        <f t="shared" si="2"/>
        <v>1.6749495785429529</v>
      </c>
      <c r="M76" s="152">
        <f t="shared" ref="M76:AJ76" si="7">(SUM(M47:M51))/1000000</f>
        <v>19.523373100884964</v>
      </c>
      <c r="N76" s="153">
        <f t="shared" si="7"/>
        <v>13.552872071356626</v>
      </c>
      <c r="O76" s="154">
        <f t="shared" si="7"/>
        <v>1.7846550770213001</v>
      </c>
      <c r="P76" s="152">
        <f t="shared" si="7"/>
        <v>21.256015338170634</v>
      </c>
      <c r="Q76" s="153">
        <f t="shared" si="7"/>
        <v>14.761081731344238</v>
      </c>
      <c r="R76" s="154">
        <f t="shared" si="7"/>
        <v>1.9430958620298175</v>
      </c>
      <c r="S76" s="152">
        <f t="shared" si="7"/>
        <v>22.230246412567819</v>
      </c>
      <c r="T76" s="153">
        <f t="shared" si="7"/>
        <v>15.419900755174362</v>
      </c>
      <c r="U76" s="154">
        <f t="shared" si="7"/>
        <v>2.0321248234469746</v>
      </c>
      <c r="V76" s="152">
        <f t="shared" si="7"/>
        <v>22.950434865053897</v>
      </c>
      <c r="W76" s="153">
        <f t="shared" si="7"/>
        <v>15.896285443761348</v>
      </c>
      <c r="X76" s="154">
        <f t="shared" si="7"/>
        <v>2.096876880908821</v>
      </c>
      <c r="Y76" s="152">
        <f t="shared" si="7"/>
        <v>23.378977752406172</v>
      </c>
      <c r="Z76" s="153">
        <f t="shared" si="7"/>
        <v>16.162912760809878</v>
      </c>
      <c r="AA76" s="154">
        <f t="shared" si="7"/>
        <v>2.1353382663699989</v>
      </c>
      <c r="AB76" s="152">
        <f t="shared" si="7"/>
        <v>23.63351389388734</v>
      </c>
      <c r="AC76" s="153">
        <f t="shared" si="7"/>
        <v>16.342686296310792</v>
      </c>
      <c r="AD76" s="154">
        <f t="shared" si="7"/>
        <v>2.1617894631986778</v>
      </c>
      <c r="AE76" s="152">
        <f t="shared" si="7"/>
        <v>24.216923828728913</v>
      </c>
      <c r="AF76" s="153">
        <f t="shared" si="7"/>
        <v>16.695403877441066</v>
      </c>
      <c r="AG76" s="154">
        <f t="shared" si="7"/>
        <v>2.2141455203075902</v>
      </c>
      <c r="AH76" s="152">
        <f t="shared" si="7"/>
        <v>24.819492016281195</v>
      </c>
      <c r="AI76" s="153">
        <f t="shared" si="7"/>
        <v>17.084809757123285</v>
      </c>
      <c r="AJ76" s="154">
        <f t="shared" si="7"/>
        <v>2.2721375319855923</v>
      </c>
    </row>
    <row r="77" spans="1:36" ht="15" thickTop="1">
      <c r="E77" s="148"/>
    </row>
    <row r="78" spans="1:36">
      <c r="E78" s="148"/>
    </row>
    <row r="79" spans="1:36">
      <c r="J79" s="173"/>
      <c r="K79" s="173"/>
      <c r="L79" s="173"/>
    </row>
    <row r="80" spans="1:36" s="20" customFormat="1">
      <c r="A80"/>
      <c r="B80"/>
      <c r="C80"/>
      <c r="D80"/>
      <c r="J80" s="173"/>
      <c r="K80" s="173"/>
      <c r="L80" s="173"/>
    </row>
    <row r="81" spans="1:36" s="20" customFormat="1">
      <c r="A81"/>
      <c r="B81"/>
      <c r="C81"/>
      <c r="D81"/>
      <c r="J81" s="159"/>
      <c r="K81" s="159"/>
      <c r="L81" s="159"/>
    </row>
    <row r="82" spans="1:36" s="20" customFormat="1">
      <c r="A82"/>
      <c r="B82"/>
      <c r="C82"/>
      <c r="D82"/>
      <c r="J82" s="159"/>
      <c r="K82" s="159"/>
      <c r="L82" s="159"/>
    </row>
    <row r="83" spans="1:36" s="20" customFormat="1" ht="15" thickBot="1">
      <c r="A83"/>
      <c r="B83"/>
      <c r="C83"/>
      <c r="D83"/>
      <c r="E83" s="298"/>
      <c r="G83" s="158"/>
      <c r="H83" s="158"/>
      <c r="I83" s="158"/>
      <c r="J83"/>
      <c r="K83"/>
      <c r="L83"/>
      <c r="M83" s="297" t="s">
        <v>152</v>
      </c>
      <c r="N83" s="297"/>
      <c r="O83" s="158"/>
      <c r="P83" s="158"/>
      <c r="Q83" s="158"/>
      <c r="R83" s="158"/>
      <c r="S83" s="158"/>
      <c r="T83" s="158"/>
      <c r="U83" s="158"/>
      <c r="V83" s="158"/>
      <c r="W83" s="158"/>
      <c r="X83" s="158"/>
      <c r="Y83" s="158"/>
      <c r="Z83" s="158"/>
      <c r="AA83" s="158"/>
      <c r="AB83" s="158"/>
      <c r="AC83" s="158"/>
      <c r="AD83" s="158"/>
      <c r="AE83" s="158"/>
      <c r="AF83" s="158"/>
      <c r="AG83" s="158"/>
      <c r="AH83" s="158"/>
      <c r="AI83" s="158"/>
      <c r="AJ83" s="158"/>
    </row>
    <row r="84" spans="1:36" s="20" customFormat="1" ht="15.6" thickTop="1" thickBot="1">
      <c r="A84"/>
      <c r="B84"/>
      <c r="C84"/>
      <c r="D84"/>
      <c r="E84" s="298"/>
      <c r="G84" s="158"/>
      <c r="H84" s="158"/>
      <c r="I84" s="158"/>
      <c r="J84" s="160"/>
      <c r="K84" s="161"/>
      <c r="L84" s="161"/>
      <c r="M84" s="167" t="s">
        <v>9</v>
      </c>
      <c r="N84" s="162" t="s">
        <v>8</v>
      </c>
      <c r="O84" s="158"/>
      <c r="P84" s="158"/>
      <c r="Q84" s="158"/>
      <c r="R84" s="158"/>
      <c r="S84" s="158"/>
      <c r="T84" s="158"/>
      <c r="U84" s="158"/>
      <c r="V84" s="158"/>
      <c r="W84" s="158"/>
      <c r="X84" s="158"/>
      <c r="Y84" s="158"/>
      <c r="Z84" s="158"/>
      <c r="AA84" s="158"/>
      <c r="AB84" s="158"/>
      <c r="AC84" s="158"/>
      <c r="AD84" s="158"/>
      <c r="AE84" s="158"/>
      <c r="AF84" s="158"/>
      <c r="AG84" s="158"/>
      <c r="AH84" s="158"/>
      <c r="AI84" s="158"/>
      <c r="AJ84" s="158"/>
    </row>
    <row r="85" spans="1:36" s="20" customFormat="1" ht="15" thickTop="1">
      <c r="A85" s="113"/>
      <c r="B85"/>
      <c r="C85"/>
      <c r="D85"/>
      <c r="E85" s="298"/>
      <c r="G85" s="170"/>
      <c r="H85" s="170"/>
      <c r="I85" s="170"/>
      <c r="J85" s="299" t="s">
        <v>150</v>
      </c>
      <c r="K85" s="302" t="s">
        <v>120</v>
      </c>
      <c r="L85" s="165" t="s">
        <v>148</v>
      </c>
      <c r="M85" s="168">
        <v>16.260264398284722</v>
      </c>
      <c r="N85" s="163">
        <v>25.496437167789633</v>
      </c>
      <c r="O85" s="158"/>
      <c r="P85" s="158"/>
      <c r="Q85" s="158"/>
      <c r="R85" s="158"/>
      <c r="S85" s="158"/>
      <c r="T85" s="158"/>
      <c r="U85" s="158"/>
      <c r="V85" s="158"/>
      <c r="W85" s="158"/>
      <c r="X85" s="158"/>
      <c r="Y85" s="158"/>
      <c r="Z85" s="158"/>
      <c r="AA85" s="158"/>
      <c r="AB85" s="158"/>
      <c r="AC85" s="158"/>
      <c r="AD85" s="158"/>
      <c r="AE85" s="158"/>
      <c r="AF85" s="158"/>
      <c r="AG85" s="158"/>
      <c r="AH85" s="158"/>
      <c r="AI85" s="158"/>
      <c r="AJ85" s="158"/>
    </row>
    <row r="86" spans="1:36" s="20" customFormat="1">
      <c r="A86"/>
      <c r="B86"/>
      <c r="C86"/>
      <c r="D86"/>
      <c r="E86" s="298"/>
      <c r="G86" s="170"/>
      <c r="H86" s="170"/>
      <c r="I86" s="170"/>
      <c r="J86" s="300"/>
      <c r="K86" s="303"/>
      <c r="L86" s="166" t="s">
        <v>149</v>
      </c>
      <c r="M86" s="169">
        <v>11.268825062895125</v>
      </c>
      <c r="N86" s="164">
        <v>21.315135762203379</v>
      </c>
      <c r="O86" s="158"/>
      <c r="P86" s="158"/>
      <c r="Q86" s="158"/>
      <c r="R86" s="158"/>
      <c r="S86" s="158"/>
      <c r="T86" s="158"/>
      <c r="U86" s="158"/>
      <c r="V86" s="158"/>
      <c r="W86" s="158"/>
      <c r="X86" s="158"/>
      <c r="Y86" s="158"/>
      <c r="Z86" s="158"/>
      <c r="AA86" s="158"/>
      <c r="AB86" s="158"/>
      <c r="AC86" s="158"/>
      <c r="AD86" s="158"/>
      <c r="AE86" s="158"/>
      <c r="AF86" s="158"/>
      <c r="AG86" s="158"/>
      <c r="AH86" s="158"/>
      <c r="AI86" s="158"/>
      <c r="AJ86" s="158"/>
    </row>
    <row r="87" spans="1:36">
      <c r="G87" s="171"/>
      <c r="H87" s="171"/>
      <c r="I87" s="171"/>
      <c r="J87" s="300"/>
      <c r="K87" s="303" t="s">
        <v>119</v>
      </c>
      <c r="L87" s="166" t="s">
        <v>148</v>
      </c>
      <c r="M87" s="169">
        <v>16.601608811524365</v>
      </c>
      <c r="N87" s="164">
        <v>19.938561833634289</v>
      </c>
      <c r="O87" s="33"/>
      <c r="P87" s="33"/>
      <c r="Q87" s="33"/>
      <c r="R87" s="33"/>
      <c r="S87" s="33"/>
      <c r="T87" s="33"/>
      <c r="U87" s="33"/>
      <c r="V87" s="33"/>
      <c r="W87" s="33"/>
      <c r="X87" s="33"/>
      <c r="Y87" s="33"/>
      <c r="Z87" s="33"/>
      <c r="AA87" s="33"/>
      <c r="AB87" s="33"/>
      <c r="AC87" s="33"/>
      <c r="AD87" s="33"/>
      <c r="AE87" s="33"/>
      <c r="AF87" s="33"/>
      <c r="AG87" s="33"/>
      <c r="AH87" s="33"/>
      <c r="AI87" s="33"/>
      <c r="AJ87" s="33"/>
    </row>
    <row r="88" spans="1:36">
      <c r="G88" s="36"/>
      <c r="H88" s="36"/>
      <c r="I88" s="36"/>
      <c r="J88" s="300"/>
      <c r="K88" s="303"/>
      <c r="L88" s="166" t="s">
        <v>149</v>
      </c>
      <c r="M88" s="169">
        <v>5.7668421798441063</v>
      </c>
      <c r="N88" s="164">
        <v>15.84696230373755</v>
      </c>
    </row>
    <row r="89" spans="1:36">
      <c r="B89" s="61" t="s">
        <v>177</v>
      </c>
      <c r="J89" s="300"/>
      <c r="K89" s="303" t="s">
        <v>106</v>
      </c>
      <c r="L89" s="166" t="s">
        <v>148</v>
      </c>
      <c r="M89" s="169">
        <v>18.268754962227746</v>
      </c>
      <c r="N89" s="164">
        <v>39.68131083380036</v>
      </c>
    </row>
    <row r="90" spans="1:36" ht="15" thickBot="1">
      <c r="C90" s="176" t="s">
        <v>9</v>
      </c>
      <c r="D90" s="176" t="s">
        <v>8</v>
      </c>
      <c r="E90" s="177" t="s">
        <v>1</v>
      </c>
      <c r="G90" t="s">
        <v>178</v>
      </c>
      <c r="H90" t="s">
        <v>178</v>
      </c>
      <c r="J90" s="301"/>
      <c r="K90" s="304"/>
      <c r="L90" s="182" t="s">
        <v>149</v>
      </c>
      <c r="M90" s="183">
        <v>5.9810614165144784</v>
      </c>
      <c r="N90" s="184">
        <v>11.550181131908179</v>
      </c>
    </row>
    <row r="91" spans="1:36" ht="15" thickTop="1">
      <c r="B91" s="16">
        <v>2012</v>
      </c>
      <c r="C91">
        <f>SUMIFS($G$73:$AJ$73,$G$71:$AJ$71,$B91,$G$72:$AJ$72,$H91)</f>
        <v>27.960422253811785</v>
      </c>
      <c r="D91">
        <f>SUMIFS($G$75:$AJ$75,$G$71:$AJ$71,$B91,$G$72:$AJ$72,$H91)</f>
        <v>48.668018218139594</v>
      </c>
      <c r="E91" s="56" t="s">
        <v>10</v>
      </c>
      <c r="G91" s="145" t="s">
        <v>146</v>
      </c>
      <c r="H91" s="145" t="s">
        <v>120</v>
      </c>
      <c r="I91" s="172"/>
      <c r="J91" s="299" t="s">
        <v>151</v>
      </c>
      <c r="K91" s="302" t="s">
        <v>120</v>
      </c>
      <c r="L91" s="165" t="s">
        <v>148</v>
      </c>
      <c r="M91" s="168">
        <v>6.7640199905105227</v>
      </c>
      <c r="N91" s="163">
        <v>7.916013373783807</v>
      </c>
    </row>
    <row r="92" spans="1:36">
      <c r="B92" s="16">
        <v>2012</v>
      </c>
      <c r="C92">
        <f>SUMIFS($G$73:$AJ$73,$G$71:$AJ$71,$B92,$G$72:$AJ$72,$H92)</f>
        <v>23.199349810479916</v>
      </c>
      <c r="D92">
        <f t="shared" ref="D92:D93" si="8">SUMIFS($G$75:$AJ$75,$G$71:$AJ$71,$B92,$G$72:$AJ$72,$H92)</f>
        <v>35.415409771443521</v>
      </c>
      <c r="E92" s="56" t="s">
        <v>11</v>
      </c>
      <c r="G92" s="172" t="s">
        <v>146</v>
      </c>
      <c r="H92" s="172" t="s">
        <v>119</v>
      </c>
      <c r="I92" s="172"/>
      <c r="J92" s="300"/>
      <c r="K92" s="303"/>
      <c r="L92" s="166" t="s">
        <v>149</v>
      </c>
      <c r="M92" s="169">
        <v>3.0515457021674508</v>
      </c>
      <c r="N92" s="164">
        <v>3.2947212563397263</v>
      </c>
    </row>
    <row r="93" spans="1:36">
      <c r="B93" s="16">
        <v>2012</v>
      </c>
      <c r="C93">
        <f>SUMIFS($G$73:$AJ$73,$G$71:$AJ$71,$B93,$G$72:$AJ$72,$H93)</f>
        <v>24.317227539560491</v>
      </c>
      <c r="D93">
        <f t="shared" si="8"/>
        <v>51.395796460154088</v>
      </c>
      <c r="E93" s="56" t="s">
        <v>12</v>
      </c>
      <c r="G93" s="172" t="s">
        <v>146</v>
      </c>
      <c r="H93" s="172" t="s">
        <v>106</v>
      </c>
      <c r="I93" s="172"/>
      <c r="J93" s="300"/>
      <c r="K93" s="303" t="s">
        <v>119</v>
      </c>
      <c r="L93" s="166" t="s">
        <v>148</v>
      </c>
      <c r="M93" s="169">
        <v>30.311189426387813</v>
      </c>
      <c r="N93" s="164">
        <v>15.671080155654499</v>
      </c>
    </row>
    <row r="94" spans="1:36">
      <c r="B94" s="16">
        <v>2012</v>
      </c>
      <c r="C94">
        <f>SUMIFS($G$74:$AJ$74,$G$71:$AJ$71,$B94,$G$72:$AJ$72,$H94)</f>
        <v>10.128612560108273</v>
      </c>
      <c r="D94">
        <f>SUMIFS($G$76:$AJ$76,$G$71:$AJ$71,$B94,$G$72:$AJ$72,$H94)</f>
        <v>12.147589606616769</v>
      </c>
      <c r="E94" s="56" t="s">
        <v>13</v>
      </c>
      <c r="G94" s="172" t="s">
        <v>147</v>
      </c>
      <c r="H94" s="172" t="s">
        <v>120</v>
      </c>
      <c r="I94" s="172"/>
      <c r="J94" s="300"/>
      <c r="K94" s="303"/>
      <c r="L94" s="166" t="s">
        <v>149</v>
      </c>
      <c r="M94" s="169">
        <v>6.5772893629672522</v>
      </c>
      <c r="N94" s="164">
        <v>5.1367738966410732</v>
      </c>
      <c r="Q94" s="36"/>
      <c r="R94" s="36"/>
      <c r="S94" s="36"/>
    </row>
    <row r="95" spans="1:36">
      <c r="B95" s="16">
        <v>2012</v>
      </c>
      <c r="C95">
        <f t="shared" ref="C95:C96" si="9">SUMIFS($G$74:$AJ$74,$G$71:$AJ$71,$B95,$G$72:$AJ$72,$H95)</f>
        <v>37.754763530538483</v>
      </c>
      <c r="D95">
        <f t="shared" ref="D95:D96" si="10">SUMIFS($G$76:$AJ$76,$G$71:$AJ$71,$B95,$G$72:$AJ$72,$H95)</f>
        <v>20.294061671731328</v>
      </c>
      <c r="E95" s="56" t="s">
        <v>14</v>
      </c>
      <c r="G95" s="172" t="s">
        <v>147</v>
      </c>
      <c r="H95" s="172" t="s">
        <v>119</v>
      </c>
      <c r="J95" s="300"/>
      <c r="K95" s="303" t="s">
        <v>106</v>
      </c>
      <c r="L95" s="166" t="s">
        <v>148</v>
      </c>
      <c r="M95" s="169">
        <v>0.7699507442540815</v>
      </c>
      <c r="N95" s="164">
        <v>1.2463458323532781</v>
      </c>
      <c r="R95" s="36"/>
    </row>
    <row r="96" spans="1:36" ht="15" thickBot="1">
      <c r="B96" s="16">
        <v>2012</v>
      </c>
      <c r="C96">
        <f t="shared" si="9"/>
        <v>1.0554585507439416</v>
      </c>
      <c r="D96">
        <f t="shared" si="10"/>
        <v>1.6749495785429529</v>
      </c>
      <c r="E96" s="56" t="s">
        <v>15</v>
      </c>
      <c r="G96" s="172" t="s">
        <v>147</v>
      </c>
      <c r="H96" s="172" t="s">
        <v>106</v>
      </c>
      <c r="J96" s="301"/>
      <c r="K96" s="304"/>
      <c r="L96" s="182" t="s">
        <v>149</v>
      </c>
      <c r="M96" s="183">
        <v>0.27474357530736582</v>
      </c>
      <c r="N96" s="184">
        <v>0.35546674720410998</v>
      </c>
      <c r="S96" s="36"/>
    </row>
    <row r="97" spans="2:19" ht="15" thickTop="1">
      <c r="B97" s="16">
        <v>2015</v>
      </c>
      <c r="C97">
        <f>SUMIFS($G$73:$AJ$73,$G$71:$AJ$71,$B97,$G$72:$AJ$72,$H97)</f>
        <v>28.607421442759694</v>
      </c>
      <c r="D97">
        <f>SUMIFS($G$75:$AJ$75,$G$71:$AJ$71,$B97,$G$72:$AJ$72,$H97)</f>
        <v>51.452686150359462</v>
      </c>
      <c r="E97" s="56" t="s">
        <v>10</v>
      </c>
      <c r="G97" s="172" t="s">
        <v>146</v>
      </c>
      <c r="H97" s="172" t="s">
        <v>120</v>
      </c>
      <c r="S97" s="36"/>
    </row>
    <row r="98" spans="2:19">
      <c r="B98" s="16">
        <v>2015</v>
      </c>
      <c r="C98">
        <f>SUMIFS($G$73:$AJ$73,$G$71:$AJ$71,$B98,$G$72:$AJ$72,$H98)</f>
        <v>24.445698039147086</v>
      </c>
      <c r="D98">
        <f t="shared" ref="D98:D99" si="11">SUMIFS($G$75:$AJ$75,$G$71:$AJ$71,$B98,$G$72:$AJ$72,$H98)</f>
        <v>34.860238222551054</v>
      </c>
      <c r="E98" s="56" t="s">
        <v>11</v>
      </c>
      <c r="G98" s="172" t="s">
        <v>146</v>
      </c>
      <c r="H98" s="172" t="s">
        <v>119</v>
      </c>
    </row>
    <row r="99" spans="2:19">
      <c r="B99" s="16">
        <v>2015</v>
      </c>
      <c r="C99">
        <f>SUMIFS($G$73:$AJ$73,$G$71:$AJ$71,$B99,$G$72:$AJ$72,$H99)</f>
        <v>24.418344280787892</v>
      </c>
      <c r="D99">
        <f t="shared" si="11"/>
        <v>51.642253201822406</v>
      </c>
      <c r="E99" s="56" t="s">
        <v>12</v>
      </c>
      <c r="G99" s="172" t="s">
        <v>146</v>
      </c>
      <c r="H99" s="172" t="s">
        <v>106</v>
      </c>
    </row>
    <row r="100" spans="2:19">
      <c r="B100" s="16">
        <v>2015</v>
      </c>
      <c r="C100">
        <f>SUMIFS($G$74:$AJ$74,$G$71:$AJ$71,$B100,$G$72:$AJ$72,$H100)</f>
        <v>10.598182861253724</v>
      </c>
      <c r="D100">
        <f>SUMIFS($G$76:$AJ$76,$G$71:$AJ$71,$B100,$G$72:$AJ$72,$H100)</f>
        <v>13.552872071356626</v>
      </c>
      <c r="E100" s="56" t="s">
        <v>13</v>
      </c>
      <c r="G100" s="172" t="s">
        <v>147</v>
      </c>
      <c r="H100" s="172" t="s">
        <v>120</v>
      </c>
    </row>
    <row r="101" spans="2:19">
      <c r="B101" s="16">
        <v>2015</v>
      </c>
      <c r="C101">
        <f t="shared" ref="C101:C102" si="12">SUMIFS($G$74:$AJ$74,$G$71:$AJ$71,$B101,$G$72:$AJ$72,$H101)</f>
        <v>39.054190642313607</v>
      </c>
      <c r="D101">
        <f t="shared" ref="D101:D102" si="13">SUMIFS($G$76:$AJ$76,$G$71:$AJ$71,$B101,$G$72:$AJ$72,$H101)</f>
        <v>19.523373100884964</v>
      </c>
      <c r="E101" s="56" t="s">
        <v>14</v>
      </c>
      <c r="G101" s="172" t="s">
        <v>147</v>
      </c>
      <c r="H101" s="172" t="s">
        <v>119</v>
      </c>
    </row>
    <row r="102" spans="2:19">
      <c r="B102" s="16">
        <v>2015</v>
      </c>
      <c r="C102">
        <f t="shared" si="12"/>
        <v>1.0716048975176828</v>
      </c>
      <c r="D102">
        <f t="shared" si="13"/>
        <v>1.7846550770213001</v>
      </c>
      <c r="E102" s="56" t="s">
        <v>15</v>
      </c>
      <c r="G102" s="172" t="s">
        <v>147</v>
      </c>
      <c r="H102" s="172" t="s">
        <v>106</v>
      </c>
    </row>
    <row r="103" spans="2:19">
      <c r="B103" s="16">
        <v>2020</v>
      </c>
      <c r="C103">
        <f>SUMIFS($G$73:$AJ$73,$G$71:$AJ$71,$B103,$G$72:$AJ$72,$H103)</f>
        <v>29.154133407820222</v>
      </c>
      <c r="D103">
        <f>SUMIFS($G$75:$AJ$75,$G$71:$AJ$71,$B103,$G$72:$AJ$72,$H103)</f>
        <v>52.41233362694598</v>
      </c>
      <c r="E103" s="56" t="s">
        <v>10</v>
      </c>
      <c r="G103" s="172" t="s">
        <v>146</v>
      </c>
      <c r="H103" s="172" t="s">
        <v>120</v>
      </c>
    </row>
    <row r="104" spans="2:19">
      <c r="B104" s="16">
        <v>2020</v>
      </c>
      <c r="C104">
        <f>SUMIFS($G$73:$AJ$73,$G$71:$AJ$71,$B104,$G$72:$AJ$72,$H104)</f>
        <v>26.286732068009293</v>
      </c>
      <c r="D104">
        <f t="shared" ref="D104:D105" si="14">SUMIFS($G$75:$AJ$75,$G$71:$AJ$71,$B104,$G$72:$AJ$72,$H104)</f>
        <v>35.664397768211941</v>
      </c>
      <c r="E104" s="56" t="s">
        <v>11</v>
      </c>
      <c r="G104" s="172" t="s">
        <v>146</v>
      </c>
      <c r="H104" s="172" t="s">
        <v>119</v>
      </c>
    </row>
    <row r="105" spans="2:19">
      <c r="B105" s="16">
        <v>2020</v>
      </c>
      <c r="C105">
        <f>SUMIFS($G$73:$AJ$73,$G$71:$AJ$71,$B105,$G$72:$AJ$72,$H105)</f>
        <v>24.629880904290498</v>
      </c>
      <c r="D105">
        <f t="shared" si="14"/>
        <v>52.26912384017227</v>
      </c>
      <c r="E105" s="56" t="s">
        <v>12</v>
      </c>
      <c r="G105" s="172" t="s">
        <v>146</v>
      </c>
      <c r="H105" s="172" t="s">
        <v>106</v>
      </c>
    </row>
    <row r="106" spans="2:19">
      <c r="B106" s="16">
        <v>2020</v>
      </c>
      <c r="C106">
        <f>SUMIFS($G$74:$AJ$74,$G$71:$AJ$71,$B106,$G$72:$AJ$72,$H106)</f>
        <v>12.097310123497513</v>
      </c>
      <c r="D106">
        <f>SUMIFS($G$76:$AJ$76,$G$71:$AJ$71,$B106,$G$72:$AJ$72,$H106)</f>
        <v>14.761081731344238</v>
      </c>
      <c r="E106" s="56" t="s">
        <v>13</v>
      </c>
      <c r="G106" s="172" t="s">
        <v>147</v>
      </c>
      <c r="H106" s="172" t="s">
        <v>120</v>
      </c>
    </row>
    <row r="107" spans="2:19">
      <c r="B107" s="16">
        <v>2020</v>
      </c>
      <c r="C107">
        <f t="shared" ref="C107:C108" si="15">SUMIFS($G$74:$AJ$74,$G$71:$AJ$71,$B107,$G$72:$AJ$72,$H107)</f>
        <v>41.858839929911184</v>
      </c>
      <c r="D107">
        <f t="shared" ref="D107:D108" si="16">SUMIFS($G$76:$AJ$76,$G$71:$AJ$71,$B107,$G$72:$AJ$72,$H107)</f>
        <v>21.256015338170634</v>
      </c>
      <c r="E107" s="56" t="s">
        <v>14</v>
      </c>
      <c r="G107" s="172" t="s">
        <v>147</v>
      </c>
      <c r="H107" s="172" t="s">
        <v>119</v>
      </c>
    </row>
    <row r="108" spans="2:19">
      <c r="B108" s="16">
        <v>2020</v>
      </c>
      <c r="C108">
        <f t="shared" si="15"/>
        <v>1.2172457125176919</v>
      </c>
      <c r="D108">
        <f t="shared" si="16"/>
        <v>1.9430958620298175</v>
      </c>
      <c r="E108" s="56" t="s">
        <v>15</v>
      </c>
      <c r="G108" s="172" t="s">
        <v>147</v>
      </c>
      <c r="H108" s="172" t="s">
        <v>106</v>
      </c>
    </row>
    <row r="109" spans="2:19">
      <c r="B109" s="16">
        <v>2025</v>
      </c>
      <c r="C109">
        <f>SUMIFS($G$73:$AJ$73,$G$71:$AJ$71,$B109,$G$72:$AJ$72,$H109)</f>
        <v>29.596163289187402</v>
      </c>
      <c r="D109">
        <f>SUMIFS($G$75:$AJ$75,$G$71:$AJ$71,$B109,$G$72:$AJ$72,$H109)</f>
        <v>52.947072818856768</v>
      </c>
      <c r="E109" s="56" t="s">
        <v>10</v>
      </c>
      <c r="G109" s="172" t="s">
        <v>146</v>
      </c>
      <c r="H109" s="172" t="s">
        <v>120</v>
      </c>
    </row>
    <row r="110" spans="2:19">
      <c r="B110" s="16">
        <v>2025</v>
      </c>
      <c r="C110">
        <f>SUMIFS($G$73:$AJ$73,$G$71:$AJ$71,$B110,$G$72:$AJ$72,$H110)</f>
        <v>27.685561739326051</v>
      </c>
      <c r="D110">
        <f t="shared" ref="D110:D111" si="17">SUMIFS($G$75:$AJ$75,$G$71:$AJ$71,$B110,$G$72:$AJ$72,$H110)</f>
        <v>36.185261323588378</v>
      </c>
      <c r="E110" s="56" t="s">
        <v>11</v>
      </c>
      <c r="G110" s="172" t="s">
        <v>146</v>
      </c>
      <c r="H110" s="172" t="s">
        <v>119</v>
      </c>
    </row>
    <row r="111" spans="2:19">
      <c r="B111" s="16">
        <v>2025</v>
      </c>
      <c r="C111">
        <f>SUMIFS($G$73:$AJ$73,$G$71:$AJ$71,$B111,$G$72:$AJ$72,$H111)</f>
        <v>24.822482457066908</v>
      </c>
      <c r="D111">
        <f t="shared" si="17"/>
        <v>52.589542255076822</v>
      </c>
      <c r="E111" s="56" t="s">
        <v>12</v>
      </c>
      <c r="G111" s="172" t="s">
        <v>146</v>
      </c>
      <c r="H111" s="172" t="s">
        <v>106</v>
      </c>
    </row>
    <row r="112" spans="2:19">
      <c r="B112" s="16">
        <v>2025</v>
      </c>
      <c r="C112">
        <f>SUMIFS($G$74:$AJ$74,$G$71:$AJ$71,$B112,$G$72:$AJ$72,$H112)</f>
        <v>13.124481797940716</v>
      </c>
      <c r="D112">
        <f>SUMIFS($G$76:$AJ$76,$G$71:$AJ$71,$B112,$G$72:$AJ$72,$H112)</f>
        <v>15.419900755174362</v>
      </c>
      <c r="E112" s="56" t="s">
        <v>13</v>
      </c>
      <c r="G112" s="172" t="s">
        <v>147</v>
      </c>
      <c r="H112" s="172" t="s">
        <v>120</v>
      </c>
    </row>
    <row r="113" spans="2:8">
      <c r="B113" s="16">
        <v>2025</v>
      </c>
      <c r="C113">
        <f t="shared" ref="C113:C114" si="18">SUMIFS($G$74:$AJ$74,$G$71:$AJ$71,$B113,$G$72:$AJ$72,$H113)</f>
        <v>43.944069962598192</v>
      </c>
      <c r="D113">
        <f t="shared" ref="D113:D114" si="19">SUMIFS($G$76:$AJ$76,$G$71:$AJ$71,$B113,$G$72:$AJ$72,$H113)</f>
        <v>22.230246412567819</v>
      </c>
      <c r="E113" s="56" t="s">
        <v>14</v>
      </c>
      <c r="G113" s="172" t="s">
        <v>147</v>
      </c>
      <c r="H113" s="172" t="s">
        <v>119</v>
      </c>
    </row>
    <row r="114" spans="2:8">
      <c r="B114" s="16">
        <v>2025</v>
      </c>
      <c r="C114">
        <f t="shared" si="18"/>
        <v>1.3136241155122428</v>
      </c>
      <c r="D114">
        <f t="shared" si="19"/>
        <v>2.0321248234469746</v>
      </c>
      <c r="E114" s="56" t="s">
        <v>15</v>
      </c>
      <c r="G114" s="172" t="s">
        <v>147</v>
      </c>
      <c r="H114" s="172" t="s">
        <v>106</v>
      </c>
    </row>
    <row r="115" spans="2:8">
      <c r="B115" s="16">
        <v>2030</v>
      </c>
      <c r="C115">
        <f>SUMIFS($G$73:$AJ$73,$G$71:$AJ$71,$B115,$G$72:$AJ$72,$H115)</f>
        <v>30.005732870547302</v>
      </c>
      <c r="D115">
        <f>SUMIFS($G$75:$AJ$75,$G$71:$AJ$71,$B115,$G$72:$AJ$72,$H115)</f>
        <v>53.282130270730285</v>
      </c>
      <c r="E115" s="56" t="s">
        <v>10</v>
      </c>
      <c r="G115" s="172" t="s">
        <v>146</v>
      </c>
      <c r="H115" s="172" t="s">
        <v>120</v>
      </c>
    </row>
    <row r="116" spans="2:8">
      <c r="B116" s="16">
        <v>2030</v>
      </c>
      <c r="C116">
        <f>SUMIFS($G$73:$AJ$73,$G$71:$AJ$71,$B116,$G$72:$AJ$72,$H116)</f>
        <v>28.936911793756998</v>
      </c>
      <c r="D116">
        <f t="shared" ref="D116:D117" si="20">SUMIFS($G$75:$AJ$75,$G$71:$AJ$71,$B116,$G$72:$AJ$72,$H116)</f>
        <v>36.599312457751829</v>
      </c>
      <c r="E116" s="56" t="s">
        <v>11</v>
      </c>
      <c r="G116" s="172" t="s">
        <v>146</v>
      </c>
      <c r="H116" s="172" t="s">
        <v>119</v>
      </c>
    </row>
    <row r="117" spans="2:8">
      <c r="B117" s="16">
        <v>2030</v>
      </c>
      <c r="C117">
        <f>SUMIFS($G$73:$AJ$73,$G$71:$AJ$71,$B117,$G$72:$AJ$72,$H117)</f>
        <v>24.967883252439261</v>
      </c>
      <c r="D117">
        <f t="shared" si="20"/>
        <v>52.73026409005687</v>
      </c>
      <c r="E117" s="56" t="s">
        <v>12</v>
      </c>
      <c r="G117" s="172" t="s">
        <v>146</v>
      </c>
      <c r="H117" s="172" t="s">
        <v>106</v>
      </c>
    </row>
    <row r="118" spans="2:8">
      <c r="B118" s="16">
        <v>2030</v>
      </c>
      <c r="C118">
        <f>SUMIFS($G$74:$AJ$74,$G$71:$AJ$71,$B118,$G$72:$AJ$72,$H118)</f>
        <v>13.852793837701856</v>
      </c>
      <c r="D118">
        <f>SUMIFS($G$76:$AJ$76,$G$71:$AJ$71,$B118,$G$72:$AJ$72,$H118)</f>
        <v>15.896285443761348</v>
      </c>
      <c r="E118" s="56" t="s">
        <v>13</v>
      </c>
      <c r="G118" s="172" t="s">
        <v>147</v>
      </c>
      <c r="H118" s="172" t="s">
        <v>120</v>
      </c>
    </row>
    <row r="119" spans="2:8">
      <c r="B119" s="16">
        <v>2030</v>
      </c>
      <c r="C119">
        <f t="shared" ref="C119:C120" si="21">SUMIFS($G$74:$AJ$74,$G$71:$AJ$71,$B119,$G$72:$AJ$72,$H119)</f>
        <v>45.856449824870253</v>
      </c>
      <c r="D119">
        <f t="shared" ref="D119:D120" si="22">SUMIFS($G$76:$AJ$76,$G$71:$AJ$71,$B119,$G$72:$AJ$72,$H119)</f>
        <v>22.950434865053897</v>
      </c>
      <c r="E119" s="56" t="s">
        <v>14</v>
      </c>
      <c r="G119" s="172" t="s">
        <v>147</v>
      </c>
      <c r="H119" s="172" t="s">
        <v>119</v>
      </c>
    </row>
    <row r="120" spans="2:8">
      <c r="B120" s="16">
        <v>2030</v>
      </c>
      <c r="C120">
        <f t="shared" si="21"/>
        <v>1.3749301272337984</v>
      </c>
      <c r="D120">
        <f t="shared" si="22"/>
        <v>2.096876880908821</v>
      </c>
      <c r="E120" s="56" t="s">
        <v>15</v>
      </c>
      <c r="G120" s="172" t="s">
        <v>147</v>
      </c>
      <c r="H120" s="172" t="s">
        <v>106</v>
      </c>
    </row>
    <row r="121" spans="2:8">
      <c r="B121" s="16">
        <v>2035</v>
      </c>
      <c r="C121">
        <f>SUMIFS($G$73:$AJ$73,$G$71:$AJ$71,$B121,$G$72:$AJ$72,$H121)</f>
        <v>30.1543205391038</v>
      </c>
      <c r="D121">
        <f>SUMIFS($G$75:$AJ$75,$G$71:$AJ$71,$B121,$G$72:$AJ$72,$H121)</f>
        <v>53.159282174983836</v>
      </c>
      <c r="E121" s="56" t="s">
        <v>10</v>
      </c>
      <c r="G121" s="172" t="s">
        <v>146</v>
      </c>
      <c r="H121" s="172" t="s">
        <v>120</v>
      </c>
    </row>
    <row r="122" spans="2:8">
      <c r="B122" s="16">
        <v>2035</v>
      </c>
      <c r="C122">
        <f>SUMIFS($G$73:$AJ$73,$G$71:$AJ$71,$B122,$G$72:$AJ$72,$H122)</f>
        <v>29.782227247149251</v>
      </c>
      <c r="D122">
        <f t="shared" ref="D122:D123" si="23">SUMIFS($G$75:$AJ$75,$G$71:$AJ$71,$B122,$G$72:$AJ$72,$H122)</f>
        <v>36.653096206877073</v>
      </c>
      <c r="E122" s="56" t="s">
        <v>11</v>
      </c>
      <c r="G122" s="172" t="s">
        <v>146</v>
      </c>
      <c r="H122" s="172" t="s">
        <v>119</v>
      </c>
    </row>
    <row r="123" spans="2:8">
      <c r="B123" s="16">
        <v>2035</v>
      </c>
      <c r="C123">
        <f>SUMIFS($G$73:$AJ$73,$G$71:$AJ$71,$B123,$G$72:$AJ$72,$H123)</f>
        <v>24.910293945098008</v>
      </c>
      <c r="D123">
        <f t="shared" si="23"/>
        <v>52.490789431569027</v>
      </c>
      <c r="E123" s="56" t="s">
        <v>12</v>
      </c>
      <c r="G123" s="172" t="s">
        <v>146</v>
      </c>
      <c r="H123" s="172" t="s">
        <v>106</v>
      </c>
    </row>
    <row r="124" spans="2:8">
      <c r="B124" s="16">
        <v>2035</v>
      </c>
      <c r="C124">
        <f>SUMIFS($G$74:$AJ$74,$G$71:$AJ$71,$B124,$G$72:$AJ$72,$H124)</f>
        <v>14.381136972843427</v>
      </c>
      <c r="D124">
        <f>SUMIFS($G$76:$AJ$76,$G$71:$AJ$71,$B124,$G$72:$AJ$72,$H124)</f>
        <v>16.162912760809878</v>
      </c>
      <c r="E124" s="56" t="s">
        <v>13</v>
      </c>
      <c r="G124" s="172" t="s">
        <v>147</v>
      </c>
      <c r="H124" s="172" t="s">
        <v>120</v>
      </c>
    </row>
    <row r="125" spans="2:8">
      <c r="B125" s="16">
        <v>2035</v>
      </c>
      <c r="C125">
        <f t="shared" ref="C125:C126" si="24">SUMIFS($G$74:$AJ$74,$G$71:$AJ$71,$B125,$G$72:$AJ$72,$H125)</f>
        <v>47.541018544428226</v>
      </c>
      <c r="D125">
        <f t="shared" ref="D125:D126" si="25">SUMIFS($G$76:$AJ$76,$G$71:$AJ$71,$B125,$G$72:$AJ$72,$H125)</f>
        <v>23.378977752406172</v>
      </c>
      <c r="E125" s="56" t="s">
        <v>14</v>
      </c>
      <c r="G125" s="172" t="s">
        <v>147</v>
      </c>
      <c r="H125" s="172" t="s">
        <v>119</v>
      </c>
    </row>
    <row r="126" spans="2:8">
      <c r="B126" s="16">
        <v>2035</v>
      </c>
      <c r="C126">
        <f t="shared" si="24"/>
        <v>1.419386020470738</v>
      </c>
      <c r="D126">
        <f t="shared" si="25"/>
        <v>2.1353382663699989</v>
      </c>
      <c r="E126" s="56" t="s">
        <v>15</v>
      </c>
      <c r="G126" s="172" t="s">
        <v>147</v>
      </c>
      <c r="H126" s="172" t="s">
        <v>106</v>
      </c>
    </row>
    <row r="127" spans="2:8">
      <c r="B127" s="16">
        <v>2040</v>
      </c>
      <c r="C127">
        <f>SUMIFS($G$73:$AJ$73,$G$71:$AJ$71,$B127,$G$72:$AJ$72,$H127)</f>
        <v>30.214432429188228</v>
      </c>
      <c r="D127">
        <f>SUMIFS($G$75:$AJ$75,$G$71:$AJ$71,$B127,$G$72:$AJ$72,$H127)</f>
        <v>52.714143413476506</v>
      </c>
      <c r="E127" s="56" t="s">
        <v>10</v>
      </c>
      <c r="G127" s="172" t="s">
        <v>146</v>
      </c>
      <c r="H127" s="172" t="s">
        <v>120</v>
      </c>
    </row>
    <row r="128" spans="2:8">
      <c r="B128" s="16">
        <v>2040</v>
      </c>
      <c r="C128">
        <f>SUMIFS($G$73:$AJ$73,$G$71:$AJ$71,$B128,$G$72:$AJ$72,$H128)</f>
        <v>30.514303273639779</v>
      </c>
      <c r="D128">
        <f t="shared" ref="D128:D129" si="26">SUMIFS($G$75:$AJ$75,$G$71:$AJ$71,$B128,$G$72:$AJ$72,$H128)</f>
        <v>36.503469914042036</v>
      </c>
      <c r="E128" s="56" t="s">
        <v>11</v>
      </c>
      <c r="G128" s="172" t="s">
        <v>146</v>
      </c>
      <c r="H128" s="172" t="s">
        <v>119</v>
      </c>
    </row>
    <row r="129" spans="2:8">
      <c r="B129" s="16">
        <v>2040</v>
      </c>
      <c r="C129">
        <f>SUMIFS($G$73:$AJ$73,$G$71:$AJ$71,$B129,$G$72:$AJ$72,$H129)</f>
        <v>24.833406285077519</v>
      </c>
      <c r="D129">
        <f t="shared" si="26"/>
        <v>51.945749086593601</v>
      </c>
      <c r="E129" s="56" t="s">
        <v>12</v>
      </c>
      <c r="G129" s="172" t="s">
        <v>146</v>
      </c>
      <c r="H129" s="172" t="s">
        <v>106</v>
      </c>
    </row>
    <row r="130" spans="2:8">
      <c r="B130" s="16">
        <v>2040</v>
      </c>
      <c r="C130">
        <f>SUMIFS($G$74:$AJ$74,$G$71:$AJ$71,$B130,$G$72:$AJ$72,$H130)</f>
        <v>14.77400709451393</v>
      </c>
      <c r="D130">
        <f>SUMIFS($G$76:$AJ$76,$G$71:$AJ$71,$B130,$G$72:$AJ$72,$H130)</f>
        <v>16.342686296310792</v>
      </c>
      <c r="E130" s="56" t="s">
        <v>13</v>
      </c>
      <c r="G130" s="172" t="s">
        <v>147</v>
      </c>
      <c r="H130" s="172" t="s">
        <v>120</v>
      </c>
    </row>
    <row r="131" spans="2:8">
      <c r="B131" s="16">
        <v>2040</v>
      </c>
      <c r="C131">
        <f t="shared" ref="C131:C132" si="27">SUMIFS($G$74:$AJ$74,$G$71:$AJ$71,$B131,$G$72:$AJ$72,$H131)</f>
        <v>49.101735974931579</v>
      </c>
      <c r="D131">
        <f t="shared" ref="D131:D132" si="28">SUMIFS($G$76:$AJ$76,$G$71:$AJ$71,$B131,$G$72:$AJ$72,$H131)</f>
        <v>23.63351389388734</v>
      </c>
      <c r="E131" s="56" t="s">
        <v>14</v>
      </c>
      <c r="G131" s="172" t="s">
        <v>147</v>
      </c>
      <c r="H131" s="172" t="s">
        <v>119</v>
      </c>
    </row>
    <row r="132" spans="2:8">
      <c r="B132" s="16">
        <v>2040</v>
      </c>
      <c r="C132">
        <f t="shared" si="27"/>
        <v>1.4469491437781621</v>
      </c>
      <c r="D132">
        <f t="shared" si="28"/>
        <v>2.1617894631986778</v>
      </c>
      <c r="E132" s="56" t="s">
        <v>15</v>
      </c>
      <c r="G132" s="172" t="s">
        <v>147</v>
      </c>
      <c r="H132" s="172" t="s">
        <v>106</v>
      </c>
    </row>
    <row r="133" spans="2:8">
      <c r="B133" s="16">
        <v>2045</v>
      </c>
      <c r="C133">
        <f>SUMIFS($G$73:$AJ$73,$G$71:$AJ$71,$B133,$G$72:$AJ$72,$H133)</f>
        <v>30.306769734150809</v>
      </c>
      <c r="D133">
        <f>SUMIFS($G$75:$AJ$75,$G$71:$AJ$71,$B133,$G$72:$AJ$72,$H133)</f>
        <v>52.293897499676874</v>
      </c>
      <c r="E133" s="56" t="s">
        <v>10</v>
      </c>
      <c r="G133" s="172" t="s">
        <v>146</v>
      </c>
      <c r="H133" s="172" t="s">
        <v>120</v>
      </c>
    </row>
    <row r="134" spans="2:8">
      <c r="B134" s="16">
        <v>2045</v>
      </c>
      <c r="C134">
        <f>SUMIFS($G$73:$AJ$73,$G$71:$AJ$71,$B134,$G$72:$AJ$72,$H134)</f>
        <v>31.252594123658891</v>
      </c>
      <c r="D134">
        <f t="shared" ref="D134:D135" si="29">SUMIFS($G$75:$AJ$75,$G$71:$AJ$71,$B134,$G$72:$AJ$72,$H134)</f>
        <v>36.323945835380073</v>
      </c>
      <c r="E134" s="56" t="s">
        <v>11</v>
      </c>
      <c r="G134" s="172" t="s">
        <v>146</v>
      </c>
      <c r="H134" s="172" t="s">
        <v>119</v>
      </c>
    </row>
    <row r="135" spans="2:8">
      <c r="B135" s="16">
        <v>2045</v>
      </c>
      <c r="C135">
        <f>SUMIFS($G$73:$AJ$73,$G$71:$AJ$71,$B135,$G$72:$AJ$72,$H135)</f>
        <v>24.791825735040987</v>
      </c>
      <c r="D135">
        <f t="shared" si="29"/>
        <v>51.447064122299466</v>
      </c>
      <c r="E135" s="56" t="s">
        <v>12</v>
      </c>
      <c r="G135" s="172" t="s">
        <v>146</v>
      </c>
      <c r="H135" s="172" t="s">
        <v>106</v>
      </c>
    </row>
    <row r="136" spans="2:8">
      <c r="B136" s="16">
        <v>2045</v>
      </c>
      <c r="C136">
        <f>SUMIFS($G$74:$AJ$74,$G$71:$AJ$71,$B136,$G$72:$AJ$72,$H136)</f>
        <v>15.241561494084118</v>
      </c>
      <c r="D136">
        <f>SUMIFS($G$76:$AJ$76,$G$71:$AJ$71,$B136,$G$72:$AJ$72,$H136)</f>
        <v>16.695403877441066</v>
      </c>
      <c r="E136" s="56" t="s">
        <v>13</v>
      </c>
      <c r="G136" s="172" t="s">
        <v>147</v>
      </c>
      <c r="H136" s="172" t="s">
        <v>120</v>
      </c>
    </row>
    <row r="137" spans="2:8">
      <c r="B137" s="16">
        <v>2045</v>
      </c>
      <c r="C137">
        <f t="shared" ref="C137:C138" si="30">SUMIFS($G$74:$AJ$74,$G$71:$AJ$71,$B137,$G$72:$AJ$72,$H137)</f>
        <v>51.018820340891978</v>
      </c>
      <c r="D137">
        <f t="shared" ref="D137:D138" si="31">SUMIFS($G$76:$AJ$76,$G$71:$AJ$71,$B137,$G$72:$AJ$72,$H137)</f>
        <v>24.216923828728913</v>
      </c>
      <c r="E137" s="56" t="s">
        <v>14</v>
      </c>
      <c r="G137" s="172" t="s">
        <v>147</v>
      </c>
      <c r="H137" s="172" t="s">
        <v>119</v>
      </c>
    </row>
    <row r="138" spans="2:8">
      <c r="B138" s="16">
        <v>2045</v>
      </c>
      <c r="C138">
        <f t="shared" si="30"/>
        <v>1.4861507114828671</v>
      </c>
      <c r="D138">
        <f t="shared" si="31"/>
        <v>2.2141455203075902</v>
      </c>
      <c r="E138" s="56" t="s">
        <v>15</v>
      </c>
      <c r="G138" s="172" t="s">
        <v>147</v>
      </c>
      <c r="H138" s="172" t="s">
        <v>106</v>
      </c>
    </row>
    <row r="139" spans="2:8">
      <c r="B139" s="16">
        <v>2050</v>
      </c>
      <c r="C139">
        <f>SUMIFS($G$73:$AJ$73,$G$71:$AJ$71,$B139,$G$72:$AJ$72,$H139)</f>
        <v>30.446675407142603</v>
      </c>
      <c r="D139">
        <f>SUMIFS($G$75:$AJ$75,$G$71:$AJ$71,$B139,$G$72:$AJ$72,$H139)</f>
        <v>51.981421955233046</v>
      </c>
      <c r="E139" s="56" t="s">
        <v>10</v>
      </c>
      <c r="G139" s="172" t="s">
        <v>146</v>
      </c>
      <c r="H139" s="172" t="s">
        <v>120</v>
      </c>
    </row>
    <row r="140" spans="2:8">
      <c r="B140" s="16">
        <v>2050</v>
      </c>
      <c r="C140">
        <f>SUMIFS($G$73:$AJ$73,$G$71:$AJ$71,$B140,$G$72:$AJ$72,$H140)</f>
        <v>31.921393361754838</v>
      </c>
      <c r="D140">
        <f t="shared" ref="D140:D141" si="32">SUMIFS($G$75:$AJ$75,$G$71:$AJ$71,$B140,$G$72:$AJ$72,$H140)</f>
        <v>36.211953636005966</v>
      </c>
      <c r="E140" s="56" t="s">
        <v>11</v>
      </c>
      <c r="G140" s="172" t="s">
        <v>146</v>
      </c>
      <c r="H140" s="172" t="s">
        <v>119</v>
      </c>
    </row>
    <row r="141" spans="2:8">
      <c r="B141" s="16">
        <v>2050</v>
      </c>
      <c r="C141">
        <f>SUMIFS($G$73:$AJ$73,$G$71:$AJ$71,$B141,$G$72:$AJ$72,$H141)</f>
        <v>24.815296123158877</v>
      </c>
      <c r="D141">
        <f t="shared" si="32"/>
        <v>51.121861856640415</v>
      </c>
      <c r="E141" s="56" t="s">
        <v>12</v>
      </c>
      <c r="G141" s="172" t="s">
        <v>146</v>
      </c>
      <c r="H141" s="172" t="s">
        <v>106</v>
      </c>
    </row>
    <row r="142" spans="2:8">
      <c r="B142" s="16">
        <v>2050</v>
      </c>
      <c r="C142">
        <f>SUMIFS($G$74:$AJ$74,$G$71:$AJ$71,$B142,$G$72:$AJ$72,$H142)</f>
        <v>15.757831889123503</v>
      </c>
      <c r="D142">
        <f>SUMIFS($G$76:$AJ$76,$G$71:$AJ$71,$B142,$G$72:$AJ$72,$H142)</f>
        <v>17.084809757123285</v>
      </c>
      <c r="E142" s="56" t="s">
        <v>13</v>
      </c>
      <c r="G142" s="172" t="s">
        <v>147</v>
      </c>
      <c r="H142" s="172" t="s">
        <v>120</v>
      </c>
    </row>
    <row r="143" spans="2:8">
      <c r="B143" s="16">
        <v>2050</v>
      </c>
      <c r="C143">
        <f t="shared" ref="C143:C144" si="33">SUMIFS($G$74:$AJ$74,$G$71:$AJ$71,$B143,$G$72:$AJ$72,$H143)</f>
        <v>53.142562494525961</v>
      </c>
      <c r="D143">
        <f t="shared" ref="D143:D144" si="34">SUMIFS($G$76:$AJ$76,$G$71:$AJ$71,$B143,$G$72:$AJ$72,$H143)</f>
        <v>24.819492016281195</v>
      </c>
      <c r="E143" s="56" t="s">
        <v>14</v>
      </c>
      <c r="G143" s="172" t="s">
        <v>147</v>
      </c>
      <c r="H143" s="172" t="s">
        <v>119</v>
      </c>
    </row>
    <row r="144" spans="2:8">
      <c r="B144" s="16">
        <v>2050</v>
      </c>
      <c r="C144">
        <f t="shared" si="33"/>
        <v>1.5297318794723809</v>
      </c>
      <c r="D144">
        <f t="shared" si="34"/>
        <v>2.2721375319855923</v>
      </c>
      <c r="E144" s="56" t="s">
        <v>15</v>
      </c>
      <c r="G144" s="172" t="s">
        <v>147</v>
      </c>
      <c r="H144" s="172" t="s">
        <v>106</v>
      </c>
    </row>
    <row r="145" spans="7:8">
      <c r="G145" s="172"/>
      <c r="H145" s="172"/>
    </row>
    <row r="146" spans="7:8">
      <c r="G146" s="172"/>
      <c r="H146" s="172"/>
    </row>
    <row r="147" spans="7:8">
      <c r="G147" s="172"/>
      <c r="H147" s="172"/>
    </row>
    <row r="148" spans="7:8">
      <c r="G148" s="172"/>
      <c r="H148" s="172"/>
    </row>
    <row r="149" spans="7:8">
      <c r="G149" s="172"/>
      <c r="H149" s="172"/>
    </row>
    <row r="150" spans="7:8">
      <c r="G150" s="172"/>
      <c r="H150" s="172"/>
    </row>
    <row r="178" spans="1:1">
      <c r="A178" s="113"/>
    </row>
    <row r="179" spans="1:1">
      <c r="A179" s="113"/>
    </row>
    <row r="180" spans="1:1">
      <c r="A180" s="113"/>
    </row>
    <row r="183" spans="1:1">
      <c r="A183" s="113"/>
    </row>
    <row r="274" spans="1:1">
      <c r="A274" s="113"/>
    </row>
    <row r="275" spans="1:1">
      <c r="A275" s="113"/>
    </row>
    <row r="276" spans="1:1">
      <c r="A276" s="113"/>
    </row>
    <row r="277" spans="1:1">
      <c r="A277" s="113"/>
    </row>
    <row r="278" spans="1:1">
      <c r="A278" s="113"/>
    </row>
    <row r="279" spans="1:1">
      <c r="A279" s="113"/>
    </row>
    <row r="280" spans="1:1">
      <c r="A280" s="113"/>
    </row>
    <row r="281" spans="1:1">
      <c r="A281" s="113"/>
    </row>
    <row r="282" spans="1:1">
      <c r="A282" s="113"/>
    </row>
    <row r="283" spans="1:1">
      <c r="A283" s="113"/>
    </row>
    <row r="284" spans="1:1">
      <c r="A284" s="113"/>
    </row>
    <row r="285" spans="1:1">
      <c r="A285" s="113"/>
    </row>
    <row r="286" spans="1:1">
      <c r="A286" s="113"/>
    </row>
    <row r="287" spans="1:1">
      <c r="A287" s="113"/>
    </row>
    <row r="288" spans="1:1">
      <c r="A288" s="113"/>
    </row>
    <row r="289" spans="1:1">
      <c r="A289" s="113"/>
    </row>
    <row r="290" spans="1:1">
      <c r="A290" s="113"/>
    </row>
    <row r="291" spans="1:1">
      <c r="A291" s="113"/>
    </row>
    <row r="292" spans="1:1">
      <c r="A292" s="113"/>
    </row>
    <row r="293" spans="1:1">
      <c r="A293" s="113"/>
    </row>
    <row r="294" spans="1:1">
      <c r="A294" s="113"/>
    </row>
    <row r="295" spans="1:1">
      <c r="A295" s="113"/>
    </row>
    <row r="296" spans="1:1">
      <c r="A296" s="113"/>
    </row>
    <row r="297" spans="1:1">
      <c r="A297" s="113"/>
    </row>
    <row r="298" spans="1:1">
      <c r="A298" s="113"/>
    </row>
    <row r="299" spans="1:1">
      <c r="A299" s="113"/>
    </row>
    <row r="300" spans="1:1">
      <c r="A300" s="113"/>
    </row>
    <row r="301" spans="1:1">
      <c r="A301" s="113"/>
    </row>
    <row r="302" spans="1:1">
      <c r="A302" s="113"/>
    </row>
    <row r="303" spans="1:1">
      <c r="A303" s="113"/>
    </row>
    <row r="304" spans="1:1">
      <c r="A304" s="113"/>
    </row>
    <row r="305" spans="1:1">
      <c r="A305" s="113"/>
    </row>
    <row r="306" spans="1:1">
      <c r="A306" s="113"/>
    </row>
    <row r="307" spans="1:1">
      <c r="A307" s="113"/>
    </row>
    <row r="308" spans="1:1">
      <c r="A308" s="113"/>
    </row>
    <row r="309" spans="1:1">
      <c r="A309" s="113"/>
    </row>
    <row r="544" spans="1:1">
      <c r="A544" s="113"/>
    </row>
    <row r="545" spans="1:1">
      <c r="A545" s="113"/>
    </row>
    <row r="546" spans="1:1">
      <c r="A546" s="113"/>
    </row>
    <row r="547" spans="1:1">
      <c r="A547" s="113"/>
    </row>
    <row r="548" spans="1:1">
      <c r="A548" s="113"/>
    </row>
    <row r="549" spans="1:1">
      <c r="A549" s="113"/>
    </row>
    <row r="550" spans="1:1">
      <c r="A550" s="113"/>
    </row>
    <row r="551" spans="1:1">
      <c r="A551" s="113"/>
    </row>
    <row r="552" spans="1:1">
      <c r="A552" s="113"/>
    </row>
    <row r="553" spans="1:1">
      <c r="A553" s="113"/>
    </row>
    <row r="554" spans="1:1">
      <c r="A554" s="113"/>
    </row>
    <row r="555" spans="1:1">
      <c r="A555" s="113"/>
    </row>
    <row r="556" spans="1:1">
      <c r="A556" s="113"/>
    </row>
    <row r="557" spans="1:1">
      <c r="A557" s="113"/>
    </row>
    <row r="558" spans="1:1">
      <c r="A558" s="113"/>
    </row>
    <row r="559" spans="1:1">
      <c r="A559" s="113"/>
    </row>
    <row r="560" spans="1:1">
      <c r="A560" s="113"/>
    </row>
    <row r="561" spans="1:1">
      <c r="A561" s="113"/>
    </row>
    <row r="562" spans="1:1">
      <c r="A562" s="113"/>
    </row>
    <row r="563" spans="1:1">
      <c r="A563" s="113"/>
    </row>
    <row r="564" spans="1:1">
      <c r="A564" s="113"/>
    </row>
    <row r="565" spans="1:1">
      <c r="A565" s="113"/>
    </row>
    <row r="566" spans="1:1">
      <c r="A566" s="113"/>
    </row>
    <row r="567" spans="1:1">
      <c r="A567" s="113"/>
    </row>
    <row r="568" spans="1:1">
      <c r="A568" s="113"/>
    </row>
    <row r="569" spans="1:1">
      <c r="A569" s="113"/>
    </row>
    <row r="570" spans="1:1">
      <c r="A570" s="113"/>
    </row>
    <row r="571" spans="1:1">
      <c r="A571" s="113"/>
    </row>
    <row r="572" spans="1:1">
      <c r="A572" s="113"/>
    </row>
    <row r="573" spans="1:1">
      <c r="A573" s="113"/>
    </row>
    <row r="574" spans="1:1">
      <c r="A574" s="113"/>
    </row>
    <row r="575" spans="1:1">
      <c r="A575" s="113"/>
    </row>
    <row r="576" spans="1:1">
      <c r="A576" s="113"/>
    </row>
    <row r="577" spans="1:1">
      <c r="A577" s="113"/>
    </row>
    <row r="578" spans="1:1">
      <c r="A578" s="113"/>
    </row>
    <row r="579" spans="1:1">
      <c r="A579" s="113"/>
    </row>
    <row r="580" spans="1:1">
      <c r="A580" s="113"/>
    </row>
    <row r="581" spans="1:1">
      <c r="A581" s="113"/>
    </row>
    <row r="582" spans="1:1">
      <c r="A582" s="113"/>
    </row>
    <row r="583" spans="1:1">
      <c r="A583" s="113"/>
    </row>
    <row r="584" spans="1:1">
      <c r="A584" s="113"/>
    </row>
    <row r="585" spans="1:1">
      <c r="A585" s="113"/>
    </row>
    <row r="586" spans="1:1">
      <c r="A586" s="113"/>
    </row>
    <row r="587" spans="1:1">
      <c r="A587" s="113"/>
    </row>
    <row r="588" spans="1:1">
      <c r="A588" s="113"/>
    </row>
    <row r="589" spans="1:1">
      <c r="A589" s="113"/>
    </row>
    <row r="590" spans="1:1">
      <c r="A590" s="113"/>
    </row>
    <row r="591" spans="1:1">
      <c r="A591" s="113"/>
    </row>
    <row r="592" spans="1:1">
      <c r="A592" s="113"/>
    </row>
    <row r="593" spans="1:1">
      <c r="A593" s="113"/>
    </row>
    <row r="594" spans="1:1">
      <c r="A594" s="113"/>
    </row>
    <row r="595" spans="1:1">
      <c r="A595" s="113"/>
    </row>
    <row r="596" spans="1:1">
      <c r="A596" s="113"/>
    </row>
    <row r="597" spans="1:1">
      <c r="A597" s="113"/>
    </row>
    <row r="598" spans="1:1">
      <c r="A598" s="113"/>
    </row>
    <row r="599" spans="1:1">
      <c r="A599" s="113"/>
    </row>
    <row r="600" spans="1:1">
      <c r="A600" s="113"/>
    </row>
    <row r="601" spans="1:1">
      <c r="A601" s="113"/>
    </row>
    <row r="602" spans="1:1">
      <c r="A602" s="113"/>
    </row>
    <row r="603" spans="1:1">
      <c r="A603" s="113"/>
    </row>
    <row r="604" spans="1:1">
      <c r="A604" s="113"/>
    </row>
    <row r="605" spans="1:1">
      <c r="A605" s="113"/>
    </row>
    <row r="606" spans="1:1">
      <c r="A606" s="113"/>
    </row>
    <row r="607" spans="1:1">
      <c r="A607" s="113"/>
    </row>
    <row r="608" spans="1:1">
      <c r="A608" s="113"/>
    </row>
    <row r="609" spans="1:1">
      <c r="A609" s="113"/>
    </row>
    <row r="610" spans="1:1">
      <c r="A610" s="113"/>
    </row>
    <row r="611" spans="1:1">
      <c r="A611" s="113"/>
    </row>
    <row r="612" spans="1:1">
      <c r="A612" s="113"/>
    </row>
    <row r="613" spans="1:1">
      <c r="A613" s="113"/>
    </row>
    <row r="614" spans="1:1">
      <c r="A614" s="113"/>
    </row>
    <row r="615" spans="1:1">
      <c r="A615" s="113"/>
    </row>
    <row r="616" spans="1:1">
      <c r="A616" s="113"/>
    </row>
    <row r="617" spans="1:1">
      <c r="A617" s="113"/>
    </row>
    <row r="618" spans="1:1">
      <c r="A618" s="113"/>
    </row>
    <row r="619" spans="1:1">
      <c r="A619" s="113"/>
    </row>
    <row r="620" spans="1:1">
      <c r="A620" s="113"/>
    </row>
    <row r="621" spans="1:1">
      <c r="A621" s="113"/>
    </row>
    <row r="622" spans="1:1">
      <c r="A622" s="113"/>
    </row>
    <row r="623" spans="1:1">
      <c r="A623" s="113"/>
    </row>
    <row r="624" spans="1:1">
      <c r="A624" s="113"/>
    </row>
    <row r="626" spans="1:1">
      <c r="A626" s="113"/>
    </row>
    <row r="627" spans="1:1">
      <c r="A627" s="113"/>
    </row>
    <row r="628" spans="1:1">
      <c r="A628" s="113"/>
    </row>
    <row r="629" spans="1:1">
      <c r="A629" s="113"/>
    </row>
    <row r="630" spans="1:1">
      <c r="A630" s="113"/>
    </row>
    <row r="631" spans="1:1">
      <c r="A631" s="113"/>
    </row>
    <row r="632" spans="1:1">
      <c r="A632" s="113"/>
    </row>
    <row r="633" spans="1:1">
      <c r="A633" s="113"/>
    </row>
    <row r="652" spans="1:1">
      <c r="A652" s="113"/>
    </row>
    <row r="653" spans="1:1">
      <c r="A653" s="113"/>
    </row>
    <row r="654" spans="1:1">
      <c r="A654" s="113"/>
    </row>
    <row r="655" spans="1:1">
      <c r="A655" s="113"/>
    </row>
    <row r="656" spans="1:1">
      <c r="A656" s="113"/>
    </row>
    <row r="657" spans="1:1">
      <c r="A657" s="113"/>
    </row>
    <row r="658" spans="1:1">
      <c r="A658" s="113"/>
    </row>
    <row r="659" spans="1:1">
      <c r="A659" s="113"/>
    </row>
    <row r="660" spans="1:1">
      <c r="A660" s="113"/>
    </row>
    <row r="661" spans="1:1">
      <c r="A661" s="113"/>
    </row>
    <row r="662" spans="1:1">
      <c r="A662" s="113"/>
    </row>
    <row r="663" spans="1:1">
      <c r="A663" s="113"/>
    </row>
    <row r="664" spans="1:1">
      <c r="A664" s="113"/>
    </row>
    <row r="665" spans="1:1">
      <c r="A665" s="113"/>
    </row>
    <row r="666" spans="1:1">
      <c r="A666" s="113"/>
    </row>
    <row r="667" spans="1:1">
      <c r="A667" s="113"/>
    </row>
    <row r="668" spans="1:1">
      <c r="A668" s="113"/>
    </row>
    <row r="669" spans="1:1">
      <c r="A669" s="113"/>
    </row>
    <row r="673" spans="1:1">
      <c r="A673" s="113"/>
    </row>
    <row r="674" spans="1:1">
      <c r="A674" s="113"/>
    </row>
    <row r="675" spans="1:1">
      <c r="A675" s="113"/>
    </row>
    <row r="676" spans="1:1">
      <c r="A676" s="113"/>
    </row>
    <row r="677" spans="1:1">
      <c r="A677" s="113"/>
    </row>
    <row r="678" spans="1:1">
      <c r="A678" s="113"/>
    </row>
    <row r="706" spans="1:1">
      <c r="A706" s="113"/>
    </row>
    <row r="707" spans="1:1">
      <c r="A707" s="113"/>
    </row>
    <row r="708" spans="1:1">
      <c r="A708" s="113"/>
    </row>
    <row r="709" spans="1:1">
      <c r="A709" s="113"/>
    </row>
    <row r="710" spans="1:1">
      <c r="A710" s="113"/>
    </row>
    <row r="711" spans="1:1">
      <c r="A711" s="113"/>
    </row>
    <row r="712" spans="1:1">
      <c r="A712" s="113"/>
    </row>
    <row r="713" spans="1:1">
      <c r="A713" s="113"/>
    </row>
    <row r="714" spans="1:1">
      <c r="A714" s="113"/>
    </row>
    <row r="715" spans="1:1">
      <c r="A715" s="113"/>
    </row>
    <row r="716" spans="1:1">
      <c r="A716" s="113"/>
    </row>
    <row r="717" spans="1:1">
      <c r="A717" s="113"/>
    </row>
    <row r="718" spans="1:1">
      <c r="A718" s="113"/>
    </row>
    <row r="719" spans="1:1">
      <c r="A719" s="113"/>
    </row>
    <row r="720" spans="1:1">
      <c r="A720" s="113"/>
    </row>
    <row r="721" spans="1:1">
      <c r="A721" s="113"/>
    </row>
    <row r="722" spans="1:1">
      <c r="A722" s="113"/>
    </row>
    <row r="723" spans="1:1">
      <c r="A723" s="113"/>
    </row>
    <row r="724" spans="1:1">
      <c r="A724" s="113"/>
    </row>
    <row r="725" spans="1:1">
      <c r="A725" s="113"/>
    </row>
    <row r="726" spans="1:1">
      <c r="A726" s="113"/>
    </row>
    <row r="727" spans="1:1">
      <c r="A727" s="113"/>
    </row>
    <row r="728" spans="1:1">
      <c r="A728" s="113"/>
    </row>
    <row r="729" spans="1:1">
      <c r="A729" s="113"/>
    </row>
    <row r="730" spans="1:1">
      <c r="A730" s="113"/>
    </row>
    <row r="731" spans="1:1">
      <c r="A731" s="113"/>
    </row>
    <row r="732" spans="1:1">
      <c r="A732" s="113"/>
    </row>
    <row r="733" spans="1:1">
      <c r="A733" s="113"/>
    </row>
    <row r="734" spans="1:1">
      <c r="A734" s="113"/>
    </row>
    <row r="735" spans="1:1">
      <c r="A735" s="113"/>
    </row>
    <row r="736" spans="1:1">
      <c r="A736" s="113"/>
    </row>
    <row r="737" spans="1:1">
      <c r="A737" s="113"/>
    </row>
    <row r="738" spans="1:1">
      <c r="A738" s="113"/>
    </row>
    <row r="739" spans="1:1">
      <c r="A739" s="113"/>
    </row>
    <row r="740" spans="1:1">
      <c r="A740" s="113"/>
    </row>
    <row r="741" spans="1:1">
      <c r="A741" s="113"/>
    </row>
    <row r="760" spans="1:1">
      <c r="A760" s="113"/>
    </row>
    <row r="761" spans="1:1">
      <c r="A761" s="113"/>
    </row>
    <row r="762" spans="1:1">
      <c r="A762" s="113"/>
    </row>
    <row r="763" spans="1:1">
      <c r="A763" s="113"/>
    </row>
    <row r="764" spans="1:1">
      <c r="A764" s="113"/>
    </row>
    <row r="765" spans="1:1">
      <c r="A765" s="113"/>
    </row>
    <row r="766" spans="1:1">
      <c r="A766" s="113"/>
    </row>
    <row r="767" spans="1:1">
      <c r="A767" s="113"/>
    </row>
    <row r="768" spans="1:1">
      <c r="A768" s="113"/>
    </row>
    <row r="769" spans="1:1">
      <c r="A769" s="113"/>
    </row>
    <row r="770" spans="1:1">
      <c r="A770" s="113"/>
    </row>
    <row r="771" spans="1:1">
      <c r="A771" s="113"/>
    </row>
    <row r="772" spans="1:1">
      <c r="A772" s="113"/>
    </row>
    <row r="773" spans="1:1">
      <c r="A773" s="113"/>
    </row>
    <row r="774" spans="1:1">
      <c r="A774" s="113"/>
    </row>
    <row r="775" spans="1:1">
      <c r="A775" s="113"/>
    </row>
    <row r="776" spans="1:1">
      <c r="A776" s="113"/>
    </row>
    <row r="777" spans="1:1">
      <c r="A777" s="113"/>
    </row>
    <row r="778" spans="1:1">
      <c r="A778" s="113"/>
    </row>
    <row r="779" spans="1:1">
      <c r="A779" s="113"/>
    </row>
    <row r="780" spans="1:1">
      <c r="A780" s="113"/>
    </row>
    <row r="781" spans="1:1">
      <c r="A781" s="113"/>
    </row>
    <row r="782" spans="1:1">
      <c r="A782" s="113"/>
    </row>
    <row r="783" spans="1:1">
      <c r="A783" s="113"/>
    </row>
    <row r="784" spans="1:1">
      <c r="A784" s="113"/>
    </row>
    <row r="785" spans="1:1">
      <c r="A785" s="113"/>
    </row>
    <row r="786" spans="1:1">
      <c r="A786" s="113"/>
    </row>
    <row r="787" spans="1:1">
      <c r="A787" s="113"/>
    </row>
    <row r="788" spans="1:1">
      <c r="A788" s="113"/>
    </row>
    <row r="789" spans="1:1">
      <c r="A789" s="113"/>
    </row>
    <row r="790" spans="1:1">
      <c r="A790" s="113"/>
    </row>
    <row r="791" spans="1:1">
      <c r="A791" s="113"/>
    </row>
    <row r="792" spans="1:1">
      <c r="A792" s="113"/>
    </row>
    <row r="793" spans="1:1">
      <c r="A793" s="113"/>
    </row>
    <row r="794" spans="1:1">
      <c r="A794" s="113"/>
    </row>
    <row r="795" spans="1:1">
      <c r="A795" s="113"/>
    </row>
    <row r="814" spans="1:1">
      <c r="A814" s="113"/>
    </row>
    <row r="815" spans="1:1">
      <c r="A815" s="113"/>
    </row>
    <row r="816" spans="1:1">
      <c r="A816" s="113"/>
    </row>
    <row r="817" spans="1:1">
      <c r="A817" s="113"/>
    </row>
    <row r="818" spans="1:1">
      <c r="A818" s="113"/>
    </row>
    <row r="819" spans="1:1">
      <c r="A819" s="113"/>
    </row>
    <row r="820" spans="1:1">
      <c r="A820" s="113"/>
    </row>
    <row r="821" spans="1:1">
      <c r="A821" s="113"/>
    </row>
    <row r="822" spans="1:1">
      <c r="A822" s="113"/>
    </row>
    <row r="823" spans="1:1">
      <c r="A823" s="113"/>
    </row>
    <row r="824" spans="1:1">
      <c r="A824" s="113"/>
    </row>
    <row r="825" spans="1:1">
      <c r="A825" s="113"/>
    </row>
    <row r="826" spans="1:1">
      <c r="A826" s="113"/>
    </row>
    <row r="827" spans="1:1">
      <c r="A827" s="113"/>
    </row>
    <row r="828" spans="1:1">
      <c r="A828" s="113"/>
    </row>
    <row r="829" spans="1:1">
      <c r="A829" s="113"/>
    </row>
    <row r="830" spans="1:1">
      <c r="A830" s="113"/>
    </row>
    <row r="831" spans="1:1">
      <c r="A831" s="113"/>
    </row>
    <row r="832" spans="1:1">
      <c r="A832" s="113"/>
    </row>
    <row r="833" spans="1:1">
      <c r="A833" s="113"/>
    </row>
    <row r="834" spans="1:1">
      <c r="A834" s="113"/>
    </row>
    <row r="835" spans="1:1">
      <c r="A835" s="113"/>
    </row>
    <row r="836" spans="1:1">
      <c r="A836" s="113"/>
    </row>
    <row r="837" spans="1:1">
      <c r="A837" s="113"/>
    </row>
    <row r="838" spans="1:1">
      <c r="A838" s="113"/>
    </row>
    <row r="839" spans="1:1">
      <c r="A839" s="113"/>
    </row>
    <row r="840" spans="1:1">
      <c r="A840" s="113"/>
    </row>
    <row r="841" spans="1:1">
      <c r="A841" s="113"/>
    </row>
    <row r="842" spans="1:1">
      <c r="A842" s="113"/>
    </row>
    <row r="843" spans="1:1">
      <c r="A843" s="113"/>
    </row>
    <row r="844" spans="1:1">
      <c r="A844" s="113"/>
    </row>
    <row r="845" spans="1:1">
      <c r="A845" s="113"/>
    </row>
    <row r="846" spans="1:1">
      <c r="A846" s="113"/>
    </row>
    <row r="847" spans="1:1">
      <c r="A847" s="113"/>
    </row>
    <row r="848" spans="1:1">
      <c r="A848" s="113"/>
    </row>
    <row r="849" spans="1:1">
      <c r="A849" s="113"/>
    </row>
    <row r="850" spans="1:1">
      <c r="A850" s="113"/>
    </row>
    <row r="851" spans="1:1">
      <c r="A851" s="113"/>
    </row>
    <row r="852" spans="1:1">
      <c r="A852" s="113"/>
    </row>
    <row r="853" spans="1:1">
      <c r="A853" s="113"/>
    </row>
    <row r="854" spans="1:1">
      <c r="A854" s="113"/>
    </row>
    <row r="855" spans="1:1">
      <c r="A855" s="113"/>
    </row>
    <row r="856" spans="1:1">
      <c r="A856" s="113"/>
    </row>
    <row r="857" spans="1:1">
      <c r="A857" s="113"/>
    </row>
    <row r="858" spans="1:1">
      <c r="A858" s="113"/>
    </row>
    <row r="859" spans="1:1">
      <c r="A859" s="113"/>
    </row>
    <row r="860" spans="1:1">
      <c r="A860" s="113"/>
    </row>
    <row r="861" spans="1:1">
      <c r="A861" s="113"/>
    </row>
    <row r="862" spans="1:1">
      <c r="A862" s="113"/>
    </row>
    <row r="863" spans="1:1">
      <c r="A863" s="113"/>
    </row>
    <row r="864" spans="1:1">
      <c r="A864" s="113"/>
    </row>
    <row r="865" spans="1:1">
      <c r="A865" s="113"/>
    </row>
    <row r="866" spans="1:1">
      <c r="A866" s="113"/>
    </row>
    <row r="867" spans="1:1">
      <c r="A867" s="113"/>
    </row>
    <row r="868" spans="1:1">
      <c r="A868" s="113"/>
    </row>
    <row r="869" spans="1:1">
      <c r="A869" s="113"/>
    </row>
    <row r="870" spans="1:1">
      <c r="A870" s="113"/>
    </row>
    <row r="871" spans="1:1">
      <c r="A871" s="113"/>
    </row>
    <row r="872" spans="1:1">
      <c r="A872" s="113"/>
    </row>
    <row r="873" spans="1:1">
      <c r="A873" s="113"/>
    </row>
    <row r="874" spans="1:1">
      <c r="A874" s="113"/>
    </row>
    <row r="875" spans="1:1">
      <c r="A875" s="113"/>
    </row>
    <row r="876" spans="1:1">
      <c r="A876" s="113"/>
    </row>
    <row r="877" spans="1:1">
      <c r="A877" s="113"/>
    </row>
    <row r="878" spans="1:1">
      <c r="A878" s="113"/>
    </row>
    <row r="879" spans="1:1">
      <c r="A879" s="113"/>
    </row>
    <row r="880" spans="1:1">
      <c r="A880" s="113"/>
    </row>
    <row r="881" spans="1:1">
      <c r="A881" s="113"/>
    </row>
    <row r="882" spans="1:1">
      <c r="A882" s="113"/>
    </row>
    <row r="883" spans="1:1">
      <c r="A883" s="113"/>
    </row>
    <row r="884" spans="1:1">
      <c r="A884" s="113"/>
    </row>
    <row r="885" spans="1:1">
      <c r="A885" s="113"/>
    </row>
    <row r="886" spans="1:1">
      <c r="A886" s="113"/>
    </row>
    <row r="887" spans="1:1">
      <c r="A887" s="113"/>
    </row>
    <row r="888" spans="1:1">
      <c r="A888" s="113"/>
    </row>
    <row r="889" spans="1:1">
      <c r="A889" s="113"/>
    </row>
    <row r="890" spans="1:1">
      <c r="A890" s="113"/>
    </row>
    <row r="891" spans="1:1">
      <c r="A891" s="113"/>
    </row>
    <row r="892" spans="1:1">
      <c r="A892" s="113"/>
    </row>
    <row r="893" spans="1:1">
      <c r="A893" s="113"/>
    </row>
    <row r="894" spans="1:1">
      <c r="A894" s="113"/>
    </row>
    <row r="895" spans="1:1">
      <c r="A895" s="113"/>
    </row>
    <row r="896" spans="1:1">
      <c r="A896" s="113"/>
    </row>
    <row r="897" spans="1:1">
      <c r="A897" s="113"/>
    </row>
    <row r="898" spans="1:1">
      <c r="A898" s="113"/>
    </row>
    <row r="899" spans="1:1">
      <c r="A899" s="113"/>
    </row>
    <row r="900" spans="1:1">
      <c r="A900" s="113"/>
    </row>
    <row r="901" spans="1:1">
      <c r="A901" s="113"/>
    </row>
    <row r="902" spans="1:1">
      <c r="A902" s="113"/>
    </row>
    <row r="903" spans="1:1">
      <c r="A903" s="113"/>
    </row>
    <row r="904" spans="1:1">
      <c r="A904" s="113"/>
    </row>
    <row r="905" spans="1:1">
      <c r="A905" s="113"/>
    </row>
    <row r="906" spans="1:1">
      <c r="A906" s="113"/>
    </row>
    <row r="907" spans="1:1">
      <c r="A907" s="113"/>
    </row>
    <row r="908" spans="1:1">
      <c r="A908" s="113"/>
    </row>
    <row r="909" spans="1:1">
      <c r="A909" s="113"/>
    </row>
    <row r="910" spans="1:1">
      <c r="A910" s="113"/>
    </row>
    <row r="911" spans="1:1">
      <c r="A911" s="113"/>
    </row>
    <row r="912" spans="1:1">
      <c r="A912" s="113"/>
    </row>
    <row r="919" spans="1:1">
      <c r="A919" s="113"/>
    </row>
    <row r="920" spans="1:1">
      <c r="A920" s="113"/>
    </row>
    <row r="921" spans="1:1">
      <c r="A921" s="113"/>
    </row>
    <row r="923" spans="1:1">
      <c r="A923" s="113"/>
    </row>
    <row r="924" spans="1:1">
      <c r="A924" s="113"/>
    </row>
    <row r="925" spans="1:1">
      <c r="A925" s="113"/>
    </row>
    <row r="926" spans="1:1">
      <c r="A926" s="113"/>
    </row>
    <row r="927" spans="1:1">
      <c r="A927" s="113"/>
    </row>
    <row r="928" spans="1:1">
      <c r="A928" s="113"/>
    </row>
    <row r="929" spans="1:1">
      <c r="A929" s="113"/>
    </row>
    <row r="930" spans="1:1">
      <c r="A930" s="113"/>
    </row>
    <row r="931" spans="1:1">
      <c r="A931" s="113"/>
    </row>
    <row r="932" spans="1:1">
      <c r="A932" s="113"/>
    </row>
    <row r="933" spans="1:1">
      <c r="A933" s="113"/>
    </row>
    <row r="934" spans="1:1">
      <c r="A934" s="113"/>
    </row>
    <row r="935" spans="1:1">
      <c r="A935" s="113"/>
    </row>
    <row r="936" spans="1:1">
      <c r="A936" s="113"/>
    </row>
    <row r="937" spans="1:1">
      <c r="A937" s="113"/>
    </row>
    <row r="938" spans="1:1">
      <c r="A938" s="113"/>
    </row>
    <row r="939" spans="1:1">
      <c r="A939" s="113"/>
    </row>
    <row r="940" spans="1:1">
      <c r="A940" s="113"/>
    </row>
    <row r="941" spans="1:1">
      <c r="A941" s="113"/>
    </row>
    <row r="942" spans="1:1">
      <c r="A942" s="113"/>
    </row>
    <row r="943" spans="1:1">
      <c r="A943" s="113"/>
    </row>
    <row r="944" spans="1:1">
      <c r="A944" s="113"/>
    </row>
    <row r="945" spans="1:1">
      <c r="A945" s="113"/>
    </row>
    <row r="946" spans="1:1">
      <c r="A946" s="113"/>
    </row>
    <row r="947" spans="1:1">
      <c r="A947" s="113"/>
    </row>
    <row r="948" spans="1:1">
      <c r="A948" s="113"/>
    </row>
    <row r="949" spans="1:1">
      <c r="A949" s="113"/>
    </row>
    <row r="950" spans="1:1">
      <c r="A950" s="113"/>
    </row>
    <row r="951" spans="1:1">
      <c r="A951" s="113"/>
    </row>
    <row r="952" spans="1:1">
      <c r="A952" s="113"/>
    </row>
    <row r="953" spans="1:1">
      <c r="A953" s="113"/>
    </row>
    <row r="954" spans="1:1">
      <c r="A954" s="113"/>
    </row>
    <row r="955" spans="1:1">
      <c r="A955" s="113"/>
    </row>
    <row r="956" spans="1:1">
      <c r="A956" s="113"/>
    </row>
    <row r="957" spans="1:1">
      <c r="A957" s="113"/>
    </row>
    <row r="977" spans="1:1">
      <c r="A977" s="113"/>
    </row>
    <row r="978" spans="1:1">
      <c r="A978" s="113"/>
    </row>
    <row r="979" spans="1:1">
      <c r="A979" s="113"/>
    </row>
    <row r="980" spans="1:1">
      <c r="A980" s="113"/>
    </row>
    <row r="981" spans="1:1">
      <c r="A981" s="113"/>
    </row>
    <row r="982" spans="1:1">
      <c r="A982" s="113"/>
    </row>
    <row r="983" spans="1:1">
      <c r="A983" s="113"/>
    </row>
    <row r="984" spans="1:1">
      <c r="A984" s="113"/>
    </row>
    <row r="985" spans="1:1">
      <c r="A985" s="113"/>
    </row>
    <row r="986" spans="1:1">
      <c r="A986" s="113"/>
    </row>
    <row r="987" spans="1:1">
      <c r="A987" s="113"/>
    </row>
    <row r="988" spans="1:1">
      <c r="A988" s="113"/>
    </row>
    <row r="989" spans="1:1">
      <c r="A989" s="113"/>
    </row>
    <row r="990" spans="1:1">
      <c r="A990" s="113"/>
    </row>
    <row r="991" spans="1:1">
      <c r="A991" s="113"/>
    </row>
    <row r="992" spans="1:1">
      <c r="A992" s="113"/>
    </row>
    <row r="993" spans="1:1">
      <c r="A993" s="113"/>
    </row>
    <row r="994" spans="1:1">
      <c r="A994" s="113"/>
    </row>
    <row r="995" spans="1:1">
      <c r="A995" s="113"/>
    </row>
    <row r="996" spans="1:1">
      <c r="A996" s="113"/>
    </row>
    <row r="997" spans="1:1">
      <c r="A997" s="113"/>
    </row>
    <row r="998" spans="1:1">
      <c r="A998" s="113"/>
    </row>
    <row r="999" spans="1:1">
      <c r="A999" s="113"/>
    </row>
    <row r="1000" spans="1:1">
      <c r="A1000" s="113"/>
    </row>
    <row r="1001" spans="1:1">
      <c r="A1001" s="113"/>
    </row>
    <row r="1002" spans="1:1">
      <c r="A1002" s="113"/>
    </row>
    <row r="1003" spans="1:1">
      <c r="A1003" s="113"/>
    </row>
    <row r="1004" spans="1:1">
      <c r="A1004" s="113"/>
    </row>
    <row r="1005" spans="1:1">
      <c r="A1005" s="113"/>
    </row>
    <row r="1006" spans="1:1">
      <c r="A1006" s="113"/>
    </row>
    <row r="1007" spans="1:1">
      <c r="A1007" s="113"/>
    </row>
    <row r="1008" spans="1:1">
      <c r="A1008" s="113"/>
    </row>
    <row r="1009" spans="1:1">
      <c r="A1009" s="113"/>
    </row>
    <row r="1010" spans="1:1">
      <c r="A1010" s="113"/>
    </row>
    <row r="1011" spans="1:1">
      <c r="A1011" s="113"/>
    </row>
    <row r="1035" spans="1:1">
      <c r="A1035" s="113"/>
    </row>
    <row r="1036" spans="1:1">
      <c r="A1036" s="113"/>
    </row>
    <row r="1037" spans="1:1">
      <c r="A1037" s="113"/>
    </row>
    <row r="1038" spans="1:1">
      <c r="A1038" s="113"/>
    </row>
    <row r="1041" spans="1:1">
      <c r="A1041" s="113"/>
    </row>
    <row r="1042" spans="1:1">
      <c r="A1042" s="113"/>
    </row>
    <row r="1043" spans="1:1">
      <c r="A1043" s="113"/>
    </row>
    <row r="1044" spans="1:1">
      <c r="A1044" s="113"/>
    </row>
    <row r="1045" spans="1:1">
      <c r="A1045" s="113"/>
    </row>
    <row r="1046" spans="1:1">
      <c r="A1046" s="113"/>
    </row>
    <row r="1047" spans="1:1">
      <c r="A1047" s="113"/>
    </row>
    <row r="1058" spans="1:1">
      <c r="A1058" s="113"/>
    </row>
    <row r="1059" spans="1:1">
      <c r="A1059" s="113"/>
    </row>
    <row r="1060" spans="1:1">
      <c r="A1060" s="113"/>
    </row>
    <row r="1061" spans="1:1">
      <c r="A1061" s="113"/>
    </row>
    <row r="1062" spans="1:1">
      <c r="A1062" s="113"/>
    </row>
    <row r="1063" spans="1:1">
      <c r="A1063" s="113"/>
    </row>
    <row r="1064" spans="1:1">
      <c r="A1064" s="113"/>
    </row>
    <row r="1065" spans="1:1">
      <c r="A1065" s="113"/>
    </row>
    <row r="1084" spans="1:1">
      <c r="A1084" s="113"/>
    </row>
    <row r="1085" spans="1:1">
      <c r="A1085" s="113"/>
    </row>
    <row r="1086" spans="1:1">
      <c r="A1086" s="113"/>
    </row>
    <row r="1087" spans="1:1">
      <c r="A1087" s="113"/>
    </row>
    <row r="1088" spans="1:1">
      <c r="A1088" s="113"/>
    </row>
    <row r="1089" spans="1:1">
      <c r="A1089" s="113"/>
    </row>
    <row r="1090" spans="1:1">
      <c r="A1090" s="113"/>
    </row>
    <row r="1091" spans="1:1">
      <c r="A1091" s="113"/>
    </row>
    <row r="1092" spans="1:1">
      <c r="A1092" s="113"/>
    </row>
    <row r="1093" spans="1:1">
      <c r="A1093" s="113"/>
    </row>
    <row r="1094" spans="1:1">
      <c r="A1094" s="113"/>
    </row>
    <row r="1095" spans="1:1">
      <c r="A1095" s="113"/>
    </row>
    <row r="1096" spans="1:1">
      <c r="A1096" s="113"/>
    </row>
    <row r="1097" spans="1:1">
      <c r="A1097" s="113"/>
    </row>
    <row r="1098" spans="1:1">
      <c r="A1098" s="113"/>
    </row>
    <row r="1099" spans="1:1">
      <c r="A1099" s="113"/>
    </row>
    <row r="1100" spans="1:1">
      <c r="A1100" s="113"/>
    </row>
    <row r="1101" spans="1:1">
      <c r="A1101" s="113"/>
    </row>
    <row r="1102" spans="1:1">
      <c r="A1102" s="113"/>
    </row>
    <row r="1103" spans="1:1">
      <c r="A1103" s="113"/>
    </row>
    <row r="1104" spans="1:1">
      <c r="A1104" s="113"/>
    </row>
    <row r="1105" spans="1:1">
      <c r="A1105" s="113"/>
    </row>
    <row r="1106" spans="1:1">
      <c r="A1106" s="113"/>
    </row>
    <row r="1107" spans="1:1">
      <c r="A1107" s="113"/>
    </row>
    <row r="1108" spans="1:1">
      <c r="A1108" s="113"/>
    </row>
    <row r="1109" spans="1:1">
      <c r="A1109" s="113"/>
    </row>
    <row r="1110" spans="1:1">
      <c r="A1110" s="113"/>
    </row>
    <row r="1111" spans="1:1">
      <c r="A1111" s="113"/>
    </row>
    <row r="1112" spans="1:1">
      <c r="A1112" s="113"/>
    </row>
    <row r="1113" spans="1:1">
      <c r="A1113" s="113"/>
    </row>
    <row r="1114" spans="1:1">
      <c r="A1114" s="113"/>
    </row>
    <row r="1115" spans="1:1">
      <c r="A1115" s="113"/>
    </row>
    <row r="1116" spans="1:1">
      <c r="A1116" s="113"/>
    </row>
    <row r="1117" spans="1:1">
      <c r="A1117" s="113"/>
    </row>
    <row r="1118" spans="1:1">
      <c r="A1118" s="113"/>
    </row>
    <row r="1119" spans="1:1">
      <c r="A1119" s="113"/>
    </row>
    <row r="1122" spans="1:1">
      <c r="A1122" s="113"/>
    </row>
    <row r="1123" spans="1:1">
      <c r="A1123" s="113"/>
    </row>
    <row r="1124" spans="1:1">
      <c r="A1124" s="113"/>
    </row>
    <row r="1125" spans="1:1">
      <c r="A1125" s="113"/>
    </row>
    <row r="1126" spans="1:1">
      <c r="A1126" s="113"/>
    </row>
    <row r="1127" spans="1:1">
      <c r="A1127" s="113"/>
    </row>
    <row r="1128" spans="1:1">
      <c r="A1128" s="113"/>
    </row>
    <row r="1138" spans="1:1">
      <c r="A1138" s="113"/>
    </row>
    <row r="1139" spans="1:1">
      <c r="A1139" s="113"/>
    </row>
    <row r="1140" spans="1:1">
      <c r="A1140" s="113"/>
    </row>
    <row r="1141" spans="1:1">
      <c r="A1141" s="113"/>
    </row>
    <row r="1142" spans="1:1">
      <c r="A1142" s="113"/>
    </row>
    <row r="1143" spans="1:1">
      <c r="A1143" s="113"/>
    </row>
    <row r="1144" spans="1:1">
      <c r="A1144" s="113"/>
    </row>
    <row r="1145" spans="1:1">
      <c r="A1145" s="113"/>
    </row>
    <row r="1146" spans="1:1">
      <c r="A1146" s="113"/>
    </row>
    <row r="1147" spans="1:1">
      <c r="A1147" s="113"/>
    </row>
    <row r="1148" spans="1:1">
      <c r="A1148" s="113"/>
    </row>
    <row r="1149" spans="1:1">
      <c r="A1149" s="113"/>
    </row>
    <row r="1150" spans="1:1">
      <c r="A1150" s="113"/>
    </row>
    <row r="1151" spans="1:1">
      <c r="A1151" s="113"/>
    </row>
    <row r="1152" spans="1:1">
      <c r="A1152" s="113"/>
    </row>
    <row r="1153" spans="1:1">
      <c r="A1153" s="113"/>
    </row>
    <row r="1154" spans="1:1">
      <c r="A1154" s="113"/>
    </row>
    <row r="1155" spans="1:1">
      <c r="A1155" s="113"/>
    </row>
    <row r="1156" spans="1:1">
      <c r="A1156" s="113"/>
    </row>
    <row r="1157" spans="1:1">
      <c r="A1157" s="113"/>
    </row>
    <row r="1158" spans="1:1">
      <c r="A1158" s="113"/>
    </row>
    <row r="1159" spans="1:1">
      <c r="A1159" s="113"/>
    </row>
    <row r="1160" spans="1:1">
      <c r="A1160" s="113"/>
    </row>
    <row r="1161" spans="1:1">
      <c r="A1161" s="113"/>
    </row>
    <row r="1162" spans="1:1">
      <c r="A1162" s="113"/>
    </row>
    <row r="1163" spans="1:1">
      <c r="A1163" s="113"/>
    </row>
    <row r="1164" spans="1:1">
      <c r="A1164" s="113"/>
    </row>
    <row r="1165" spans="1:1">
      <c r="A1165" s="113"/>
    </row>
    <row r="1166" spans="1:1">
      <c r="A1166" s="113"/>
    </row>
    <row r="1167" spans="1:1">
      <c r="A1167" s="113"/>
    </row>
    <row r="1168" spans="1:1">
      <c r="A1168" s="113"/>
    </row>
    <row r="1169" spans="1:1">
      <c r="A1169" s="113"/>
    </row>
    <row r="1170" spans="1:1">
      <c r="A1170" s="113"/>
    </row>
    <row r="1171" spans="1:1">
      <c r="A1171" s="113"/>
    </row>
    <row r="1172" spans="1:1">
      <c r="A1172" s="113"/>
    </row>
    <row r="1173" spans="1:1">
      <c r="A1173" s="113"/>
    </row>
    <row r="1192" spans="1:1">
      <c r="A1192" s="113"/>
    </row>
    <row r="1193" spans="1:1">
      <c r="A1193" s="113"/>
    </row>
    <row r="1194" spans="1:1">
      <c r="A1194" s="113"/>
    </row>
    <row r="1195" spans="1:1">
      <c r="A1195" s="113"/>
    </row>
    <row r="1196" spans="1:1">
      <c r="A1196" s="113"/>
    </row>
    <row r="1197" spans="1:1">
      <c r="A1197" s="113"/>
    </row>
    <row r="1198" spans="1:1">
      <c r="A1198" s="113"/>
    </row>
    <row r="1199" spans="1:1">
      <c r="A1199" s="113"/>
    </row>
    <row r="1200" spans="1:1">
      <c r="A1200" s="113"/>
    </row>
    <row r="1201" spans="1:1">
      <c r="A1201" s="113"/>
    </row>
    <row r="1202" spans="1:1">
      <c r="A1202" s="113"/>
    </row>
    <row r="1203" spans="1:1">
      <c r="A1203" s="113"/>
    </row>
    <row r="1204" spans="1:1">
      <c r="A1204" s="113"/>
    </row>
    <row r="1205" spans="1:1">
      <c r="A1205" s="113"/>
    </row>
    <row r="1206" spans="1:1">
      <c r="A1206" s="113"/>
    </row>
    <row r="1207" spans="1:1">
      <c r="A1207" s="113"/>
    </row>
    <row r="1208" spans="1:1">
      <c r="A1208" s="113"/>
    </row>
    <row r="1209" spans="1:1">
      <c r="A1209" s="113"/>
    </row>
    <row r="1210" spans="1:1">
      <c r="A1210" s="113"/>
    </row>
    <row r="1211" spans="1:1">
      <c r="A1211" s="113"/>
    </row>
    <row r="1218" spans="1:1">
      <c r="A1218" s="113"/>
    </row>
    <row r="1219" spans="1:1">
      <c r="A1219" s="113"/>
    </row>
    <row r="1224" spans="1:1">
      <c r="A1224" s="113"/>
    </row>
    <row r="1225" spans="1:1">
      <c r="A1225" s="113"/>
    </row>
    <row r="1226" spans="1:1">
      <c r="A1226" s="113"/>
    </row>
    <row r="1227" spans="1:1">
      <c r="A1227" s="113"/>
    </row>
    <row r="1246" spans="1:1">
      <c r="A1246" s="113"/>
    </row>
    <row r="1247" spans="1:1">
      <c r="A1247" s="113"/>
    </row>
    <row r="1248" spans="1:1">
      <c r="A1248" s="113"/>
    </row>
    <row r="1249" spans="1:1">
      <c r="A1249" s="113"/>
    </row>
    <row r="1250" spans="1:1">
      <c r="A1250" s="113"/>
    </row>
    <row r="1251" spans="1:1">
      <c r="A1251" s="113"/>
    </row>
    <row r="1252" spans="1:1">
      <c r="A1252" s="113"/>
    </row>
    <row r="1253" spans="1:1">
      <c r="A1253" s="113"/>
    </row>
    <row r="1254" spans="1:1">
      <c r="A1254" s="113"/>
    </row>
    <row r="1255" spans="1:1">
      <c r="A1255" s="113"/>
    </row>
    <row r="1256" spans="1:1">
      <c r="A1256" s="113"/>
    </row>
    <row r="1257" spans="1:1">
      <c r="A1257" s="113"/>
    </row>
    <row r="1258" spans="1:1">
      <c r="A1258" s="113"/>
    </row>
    <row r="1259" spans="1:1">
      <c r="A1259" s="113"/>
    </row>
    <row r="1260" spans="1:1">
      <c r="A1260" s="113"/>
    </row>
    <row r="1261" spans="1:1">
      <c r="A1261" s="113"/>
    </row>
    <row r="1262" spans="1:1">
      <c r="A1262" s="113"/>
    </row>
    <row r="1263" spans="1:1">
      <c r="A1263" s="113"/>
    </row>
    <row r="1264" spans="1:1">
      <c r="A1264" s="113"/>
    </row>
    <row r="1265" spans="1:1">
      <c r="A1265" s="113"/>
    </row>
    <row r="1266" spans="1:1">
      <c r="A1266" s="113"/>
    </row>
    <row r="1267" spans="1:1">
      <c r="A1267" s="113"/>
    </row>
    <row r="1268" spans="1:1">
      <c r="A1268" s="113"/>
    </row>
    <row r="1269" spans="1:1">
      <c r="A1269" s="113"/>
    </row>
    <row r="1270" spans="1:1">
      <c r="A1270" s="113"/>
    </row>
    <row r="1271" spans="1:1">
      <c r="A1271" s="113"/>
    </row>
    <row r="1272" spans="1:1">
      <c r="A1272" s="113"/>
    </row>
    <row r="1273" spans="1:1">
      <c r="A1273" s="113"/>
    </row>
    <row r="1274" spans="1:1">
      <c r="A1274" s="113"/>
    </row>
    <row r="1275" spans="1:1">
      <c r="A1275" s="113"/>
    </row>
    <row r="1276" spans="1:1">
      <c r="A1276" s="113"/>
    </row>
    <row r="1277" spans="1:1">
      <c r="A1277" s="113"/>
    </row>
    <row r="1278" spans="1:1">
      <c r="A1278" s="113"/>
    </row>
    <row r="1279" spans="1:1">
      <c r="A1279" s="113"/>
    </row>
    <row r="1280" spans="1:1">
      <c r="A1280" s="113"/>
    </row>
    <row r="1281" spans="1:1">
      <c r="A1281" s="113"/>
    </row>
    <row r="1305" spans="1:1">
      <c r="A1305" s="113"/>
    </row>
    <row r="1306" spans="1:1">
      <c r="A1306" s="113"/>
    </row>
    <row r="1307" spans="1:1">
      <c r="A1307" s="113"/>
    </row>
    <row r="1308" spans="1:1">
      <c r="A1308" s="113"/>
    </row>
    <row r="1314" spans="1:1">
      <c r="A1314" s="113"/>
    </row>
    <row r="1315" spans="1:1">
      <c r="A1315" s="113"/>
    </row>
    <row r="1316" spans="1:1">
      <c r="A1316" s="113"/>
    </row>
    <row r="1317" spans="1:1">
      <c r="A1317" s="113"/>
    </row>
    <row r="1354" spans="1:1">
      <c r="A1354" s="113"/>
    </row>
    <row r="1355" spans="1:1">
      <c r="A1355" s="113"/>
    </row>
    <row r="1356" spans="1:1">
      <c r="A1356" s="113"/>
    </row>
    <row r="1357" spans="1:1">
      <c r="A1357" s="113"/>
    </row>
    <row r="1358" spans="1:1">
      <c r="A1358" s="113"/>
    </row>
    <row r="1359" spans="1:1">
      <c r="A1359" s="113"/>
    </row>
    <row r="1360" spans="1:1">
      <c r="A1360" s="113"/>
    </row>
    <row r="1361" spans="1:1">
      <c r="A1361" s="113"/>
    </row>
    <row r="1362" spans="1:1">
      <c r="A1362" s="113"/>
    </row>
    <row r="1363" spans="1:1">
      <c r="A1363" s="113"/>
    </row>
    <row r="1364" spans="1:1">
      <c r="A1364" s="113"/>
    </row>
    <row r="1365" spans="1:1">
      <c r="A1365" s="113"/>
    </row>
    <row r="1366" spans="1:1">
      <c r="A1366" s="113"/>
    </row>
    <row r="1367" spans="1:1">
      <c r="A1367" s="113"/>
    </row>
    <row r="1368" spans="1:1">
      <c r="A1368" s="113"/>
    </row>
    <row r="1369" spans="1:1">
      <c r="A1369" s="113"/>
    </row>
    <row r="1370" spans="1:1">
      <c r="A1370" s="113"/>
    </row>
    <row r="1371" spans="1:1">
      <c r="A1371" s="113"/>
    </row>
    <row r="1372" spans="1:1">
      <c r="A1372" s="113"/>
    </row>
    <row r="1373" spans="1:1">
      <c r="A1373" s="113"/>
    </row>
    <row r="1374" spans="1:1">
      <c r="A1374" s="113"/>
    </row>
    <row r="1375" spans="1:1">
      <c r="A1375" s="113"/>
    </row>
    <row r="1376" spans="1:1">
      <c r="A1376" s="113"/>
    </row>
    <row r="1377" spans="1:1">
      <c r="A1377" s="113"/>
    </row>
    <row r="1378" spans="1:1">
      <c r="A1378" s="113"/>
    </row>
    <row r="1379" spans="1:1">
      <c r="A1379" s="113"/>
    </row>
    <row r="1380" spans="1:1">
      <c r="A1380" s="113"/>
    </row>
    <row r="1381" spans="1:1">
      <c r="A1381" s="113"/>
    </row>
    <row r="1382" spans="1:1">
      <c r="A1382" s="113"/>
    </row>
    <row r="1383" spans="1:1">
      <c r="A1383" s="113"/>
    </row>
    <row r="1384" spans="1:1">
      <c r="A1384" s="113"/>
    </row>
    <row r="1385" spans="1:1">
      <c r="A1385" s="113"/>
    </row>
    <row r="1386" spans="1:1">
      <c r="A1386" s="113"/>
    </row>
    <row r="1387" spans="1:1">
      <c r="A1387" s="113"/>
    </row>
    <row r="1388" spans="1:1">
      <c r="A1388" s="113"/>
    </row>
    <row r="1389" spans="1:1">
      <c r="A1389" s="113"/>
    </row>
    <row r="1391" spans="1:1">
      <c r="A1391" s="113"/>
    </row>
    <row r="1392" spans="1:1">
      <c r="A1392" s="113"/>
    </row>
    <row r="1393" spans="1:1">
      <c r="A1393" s="113"/>
    </row>
    <row r="1394" spans="1:1">
      <c r="A1394" s="113"/>
    </row>
    <row r="1395" spans="1:1">
      <c r="A1395" s="113"/>
    </row>
    <row r="1396" spans="1:1">
      <c r="A1396" s="113"/>
    </row>
    <row r="1397" spans="1:1">
      <c r="A1397" s="113"/>
    </row>
    <row r="1398" spans="1:1">
      <c r="A1398" s="113"/>
    </row>
    <row r="1408" spans="1:1">
      <c r="A1408" s="113"/>
    </row>
    <row r="1409" spans="1:1">
      <c r="A1409" s="113"/>
    </row>
    <row r="1410" spans="1:1">
      <c r="A1410" s="113"/>
    </row>
    <row r="1411" spans="1:1">
      <c r="A1411" s="113"/>
    </row>
    <row r="1412" spans="1:1">
      <c r="A1412" s="113"/>
    </row>
    <row r="1413" spans="1:1">
      <c r="A1413" s="113"/>
    </row>
    <row r="1414" spans="1:1">
      <c r="A1414" s="113"/>
    </row>
    <row r="1415" spans="1:1">
      <c r="A1415" s="113"/>
    </row>
    <row r="1416" spans="1:1">
      <c r="A1416" s="113"/>
    </row>
    <row r="1417" spans="1:1">
      <c r="A1417" s="113"/>
    </row>
    <row r="1418" spans="1:1">
      <c r="A1418" s="113"/>
    </row>
    <row r="1419" spans="1:1">
      <c r="A1419" s="113"/>
    </row>
    <row r="1420" spans="1:1">
      <c r="A1420" s="113"/>
    </row>
    <row r="1421" spans="1:1">
      <c r="A1421" s="113"/>
    </row>
    <row r="1422" spans="1:1">
      <c r="A1422" s="113"/>
    </row>
    <row r="1423" spans="1:1">
      <c r="A1423" s="113"/>
    </row>
    <row r="1424" spans="1:1">
      <c r="A1424" s="113"/>
    </row>
    <row r="1425" spans="1:1">
      <c r="A1425" s="113"/>
    </row>
    <row r="1426" spans="1:1">
      <c r="A1426" s="113"/>
    </row>
    <row r="1427" spans="1:1">
      <c r="A1427" s="113"/>
    </row>
    <row r="1428" spans="1:1">
      <c r="A1428" s="113"/>
    </row>
    <row r="1429" spans="1:1">
      <c r="A1429" s="113"/>
    </row>
    <row r="1430" spans="1:1">
      <c r="A1430" s="113"/>
    </row>
    <row r="1431" spans="1:1">
      <c r="A1431" s="113"/>
    </row>
    <row r="1432" spans="1:1">
      <c r="A1432" s="113"/>
    </row>
    <row r="1433" spans="1:1">
      <c r="A1433" s="113"/>
    </row>
    <row r="1434" spans="1:1">
      <c r="A1434" s="113"/>
    </row>
    <row r="1435" spans="1:1">
      <c r="A1435" s="113"/>
    </row>
    <row r="1436" spans="1:1">
      <c r="A1436" s="113"/>
    </row>
    <row r="1437" spans="1:1">
      <c r="A1437" s="113"/>
    </row>
    <row r="1438" spans="1:1">
      <c r="A1438" s="113"/>
    </row>
    <row r="1439" spans="1:1">
      <c r="A1439" s="113"/>
    </row>
    <row r="1440" spans="1:1">
      <c r="A1440" s="113"/>
    </row>
    <row r="1441" spans="1:1">
      <c r="A1441" s="113"/>
    </row>
    <row r="1442" spans="1:1">
      <c r="A1442" s="113"/>
    </row>
    <row r="1443" spans="1:1">
      <c r="A1443" s="113"/>
    </row>
    <row r="1462" spans="1:1">
      <c r="A1462" s="113"/>
    </row>
    <row r="1463" spans="1:1">
      <c r="A1463" s="113"/>
    </row>
    <row r="1464" spans="1:1">
      <c r="A1464" s="113"/>
    </row>
    <row r="1465" spans="1:1">
      <c r="A1465" s="113"/>
    </row>
    <row r="1466" spans="1:1">
      <c r="A1466" s="113"/>
    </row>
    <row r="1467" spans="1:1">
      <c r="A1467" s="113"/>
    </row>
    <row r="1468" spans="1:1">
      <c r="A1468" s="113"/>
    </row>
    <row r="1469" spans="1:1">
      <c r="A1469" s="113"/>
    </row>
    <row r="1470" spans="1:1">
      <c r="A1470" s="113"/>
    </row>
    <row r="1471" spans="1:1">
      <c r="A1471" s="113"/>
    </row>
    <row r="1472" spans="1:1">
      <c r="A1472" s="113"/>
    </row>
    <row r="1473" spans="1:1">
      <c r="A1473" s="113"/>
    </row>
    <row r="1474" spans="1:1">
      <c r="A1474" s="113"/>
    </row>
    <row r="1475" spans="1:1">
      <c r="A1475" s="113"/>
    </row>
    <row r="1476" spans="1:1">
      <c r="A1476" s="113"/>
    </row>
    <row r="1477" spans="1:1">
      <c r="A1477" s="113"/>
    </row>
    <row r="1478" spans="1:1">
      <c r="A1478" s="113"/>
    </row>
    <row r="1479" spans="1:1">
      <c r="A1479" s="113"/>
    </row>
    <row r="1480" spans="1:1">
      <c r="A1480" s="113"/>
    </row>
    <row r="1481" spans="1:1">
      <c r="A1481" s="113"/>
    </row>
    <row r="1482" spans="1:1">
      <c r="A1482" s="113"/>
    </row>
    <row r="1483" spans="1:1">
      <c r="A1483" s="113"/>
    </row>
    <row r="1484" spans="1:1">
      <c r="A1484" s="113"/>
    </row>
    <row r="1485" spans="1:1">
      <c r="A1485" s="113"/>
    </row>
    <row r="1486" spans="1:1">
      <c r="A1486" s="113"/>
    </row>
    <row r="1487" spans="1:1">
      <c r="A1487" s="113"/>
    </row>
    <row r="1488" spans="1:1">
      <c r="A1488" s="113"/>
    </row>
    <row r="1489" spans="1:1">
      <c r="A1489" s="113"/>
    </row>
    <row r="1490" spans="1:1">
      <c r="A1490" s="113"/>
    </row>
    <row r="1491" spans="1:1">
      <c r="A1491" s="113"/>
    </row>
    <row r="1492" spans="1:1">
      <c r="A1492" s="113"/>
    </row>
    <row r="1493" spans="1:1">
      <c r="A1493" s="113"/>
    </row>
    <row r="1494" spans="1:1">
      <c r="A1494" s="113"/>
    </row>
    <row r="1495" spans="1:1">
      <c r="A1495" s="113"/>
    </row>
    <row r="1496" spans="1:1">
      <c r="A1496" s="113"/>
    </row>
    <row r="1497" spans="1:1">
      <c r="A1497" s="113"/>
    </row>
    <row r="1516" spans="1:1">
      <c r="A1516" s="113"/>
    </row>
    <row r="1517" spans="1:1">
      <c r="A1517" s="113"/>
    </row>
    <row r="1518" spans="1:1">
      <c r="A1518" s="113"/>
    </row>
    <row r="1519" spans="1:1">
      <c r="A1519" s="113"/>
    </row>
    <row r="1520" spans="1:1">
      <c r="A1520" s="113"/>
    </row>
    <row r="1521" spans="1:1">
      <c r="A1521" s="113"/>
    </row>
    <row r="1522" spans="1:1">
      <c r="A1522" s="113"/>
    </row>
    <row r="1523" spans="1:1">
      <c r="A1523" s="113"/>
    </row>
    <row r="1524" spans="1:1">
      <c r="A1524" s="113"/>
    </row>
    <row r="1525" spans="1:1">
      <c r="A1525" s="113"/>
    </row>
    <row r="1526" spans="1:1">
      <c r="A1526" s="113"/>
    </row>
    <row r="1527" spans="1:1">
      <c r="A1527" s="113"/>
    </row>
    <row r="1528" spans="1:1">
      <c r="A1528" s="113"/>
    </row>
    <row r="1529" spans="1:1">
      <c r="A1529" s="113"/>
    </row>
    <row r="1530" spans="1:1">
      <c r="A1530" s="113"/>
    </row>
    <row r="1531" spans="1:1">
      <c r="A1531" s="113"/>
    </row>
    <row r="1532" spans="1:1">
      <c r="A1532" s="113"/>
    </row>
    <row r="1533" spans="1:1">
      <c r="A1533" s="113"/>
    </row>
    <row r="1535" spans="1:1">
      <c r="A1535" s="113"/>
    </row>
    <row r="1536" spans="1:1">
      <c r="A1536" s="113"/>
    </row>
    <row r="1537" spans="1:1">
      <c r="A1537" s="113"/>
    </row>
    <row r="1538" spans="1:1">
      <c r="A1538" s="113"/>
    </row>
    <row r="1539" spans="1:1">
      <c r="A1539" s="113"/>
    </row>
    <row r="1540" spans="1:1">
      <c r="A1540" s="113"/>
    </row>
    <row r="1541" spans="1:1">
      <c r="A1541" s="113"/>
    </row>
    <row r="1542" spans="1:1">
      <c r="A1542" s="113"/>
    </row>
    <row r="1570" spans="1:1">
      <c r="A1570" s="113"/>
    </row>
    <row r="1571" spans="1:1">
      <c r="A1571" s="113"/>
    </row>
    <row r="1572" spans="1:1">
      <c r="A1572" s="113"/>
    </row>
    <row r="1573" spans="1:1">
      <c r="A1573" s="113"/>
    </row>
    <row r="1574" spans="1:1">
      <c r="A1574" s="113"/>
    </row>
    <row r="1575" spans="1:1">
      <c r="A1575" s="113"/>
    </row>
    <row r="1576" spans="1:1">
      <c r="A1576" s="113"/>
    </row>
    <row r="1577" spans="1:1">
      <c r="A1577" s="113"/>
    </row>
    <row r="1578" spans="1:1">
      <c r="A1578" s="113"/>
    </row>
    <row r="1579" spans="1:1">
      <c r="A1579" s="113"/>
    </row>
    <row r="1580" spans="1:1">
      <c r="A1580" s="113"/>
    </row>
    <row r="1581" spans="1:1">
      <c r="A1581" s="113"/>
    </row>
    <row r="1582" spans="1:1">
      <c r="A1582" s="113"/>
    </row>
    <row r="1583" spans="1:1">
      <c r="A1583" s="113"/>
    </row>
    <row r="1584" spans="1:1">
      <c r="A1584" s="113"/>
    </row>
    <row r="1585" spans="1:1">
      <c r="A1585" s="113"/>
    </row>
    <row r="1586" spans="1:1">
      <c r="A1586" s="113"/>
    </row>
    <row r="1587" spans="1:1">
      <c r="A1587" s="113"/>
    </row>
    <row r="1624" spans="1:1">
      <c r="A1624" s="113"/>
    </row>
    <row r="1625" spans="1:1">
      <c r="A1625" s="113"/>
    </row>
    <row r="1626" spans="1:1">
      <c r="A1626" s="113"/>
    </row>
    <row r="1627" spans="1:1">
      <c r="A1627" s="113"/>
    </row>
    <row r="1628" spans="1:1">
      <c r="A1628" s="113"/>
    </row>
    <row r="1629" spans="1:1">
      <c r="A1629" s="113"/>
    </row>
    <row r="1630" spans="1:1">
      <c r="A1630" s="113"/>
    </row>
    <row r="1631" spans="1:1">
      <c r="A1631" s="113"/>
    </row>
    <row r="1632" spans="1:1">
      <c r="A1632" s="113"/>
    </row>
    <row r="1633" spans="1:1">
      <c r="A1633" s="113"/>
    </row>
    <row r="1634" spans="1:1">
      <c r="A1634" s="113"/>
    </row>
    <row r="1635" spans="1:1">
      <c r="A1635" s="113"/>
    </row>
    <row r="1636" spans="1:1">
      <c r="A1636" s="113"/>
    </row>
    <row r="1637" spans="1:1">
      <c r="A1637" s="113"/>
    </row>
    <row r="1638" spans="1:1">
      <c r="A1638" s="113"/>
    </row>
    <row r="1639" spans="1:1">
      <c r="A1639" s="113"/>
    </row>
    <row r="1640" spans="1:1">
      <c r="A1640" s="113"/>
    </row>
    <row r="1641" spans="1:1">
      <c r="A1641" s="113"/>
    </row>
    <row r="1642" spans="1:1">
      <c r="A1642" s="113"/>
    </row>
    <row r="1643" spans="1:1">
      <c r="A1643" s="113"/>
    </row>
    <row r="1644" spans="1:1">
      <c r="A1644" s="113"/>
    </row>
    <row r="1645" spans="1:1">
      <c r="A1645" s="113"/>
    </row>
    <row r="1646" spans="1:1">
      <c r="A1646" s="113"/>
    </row>
    <row r="1647" spans="1:1">
      <c r="A1647" s="113"/>
    </row>
    <row r="1648" spans="1:1">
      <c r="A1648" s="113"/>
    </row>
    <row r="1649" spans="1:1">
      <c r="A1649" s="113"/>
    </row>
    <row r="1650" spans="1:1">
      <c r="A1650" s="113"/>
    </row>
    <row r="1651" spans="1:1">
      <c r="A1651" s="113"/>
    </row>
    <row r="1652" spans="1:1">
      <c r="A1652" s="113"/>
    </row>
    <row r="1653" spans="1:1">
      <c r="A1653" s="113"/>
    </row>
    <row r="1654" spans="1:1">
      <c r="A1654" s="113"/>
    </row>
    <row r="1655" spans="1:1">
      <c r="A1655" s="113"/>
    </row>
    <row r="1656" spans="1:1">
      <c r="A1656" s="113"/>
    </row>
    <row r="1657" spans="1:1">
      <c r="A1657" s="113"/>
    </row>
    <row r="1658" spans="1:1">
      <c r="A1658" s="113"/>
    </row>
    <row r="1659" spans="1:1">
      <c r="A1659" s="113"/>
    </row>
    <row r="1660" spans="1:1">
      <c r="A1660" s="113"/>
    </row>
    <row r="1661" spans="1:1">
      <c r="A1661" s="113"/>
    </row>
    <row r="1662" spans="1:1">
      <c r="A1662" s="113"/>
    </row>
    <row r="1663" spans="1:1">
      <c r="A1663" s="113"/>
    </row>
    <row r="1664" spans="1:1">
      <c r="A1664" s="113"/>
    </row>
    <row r="1665" spans="1:1">
      <c r="A1665" s="113"/>
    </row>
    <row r="1666" spans="1:1">
      <c r="A1666" s="113"/>
    </row>
    <row r="1667" spans="1:1">
      <c r="A1667" s="113"/>
    </row>
    <row r="1668" spans="1:1">
      <c r="A1668" s="113"/>
    </row>
    <row r="1669" spans="1:1">
      <c r="A1669" s="113"/>
    </row>
    <row r="1670" spans="1:1">
      <c r="A1670" s="113"/>
    </row>
    <row r="1671" spans="1:1">
      <c r="A1671" s="113"/>
    </row>
    <row r="1672" spans="1:1">
      <c r="A1672" s="113"/>
    </row>
    <row r="1673" spans="1:1">
      <c r="A1673" s="113"/>
    </row>
    <row r="1674" spans="1:1">
      <c r="A1674" s="113"/>
    </row>
    <row r="1675" spans="1:1">
      <c r="A1675" s="113"/>
    </row>
    <row r="1676" spans="1:1">
      <c r="A1676" s="113"/>
    </row>
    <row r="1677" spans="1:1">
      <c r="A1677" s="113"/>
    </row>
    <row r="1678" spans="1:1">
      <c r="A1678" s="113"/>
    </row>
    <row r="1679" spans="1:1">
      <c r="A1679" s="113"/>
    </row>
    <row r="1680" spans="1:1">
      <c r="A1680" s="113"/>
    </row>
    <row r="1681" spans="1:1">
      <c r="A1681" s="113"/>
    </row>
    <row r="1682" spans="1:1">
      <c r="A1682" s="113"/>
    </row>
    <row r="1683" spans="1:1">
      <c r="A1683" s="113"/>
    </row>
    <row r="1684" spans="1:1">
      <c r="A1684" s="113"/>
    </row>
    <row r="1685" spans="1:1">
      <c r="A1685" s="113"/>
    </row>
    <row r="1686" spans="1:1">
      <c r="A1686" s="113"/>
    </row>
    <row r="1687" spans="1:1">
      <c r="A1687" s="113"/>
    </row>
    <row r="1688" spans="1:1">
      <c r="A1688" s="113"/>
    </row>
    <row r="1689" spans="1:1">
      <c r="A1689" s="113"/>
    </row>
    <row r="1690" spans="1:1">
      <c r="A1690" s="113"/>
    </row>
    <row r="1691" spans="1:1">
      <c r="A1691" s="113"/>
    </row>
    <row r="1692" spans="1:1">
      <c r="A1692" s="113"/>
    </row>
    <row r="1693" spans="1:1">
      <c r="A1693" s="113"/>
    </row>
    <row r="1694" spans="1:1">
      <c r="A1694" s="113"/>
    </row>
    <row r="1695" spans="1:1">
      <c r="A1695" s="113"/>
    </row>
    <row r="1696" spans="1:1">
      <c r="A1696" s="113"/>
    </row>
    <row r="1697" spans="1:1">
      <c r="A1697" s="113"/>
    </row>
    <row r="1698" spans="1:1">
      <c r="A1698" s="113"/>
    </row>
    <row r="1699" spans="1:1">
      <c r="A1699" s="113"/>
    </row>
    <row r="1700" spans="1:1">
      <c r="A1700" s="113"/>
    </row>
    <row r="1701" spans="1:1">
      <c r="A1701" s="113"/>
    </row>
    <row r="1702" spans="1:1">
      <c r="A1702" s="113"/>
    </row>
    <row r="1703" spans="1:1">
      <c r="A1703" s="113"/>
    </row>
    <row r="1704" spans="1:1">
      <c r="A1704" s="113"/>
    </row>
    <row r="1705" spans="1:1">
      <c r="A1705" s="113"/>
    </row>
    <row r="1706" spans="1:1">
      <c r="A1706" s="113"/>
    </row>
    <row r="1707" spans="1:1">
      <c r="A1707" s="113"/>
    </row>
    <row r="1708" spans="1:1">
      <c r="A1708" s="113"/>
    </row>
    <row r="1709" spans="1:1">
      <c r="A1709" s="113"/>
    </row>
    <row r="1710" spans="1:1">
      <c r="A1710" s="113"/>
    </row>
    <row r="1711" spans="1:1">
      <c r="A1711" s="113"/>
    </row>
    <row r="1712" spans="1:1">
      <c r="A1712" s="113"/>
    </row>
    <row r="1713" spans="1:1">
      <c r="A1713" s="113"/>
    </row>
    <row r="1714" spans="1:1">
      <c r="A1714" s="113"/>
    </row>
    <row r="1715" spans="1:1">
      <c r="A1715" s="113"/>
    </row>
    <row r="1716" spans="1:1">
      <c r="A1716" s="113"/>
    </row>
    <row r="1717" spans="1:1">
      <c r="A1717" s="113"/>
    </row>
    <row r="1718" spans="1:1">
      <c r="A1718" s="113"/>
    </row>
    <row r="1719" spans="1:1">
      <c r="A1719" s="113"/>
    </row>
    <row r="1720" spans="1:1">
      <c r="A1720" s="113"/>
    </row>
    <row r="1721" spans="1:1">
      <c r="A1721" s="113"/>
    </row>
    <row r="1722" spans="1:1">
      <c r="A1722" s="113"/>
    </row>
    <row r="1723" spans="1:1">
      <c r="A1723" s="113"/>
    </row>
    <row r="1724" spans="1:1">
      <c r="A1724" s="113"/>
    </row>
    <row r="1725" spans="1:1">
      <c r="A1725" s="113"/>
    </row>
    <row r="1726" spans="1:1">
      <c r="A1726" s="113"/>
    </row>
    <row r="1727" spans="1:1">
      <c r="A1727" s="113"/>
    </row>
    <row r="1728" spans="1:1">
      <c r="A1728" s="113"/>
    </row>
    <row r="1729" spans="1:1">
      <c r="A1729" s="113"/>
    </row>
    <row r="1730" spans="1:1">
      <c r="A1730" s="113"/>
    </row>
    <row r="1731" spans="1:1">
      <c r="A1731" s="113"/>
    </row>
    <row r="1732" spans="1:1">
      <c r="A1732" s="113"/>
    </row>
    <row r="1733" spans="1:1">
      <c r="A1733" s="113"/>
    </row>
    <row r="1734" spans="1:1">
      <c r="A1734" s="113"/>
    </row>
    <row r="1735" spans="1:1">
      <c r="A1735" s="113"/>
    </row>
    <row r="1736" spans="1:1">
      <c r="A1736" s="113"/>
    </row>
    <row r="1737" spans="1:1">
      <c r="A1737" s="113"/>
    </row>
    <row r="1738" spans="1:1">
      <c r="A1738" s="113"/>
    </row>
    <row r="1739" spans="1:1">
      <c r="A1739" s="113"/>
    </row>
    <row r="1740" spans="1:1">
      <c r="A1740" s="113"/>
    </row>
    <row r="1741" spans="1:1">
      <c r="A1741" s="113"/>
    </row>
    <row r="1742" spans="1:1">
      <c r="A1742" s="113"/>
    </row>
    <row r="1743" spans="1:1">
      <c r="A1743" s="113"/>
    </row>
    <row r="1744" spans="1:1">
      <c r="A1744" s="113"/>
    </row>
    <row r="1745" spans="1:1">
      <c r="A1745" s="113"/>
    </row>
    <row r="1746" spans="1:1">
      <c r="A1746" s="113"/>
    </row>
    <row r="1747" spans="1:1">
      <c r="A1747" s="113"/>
    </row>
    <row r="1748" spans="1:1">
      <c r="A1748" s="113"/>
    </row>
    <row r="1749" spans="1:1">
      <c r="A1749" s="113"/>
    </row>
    <row r="1750" spans="1:1">
      <c r="A1750" s="113"/>
    </row>
    <row r="1751" spans="1:1">
      <c r="A1751" s="113"/>
    </row>
    <row r="1752" spans="1:1">
      <c r="A1752" s="113"/>
    </row>
    <row r="1753" spans="1:1">
      <c r="A1753" s="113"/>
    </row>
    <row r="1754" spans="1:1">
      <c r="A1754" s="113"/>
    </row>
    <row r="1755" spans="1:1">
      <c r="A1755" s="113"/>
    </row>
    <row r="1756" spans="1:1">
      <c r="A1756" s="113"/>
    </row>
    <row r="1757" spans="1:1">
      <c r="A1757" s="113"/>
    </row>
    <row r="1758" spans="1:1">
      <c r="A1758" s="113"/>
    </row>
    <row r="1759" spans="1:1">
      <c r="A1759" s="113"/>
    </row>
    <row r="1760" spans="1:1">
      <c r="A1760" s="113"/>
    </row>
    <row r="1761" spans="1:1">
      <c r="A1761" s="113"/>
    </row>
    <row r="1762" spans="1:1">
      <c r="A1762" s="113"/>
    </row>
    <row r="1763" spans="1:1">
      <c r="A1763" s="113"/>
    </row>
    <row r="1764" spans="1:1">
      <c r="A1764" s="113"/>
    </row>
    <row r="1765" spans="1:1">
      <c r="A1765" s="113"/>
    </row>
    <row r="1766" spans="1:1">
      <c r="A1766" s="113"/>
    </row>
    <row r="1767" spans="1:1">
      <c r="A1767" s="113"/>
    </row>
    <row r="1768" spans="1:1">
      <c r="A1768" s="113"/>
    </row>
    <row r="1769" spans="1:1">
      <c r="A1769" s="113"/>
    </row>
    <row r="1770" spans="1:1">
      <c r="A1770" s="113"/>
    </row>
    <row r="1771" spans="1:1">
      <c r="A1771" s="113"/>
    </row>
    <row r="1772" spans="1:1">
      <c r="A1772" s="113"/>
    </row>
    <row r="1773" spans="1:1">
      <c r="A1773" s="113"/>
    </row>
    <row r="1774" spans="1:1">
      <c r="A1774" s="113"/>
    </row>
    <row r="1775" spans="1:1">
      <c r="A1775" s="113"/>
    </row>
    <row r="1776" spans="1:1">
      <c r="A1776" s="113"/>
    </row>
    <row r="1786" spans="1:1">
      <c r="A1786" s="113"/>
    </row>
    <row r="1787" spans="1:1">
      <c r="A1787" s="113"/>
    </row>
    <row r="1788" spans="1:1">
      <c r="A1788" s="113"/>
    </row>
    <row r="1789" spans="1:1">
      <c r="A1789" s="113"/>
    </row>
    <row r="1790" spans="1:1">
      <c r="A1790" s="113"/>
    </row>
    <row r="1791" spans="1:1">
      <c r="A1791" s="113"/>
    </row>
    <row r="1792" spans="1:1">
      <c r="A1792" s="113"/>
    </row>
    <row r="1793" spans="1:1">
      <c r="A1793" s="113"/>
    </row>
    <row r="1794" spans="1:1">
      <c r="A1794" s="113"/>
    </row>
    <row r="1795" spans="1:1">
      <c r="A1795" s="113"/>
    </row>
    <row r="1796" spans="1:1">
      <c r="A1796" s="113"/>
    </row>
    <row r="1797" spans="1:1">
      <c r="A1797" s="113"/>
    </row>
    <row r="1798" spans="1:1">
      <c r="A1798" s="113"/>
    </row>
    <row r="1799" spans="1:1">
      <c r="A1799" s="113"/>
    </row>
    <row r="1800" spans="1:1">
      <c r="A1800" s="113"/>
    </row>
    <row r="1801" spans="1:1">
      <c r="A1801" s="113"/>
    </row>
    <row r="1802" spans="1:1">
      <c r="A1802" s="113"/>
    </row>
    <row r="1803" spans="1:1">
      <c r="A1803" s="113"/>
    </row>
    <row r="1804" spans="1:1">
      <c r="A1804" s="113"/>
    </row>
    <row r="1805" spans="1:1">
      <c r="A1805" s="113"/>
    </row>
    <row r="1806" spans="1:1">
      <c r="A1806" s="113"/>
    </row>
    <row r="1807" spans="1:1">
      <c r="A1807" s="113"/>
    </row>
    <row r="1808" spans="1:1">
      <c r="A1808" s="113"/>
    </row>
    <row r="1809" spans="1:1">
      <c r="A1809" s="113"/>
    </row>
    <row r="1810" spans="1:1">
      <c r="A1810" s="113"/>
    </row>
    <row r="1811" spans="1:1">
      <c r="A1811" s="113"/>
    </row>
    <row r="1812" spans="1:1">
      <c r="A1812" s="113"/>
    </row>
    <row r="1813" spans="1:1">
      <c r="A1813" s="113"/>
    </row>
    <row r="1814" spans="1:1">
      <c r="A1814" s="113"/>
    </row>
    <row r="1815" spans="1:1">
      <c r="A1815" s="113"/>
    </row>
    <row r="1816" spans="1:1">
      <c r="A1816" s="113"/>
    </row>
    <row r="1817" spans="1:1">
      <c r="A1817" s="113"/>
    </row>
    <row r="1818" spans="1:1">
      <c r="A1818" s="113"/>
    </row>
    <row r="1819" spans="1:1">
      <c r="A1819" s="113"/>
    </row>
    <row r="1820" spans="1:1">
      <c r="A1820" s="113"/>
    </row>
    <row r="1821" spans="1:1">
      <c r="A1821" s="113"/>
    </row>
    <row r="1822" spans="1:1">
      <c r="A1822" s="113"/>
    </row>
    <row r="1823" spans="1:1">
      <c r="A1823" s="113"/>
    </row>
    <row r="1824" spans="1:1">
      <c r="A1824" s="113"/>
    </row>
    <row r="1825" spans="1:1">
      <c r="A1825" s="113"/>
    </row>
    <row r="1826" spans="1:1">
      <c r="A1826" s="113"/>
    </row>
    <row r="1827" spans="1:1">
      <c r="A1827" s="113"/>
    </row>
    <row r="1828" spans="1:1">
      <c r="A1828" s="113"/>
    </row>
    <row r="1829" spans="1:1">
      <c r="A1829" s="113"/>
    </row>
    <row r="1830" spans="1:1">
      <c r="A1830" s="113"/>
    </row>
    <row r="1840" spans="1:1">
      <c r="A1840" s="113"/>
    </row>
    <row r="1841" spans="1:1">
      <c r="A1841" s="113"/>
    </row>
    <row r="1842" spans="1:1">
      <c r="A1842" s="113"/>
    </row>
    <row r="1843" spans="1:1">
      <c r="A1843" s="113"/>
    </row>
    <row r="1844" spans="1:1">
      <c r="A1844" s="113"/>
    </row>
    <row r="1845" spans="1:1">
      <c r="A1845" s="113"/>
    </row>
    <row r="1846" spans="1:1">
      <c r="A1846" s="113"/>
    </row>
    <row r="1847" spans="1:1">
      <c r="A1847" s="113"/>
    </row>
    <row r="1848" spans="1:1">
      <c r="A1848" s="113"/>
    </row>
    <row r="1849" spans="1:1">
      <c r="A1849" s="113"/>
    </row>
    <row r="1850" spans="1:1">
      <c r="A1850" s="113"/>
    </row>
    <row r="1851" spans="1:1">
      <c r="A1851" s="113"/>
    </row>
    <row r="1852" spans="1:1">
      <c r="A1852" s="113"/>
    </row>
    <row r="1853" spans="1:1">
      <c r="A1853" s="113"/>
    </row>
    <row r="1854" spans="1:1">
      <c r="A1854" s="113"/>
    </row>
    <row r="1855" spans="1:1">
      <c r="A1855" s="113"/>
    </row>
    <row r="1856" spans="1:1">
      <c r="A1856" s="113"/>
    </row>
    <row r="1857" spans="1:1">
      <c r="A1857" s="113"/>
    </row>
    <row r="1858" spans="1:1">
      <c r="A1858" s="113"/>
    </row>
    <row r="1859" spans="1:1">
      <c r="A1859" s="113"/>
    </row>
    <row r="1860" spans="1:1">
      <c r="A1860" s="113"/>
    </row>
    <row r="1861" spans="1:1">
      <c r="A1861" s="113"/>
    </row>
    <row r="1862" spans="1:1">
      <c r="A1862" s="113"/>
    </row>
    <row r="1863" spans="1:1">
      <c r="A1863" s="113"/>
    </row>
    <row r="1864" spans="1:1">
      <c r="A1864" s="113"/>
    </row>
    <row r="1865" spans="1:1">
      <c r="A1865" s="113"/>
    </row>
    <row r="1866" spans="1:1">
      <c r="A1866" s="113"/>
    </row>
    <row r="1867" spans="1:1">
      <c r="A1867" s="113"/>
    </row>
    <row r="1868" spans="1:1">
      <c r="A1868" s="113"/>
    </row>
    <row r="1869" spans="1:1">
      <c r="A1869" s="113"/>
    </row>
    <row r="1870" spans="1:1">
      <c r="A1870" s="113"/>
    </row>
    <row r="1871" spans="1:1">
      <c r="A1871" s="113"/>
    </row>
    <row r="1872" spans="1:1">
      <c r="A1872" s="113"/>
    </row>
    <row r="1873" spans="1:1">
      <c r="A1873" s="113"/>
    </row>
    <row r="1874" spans="1:1">
      <c r="A1874" s="113"/>
    </row>
    <row r="1875" spans="1:1">
      <c r="A1875" s="113"/>
    </row>
    <row r="1876" spans="1:1">
      <c r="A1876" s="113"/>
    </row>
    <row r="1877" spans="1:1">
      <c r="A1877" s="113"/>
    </row>
    <row r="1878" spans="1:1">
      <c r="A1878" s="113"/>
    </row>
    <row r="1880" spans="1:1">
      <c r="A1880" s="113"/>
    </row>
    <row r="1881" spans="1:1">
      <c r="A1881" s="113"/>
    </row>
    <row r="1882" spans="1:1">
      <c r="A1882" s="113"/>
    </row>
    <row r="1883" spans="1:1">
      <c r="A1883" s="113"/>
    </row>
    <row r="1894" spans="1:1">
      <c r="A1894" s="113"/>
    </row>
    <row r="1895" spans="1:1">
      <c r="A1895" s="113"/>
    </row>
    <row r="1896" spans="1:1">
      <c r="A1896" s="113"/>
    </row>
    <row r="1897" spans="1:1">
      <c r="A1897" s="113"/>
    </row>
    <row r="1898" spans="1:1">
      <c r="A1898" s="113"/>
    </row>
    <row r="1899" spans="1:1">
      <c r="A1899" s="113"/>
    </row>
    <row r="1900" spans="1:1">
      <c r="A1900" s="113"/>
    </row>
    <row r="1901" spans="1:1">
      <c r="A1901" s="113"/>
    </row>
    <row r="1902" spans="1:1">
      <c r="A1902" s="113"/>
    </row>
    <row r="1903" spans="1:1">
      <c r="A1903" s="113"/>
    </row>
    <row r="1904" spans="1:1">
      <c r="A1904" s="113"/>
    </row>
    <row r="1905" spans="1:1">
      <c r="A1905" s="113"/>
    </row>
    <row r="1906" spans="1:1">
      <c r="A1906" s="113"/>
    </row>
    <row r="1907" spans="1:1">
      <c r="A1907" s="113"/>
    </row>
    <row r="1908" spans="1:1">
      <c r="A1908" s="113"/>
    </row>
    <row r="1909" spans="1:1">
      <c r="A1909" s="113"/>
    </row>
    <row r="1910" spans="1:1">
      <c r="A1910" s="113"/>
    </row>
    <row r="1911" spans="1:1">
      <c r="A1911" s="113"/>
    </row>
    <row r="1915" spans="1:1">
      <c r="A1915" s="113"/>
    </row>
    <row r="1916" spans="1:1">
      <c r="A1916" s="113"/>
    </row>
    <row r="1917" spans="1:1">
      <c r="A1917" s="113"/>
    </row>
    <row r="1918" spans="1:1">
      <c r="A1918" s="113"/>
    </row>
    <row r="1919" spans="1:1">
      <c r="A1919" s="113"/>
    </row>
    <row r="1920" spans="1:1">
      <c r="A1920" s="113"/>
    </row>
    <row r="1923" spans="1:1">
      <c r="A1923" s="113"/>
    </row>
    <row r="1924" spans="1:1">
      <c r="A1924" s="113"/>
    </row>
    <row r="1925" spans="1:1">
      <c r="A1925" s="113"/>
    </row>
    <row r="1926" spans="1:1">
      <c r="A1926" s="113"/>
    </row>
    <row r="1927" spans="1:1">
      <c r="A1927" s="113"/>
    </row>
    <row r="1928" spans="1:1">
      <c r="A1928" s="113"/>
    </row>
    <row r="1929" spans="1:1">
      <c r="A1929" s="113"/>
    </row>
    <row r="1948" spans="1:1">
      <c r="A1948" s="113"/>
    </row>
    <row r="1949" spans="1:1">
      <c r="A1949" s="113"/>
    </row>
    <row r="1950" spans="1:1">
      <c r="A1950" s="113"/>
    </row>
    <row r="1951" spans="1:1">
      <c r="A1951" s="113"/>
    </row>
    <row r="1952" spans="1:1">
      <c r="A1952" s="113"/>
    </row>
    <row r="1953" spans="1:1">
      <c r="A1953" s="113"/>
    </row>
    <row r="1954" spans="1:1">
      <c r="A1954" s="113"/>
    </row>
    <row r="1955" spans="1:1">
      <c r="A1955" s="113"/>
    </row>
    <row r="1956" spans="1:1">
      <c r="A1956" s="113"/>
    </row>
    <row r="1957" spans="1:1">
      <c r="A1957" s="113"/>
    </row>
    <row r="1958" spans="1:1">
      <c r="A1958" s="113"/>
    </row>
    <row r="1959" spans="1:1">
      <c r="A1959" s="113"/>
    </row>
    <row r="1960" spans="1:1">
      <c r="A1960" s="113"/>
    </row>
    <row r="1961" spans="1:1">
      <c r="A1961" s="113"/>
    </row>
    <row r="1962" spans="1:1">
      <c r="A1962" s="113"/>
    </row>
    <row r="1963" spans="1:1">
      <c r="A1963" s="113"/>
    </row>
    <row r="1964" spans="1:1">
      <c r="A1964" s="113"/>
    </row>
    <row r="1965" spans="1:1">
      <c r="A1965" s="113"/>
    </row>
    <row r="1966" spans="1:1">
      <c r="A1966" s="113"/>
    </row>
    <row r="1967" spans="1:1">
      <c r="A1967" s="113"/>
    </row>
    <row r="1968" spans="1:1">
      <c r="A1968" s="113"/>
    </row>
    <row r="1969" spans="1:1">
      <c r="A1969" s="113"/>
    </row>
    <row r="1970" spans="1:1">
      <c r="A1970" s="113"/>
    </row>
    <row r="1971" spans="1:1">
      <c r="A1971" s="113"/>
    </row>
    <row r="1972" spans="1:1">
      <c r="A1972" s="113"/>
    </row>
    <row r="1973" spans="1:1">
      <c r="A1973" s="113"/>
    </row>
    <row r="1974" spans="1:1">
      <c r="A1974" s="113"/>
    </row>
    <row r="1975" spans="1:1">
      <c r="A1975" s="113"/>
    </row>
    <row r="1976" spans="1:1">
      <c r="A1976" s="113"/>
    </row>
    <row r="1977" spans="1:1">
      <c r="A1977" s="113"/>
    </row>
    <row r="1978" spans="1:1">
      <c r="A1978" s="113"/>
    </row>
    <row r="1979" spans="1:1">
      <c r="A1979" s="113"/>
    </row>
    <row r="1980" spans="1:1">
      <c r="A1980" s="113"/>
    </row>
    <row r="1981" spans="1:1">
      <c r="A1981" s="113"/>
    </row>
    <row r="1982" spans="1:1">
      <c r="A1982" s="113"/>
    </row>
    <row r="1983" spans="1:1">
      <c r="A1983" s="113"/>
    </row>
    <row r="2002" spans="1:1">
      <c r="A2002" s="113"/>
    </row>
    <row r="2003" spans="1:1">
      <c r="A2003" s="113"/>
    </row>
    <row r="2004" spans="1:1">
      <c r="A2004" s="113"/>
    </row>
    <row r="2005" spans="1:1">
      <c r="A2005" s="113"/>
    </row>
    <row r="2006" spans="1:1">
      <c r="A2006" s="113"/>
    </row>
    <row r="2007" spans="1:1">
      <c r="A2007" s="113"/>
    </row>
    <row r="2008" spans="1:1">
      <c r="A2008" s="113"/>
    </row>
    <row r="2009" spans="1:1">
      <c r="A2009" s="113"/>
    </row>
    <row r="2010" spans="1:1">
      <c r="A2010" s="113"/>
    </row>
    <row r="2011" spans="1:1">
      <c r="A2011" s="113"/>
    </row>
    <row r="2012" spans="1:1">
      <c r="A2012" s="113"/>
    </row>
    <row r="2013" spans="1:1">
      <c r="A2013" s="113"/>
    </row>
    <row r="2014" spans="1:1">
      <c r="A2014" s="113"/>
    </row>
    <row r="2015" spans="1:1">
      <c r="A2015" s="113"/>
    </row>
    <row r="2016" spans="1:1">
      <c r="A2016" s="113"/>
    </row>
    <row r="2017" spans="1:1">
      <c r="A2017" s="113"/>
    </row>
    <row r="2018" spans="1:1">
      <c r="A2018" s="113"/>
    </row>
    <row r="2019" spans="1:1">
      <c r="A2019" s="113"/>
    </row>
    <row r="2020" spans="1:1">
      <c r="A2020" s="113"/>
    </row>
    <row r="2021" spans="1:1">
      <c r="A2021" s="113"/>
    </row>
    <row r="2029" spans="1:1">
      <c r="A2029" s="113"/>
    </row>
    <row r="2030" spans="1:1">
      <c r="A2030" s="113"/>
    </row>
    <row r="2056" spans="1:1">
      <c r="A2056" s="113"/>
    </row>
    <row r="2057" spans="1:1">
      <c r="A2057" s="113"/>
    </row>
    <row r="2058" spans="1:1">
      <c r="A2058" s="113"/>
    </row>
    <row r="2059" spans="1:1">
      <c r="A2059" s="113"/>
    </row>
    <row r="2060" spans="1:1">
      <c r="A2060" s="113"/>
    </row>
    <row r="2061" spans="1:1">
      <c r="A2061" s="113"/>
    </row>
    <row r="2062" spans="1:1">
      <c r="A2062" s="113"/>
    </row>
    <row r="2063" spans="1:1">
      <c r="A2063" s="113"/>
    </row>
    <row r="2064" spans="1:1">
      <c r="A2064" s="113"/>
    </row>
    <row r="2065" spans="1:1">
      <c r="A2065" s="113"/>
    </row>
    <row r="2066" spans="1:1">
      <c r="A2066" s="113"/>
    </row>
    <row r="2067" spans="1:1">
      <c r="A2067" s="113"/>
    </row>
    <row r="2068" spans="1:1">
      <c r="A2068" s="113"/>
    </row>
    <row r="2069" spans="1:1">
      <c r="A2069" s="113"/>
    </row>
    <row r="2070" spans="1:1">
      <c r="A2070" s="113"/>
    </row>
    <row r="2071" spans="1:1">
      <c r="A2071" s="113"/>
    </row>
    <row r="2072" spans="1:1">
      <c r="A2072" s="113"/>
    </row>
    <row r="2073" spans="1:1">
      <c r="A2073" s="113"/>
    </row>
    <row r="2074" spans="1:1">
      <c r="A2074" s="113"/>
    </row>
    <row r="2075" spans="1:1">
      <c r="A2075" s="113"/>
    </row>
    <row r="2076" spans="1:1">
      <c r="A2076" s="113"/>
    </row>
    <row r="2077" spans="1:1">
      <c r="A2077" s="113"/>
    </row>
    <row r="2078" spans="1:1">
      <c r="A2078" s="113"/>
    </row>
    <row r="2079" spans="1:1">
      <c r="A2079" s="113"/>
    </row>
    <row r="2080" spans="1:1">
      <c r="A2080" s="113"/>
    </row>
    <row r="2081" spans="1:1">
      <c r="A2081" s="113"/>
    </row>
    <row r="2082" spans="1:1">
      <c r="A2082" s="113"/>
    </row>
    <row r="2083" spans="1:1">
      <c r="A2083" s="113"/>
    </row>
    <row r="2084" spans="1:1">
      <c r="A2084" s="113"/>
    </row>
    <row r="2085" spans="1:1">
      <c r="A2085" s="113"/>
    </row>
    <row r="2086" spans="1:1">
      <c r="A2086" s="113"/>
    </row>
    <row r="2087" spans="1:1">
      <c r="A2087" s="113"/>
    </row>
    <row r="2088" spans="1:1">
      <c r="A2088" s="113"/>
    </row>
    <row r="2089" spans="1:1">
      <c r="A2089" s="113"/>
    </row>
    <row r="2090" spans="1:1">
      <c r="A2090" s="113"/>
    </row>
    <row r="2091" spans="1:1">
      <c r="A2091" s="113"/>
    </row>
    <row r="2110" spans="1:1">
      <c r="A2110" s="113"/>
    </row>
    <row r="2111" spans="1:1">
      <c r="A2111" s="113"/>
    </row>
    <row r="2112" spans="1:1">
      <c r="A2112" s="113"/>
    </row>
    <row r="2113" spans="1:1">
      <c r="A2113" s="113"/>
    </row>
    <row r="2114" spans="1:1">
      <c r="A2114" s="113"/>
    </row>
    <row r="2115" spans="1:1">
      <c r="A2115" s="113"/>
    </row>
    <row r="2116" spans="1:1">
      <c r="A2116" s="113"/>
    </row>
    <row r="2117" spans="1:1">
      <c r="A2117" s="113"/>
    </row>
    <row r="2118" spans="1:1">
      <c r="A2118" s="113"/>
    </row>
    <row r="2119" spans="1:1">
      <c r="A2119" s="113"/>
    </row>
    <row r="2120" spans="1:1">
      <c r="A2120" s="113"/>
    </row>
    <row r="2121" spans="1:1">
      <c r="A2121" s="113"/>
    </row>
    <row r="2122" spans="1:1">
      <c r="A2122" s="113"/>
    </row>
    <row r="2123" spans="1:1">
      <c r="A2123" s="113"/>
    </row>
    <row r="2124" spans="1:1">
      <c r="A2124" s="113"/>
    </row>
    <row r="2125" spans="1:1">
      <c r="A2125" s="113"/>
    </row>
    <row r="2126" spans="1:1">
      <c r="A2126" s="113"/>
    </row>
    <row r="2127" spans="1:1">
      <c r="A2127" s="113"/>
    </row>
    <row r="2128" spans="1:1">
      <c r="A2128" s="113"/>
    </row>
    <row r="2137" spans="1:1">
      <c r="A2137" s="113"/>
    </row>
    <row r="2138" spans="1:1">
      <c r="A2138" s="113"/>
    </row>
    <row r="2164" spans="1:1">
      <c r="A2164" s="113"/>
    </row>
    <row r="2165" spans="1:1">
      <c r="A2165" s="113"/>
    </row>
    <row r="2166" spans="1:1">
      <c r="A2166" s="113"/>
    </row>
    <row r="2167" spans="1:1">
      <c r="A2167" s="113"/>
    </row>
    <row r="2168" spans="1:1">
      <c r="A2168" s="113"/>
    </row>
    <row r="2169" spans="1:1">
      <c r="A2169" s="113"/>
    </row>
    <row r="2170" spans="1:1">
      <c r="A2170" s="113"/>
    </row>
    <row r="2171" spans="1:1">
      <c r="A2171" s="113"/>
    </row>
    <row r="2172" spans="1:1">
      <c r="A2172" s="113"/>
    </row>
    <row r="2173" spans="1:1">
      <c r="A2173" s="113"/>
    </row>
    <row r="2174" spans="1:1">
      <c r="A2174" s="113"/>
    </row>
    <row r="2175" spans="1:1">
      <c r="A2175" s="113"/>
    </row>
    <row r="2176" spans="1:1">
      <c r="A2176" s="113"/>
    </row>
    <row r="2177" spans="1:1">
      <c r="A2177" s="113"/>
    </row>
    <row r="2178" spans="1:1">
      <c r="A2178" s="113"/>
    </row>
    <row r="2179" spans="1:1">
      <c r="A2179" s="113"/>
    </row>
    <row r="2180" spans="1:1">
      <c r="A2180" s="113"/>
    </row>
    <row r="2181" spans="1:1">
      <c r="A2181" s="113"/>
    </row>
    <row r="2182" spans="1:1">
      <c r="A2182" s="113"/>
    </row>
    <row r="2183" spans="1:1">
      <c r="A2183" s="113"/>
    </row>
    <row r="2184" spans="1:1">
      <c r="A2184" s="113"/>
    </row>
    <row r="2185" spans="1:1">
      <c r="A2185" s="113"/>
    </row>
    <row r="2186" spans="1:1">
      <c r="A2186" s="113"/>
    </row>
    <row r="2187" spans="1:1">
      <c r="A2187" s="113"/>
    </row>
    <row r="2188" spans="1:1">
      <c r="A2188" s="113"/>
    </row>
    <row r="2189" spans="1:1">
      <c r="A2189" s="113"/>
    </row>
    <row r="2190" spans="1:1">
      <c r="A2190" s="113"/>
    </row>
    <row r="2192" spans="1:1">
      <c r="A2192" s="113"/>
    </row>
    <row r="2193" spans="1:1">
      <c r="A2193" s="113"/>
    </row>
    <row r="2194" spans="1:1">
      <c r="A2194" s="113"/>
    </row>
    <row r="2195" spans="1:1">
      <c r="A2195" s="113"/>
    </row>
    <row r="2196" spans="1:1">
      <c r="A2196" s="113"/>
    </row>
    <row r="2197" spans="1:1">
      <c r="A2197" s="113"/>
    </row>
    <row r="2198" spans="1:1">
      <c r="A2198" s="113"/>
    </row>
    <row r="2199" spans="1:1">
      <c r="A2199" s="113"/>
    </row>
    <row r="2218" spans="1:1">
      <c r="A2218" s="113"/>
    </row>
    <row r="2219" spans="1:1">
      <c r="A2219" s="113"/>
    </row>
    <row r="2220" spans="1:1">
      <c r="A2220" s="113"/>
    </row>
    <row r="2221" spans="1:1">
      <c r="A2221" s="113"/>
    </row>
    <row r="2222" spans="1:1">
      <c r="A2222" s="113"/>
    </row>
    <row r="2223" spans="1:1">
      <c r="A2223" s="113"/>
    </row>
    <row r="2224" spans="1:1">
      <c r="A2224" s="113"/>
    </row>
    <row r="2225" spans="1:1">
      <c r="A2225" s="113"/>
    </row>
    <row r="2226" spans="1:1">
      <c r="A2226" s="113"/>
    </row>
    <row r="2227" spans="1:1">
      <c r="A2227" s="113"/>
    </row>
    <row r="2228" spans="1:1">
      <c r="A2228" s="113"/>
    </row>
    <row r="2229" spans="1:1">
      <c r="A2229" s="113"/>
    </row>
    <row r="2230" spans="1:1">
      <c r="A2230" s="113"/>
    </row>
    <row r="2231" spans="1:1">
      <c r="A2231" s="113"/>
    </row>
    <row r="2232" spans="1:1">
      <c r="A2232" s="113"/>
    </row>
    <row r="2233" spans="1:1">
      <c r="A2233" s="113"/>
    </row>
    <row r="2234" spans="1:1">
      <c r="A2234" s="113"/>
    </row>
    <row r="2235" spans="1:1">
      <c r="A2235" s="113"/>
    </row>
    <row r="2236" spans="1:1">
      <c r="A2236" s="113"/>
    </row>
    <row r="2237" spans="1:1">
      <c r="A2237" s="113"/>
    </row>
    <row r="2238" spans="1:1">
      <c r="A2238" s="113"/>
    </row>
    <row r="2239" spans="1:1">
      <c r="A2239" s="113"/>
    </row>
    <row r="2240" spans="1:1">
      <c r="A2240" s="113"/>
    </row>
    <row r="2241" spans="1:1">
      <c r="A2241" s="113"/>
    </row>
    <row r="2242" spans="1:1">
      <c r="A2242" s="113"/>
    </row>
    <row r="2243" spans="1:1">
      <c r="A2243" s="113"/>
    </row>
    <row r="2244" spans="1:1">
      <c r="A2244" s="113"/>
    </row>
    <row r="2247" spans="1:1">
      <c r="A2247" s="113"/>
    </row>
    <row r="2248" spans="1:1">
      <c r="A2248" s="113"/>
    </row>
    <row r="2249" spans="1:1">
      <c r="A2249" s="113"/>
    </row>
    <row r="2250" spans="1:1">
      <c r="A2250" s="113"/>
    </row>
    <row r="2251" spans="1:1">
      <c r="A2251" s="113"/>
    </row>
    <row r="2252" spans="1:1">
      <c r="A2252" s="113"/>
    </row>
    <row r="2253" spans="1:1">
      <c r="A2253" s="113"/>
    </row>
    <row r="2272" spans="1:1">
      <c r="A2272" s="113"/>
    </row>
    <row r="2273" spans="1:1">
      <c r="A2273" s="113"/>
    </row>
    <row r="2274" spans="1:1">
      <c r="A2274" s="113"/>
    </row>
    <row r="2275" spans="1:1">
      <c r="A2275" s="113"/>
    </row>
    <row r="2276" spans="1:1">
      <c r="A2276" s="113"/>
    </row>
    <row r="2277" spans="1:1">
      <c r="A2277" s="113"/>
    </row>
    <row r="2278" spans="1:1">
      <c r="A2278" s="113"/>
    </row>
    <row r="2279" spans="1:1">
      <c r="A2279" s="113"/>
    </row>
    <row r="2280" spans="1:1">
      <c r="A2280" s="113"/>
    </row>
    <row r="2281" spans="1:1">
      <c r="A2281" s="113"/>
    </row>
    <row r="2282" spans="1:1">
      <c r="A2282" s="113"/>
    </row>
    <row r="2283" spans="1:1">
      <c r="A2283" s="113"/>
    </row>
    <row r="2284" spans="1:1">
      <c r="A2284" s="113"/>
    </row>
    <row r="2285" spans="1:1">
      <c r="A2285" s="113"/>
    </row>
    <row r="2286" spans="1:1">
      <c r="A2286" s="113"/>
    </row>
    <row r="2287" spans="1:1">
      <c r="A2287" s="113"/>
    </row>
    <row r="2288" spans="1:1">
      <c r="A2288" s="113"/>
    </row>
    <row r="2289" spans="1:1">
      <c r="A2289" s="113"/>
    </row>
    <row r="2326" spans="1:1">
      <c r="A2326" s="113"/>
    </row>
    <row r="2327" spans="1:1">
      <c r="A2327" s="113"/>
    </row>
    <row r="2328" spans="1:1">
      <c r="A2328" s="113"/>
    </row>
    <row r="2329" spans="1:1">
      <c r="A2329" s="113"/>
    </row>
    <row r="2330" spans="1:1">
      <c r="A2330" s="113"/>
    </row>
    <row r="2331" spans="1:1">
      <c r="A2331" s="113"/>
    </row>
    <row r="2332" spans="1:1">
      <c r="A2332" s="113"/>
    </row>
    <row r="2333" spans="1:1">
      <c r="A2333" s="113"/>
    </row>
    <row r="2334" spans="1:1">
      <c r="A2334" s="113"/>
    </row>
    <row r="2335" spans="1:1">
      <c r="A2335" s="113"/>
    </row>
    <row r="2336" spans="1:1">
      <c r="A2336" s="113"/>
    </row>
    <row r="2337" spans="1:1">
      <c r="A2337" s="113"/>
    </row>
    <row r="2338" spans="1:1">
      <c r="A2338" s="113"/>
    </row>
    <row r="2339" spans="1:1">
      <c r="A2339" s="113"/>
    </row>
    <row r="2340" spans="1:1">
      <c r="A2340" s="113"/>
    </row>
    <row r="2341" spans="1:1">
      <c r="A2341" s="113"/>
    </row>
    <row r="2342" spans="1:1">
      <c r="A2342" s="113"/>
    </row>
    <row r="2343" spans="1:1">
      <c r="A2343" s="113"/>
    </row>
    <row r="2350" spans="1:1">
      <c r="A2350" s="113"/>
    </row>
    <row r="2351" spans="1:1">
      <c r="A2351" s="113"/>
    </row>
    <row r="2352" spans="1:1">
      <c r="A2352" s="113"/>
    </row>
    <row r="2380" spans="1:1">
      <c r="A2380" s="113"/>
    </row>
    <row r="2381" spans="1:1">
      <c r="A2381" s="113"/>
    </row>
    <row r="2382" spans="1:1">
      <c r="A2382" s="113"/>
    </row>
    <row r="2383" spans="1:1">
      <c r="A2383" s="113"/>
    </row>
    <row r="2384" spans="1:1">
      <c r="A2384" s="113"/>
    </row>
    <row r="2385" spans="1:1">
      <c r="A2385" s="113"/>
    </row>
    <row r="2386" spans="1:1">
      <c r="A2386" s="113"/>
    </row>
    <row r="2387" spans="1:1">
      <c r="A2387" s="113"/>
    </row>
    <row r="2388" spans="1:1">
      <c r="A2388" s="113"/>
    </row>
    <row r="2389" spans="1:1">
      <c r="A2389" s="113"/>
    </row>
    <row r="2390" spans="1:1">
      <c r="A2390" s="113"/>
    </row>
    <row r="2391" spans="1:1">
      <c r="A2391" s="113"/>
    </row>
    <row r="2392" spans="1:1">
      <c r="A2392" s="113"/>
    </row>
    <row r="2393" spans="1:1">
      <c r="A2393" s="113"/>
    </row>
    <row r="2394" spans="1:1">
      <c r="A2394" s="113"/>
    </row>
    <row r="2395" spans="1:1">
      <c r="A2395" s="113"/>
    </row>
    <row r="2396" spans="1:1">
      <c r="A2396" s="113"/>
    </row>
    <row r="2397" spans="1:1">
      <c r="A2397" s="113"/>
    </row>
    <row r="2434" spans="1:1">
      <c r="A2434" s="113"/>
    </row>
    <row r="2435" spans="1:1">
      <c r="A2435" s="113"/>
    </row>
    <row r="2436" spans="1:1">
      <c r="A2436" s="113"/>
    </row>
    <row r="2437" spans="1:1">
      <c r="A2437" s="113"/>
    </row>
    <row r="2438" spans="1:1">
      <c r="A2438" s="113"/>
    </row>
    <row r="2439" spans="1:1">
      <c r="A2439" s="113"/>
    </row>
    <row r="2440" spans="1:1">
      <c r="A2440" s="113"/>
    </row>
    <row r="2441" spans="1:1">
      <c r="A2441" s="113"/>
    </row>
    <row r="2442" spans="1:1">
      <c r="A2442" s="113"/>
    </row>
    <row r="2443" spans="1:1">
      <c r="A2443" s="113"/>
    </row>
    <row r="2444" spans="1:1">
      <c r="A2444" s="113"/>
    </row>
    <row r="2445" spans="1:1">
      <c r="A2445" s="113"/>
    </row>
    <row r="2446" spans="1:1">
      <c r="A2446" s="113"/>
    </row>
    <row r="2447" spans="1:1">
      <c r="A2447" s="113"/>
    </row>
    <row r="2448" spans="1:1">
      <c r="A2448" s="113"/>
    </row>
    <row r="2449" spans="1:1">
      <c r="A2449" s="113"/>
    </row>
    <row r="2450" spans="1:1">
      <c r="A2450" s="113"/>
    </row>
    <row r="2451" spans="1:1">
      <c r="A2451" s="113"/>
    </row>
    <row r="2452" spans="1:1">
      <c r="A2452" s="113"/>
    </row>
    <row r="2453" spans="1:1">
      <c r="A2453" s="113"/>
    </row>
    <row r="2454" spans="1:1">
      <c r="A2454" s="113"/>
    </row>
    <row r="2455" spans="1:1">
      <c r="A2455" s="113"/>
    </row>
    <row r="2456" spans="1:1">
      <c r="A2456" s="113"/>
    </row>
    <row r="2457" spans="1:1">
      <c r="A2457" s="113"/>
    </row>
    <row r="2458" spans="1:1">
      <c r="A2458" s="113"/>
    </row>
    <row r="2459" spans="1:1">
      <c r="A2459" s="113"/>
    </row>
    <row r="2460" spans="1:1">
      <c r="A2460" s="113"/>
    </row>
    <row r="2461" spans="1:1">
      <c r="A2461" s="113"/>
    </row>
    <row r="2462" spans="1:1">
      <c r="A2462" s="113"/>
    </row>
    <row r="2463" spans="1:1">
      <c r="A2463" s="113"/>
    </row>
    <row r="2464" spans="1:1">
      <c r="A2464" s="113"/>
    </row>
    <row r="2465" spans="1:1">
      <c r="A2465" s="113"/>
    </row>
    <row r="2466" spans="1:1">
      <c r="A2466" s="113"/>
    </row>
    <row r="2467" spans="1:1">
      <c r="A2467" s="113"/>
    </row>
    <row r="2468" spans="1:1">
      <c r="A2468" s="113"/>
    </row>
    <row r="2469" spans="1:1">
      <c r="A2469" s="113"/>
    </row>
    <row r="2497" spans="1:1">
      <c r="A2497" s="113"/>
    </row>
    <row r="2498" spans="1:1">
      <c r="A2498" s="113"/>
    </row>
    <row r="2704" spans="1:1">
      <c r="A2704" s="113"/>
    </row>
    <row r="2705" spans="1:1">
      <c r="A2705" s="113"/>
    </row>
    <row r="2706" spans="1:1">
      <c r="A2706" s="113"/>
    </row>
    <row r="2707" spans="1:1">
      <c r="A2707" s="113"/>
    </row>
    <row r="2708" spans="1:1">
      <c r="A2708" s="113"/>
    </row>
    <row r="2709" spans="1:1">
      <c r="A2709" s="113"/>
    </row>
    <row r="2710" spans="1:1">
      <c r="A2710" s="113"/>
    </row>
    <row r="2711" spans="1:1">
      <c r="A2711" s="113"/>
    </row>
    <row r="2712" spans="1:1">
      <c r="A2712" s="113"/>
    </row>
    <row r="2713" spans="1:1">
      <c r="A2713" s="113"/>
    </row>
    <row r="2714" spans="1:1">
      <c r="A2714" s="113"/>
    </row>
    <row r="2715" spans="1:1">
      <c r="A2715" s="113"/>
    </row>
    <row r="2716" spans="1:1">
      <c r="A2716" s="113"/>
    </row>
    <row r="2717" spans="1:1">
      <c r="A2717" s="113"/>
    </row>
    <row r="2974" spans="1:1">
      <c r="A2974" s="113"/>
    </row>
    <row r="2975" spans="1:1">
      <c r="A2975" s="113"/>
    </row>
    <row r="2976" spans="1:1">
      <c r="A2976" s="113"/>
    </row>
    <row r="2977" spans="1:1">
      <c r="A2977" s="113"/>
    </row>
    <row r="3221" spans="1:1">
      <c r="A3221" s="113"/>
    </row>
    <row r="3222" spans="1:1">
      <c r="A3222" s="113"/>
    </row>
    <row r="3223" spans="1:1">
      <c r="A3223" s="113"/>
    </row>
    <row r="3224" spans="1:1">
      <c r="A3224" s="113"/>
    </row>
    <row r="3225" spans="1:1">
      <c r="A3225" s="113"/>
    </row>
    <row r="3226" spans="1:1">
      <c r="A3226" s="113"/>
    </row>
    <row r="3227" spans="1:1">
      <c r="A3227" s="113"/>
    </row>
    <row r="3228" spans="1:1">
      <c r="A3228" s="113"/>
    </row>
    <row r="3229" spans="1:1">
      <c r="A3229" s="113"/>
    </row>
    <row r="3230" spans="1:1">
      <c r="A3230" s="113"/>
    </row>
    <row r="3231" spans="1:1">
      <c r="A3231" s="113"/>
    </row>
    <row r="3232" spans="1:1">
      <c r="A3232" s="113"/>
    </row>
    <row r="3233" spans="1:1">
      <c r="A3233" s="113"/>
    </row>
    <row r="3234" spans="1:1">
      <c r="A3234" s="113"/>
    </row>
    <row r="3235" spans="1:1">
      <c r="A3235" s="113"/>
    </row>
    <row r="3236" spans="1:1">
      <c r="A3236" s="113"/>
    </row>
    <row r="3237" spans="1:1">
      <c r="A3237" s="113"/>
    </row>
    <row r="3238" spans="1:1">
      <c r="A3238" s="113"/>
    </row>
    <row r="3239" spans="1:1">
      <c r="A3239" s="113"/>
    </row>
    <row r="3240" spans="1:1">
      <c r="A3240" s="113"/>
    </row>
    <row r="3241" spans="1:1">
      <c r="A3241" s="113"/>
    </row>
    <row r="3242" spans="1:1">
      <c r="A3242" s="113"/>
    </row>
    <row r="3243" spans="1:1">
      <c r="A3243" s="113"/>
    </row>
    <row r="3244" spans="1:1">
      <c r="A3244" s="113"/>
    </row>
    <row r="3245" spans="1:1">
      <c r="A3245" s="113"/>
    </row>
    <row r="3246" spans="1:1">
      <c r="A3246" s="113"/>
    </row>
    <row r="3247" spans="1:1">
      <c r="A3247" s="113"/>
    </row>
    <row r="3248" spans="1:1">
      <c r="A3248" s="113"/>
    </row>
    <row r="3249" spans="1:1">
      <c r="A3249" s="113"/>
    </row>
    <row r="3250" spans="1:1">
      <c r="A3250" s="113"/>
    </row>
    <row r="3251" spans="1:1">
      <c r="A3251" s="113"/>
    </row>
    <row r="3252" spans="1:1">
      <c r="A3252" s="113"/>
    </row>
    <row r="3253" spans="1:1">
      <c r="A3253" s="113"/>
    </row>
    <row r="3254" spans="1:1">
      <c r="A3254" s="113"/>
    </row>
    <row r="3255" spans="1:1">
      <c r="A3255" s="113"/>
    </row>
    <row r="3256" spans="1:1">
      <c r="A3256" s="113"/>
    </row>
    <row r="3257" spans="1:1">
      <c r="A3257" s="113"/>
    </row>
    <row r="3258" spans="1:1">
      <c r="A3258" s="113"/>
    </row>
    <row r="3259" spans="1:1">
      <c r="A3259" s="113"/>
    </row>
    <row r="3260" spans="1:1">
      <c r="A3260" s="113"/>
    </row>
    <row r="3261" spans="1:1">
      <c r="A3261" s="113"/>
    </row>
    <row r="3262" spans="1:1">
      <c r="A3262" s="113"/>
    </row>
    <row r="3263" spans="1:1">
      <c r="A3263" s="113"/>
    </row>
    <row r="3264" spans="1:1">
      <c r="A3264" s="113"/>
    </row>
    <row r="3265" spans="1:1">
      <c r="A3265" s="113"/>
    </row>
    <row r="3269" spans="1:1">
      <c r="A3269" s="113"/>
    </row>
    <row r="3270" spans="1:1">
      <c r="A3270" s="113"/>
    </row>
    <row r="3271" spans="1:1">
      <c r="A3271" s="113"/>
    </row>
    <row r="3272" spans="1:1">
      <c r="A3272" s="113"/>
    </row>
    <row r="3273" spans="1:1">
      <c r="A3273" s="113"/>
    </row>
    <row r="3274" spans="1:1">
      <c r="A3274" s="113"/>
    </row>
    <row r="3275" spans="1:1">
      <c r="A3275" s="113"/>
    </row>
    <row r="3276" spans="1:1">
      <c r="A3276" s="113"/>
    </row>
    <row r="3277" spans="1:1">
      <c r="A3277" s="113"/>
    </row>
    <row r="3278" spans="1:1">
      <c r="A3278" s="113"/>
    </row>
    <row r="3279" spans="1:1">
      <c r="A3279" s="113"/>
    </row>
    <row r="3280" spans="1:1">
      <c r="A3280" s="113"/>
    </row>
    <row r="3281" spans="1:1">
      <c r="A3281" s="113"/>
    </row>
    <row r="3282" spans="1:1">
      <c r="A3282" s="113"/>
    </row>
    <row r="3283" spans="1:1">
      <c r="A3283" s="113"/>
    </row>
    <row r="3284" spans="1:1">
      <c r="A3284" s="113"/>
    </row>
    <row r="3285" spans="1:1">
      <c r="A3285" s="113"/>
    </row>
    <row r="3286" spans="1:1">
      <c r="A3286" s="113"/>
    </row>
    <row r="3287" spans="1:1">
      <c r="A3287" s="113"/>
    </row>
    <row r="3288" spans="1:1">
      <c r="A3288" s="113"/>
    </row>
    <row r="3289" spans="1:1">
      <c r="A3289" s="113"/>
    </row>
    <row r="3290" spans="1:1">
      <c r="A3290" s="113"/>
    </row>
    <row r="3291" spans="1:1">
      <c r="A3291" s="113"/>
    </row>
    <row r="3292" spans="1:1">
      <c r="A3292" s="113"/>
    </row>
    <row r="3293" spans="1:1">
      <c r="A3293" s="113"/>
    </row>
    <row r="3294" spans="1:1">
      <c r="A3294" s="113"/>
    </row>
    <row r="3295" spans="1:1">
      <c r="A3295" s="113"/>
    </row>
    <row r="3296" spans="1:1">
      <c r="A3296" s="113"/>
    </row>
    <row r="3297" spans="1:1">
      <c r="A3297" s="113"/>
    </row>
    <row r="3298" spans="1:1">
      <c r="A3298" s="113"/>
    </row>
    <row r="3299" spans="1:1">
      <c r="A3299" s="113"/>
    </row>
    <row r="3300" spans="1:1">
      <c r="A3300" s="113"/>
    </row>
    <row r="3301" spans="1:1">
      <c r="A3301" s="113"/>
    </row>
    <row r="3302" spans="1:1">
      <c r="A3302" s="113"/>
    </row>
    <row r="3303" spans="1:1">
      <c r="A3303" s="113"/>
    </row>
    <row r="3304" spans="1:1">
      <c r="A3304" s="113"/>
    </row>
    <row r="3305" spans="1:1">
      <c r="A3305" s="113"/>
    </row>
    <row r="3306" spans="1:1">
      <c r="A3306" s="113"/>
    </row>
    <row r="3307" spans="1:1">
      <c r="A3307" s="113"/>
    </row>
    <row r="3308" spans="1:1">
      <c r="A3308" s="113"/>
    </row>
    <row r="3309" spans="1:1">
      <c r="A3309" s="113"/>
    </row>
    <row r="3310" spans="1:1">
      <c r="A3310" s="113"/>
    </row>
    <row r="3311" spans="1:1">
      <c r="A3311" s="113"/>
    </row>
    <row r="3312" spans="1:1">
      <c r="A3312" s="113"/>
    </row>
    <row r="3313" spans="1:1">
      <c r="A3313" s="113"/>
    </row>
    <row r="3314" spans="1:1">
      <c r="A3314" s="113"/>
    </row>
    <row r="3315" spans="1:1">
      <c r="A3315" s="113"/>
    </row>
    <row r="3316" spans="1:1">
      <c r="A3316" s="113"/>
    </row>
    <row r="3317" spans="1:1">
      <c r="A3317" s="113"/>
    </row>
    <row r="3318" spans="1:1">
      <c r="A3318" s="113"/>
    </row>
    <row r="3319" spans="1:1">
      <c r="A3319" s="113"/>
    </row>
    <row r="3329" spans="1:1">
      <c r="A3329" s="113"/>
    </row>
    <row r="3330" spans="1:1">
      <c r="A3330" s="113"/>
    </row>
    <row r="3331" spans="1:1">
      <c r="A3331" s="113"/>
    </row>
    <row r="3332" spans="1:1">
      <c r="A3332" s="113"/>
    </row>
    <row r="3333" spans="1:1">
      <c r="A3333" s="113"/>
    </row>
    <row r="3334" spans="1:1">
      <c r="A3334" s="113"/>
    </row>
    <row r="3335" spans="1:1">
      <c r="A3335" s="113"/>
    </row>
    <row r="3336" spans="1:1">
      <c r="A3336" s="113"/>
    </row>
    <row r="3337" spans="1:1">
      <c r="A3337" s="113"/>
    </row>
    <row r="3338" spans="1:1">
      <c r="A3338" s="113"/>
    </row>
    <row r="3339" spans="1:1">
      <c r="A3339" s="113"/>
    </row>
    <row r="3340" spans="1:1">
      <c r="A3340" s="113"/>
    </row>
    <row r="3341" spans="1:1">
      <c r="A3341" s="113"/>
    </row>
    <row r="3342" spans="1:1">
      <c r="A3342" s="113"/>
    </row>
    <row r="3343" spans="1:1">
      <c r="A3343" s="113"/>
    </row>
    <row r="3344" spans="1:1">
      <c r="A3344" s="113"/>
    </row>
    <row r="3345" spans="1:1">
      <c r="A3345" s="113"/>
    </row>
    <row r="3346" spans="1:1">
      <c r="A3346" s="113"/>
    </row>
    <row r="3347" spans="1:1">
      <c r="A3347" s="113"/>
    </row>
    <row r="3348" spans="1:1">
      <c r="A3348" s="113"/>
    </row>
    <row r="3349" spans="1:1">
      <c r="A3349" s="113"/>
    </row>
    <row r="3350" spans="1:1">
      <c r="A3350" s="113"/>
    </row>
    <row r="3351" spans="1:1">
      <c r="A3351" s="113"/>
    </row>
    <row r="3352" spans="1:1">
      <c r="A3352" s="113"/>
    </row>
    <row r="3353" spans="1:1">
      <c r="A3353" s="113"/>
    </row>
    <row r="3354" spans="1:1">
      <c r="A3354" s="113"/>
    </row>
    <row r="3355" spans="1:1">
      <c r="A3355" s="113"/>
    </row>
    <row r="3356" spans="1:1">
      <c r="A3356" s="113"/>
    </row>
    <row r="3357" spans="1:1">
      <c r="A3357" s="113"/>
    </row>
    <row r="3358" spans="1:1">
      <c r="A3358" s="113"/>
    </row>
    <row r="3359" spans="1:1">
      <c r="A3359" s="113"/>
    </row>
    <row r="3360" spans="1:1">
      <c r="A3360" s="113"/>
    </row>
    <row r="3361" spans="1:1">
      <c r="A3361" s="113"/>
    </row>
    <row r="3362" spans="1:1">
      <c r="A3362" s="113"/>
    </row>
    <row r="3363" spans="1:1">
      <c r="A3363" s="113"/>
    </row>
    <row r="3364" spans="1:1">
      <c r="A3364" s="113"/>
    </row>
    <row r="3383" spans="1:1">
      <c r="A3383" s="113"/>
    </row>
    <row r="3384" spans="1:1">
      <c r="A3384" s="113"/>
    </row>
    <row r="3385" spans="1:1">
      <c r="A3385" s="113"/>
    </row>
    <row r="3386" spans="1:1">
      <c r="A3386" s="113"/>
    </row>
    <row r="3387" spans="1:1">
      <c r="A3387" s="113"/>
    </row>
    <row r="3388" spans="1:1">
      <c r="A3388" s="113"/>
    </row>
    <row r="3389" spans="1:1">
      <c r="A3389" s="113"/>
    </row>
    <row r="3390" spans="1:1">
      <c r="A3390" s="113"/>
    </row>
    <row r="3391" spans="1:1">
      <c r="A3391" s="113"/>
    </row>
    <row r="3392" spans="1:1">
      <c r="A3392" s="113"/>
    </row>
    <row r="3393" spans="1:1">
      <c r="A3393" s="113"/>
    </row>
    <row r="3394" spans="1:1">
      <c r="A3394" s="113"/>
    </row>
    <row r="3395" spans="1:1">
      <c r="A3395" s="113"/>
    </row>
    <row r="3396" spans="1:1">
      <c r="A3396" s="113"/>
    </row>
    <row r="3397" spans="1:1">
      <c r="A3397" s="113"/>
    </row>
    <row r="3398" spans="1:1">
      <c r="A3398" s="113"/>
    </row>
    <row r="3399" spans="1:1">
      <c r="A3399" s="113"/>
    </row>
    <row r="3400" spans="1:1">
      <c r="A3400" s="113"/>
    </row>
    <row r="3401" spans="1:1">
      <c r="A3401" s="113"/>
    </row>
    <row r="3402" spans="1:1">
      <c r="A3402" s="113"/>
    </row>
    <row r="3403" spans="1:1">
      <c r="A3403" s="113"/>
    </row>
    <row r="3404" spans="1:1">
      <c r="A3404" s="113"/>
    </row>
    <row r="3405" spans="1:1">
      <c r="A3405" s="113"/>
    </row>
    <row r="3406" spans="1:1">
      <c r="A3406" s="113"/>
    </row>
    <row r="3407" spans="1:1">
      <c r="A3407" s="113"/>
    </row>
    <row r="3408" spans="1:1">
      <c r="A3408" s="113"/>
    </row>
    <row r="3409" spans="1:1">
      <c r="A3409" s="113"/>
    </row>
    <row r="3410" spans="1:1">
      <c r="A3410" s="113"/>
    </row>
    <row r="3411" spans="1:1">
      <c r="A3411" s="113"/>
    </row>
    <row r="3412" spans="1:1">
      <c r="A3412" s="113"/>
    </row>
    <row r="3413" spans="1:1">
      <c r="A3413" s="113"/>
    </row>
    <row r="3414" spans="1:1">
      <c r="A3414" s="113"/>
    </row>
    <row r="3415" spans="1:1">
      <c r="A3415" s="113"/>
    </row>
    <row r="3416" spans="1:1">
      <c r="A3416" s="113"/>
    </row>
    <row r="3417" spans="1:1">
      <c r="A3417" s="113"/>
    </row>
    <row r="3418" spans="1:1">
      <c r="A3418" s="113"/>
    </row>
    <row r="3439" spans="1:1">
      <c r="A3439" s="113"/>
    </row>
    <row r="3440" spans="1:1">
      <c r="A3440" s="113"/>
    </row>
    <row r="3441" spans="1:1">
      <c r="A3441" s="113"/>
    </row>
    <row r="3442" spans="1:1">
      <c r="A3442" s="113"/>
    </row>
    <row r="3443" spans="1:1">
      <c r="A3443" s="113"/>
    </row>
    <row r="3444" spans="1:1">
      <c r="A3444" s="113"/>
    </row>
    <row r="3445" spans="1:1">
      <c r="A3445" s="113"/>
    </row>
    <row r="3446" spans="1:1">
      <c r="A3446" s="113"/>
    </row>
    <row r="3447" spans="1:1">
      <c r="A3447" s="113"/>
    </row>
    <row r="3448" spans="1:1">
      <c r="A3448" s="113"/>
    </row>
    <row r="3449" spans="1:1">
      <c r="A3449" s="113"/>
    </row>
    <row r="3450" spans="1:1">
      <c r="A3450" s="113"/>
    </row>
    <row r="3451" spans="1:1">
      <c r="A3451" s="113"/>
    </row>
    <row r="3452" spans="1:1">
      <c r="A3452" s="113"/>
    </row>
    <row r="3453" spans="1:1">
      <c r="A3453" s="113"/>
    </row>
    <row r="3454" spans="1:1">
      <c r="A3454" s="113"/>
    </row>
    <row r="3457" spans="1:1">
      <c r="A3457" s="113"/>
    </row>
    <row r="3458" spans="1:1">
      <c r="A3458" s="113"/>
    </row>
    <row r="3459" spans="1:1">
      <c r="A3459" s="113"/>
    </row>
    <row r="3460" spans="1:1">
      <c r="A3460" s="113"/>
    </row>
    <row r="3461" spans="1:1">
      <c r="A3461" s="113"/>
    </row>
    <row r="3462" spans="1:1">
      <c r="A3462" s="113"/>
    </row>
    <row r="3463" spans="1:1">
      <c r="A3463" s="113"/>
    </row>
    <row r="3464" spans="1:1">
      <c r="A3464" s="113"/>
    </row>
    <row r="3465" spans="1:1">
      <c r="A3465" s="113"/>
    </row>
    <row r="3466" spans="1:1">
      <c r="A3466" s="113"/>
    </row>
    <row r="3467" spans="1:1">
      <c r="A3467" s="113"/>
    </row>
    <row r="3468" spans="1:1">
      <c r="A3468" s="113"/>
    </row>
    <row r="3469" spans="1:1">
      <c r="A3469" s="113"/>
    </row>
    <row r="3470" spans="1:1">
      <c r="A3470" s="113"/>
    </row>
    <row r="3471" spans="1:1">
      <c r="A3471" s="113"/>
    </row>
    <row r="3472" spans="1:1">
      <c r="A3472" s="113"/>
    </row>
    <row r="3494" spans="1:1">
      <c r="A3494" s="113"/>
    </row>
    <row r="3495" spans="1:1">
      <c r="A3495" s="113"/>
    </row>
    <row r="3496" spans="1:1">
      <c r="A3496" s="113"/>
    </row>
    <row r="3497" spans="1:1">
      <c r="A3497" s="113"/>
    </row>
    <row r="3498" spans="1:1">
      <c r="A3498" s="113"/>
    </row>
    <row r="3499" spans="1:1">
      <c r="A3499" s="113"/>
    </row>
    <row r="3547" spans="1:1">
      <c r="A3547" s="113"/>
    </row>
    <row r="3548" spans="1:1">
      <c r="A3548" s="113"/>
    </row>
    <row r="3549" spans="1:1">
      <c r="A3549" s="113"/>
    </row>
    <row r="3550" spans="1:1">
      <c r="A3550" s="113"/>
    </row>
    <row r="3551" spans="1:1">
      <c r="A3551" s="113"/>
    </row>
    <row r="3552" spans="1:1">
      <c r="A3552" s="113"/>
    </row>
    <row r="3553" spans="1:1">
      <c r="A3553" s="113"/>
    </row>
    <row r="3554" spans="1:1">
      <c r="A3554" s="113"/>
    </row>
    <row r="3555" spans="1:1">
      <c r="A3555" s="113"/>
    </row>
    <row r="3556" spans="1:1">
      <c r="A3556" s="113"/>
    </row>
    <row r="3557" spans="1:1">
      <c r="A3557" s="113"/>
    </row>
    <row r="3558" spans="1:1">
      <c r="A3558" s="113"/>
    </row>
    <row r="3559" spans="1:1">
      <c r="A3559" s="113"/>
    </row>
    <row r="3560" spans="1:1">
      <c r="A3560" s="113"/>
    </row>
    <row r="3561" spans="1:1">
      <c r="A3561" s="113"/>
    </row>
    <row r="3562" spans="1:1">
      <c r="A3562" s="113"/>
    </row>
    <row r="3603" spans="1:1">
      <c r="A3603" s="113"/>
    </row>
    <row r="3604" spans="1:1">
      <c r="A3604" s="113"/>
    </row>
    <row r="3605" spans="1:1">
      <c r="A3605" s="113"/>
    </row>
    <row r="3606" spans="1:1">
      <c r="A3606" s="113"/>
    </row>
    <row r="3607" spans="1:1">
      <c r="A3607" s="113"/>
    </row>
    <row r="3608" spans="1:1">
      <c r="A3608" s="113"/>
    </row>
    <row r="3609" spans="1:1">
      <c r="A3609" s="113"/>
    </row>
    <row r="3610" spans="1:1">
      <c r="A3610" s="113"/>
    </row>
    <row r="3611" spans="1:1">
      <c r="A3611" s="113"/>
    </row>
    <row r="3653" spans="1:1">
      <c r="A3653" s="113"/>
    </row>
    <row r="3654" spans="1:1">
      <c r="A3654" s="113"/>
    </row>
    <row r="3655" spans="1:1">
      <c r="A3655" s="113"/>
    </row>
    <row r="3656" spans="1:1">
      <c r="A3656" s="113"/>
    </row>
    <row r="3657" spans="1:1">
      <c r="A3657" s="113"/>
    </row>
    <row r="3658" spans="1:1">
      <c r="A3658" s="113"/>
    </row>
    <row r="3659" spans="1:1">
      <c r="A3659" s="113"/>
    </row>
    <row r="3660" spans="1:1">
      <c r="A3660" s="113"/>
    </row>
    <row r="3661" spans="1:1">
      <c r="A3661" s="113"/>
    </row>
    <row r="3662" spans="1:1">
      <c r="A3662" s="113"/>
    </row>
    <row r="3663" spans="1:1">
      <c r="A3663" s="113"/>
    </row>
    <row r="3664" spans="1:1">
      <c r="A3664" s="113"/>
    </row>
    <row r="3665" spans="1:1">
      <c r="A3665" s="113"/>
    </row>
    <row r="3666" spans="1:1">
      <c r="A3666" s="113"/>
    </row>
    <row r="3667" spans="1:1">
      <c r="A3667" s="113"/>
    </row>
    <row r="3668" spans="1:1">
      <c r="A3668" s="113"/>
    </row>
    <row r="3669" spans="1:1">
      <c r="A3669" s="113"/>
    </row>
    <row r="3670" spans="1:1">
      <c r="A3670" s="113"/>
    </row>
    <row r="3671" spans="1:1">
      <c r="A3671" s="113"/>
    </row>
    <row r="3672" spans="1:1">
      <c r="A3672" s="113"/>
    </row>
    <row r="3708" spans="1:1">
      <c r="A3708" s="113"/>
    </row>
    <row r="3709" spans="1:1">
      <c r="A3709" s="113"/>
    </row>
    <row r="3710" spans="1:1">
      <c r="A3710" s="113"/>
    </row>
    <row r="3711" spans="1:1">
      <c r="A3711" s="113"/>
    </row>
    <row r="3712" spans="1:1">
      <c r="A3712" s="113"/>
    </row>
    <row r="3713" spans="1:1">
      <c r="A3713" s="113"/>
    </row>
    <row r="3714" spans="1:1">
      <c r="A3714" s="113"/>
    </row>
    <row r="3715" spans="1:1">
      <c r="A3715" s="113"/>
    </row>
    <row r="3716" spans="1:1">
      <c r="A3716" s="113"/>
    </row>
    <row r="3717" spans="1:1">
      <c r="A3717" s="113"/>
    </row>
    <row r="3719" spans="1:1">
      <c r="A3719" s="113"/>
    </row>
    <row r="3720" spans="1:1">
      <c r="A3720" s="113"/>
    </row>
    <row r="3721" spans="1:1">
      <c r="A3721" s="113"/>
    </row>
    <row r="3722" spans="1:1">
      <c r="A3722" s="113"/>
    </row>
    <row r="3723" spans="1:1">
      <c r="A3723" s="113"/>
    </row>
    <row r="3724" spans="1:1">
      <c r="A3724" s="113"/>
    </row>
    <row r="3761" spans="1:1">
      <c r="A3761" s="113"/>
    </row>
    <row r="3762" spans="1:1">
      <c r="A3762" s="113"/>
    </row>
    <row r="3763" spans="1:1">
      <c r="A3763" s="113"/>
    </row>
    <row r="3764" spans="1:1">
      <c r="A3764" s="113"/>
    </row>
    <row r="3765" spans="1:1">
      <c r="A3765" s="113"/>
    </row>
    <row r="3766" spans="1:1">
      <c r="A3766" s="113"/>
    </row>
    <row r="3767" spans="1:1">
      <c r="A3767" s="113"/>
    </row>
    <row r="3768" spans="1:1">
      <c r="A3768" s="113"/>
    </row>
    <row r="3769" spans="1:1">
      <c r="A3769" s="113"/>
    </row>
    <row r="3770" spans="1:1">
      <c r="A3770" s="113"/>
    </row>
    <row r="3771" spans="1:1">
      <c r="A3771" s="113"/>
    </row>
    <row r="3772" spans="1:1">
      <c r="A3772" s="113"/>
    </row>
    <row r="3773" spans="1:1">
      <c r="A3773" s="113"/>
    </row>
    <row r="3774" spans="1:1">
      <c r="A3774" s="113"/>
    </row>
    <row r="3775" spans="1:1">
      <c r="A3775" s="113"/>
    </row>
    <row r="3776" spans="1:1">
      <c r="A3776" s="113"/>
    </row>
    <row r="3777" spans="1:1">
      <c r="A3777" s="113"/>
    </row>
    <row r="3778" spans="1:1">
      <c r="A3778" s="113"/>
    </row>
    <row r="3815" spans="1:1">
      <c r="A3815" s="113"/>
    </row>
    <row r="3816" spans="1:1">
      <c r="A3816" s="113"/>
    </row>
    <row r="3817" spans="1:1">
      <c r="A3817" s="113"/>
    </row>
    <row r="3818" spans="1:1">
      <c r="A3818" s="113"/>
    </row>
    <row r="3819" spans="1:1">
      <c r="A3819" s="113"/>
    </row>
    <row r="3820" spans="1:1">
      <c r="A3820" s="113"/>
    </row>
    <row r="3821" spans="1:1">
      <c r="A3821" s="113"/>
    </row>
    <row r="3822" spans="1:1">
      <c r="A3822" s="113"/>
    </row>
    <row r="3823" spans="1:1">
      <c r="A3823" s="113"/>
    </row>
    <row r="3824" spans="1:1">
      <c r="A3824" s="113"/>
    </row>
    <row r="3825" spans="1:1">
      <c r="A3825" s="113"/>
    </row>
    <row r="3826" spans="1:1">
      <c r="A3826" s="113"/>
    </row>
    <row r="3827" spans="1:1">
      <c r="A3827" s="113"/>
    </row>
    <row r="3828" spans="1:1">
      <c r="A3828" s="113"/>
    </row>
    <row r="3829" spans="1:1">
      <c r="A3829" s="113"/>
    </row>
    <row r="3830" spans="1:1">
      <c r="A3830" s="113"/>
    </row>
    <row r="3831" spans="1:1">
      <c r="A3831" s="113"/>
    </row>
    <row r="3832" spans="1:1">
      <c r="A3832" s="113"/>
    </row>
    <row r="3869" spans="1:1">
      <c r="A3869" s="113"/>
    </row>
    <row r="3870" spans="1:1">
      <c r="A3870" s="113"/>
    </row>
    <row r="3871" spans="1:1">
      <c r="A3871" s="113"/>
    </row>
    <row r="3872" spans="1:1">
      <c r="A3872" s="113"/>
    </row>
    <row r="3873" spans="1:1">
      <c r="A3873" s="113"/>
    </row>
    <row r="3874" spans="1:1">
      <c r="A3874" s="113"/>
    </row>
    <row r="3875" spans="1:1">
      <c r="A3875" s="113"/>
    </row>
    <row r="3876" spans="1:1">
      <c r="A3876" s="113"/>
    </row>
    <row r="3877" spans="1:1">
      <c r="A3877" s="113"/>
    </row>
    <row r="3923" spans="1:1">
      <c r="A3923" s="113"/>
    </row>
    <row r="3924" spans="1:1">
      <c r="A3924" s="113"/>
    </row>
    <row r="3925" spans="1:1">
      <c r="A3925" s="113"/>
    </row>
    <row r="3926" spans="1:1">
      <c r="A3926" s="113"/>
    </row>
    <row r="3927" spans="1:1">
      <c r="A3927" s="113"/>
    </row>
    <row r="3928" spans="1:1">
      <c r="A3928" s="113"/>
    </row>
    <row r="3929" spans="1:1">
      <c r="A3929" s="113"/>
    </row>
    <row r="3930" spans="1:1">
      <c r="A3930" s="113"/>
    </row>
    <row r="3931" spans="1:1">
      <c r="A3931" s="113"/>
    </row>
    <row r="3932" spans="1:1">
      <c r="A3932" s="113"/>
    </row>
    <row r="3933" spans="1:1">
      <c r="A3933" s="113"/>
    </row>
    <row r="3934" spans="1:1">
      <c r="A3934" s="113"/>
    </row>
    <row r="3935" spans="1:1">
      <c r="A3935" s="113"/>
    </row>
    <row r="3936" spans="1:1">
      <c r="A3936" s="113"/>
    </row>
    <row r="3937" spans="1:1">
      <c r="A3937" s="113"/>
    </row>
    <row r="3938" spans="1:1">
      <c r="A3938" s="113"/>
    </row>
    <row r="3939" spans="1:1">
      <c r="A3939" s="113"/>
    </row>
    <row r="3940" spans="1:1">
      <c r="A3940" s="113"/>
    </row>
    <row r="3977" spans="1:1">
      <c r="A3977" s="113"/>
    </row>
    <row r="3978" spans="1:1">
      <c r="A3978" s="113"/>
    </row>
    <row r="3979" spans="1:1">
      <c r="A3979" s="113"/>
    </row>
    <row r="3980" spans="1:1">
      <c r="A3980" s="113"/>
    </row>
    <row r="3981" spans="1:1">
      <c r="A3981" s="113"/>
    </row>
    <row r="3982" spans="1:1">
      <c r="A3982" s="113"/>
    </row>
    <row r="3983" spans="1:1">
      <c r="A3983" s="113"/>
    </row>
    <row r="3984" spans="1:1">
      <c r="A3984" s="113"/>
    </row>
    <row r="3985" spans="1:1">
      <c r="A3985" s="113"/>
    </row>
    <row r="4031" spans="1:1">
      <c r="A4031" s="113"/>
    </row>
    <row r="4032" spans="1:1">
      <c r="A4032" s="113"/>
    </row>
    <row r="4033" spans="1:1">
      <c r="A4033" s="113"/>
    </row>
    <row r="4034" spans="1:1">
      <c r="A4034" s="113"/>
    </row>
    <row r="4035" spans="1:1">
      <c r="A4035" s="113"/>
    </row>
    <row r="4036" spans="1:1">
      <c r="A4036" s="113"/>
    </row>
    <row r="4037" spans="1:1">
      <c r="A4037" s="113"/>
    </row>
    <row r="4038" spans="1:1">
      <c r="A4038" s="113"/>
    </row>
    <row r="4039" spans="1:1">
      <c r="A4039" s="113"/>
    </row>
    <row r="4040" spans="1:1">
      <c r="A4040" s="113"/>
    </row>
    <row r="4041" spans="1:1">
      <c r="A4041" s="113"/>
    </row>
    <row r="4042" spans="1:1">
      <c r="A4042" s="113"/>
    </row>
    <row r="4043" spans="1:1">
      <c r="A4043" s="113"/>
    </row>
    <row r="4044" spans="1:1">
      <c r="A4044" s="113"/>
    </row>
    <row r="4045" spans="1:1">
      <c r="A4045" s="113"/>
    </row>
    <row r="4046" spans="1:1">
      <c r="A4046" s="113"/>
    </row>
    <row r="4047" spans="1:1">
      <c r="A4047" s="113"/>
    </row>
    <row r="4048" spans="1:1">
      <c r="A4048" s="113"/>
    </row>
    <row r="4049" spans="1:1">
      <c r="A4049" s="113"/>
    </row>
    <row r="4050" spans="1:1">
      <c r="A4050" s="113"/>
    </row>
    <row r="4051" spans="1:1">
      <c r="A4051" s="113"/>
    </row>
    <row r="4052" spans="1:1">
      <c r="A4052" s="113"/>
    </row>
    <row r="4053" spans="1:1">
      <c r="A4053" s="113"/>
    </row>
    <row r="4054" spans="1:1">
      <c r="A4054" s="113"/>
    </row>
    <row r="4055" spans="1:1">
      <c r="A4055" s="113"/>
    </row>
    <row r="4056" spans="1:1">
      <c r="A4056" s="113"/>
    </row>
    <row r="4057" spans="1:1">
      <c r="A4057" s="113"/>
    </row>
    <row r="4058" spans="1:1">
      <c r="A4058" s="113"/>
    </row>
    <row r="4059" spans="1:1">
      <c r="A4059" s="113"/>
    </row>
    <row r="4060" spans="1:1">
      <c r="A4060" s="113"/>
    </row>
    <row r="4061" spans="1:1">
      <c r="A4061" s="113"/>
    </row>
    <row r="4062" spans="1:1">
      <c r="A4062" s="113"/>
    </row>
    <row r="4063" spans="1:1">
      <c r="A4063" s="113"/>
    </row>
    <row r="4064" spans="1:1">
      <c r="A4064" s="113"/>
    </row>
    <row r="4065" spans="1:1">
      <c r="A4065" s="113"/>
    </row>
    <row r="4066" spans="1:1">
      <c r="A4066" s="113"/>
    </row>
    <row r="4067" spans="1:1">
      <c r="A4067" s="113"/>
    </row>
    <row r="4068" spans="1:1">
      <c r="A4068" s="113"/>
    </row>
    <row r="4069" spans="1:1">
      <c r="A4069" s="113"/>
    </row>
    <row r="4070" spans="1:1">
      <c r="A4070" s="113"/>
    </row>
    <row r="4071" spans="1:1">
      <c r="A4071" s="113"/>
    </row>
    <row r="4072" spans="1:1">
      <c r="A4072" s="113"/>
    </row>
    <row r="4073" spans="1:1">
      <c r="A4073" s="113"/>
    </row>
    <row r="4074" spans="1:1">
      <c r="A4074" s="113"/>
    </row>
    <row r="4075" spans="1:1">
      <c r="A4075" s="113"/>
    </row>
    <row r="4076" spans="1:1">
      <c r="A4076" s="113"/>
    </row>
    <row r="4077" spans="1:1">
      <c r="A4077" s="113"/>
    </row>
    <row r="4078" spans="1:1">
      <c r="A4078" s="113"/>
    </row>
    <row r="4079" spans="1:1">
      <c r="A4079" s="113"/>
    </row>
    <row r="4080" spans="1:1">
      <c r="A4080" s="113"/>
    </row>
    <row r="4081" spans="1:1">
      <c r="A4081" s="113"/>
    </row>
    <row r="4082" spans="1:1">
      <c r="A4082" s="113"/>
    </row>
    <row r="4083" spans="1:1">
      <c r="A4083" s="113"/>
    </row>
    <row r="4084" spans="1:1">
      <c r="A4084" s="113"/>
    </row>
    <row r="4085" spans="1:1">
      <c r="A4085" s="113"/>
    </row>
    <row r="4086" spans="1:1">
      <c r="A4086" s="113"/>
    </row>
    <row r="4087" spans="1:1">
      <c r="A4087" s="113"/>
    </row>
    <row r="4088" spans="1:1">
      <c r="A4088" s="113"/>
    </row>
    <row r="4089" spans="1:1">
      <c r="A4089" s="113"/>
    </row>
    <row r="4090" spans="1:1">
      <c r="A4090" s="113"/>
    </row>
    <row r="4091" spans="1:1">
      <c r="A4091" s="113"/>
    </row>
    <row r="4092" spans="1:1">
      <c r="A4092" s="113"/>
    </row>
    <row r="4093" spans="1:1">
      <c r="A4093" s="113"/>
    </row>
    <row r="4094" spans="1:1">
      <c r="A4094" s="113"/>
    </row>
    <row r="4095" spans="1:1">
      <c r="A4095" s="113"/>
    </row>
    <row r="4096" spans="1:1">
      <c r="A4096" s="113"/>
    </row>
    <row r="4097" spans="1:1">
      <c r="A4097" s="113"/>
    </row>
    <row r="4098" spans="1:1">
      <c r="A4098" s="113"/>
    </row>
    <row r="4099" spans="1:1">
      <c r="A4099" s="113"/>
    </row>
    <row r="4100" spans="1:1">
      <c r="A4100" s="113"/>
    </row>
    <row r="4101" spans="1:1">
      <c r="A4101" s="113"/>
    </row>
    <row r="4102" spans="1:1">
      <c r="A4102" s="113"/>
    </row>
    <row r="4103" spans="1:1">
      <c r="A4103" s="113"/>
    </row>
    <row r="4104" spans="1:1">
      <c r="A4104" s="113"/>
    </row>
    <row r="4105" spans="1:1">
      <c r="A4105" s="113"/>
    </row>
    <row r="4106" spans="1:1">
      <c r="A4106" s="113"/>
    </row>
    <row r="4107" spans="1:1">
      <c r="A4107" s="113"/>
    </row>
    <row r="4108" spans="1:1">
      <c r="A4108" s="113"/>
    </row>
    <row r="4109" spans="1:1">
      <c r="A4109" s="113"/>
    </row>
    <row r="4110" spans="1:1">
      <c r="A4110" s="113"/>
    </row>
    <row r="4111" spans="1:1">
      <c r="A4111" s="113"/>
    </row>
    <row r="4112" spans="1:1">
      <c r="A4112" s="113"/>
    </row>
    <row r="4113" spans="1:1">
      <c r="A4113" s="113"/>
    </row>
    <row r="4114" spans="1:1">
      <c r="A4114" s="113"/>
    </row>
    <row r="4115" spans="1:1">
      <c r="A4115" s="113"/>
    </row>
    <row r="4116" spans="1:1">
      <c r="A4116" s="113"/>
    </row>
    <row r="4117" spans="1:1">
      <c r="A4117" s="113"/>
    </row>
    <row r="4118" spans="1:1">
      <c r="A4118" s="113"/>
    </row>
    <row r="4119" spans="1:1">
      <c r="A4119" s="113"/>
    </row>
    <row r="4120" spans="1:1">
      <c r="A4120" s="113"/>
    </row>
    <row r="4121" spans="1:1">
      <c r="A4121" s="113"/>
    </row>
    <row r="4122" spans="1:1">
      <c r="A4122" s="113"/>
    </row>
    <row r="4123" spans="1:1">
      <c r="A4123" s="113"/>
    </row>
    <row r="4124" spans="1:1">
      <c r="A4124" s="113"/>
    </row>
    <row r="4125" spans="1:1">
      <c r="A4125" s="113"/>
    </row>
    <row r="4126" spans="1:1">
      <c r="A4126" s="113"/>
    </row>
    <row r="4127" spans="1:1">
      <c r="A4127" s="113"/>
    </row>
    <row r="4128" spans="1:1">
      <c r="A4128" s="113"/>
    </row>
    <row r="4129" spans="1:1">
      <c r="A4129" s="113"/>
    </row>
    <row r="4139" spans="1:1">
      <c r="A4139" s="113"/>
    </row>
    <row r="4140" spans="1:1">
      <c r="A4140" s="113"/>
    </row>
    <row r="4141" spans="1:1">
      <c r="A4141" s="113"/>
    </row>
    <row r="4142" spans="1:1">
      <c r="A4142" s="113"/>
    </row>
    <row r="4143" spans="1:1">
      <c r="A4143" s="113"/>
    </row>
    <row r="4144" spans="1:1">
      <c r="A4144" s="113"/>
    </row>
    <row r="4145" spans="1:1">
      <c r="A4145" s="113"/>
    </row>
    <row r="4146" spans="1:1">
      <c r="A4146" s="113"/>
    </row>
    <row r="4147" spans="1:1">
      <c r="A4147" s="113"/>
    </row>
    <row r="4148" spans="1:1">
      <c r="A4148" s="113"/>
    </row>
    <row r="4149" spans="1:1">
      <c r="A4149" s="113"/>
    </row>
    <row r="4150" spans="1:1">
      <c r="A4150" s="113"/>
    </row>
    <row r="4151" spans="1:1">
      <c r="A4151" s="113"/>
    </row>
    <row r="4152" spans="1:1">
      <c r="A4152" s="113"/>
    </row>
    <row r="4153" spans="1:1">
      <c r="A4153" s="113"/>
    </row>
    <row r="4154" spans="1:1">
      <c r="A4154" s="113"/>
    </row>
    <row r="4155" spans="1:1">
      <c r="A4155" s="113"/>
    </row>
    <row r="4156" spans="1:1">
      <c r="A4156" s="113"/>
    </row>
    <row r="4157" spans="1:1">
      <c r="A4157" s="113"/>
    </row>
    <row r="4158" spans="1:1">
      <c r="A4158" s="113"/>
    </row>
    <row r="4159" spans="1:1">
      <c r="A4159" s="113"/>
    </row>
    <row r="4160" spans="1:1">
      <c r="A4160" s="113"/>
    </row>
    <row r="4161" spans="1:1">
      <c r="A4161" s="113"/>
    </row>
    <row r="4162" spans="1:1">
      <c r="A4162" s="113"/>
    </row>
    <row r="4163" spans="1:1">
      <c r="A4163" s="113"/>
    </row>
    <row r="4164" spans="1:1">
      <c r="A4164" s="113"/>
    </row>
    <row r="4165" spans="1:1">
      <c r="A4165" s="113"/>
    </row>
    <row r="4166" spans="1:1">
      <c r="A4166" s="113"/>
    </row>
    <row r="4167" spans="1:1">
      <c r="A4167" s="113"/>
    </row>
    <row r="4168" spans="1:1">
      <c r="A4168" s="113"/>
    </row>
    <row r="4169" spans="1:1">
      <c r="A4169" s="113"/>
    </row>
    <row r="4170" spans="1:1">
      <c r="A4170" s="113"/>
    </row>
    <row r="4171" spans="1:1">
      <c r="A4171" s="113"/>
    </row>
    <row r="4172" spans="1:1">
      <c r="A4172" s="113"/>
    </row>
    <row r="4173" spans="1:1">
      <c r="A4173" s="113"/>
    </row>
    <row r="4174" spans="1:1">
      <c r="A4174" s="113"/>
    </row>
    <row r="4175" spans="1:1">
      <c r="A4175" s="113"/>
    </row>
    <row r="4176" spans="1:1">
      <c r="A4176" s="113"/>
    </row>
    <row r="4177" spans="1:1">
      <c r="A4177" s="113"/>
    </row>
    <row r="4178" spans="1:1">
      <c r="A4178" s="113"/>
    </row>
    <row r="4179" spans="1:1">
      <c r="A4179" s="113"/>
    </row>
    <row r="4180" spans="1:1">
      <c r="A4180" s="113"/>
    </row>
    <row r="4181" spans="1:1">
      <c r="A4181" s="113"/>
    </row>
    <row r="4182" spans="1:1">
      <c r="A4182" s="113"/>
    </row>
    <row r="4183" spans="1:1">
      <c r="A4183" s="113"/>
    </row>
    <row r="4193" spans="1:1">
      <c r="A4193" s="113"/>
    </row>
    <row r="4194" spans="1:1">
      <c r="A4194" s="113"/>
    </row>
    <row r="4195" spans="1:1">
      <c r="A4195" s="113"/>
    </row>
    <row r="4196" spans="1:1">
      <c r="A4196" s="113"/>
    </row>
    <row r="4197" spans="1:1">
      <c r="A4197" s="113"/>
    </row>
    <row r="4198" spans="1:1">
      <c r="A4198" s="113"/>
    </row>
    <row r="4199" spans="1:1">
      <c r="A4199" s="113"/>
    </row>
    <row r="4200" spans="1:1">
      <c r="A4200" s="113"/>
    </row>
    <row r="4201" spans="1:1">
      <c r="A4201" s="113"/>
    </row>
    <row r="4202" spans="1:1">
      <c r="A4202" s="113"/>
    </row>
    <row r="4203" spans="1:1">
      <c r="A4203" s="113"/>
    </row>
    <row r="4204" spans="1:1">
      <c r="A4204" s="113"/>
    </row>
    <row r="4205" spans="1:1">
      <c r="A4205" s="113"/>
    </row>
    <row r="4206" spans="1:1">
      <c r="A4206" s="113"/>
    </row>
    <row r="4207" spans="1:1">
      <c r="A4207" s="113"/>
    </row>
    <row r="4208" spans="1:1">
      <c r="A4208" s="113"/>
    </row>
    <row r="4209" spans="1:1">
      <c r="A4209" s="113"/>
    </row>
    <row r="4210" spans="1:1">
      <c r="A4210" s="113"/>
    </row>
    <row r="4211" spans="1:1">
      <c r="A4211" s="113"/>
    </row>
    <row r="4212" spans="1:1">
      <c r="A4212" s="113"/>
    </row>
    <row r="4213" spans="1:1">
      <c r="A4213" s="113"/>
    </row>
    <row r="4214" spans="1:1">
      <c r="A4214" s="113"/>
    </row>
    <row r="4215" spans="1:1">
      <c r="A4215" s="113"/>
    </row>
    <row r="4216" spans="1:1">
      <c r="A4216" s="113"/>
    </row>
    <row r="4217" spans="1:1">
      <c r="A4217" s="113"/>
    </row>
    <row r="4218" spans="1:1">
      <c r="A4218" s="113"/>
    </row>
    <row r="4219" spans="1:1">
      <c r="A4219" s="113"/>
    </row>
    <row r="4220" spans="1:1">
      <c r="A4220" s="113"/>
    </row>
    <row r="4221" spans="1:1">
      <c r="A4221" s="113"/>
    </row>
    <row r="4222" spans="1:1">
      <c r="A4222" s="113"/>
    </row>
    <row r="4223" spans="1:1">
      <c r="A4223" s="113"/>
    </row>
    <row r="4224" spans="1:1">
      <c r="A4224" s="113"/>
    </row>
    <row r="4225" spans="1:1">
      <c r="A4225" s="113"/>
    </row>
    <row r="4226" spans="1:1">
      <c r="A4226" s="113"/>
    </row>
    <row r="4227" spans="1:1">
      <c r="A4227" s="113"/>
    </row>
    <row r="4228" spans="1:1">
      <c r="A4228" s="113"/>
    </row>
    <row r="4236" spans="1:1">
      <c r="A4236" s="113"/>
    </row>
    <row r="4247" spans="1:1">
      <c r="A4247" s="113"/>
    </row>
    <row r="4248" spans="1:1">
      <c r="A4248" s="113"/>
    </row>
    <row r="4249" spans="1:1">
      <c r="A4249" s="113"/>
    </row>
    <row r="4250" spans="1:1">
      <c r="A4250" s="113"/>
    </row>
    <row r="4251" spans="1:1">
      <c r="A4251" s="113"/>
    </row>
    <row r="4252" spans="1:1">
      <c r="A4252" s="113"/>
    </row>
    <row r="4253" spans="1:1">
      <c r="A4253" s="113"/>
    </row>
    <row r="4254" spans="1:1">
      <c r="A4254" s="113"/>
    </row>
    <row r="4255" spans="1:1">
      <c r="A4255" s="113"/>
    </row>
    <row r="4256" spans="1:1">
      <c r="A4256" s="113"/>
    </row>
    <row r="4257" spans="1:1">
      <c r="A4257" s="113"/>
    </row>
    <row r="4258" spans="1:1">
      <c r="A4258" s="113"/>
    </row>
    <row r="4259" spans="1:1">
      <c r="A4259" s="113"/>
    </row>
    <row r="4260" spans="1:1">
      <c r="A4260" s="113"/>
    </row>
    <row r="4261" spans="1:1">
      <c r="A4261" s="113"/>
    </row>
    <row r="4262" spans="1:1">
      <c r="A4262" s="113"/>
    </row>
    <row r="4263" spans="1:1">
      <c r="A4263" s="113"/>
    </row>
    <row r="4264" spans="1:1">
      <c r="A4264" s="113"/>
    </row>
    <row r="4265" spans="1:1">
      <c r="A4265" s="113"/>
    </row>
    <row r="4266" spans="1:1">
      <c r="A4266" s="113"/>
    </row>
    <row r="4267" spans="1:1">
      <c r="A4267" s="113"/>
    </row>
    <row r="4268" spans="1:1">
      <c r="A4268" s="113"/>
    </row>
    <row r="4269" spans="1:1">
      <c r="A4269" s="113"/>
    </row>
    <row r="4270" spans="1:1">
      <c r="A4270" s="113"/>
    </row>
    <row r="4271" spans="1:1">
      <c r="A4271" s="113"/>
    </row>
    <row r="4272" spans="1:1">
      <c r="A4272" s="113"/>
    </row>
    <row r="4273" spans="1:1">
      <c r="A4273" s="113"/>
    </row>
    <row r="4274" spans="1:1">
      <c r="A4274" s="113"/>
    </row>
    <row r="4275" spans="1:1">
      <c r="A4275" s="113"/>
    </row>
    <row r="4276" spans="1:1">
      <c r="A4276" s="113"/>
    </row>
    <row r="4277" spans="1:1">
      <c r="A4277" s="113"/>
    </row>
    <row r="4278" spans="1:1">
      <c r="A4278" s="113"/>
    </row>
    <row r="4279" spans="1:1">
      <c r="A4279" s="113"/>
    </row>
    <row r="4280" spans="1:1">
      <c r="A4280" s="113"/>
    </row>
    <row r="4281" spans="1:1">
      <c r="A4281" s="113"/>
    </row>
    <row r="4282" spans="1:1">
      <c r="A4282" s="113"/>
    </row>
    <row r="4283" spans="1:1">
      <c r="A4283" s="113"/>
    </row>
    <row r="4284" spans="1:1">
      <c r="A4284" s="113"/>
    </row>
    <row r="4285" spans="1:1">
      <c r="A4285" s="113"/>
    </row>
    <row r="4286" spans="1:1">
      <c r="A4286" s="113"/>
    </row>
    <row r="4287" spans="1:1">
      <c r="A4287" s="113"/>
    </row>
    <row r="4288" spans="1:1">
      <c r="A4288" s="113"/>
    </row>
    <row r="4289" spans="1:1">
      <c r="A4289" s="113"/>
    </row>
    <row r="4290" spans="1:1">
      <c r="A4290" s="113"/>
    </row>
    <row r="4291" spans="1:1">
      <c r="A4291" s="113"/>
    </row>
    <row r="4301" spans="1:1">
      <c r="A4301" s="113"/>
    </row>
    <row r="4302" spans="1:1">
      <c r="A4302" s="113"/>
    </row>
    <row r="4303" spans="1:1">
      <c r="A4303" s="113"/>
    </row>
    <row r="4304" spans="1:1">
      <c r="A4304" s="113"/>
    </row>
    <row r="4305" spans="1:1">
      <c r="A4305" s="113"/>
    </row>
    <row r="4306" spans="1:1">
      <c r="A4306" s="113"/>
    </row>
    <row r="4307" spans="1:1">
      <c r="A4307" s="113"/>
    </row>
    <row r="4308" spans="1:1">
      <c r="A4308" s="113"/>
    </row>
    <row r="4309" spans="1:1">
      <c r="A4309" s="113"/>
    </row>
    <row r="4310" spans="1:1">
      <c r="A4310" s="113"/>
    </row>
    <row r="4311" spans="1:1">
      <c r="A4311" s="113"/>
    </row>
    <row r="4312" spans="1:1">
      <c r="A4312" s="113"/>
    </row>
    <row r="4313" spans="1:1">
      <c r="A4313" s="113"/>
    </row>
    <row r="4314" spans="1:1">
      <c r="A4314" s="113"/>
    </row>
    <row r="4315" spans="1:1">
      <c r="A4315" s="113"/>
    </row>
    <row r="4316" spans="1:1">
      <c r="A4316" s="113"/>
    </row>
    <row r="4317" spans="1:1">
      <c r="A4317" s="113"/>
    </row>
    <row r="4318" spans="1:1">
      <c r="A4318" s="113"/>
    </row>
    <row r="4319" spans="1:1">
      <c r="A4319" s="113"/>
    </row>
    <row r="4320" spans="1:1">
      <c r="A4320" s="113"/>
    </row>
    <row r="4321" spans="1:1">
      <c r="A4321" s="113"/>
    </row>
    <row r="4322" spans="1:1">
      <c r="A4322" s="113"/>
    </row>
    <row r="4323" spans="1:1">
      <c r="A4323" s="113"/>
    </row>
    <row r="4324" spans="1:1">
      <c r="A4324" s="113"/>
    </row>
    <row r="4325" spans="1:1">
      <c r="A4325" s="113"/>
    </row>
    <row r="4326" spans="1:1">
      <c r="A4326" s="113"/>
    </row>
    <row r="4327" spans="1:1">
      <c r="A4327" s="113"/>
    </row>
    <row r="4355" spans="1:1">
      <c r="A4355" s="113"/>
    </row>
    <row r="4356" spans="1:1">
      <c r="A4356" s="113"/>
    </row>
    <row r="4357" spans="1:1">
      <c r="A4357" s="113"/>
    </row>
    <row r="4358" spans="1:1">
      <c r="A4358" s="113"/>
    </row>
    <row r="4359" spans="1:1">
      <c r="A4359" s="113"/>
    </row>
    <row r="4360" spans="1:1">
      <c r="A4360" s="113"/>
    </row>
    <row r="4361" spans="1:1">
      <c r="A4361" s="113"/>
    </row>
    <row r="4362" spans="1:1">
      <c r="A4362" s="113"/>
    </row>
    <row r="4363" spans="1:1">
      <c r="A4363" s="113"/>
    </row>
    <row r="4366" spans="1:1">
      <c r="A4366" s="113"/>
    </row>
    <row r="4367" spans="1:1">
      <c r="A4367" s="113"/>
    </row>
    <row r="4368" spans="1:1">
      <c r="A4368" s="113"/>
    </row>
    <row r="4369" spans="1:1">
      <c r="A4369" s="113"/>
    </row>
    <row r="4370" spans="1:1">
      <c r="A4370" s="113"/>
    </row>
    <row r="4371" spans="1:1">
      <c r="A4371" s="113"/>
    </row>
    <row r="4372" spans="1:1">
      <c r="A4372" s="113"/>
    </row>
    <row r="4409" spans="1:1">
      <c r="A4409" s="113"/>
    </row>
    <row r="4410" spans="1:1">
      <c r="A4410" s="113"/>
    </row>
    <row r="4411" spans="1:1">
      <c r="A4411" s="113"/>
    </row>
    <row r="4412" spans="1:1">
      <c r="A4412" s="113"/>
    </row>
    <row r="4413" spans="1:1">
      <c r="A4413" s="113"/>
    </row>
    <row r="4414" spans="1:1">
      <c r="A4414" s="113"/>
    </row>
    <row r="4415" spans="1:1">
      <c r="A4415" s="113"/>
    </row>
    <row r="4416" spans="1:1">
      <c r="A4416" s="113"/>
    </row>
    <row r="4417" spans="1:1">
      <c r="A4417" s="113"/>
    </row>
    <row r="4463" spans="1:1">
      <c r="A4463" s="113"/>
    </row>
    <row r="4464" spans="1:1">
      <c r="A4464" s="113"/>
    </row>
    <row r="4465" spans="1:1">
      <c r="A4465" s="113"/>
    </row>
    <row r="4466" spans="1:1">
      <c r="A4466" s="113"/>
    </row>
    <row r="4467" spans="1:1">
      <c r="A4467" s="113"/>
    </row>
    <row r="4468" spans="1:1">
      <c r="A4468" s="113"/>
    </row>
    <row r="4469" spans="1:1">
      <c r="A4469" s="113"/>
    </row>
    <row r="4470" spans="1:1">
      <c r="A4470" s="113"/>
    </row>
    <row r="4471" spans="1:1">
      <c r="A4471" s="113"/>
    </row>
    <row r="4472" spans="1:1">
      <c r="A4472" s="113"/>
    </row>
    <row r="4473" spans="1:1">
      <c r="A4473" s="113"/>
    </row>
    <row r="4474" spans="1:1">
      <c r="A4474" s="113"/>
    </row>
    <row r="4475" spans="1:1">
      <c r="A4475" s="113"/>
    </row>
    <row r="4476" spans="1:1">
      <c r="A4476" s="113"/>
    </row>
    <row r="4477" spans="1:1">
      <c r="A4477" s="113"/>
    </row>
    <row r="4478" spans="1:1">
      <c r="A4478" s="113"/>
    </row>
    <row r="4479" spans="1:1">
      <c r="A4479" s="113"/>
    </row>
    <row r="4480" spans="1:1">
      <c r="A4480" s="113"/>
    </row>
    <row r="4481" spans="1:1">
      <c r="A4481" s="113"/>
    </row>
    <row r="4482" spans="1:1">
      <c r="A4482" s="113"/>
    </row>
    <row r="4483" spans="1:1">
      <c r="A4483" s="113"/>
    </row>
    <row r="4484" spans="1:1">
      <c r="A4484" s="113"/>
    </row>
    <row r="4485" spans="1:1">
      <c r="A4485" s="113"/>
    </row>
    <row r="4486" spans="1:1">
      <c r="A4486" s="113"/>
    </row>
    <row r="4487" spans="1:1">
      <c r="A4487" s="113"/>
    </row>
    <row r="4488" spans="1:1">
      <c r="A4488" s="113"/>
    </row>
    <row r="4489" spans="1:1">
      <c r="A4489" s="113"/>
    </row>
    <row r="4517" spans="1:1">
      <c r="A4517" s="113"/>
    </row>
    <row r="4518" spans="1:1">
      <c r="A4518" s="113"/>
    </row>
    <row r="4519" spans="1:1">
      <c r="A4519" s="113"/>
    </row>
    <row r="4520" spans="1:1">
      <c r="A4520" s="113"/>
    </row>
    <row r="4521" spans="1:1">
      <c r="A4521" s="113"/>
    </row>
    <row r="4522" spans="1:1">
      <c r="A4522" s="113"/>
    </row>
    <row r="4523" spans="1:1">
      <c r="A4523" s="113"/>
    </row>
    <row r="4524" spans="1:1">
      <c r="A4524" s="113"/>
    </row>
    <row r="4525" spans="1:1">
      <c r="A4525" s="113"/>
    </row>
    <row r="4526" spans="1:1">
      <c r="A4526" s="113"/>
    </row>
    <row r="4527" spans="1:1">
      <c r="A4527" s="113"/>
    </row>
    <row r="4528" spans="1:1">
      <c r="A4528" s="113"/>
    </row>
    <row r="4529" spans="1:1">
      <c r="A4529" s="113"/>
    </row>
    <row r="4530" spans="1:1">
      <c r="A4530" s="113"/>
    </row>
    <row r="4531" spans="1:1">
      <c r="A4531" s="113"/>
    </row>
    <row r="4532" spans="1:1">
      <c r="A4532" s="113"/>
    </row>
    <row r="4533" spans="1:1">
      <c r="A4533" s="113"/>
    </row>
    <row r="4534" spans="1:1">
      <c r="A4534" s="113"/>
    </row>
    <row r="4535" spans="1:1">
      <c r="A4535" s="113"/>
    </row>
    <row r="4571" spans="1:1">
      <c r="A4571" s="113"/>
    </row>
    <row r="4572" spans="1:1">
      <c r="A4572" s="113"/>
    </row>
    <row r="4573" spans="1:1">
      <c r="A4573" s="113"/>
    </row>
    <row r="4574" spans="1:1">
      <c r="A4574" s="113"/>
    </row>
    <row r="4575" spans="1:1">
      <c r="A4575" s="113"/>
    </row>
    <row r="4576" spans="1:1">
      <c r="A4576" s="113"/>
    </row>
    <row r="4577" spans="1:1">
      <c r="A4577" s="113"/>
    </row>
    <row r="4578" spans="1:1">
      <c r="A4578" s="113"/>
    </row>
    <row r="4579" spans="1:1">
      <c r="A4579" s="113"/>
    </row>
    <row r="4580" spans="1:1">
      <c r="A4580" s="113"/>
    </row>
    <row r="4581" spans="1:1">
      <c r="A4581" s="113"/>
    </row>
    <row r="4582" spans="1:1">
      <c r="A4582" s="113"/>
    </row>
    <row r="4583" spans="1:1">
      <c r="A4583" s="113"/>
    </row>
    <row r="4584" spans="1:1">
      <c r="A4584" s="113"/>
    </row>
    <row r="4585" spans="1:1">
      <c r="A4585" s="113"/>
    </row>
    <row r="4586" spans="1:1">
      <c r="A4586" s="113"/>
    </row>
    <row r="4587" spans="1:1">
      <c r="A4587" s="113"/>
    </row>
    <row r="4588" spans="1:1">
      <c r="A4588" s="113"/>
    </row>
    <row r="4589" spans="1:1">
      <c r="A4589" s="113"/>
    </row>
    <row r="4590" spans="1:1">
      <c r="A4590" s="113"/>
    </row>
    <row r="4591" spans="1:1">
      <c r="A4591" s="113"/>
    </row>
    <row r="4592" spans="1:1">
      <c r="A4592" s="113"/>
    </row>
    <row r="4593" spans="1:1">
      <c r="A4593" s="113"/>
    </row>
    <row r="4594" spans="1:1">
      <c r="A4594" s="113"/>
    </row>
    <row r="4595" spans="1:1">
      <c r="A4595" s="113"/>
    </row>
    <row r="4596" spans="1:1">
      <c r="A4596" s="113"/>
    </row>
    <row r="4597" spans="1:1">
      <c r="A4597" s="113"/>
    </row>
    <row r="4598" spans="1:1">
      <c r="A4598" s="113"/>
    </row>
    <row r="4599" spans="1:1">
      <c r="A4599" s="113"/>
    </row>
    <row r="4600" spans="1:1">
      <c r="A4600" s="113"/>
    </row>
    <row r="4601" spans="1:1">
      <c r="A4601" s="113"/>
    </row>
    <row r="4602" spans="1:1">
      <c r="A4602" s="113"/>
    </row>
    <row r="4603" spans="1:1">
      <c r="A4603" s="113"/>
    </row>
    <row r="4604" spans="1:1">
      <c r="A4604" s="113"/>
    </row>
    <row r="4605" spans="1:1">
      <c r="A4605" s="113"/>
    </row>
    <row r="4606" spans="1:1">
      <c r="A4606" s="113"/>
    </row>
    <row r="4625" spans="1:1">
      <c r="A4625" s="113"/>
    </row>
    <row r="4626" spans="1:1">
      <c r="A4626" s="113"/>
    </row>
    <row r="4627" spans="1:1">
      <c r="A4627" s="113"/>
    </row>
    <row r="4628" spans="1:1">
      <c r="A4628" s="113"/>
    </row>
    <row r="4629" spans="1:1">
      <c r="A4629" s="113"/>
    </row>
    <row r="4630" spans="1:1">
      <c r="A4630" s="113"/>
    </row>
    <row r="4631" spans="1:1">
      <c r="A4631" s="113"/>
    </row>
    <row r="4632" spans="1:1">
      <c r="A4632" s="113"/>
    </row>
    <row r="4633" spans="1:1">
      <c r="A4633" s="113"/>
    </row>
    <row r="4634" spans="1:1">
      <c r="A4634" s="113"/>
    </row>
    <row r="4635" spans="1:1">
      <c r="A4635" s="113"/>
    </row>
    <row r="4636" spans="1:1">
      <c r="A4636" s="113"/>
    </row>
    <row r="4637" spans="1:1">
      <c r="A4637" s="113"/>
    </row>
    <row r="4638" spans="1:1">
      <c r="A4638" s="113"/>
    </row>
    <row r="4639" spans="1:1">
      <c r="A4639" s="113"/>
    </row>
    <row r="4640" spans="1:1">
      <c r="A4640" s="113"/>
    </row>
    <row r="4641" spans="1:1">
      <c r="A4641" s="113"/>
    </row>
    <row r="4642" spans="1:1">
      <c r="A4642" s="113"/>
    </row>
    <row r="4643" spans="1:1">
      <c r="A4643" s="113"/>
    </row>
    <row r="4644" spans="1:1">
      <c r="A4644" s="113"/>
    </row>
    <row r="4645" spans="1:1">
      <c r="A4645" s="113"/>
    </row>
    <row r="4646" spans="1:1">
      <c r="A4646" s="113"/>
    </row>
    <row r="4647" spans="1:1">
      <c r="A4647" s="113"/>
    </row>
    <row r="4648" spans="1:1">
      <c r="A4648" s="113"/>
    </row>
    <row r="4649" spans="1:1">
      <c r="A4649" s="113"/>
    </row>
    <row r="4650" spans="1:1">
      <c r="A4650" s="113"/>
    </row>
    <row r="4651" spans="1:1">
      <c r="A4651" s="113"/>
    </row>
    <row r="4679" spans="1:1">
      <c r="A4679" s="113"/>
    </row>
    <row r="4680" spans="1:1">
      <c r="A4680" s="113"/>
    </row>
    <row r="4681" spans="1:1">
      <c r="A4681" s="113"/>
    </row>
    <row r="4682" spans="1:1">
      <c r="A4682" s="113"/>
    </row>
    <row r="4683" spans="1:1">
      <c r="A4683" s="113"/>
    </row>
    <row r="4684" spans="1:1">
      <c r="A4684" s="113"/>
    </row>
    <row r="4685" spans="1:1">
      <c r="A4685" s="113"/>
    </row>
    <row r="4686" spans="1:1">
      <c r="A4686" s="113"/>
    </row>
    <row r="4687" spans="1:1">
      <c r="A4687" s="113"/>
    </row>
    <row r="4688" spans="1:1">
      <c r="A4688" s="113"/>
    </row>
    <row r="4689" spans="1:1">
      <c r="A4689" s="113"/>
    </row>
    <row r="4690" spans="1:1">
      <c r="A4690" s="113"/>
    </row>
    <row r="4691" spans="1:1">
      <c r="A4691" s="113"/>
    </row>
    <row r="4692" spans="1:1">
      <c r="A4692" s="113"/>
    </row>
    <row r="4693" spans="1:1">
      <c r="A4693" s="113"/>
    </row>
    <row r="4694" spans="1:1">
      <c r="A4694" s="113"/>
    </row>
    <row r="4695" spans="1:1">
      <c r="A4695" s="113"/>
    </row>
    <row r="4696" spans="1:1">
      <c r="A4696" s="113"/>
    </row>
    <row r="4733" spans="1:1">
      <c r="A4733" s="113"/>
    </row>
    <row r="4734" spans="1:1">
      <c r="A4734" s="113"/>
    </row>
    <row r="4735" spans="1:1">
      <c r="A4735" s="113"/>
    </row>
    <row r="4736" spans="1:1">
      <c r="A4736" s="113"/>
    </row>
    <row r="4737" spans="1:1">
      <c r="A4737" s="113"/>
    </row>
    <row r="4738" spans="1:1">
      <c r="A4738" s="113"/>
    </row>
    <row r="4739" spans="1:1">
      <c r="A4739" s="113"/>
    </row>
    <row r="4740" spans="1:1">
      <c r="A4740" s="113"/>
    </row>
    <row r="4741" spans="1:1">
      <c r="A4741" s="113"/>
    </row>
    <row r="4742" spans="1:1">
      <c r="A4742" s="113"/>
    </row>
    <row r="4743" spans="1:1">
      <c r="A4743" s="113"/>
    </row>
    <row r="4744" spans="1:1">
      <c r="A4744" s="113"/>
    </row>
    <row r="4745" spans="1:1">
      <c r="A4745" s="113"/>
    </row>
    <row r="4746" spans="1:1">
      <c r="A4746" s="113"/>
    </row>
    <row r="4747" spans="1:1">
      <c r="A4747" s="113"/>
    </row>
    <row r="4748" spans="1:1">
      <c r="A4748" s="113"/>
    </row>
    <row r="4749" spans="1:1">
      <c r="A4749" s="113"/>
    </row>
    <row r="4750" spans="1:1">
      <c r="A4750" s="113"/>
    </row>
    <row r="4787" spans="1:1">
      <c r="A4787" s="113"/>
    </row>
    <row r="4788" spans="1:1">
      <c r="A4788" s="113"/>
    </row>
    <row r="4789" spans="1:1">
      <c r="A4789" s="113"/>
    </row>
    <row r="4790" spans="1:1">
      <c r="A4790" s="113"/>
    </row>
    <row r="4791" spans="1:1">
      <c r="A4791" s="113"/>
    </row>
    <row r="4792" spans="1:1">
      <c r="A4792" s="113"/>
    </row>
    <row r="4793" spans="1:1">
      <c r="A4793" s="113"/>
    </row>
    <row r="4794" spans="1:1">
      <c r="A4794" s="113"/>
    </row>
    <row r="4795" spans="1:1">
      <c r="A4795" s="113"/>
    </row>
    <row r="4796" spans="1:1">
      <c r="A4796" s="113"/>
    </row>
    <row r="4797" spans="1:1">
      <c r="A4797" s="113"/>
    </row>
    <row r="4798" spans="1:1">
      <c r="A4798" s="113"/>
    </row>
    <row r="4799" spans="1:1">
      <c r="A4799" s="113"/>
    </row>
    <row r="4800" spans="1:1">
      <c r="A4800" s="113"/>
    </row>
    <row r="4801" spans="1:1">
      <c r="A4801" s="113"/>
    </row>
    <row r="4802" spans="1:1">
      <c r="A4802" s="113"/>
    </row>
    <row r="4803" spans="1:1">
      <c r="A4803" s="113"/>
    </row>
    <row r="4804" spans="1:1">
      <c r="A4804" s="113"/>
    </row>
    <row r="4841" spans="1:1">
      <c r="A4841" s="113"/>
    </row>
    <row r="4842" spans="1:1">
      <c r="A4842" s="113"/>
    </row>
    <row r="4843" spans="1:1">
      <c r="A4843" s="113"/>
    </row>
    <row r="4844" spans="1:1">
      <c r="A4844" s="113"/>
    </row>
    <row r="4845" spans="1:1">
      <c r="A4845" s="113"/>
    </row>
    <row r="4846" spans="1:1">
      <c r="A4846" s="113"/>
    </row>
    <row r="4847" spans="1:1">
      <c r="A4847" s="113"/>
    </row>
    <row r="4848" spans="1:1">
      <c r="A4848" s="113"/>
    </row>
    <row r="4849" spans="1:1">
      <c r="A4849" s="113"/>
    </row>
    <row r="4850" spans="1:1">
      <c r="A4850" s="113"/>
    </row>
    <row r="4851" spans="1:1">
      <c r="A4851" s="113"/>
    </row>
    <row r="4852" spans="1:1">
      <c r="A4852" s="113"/>
    </row>
    <row r="4853" spans="1:1">
      <c r="A4853" s="113"/>
    </row>
    <row r="4854" spans="1:1">
      <c r="A4854" s="113"/>
    </row>
    <row r="4855" spans="1:1">
      <c r="A4855" s="113"/>
    </row>
    <row r="4856" spans="1:1">
      <c r="A4856" s="113"/>
    </row>
    <row r="4857" spans="1:1">
      <c r="A4857" s="113"/>
    </row>
    <row r="4858" spans="1:1">
      <c r="A4858" s="113"/>
    </row>
    <row r="4859" spans="1:1">
      <c r="A4859" s="113"/>
    </row>
    <row r="4860" spans="1:1">
      <c r="A4860" s="113"/>
    </row>
    <row r="4861" spans="1:1">
      <c r="A4861" s="113"/>
    </row>
    <row r="4862" spans="1:1">
      <c r="A4862" s="113"/>
    </row>
    <row r="4863" spans="1:1">
      <c r="A4863" s="113"/>
    </row>
    <row r="4864" spans="1:1">
      <c r="A4864" s="113"/>
    </row>
    <row r="4865" spans="1:1">
      <c r="A4865" s="113"/>
    </row>
    <row r="4866" spans="1:1">
      <c r="A4866" s="113"/>
    </row>
    <row r="4867" spans="1:1">
      <c r="A4867" s="113"/>
    </row>
    <row r="4868" spans="1:1">
      <c r="A4868" s="113"/>
    </row>
    <row r="4869" spans="1:1">
      <c r="A4869" s="113"/>
    </row>
    <row r="4870" spans="1:1">
      <c r="A4870" s="113"/>
    </row>
    <row r="4871" spans="1:1">
      <c r="A4871" s="113"/>
    </row>
    <row r="4872" spans="1:1">
      <c r="A4872" s="113"/>
    </row>
    <row r="4873" spans="1:1">
      <c r="A4873" s="113"/>
    </row>
    <row r="4874" spans="1:1">
      <c r="A4874" s="113"/>
    </row>
    <row r="4875" spans="1:1">
      <c r="A4875" s="113"/>
    </row>
    <row r="4876" spans="1:1">
      <c r="A4876" s="113"/>
    </row>
    <row r="4877" spans="1:1">
      <c r="A4877" s="113"/>
    </row>
    <row r="4878" spans="1:1">
      <c r="A4878" s="113"/>
    </row>
    <row r="4879" spans="1:1">
      <c r="A4879" s="113"/>
    </row>
    <row r="4880" spans="1:1">
      <c r="A4880" s="113"/>
    </row>
    <row r="4881" spans="1:1">
      <c r="A4881" s="113"/>
    </row>
    <row r="4882" spans="1:1">
      <c r="A4882" s="113"/>
    </row>
    <row r="4883" spans="1:1">
      <c r="A4883" s="113"/>
    </row>
    <row r="4884" spans="1:1">
      <c r="A4884" s="113"/>
    </row>
    <row r="4885" spans="1:1">
      <c r="A4885" s="113"/>
    </row>
    <row r="4886" spans="1:1">
      <c r="A4886" s="113"/>
    </row>
    <row r="4887" spans="1:1">
      <c r="A4887" s="113"/>
    </row>
    <row r="4888" spans="1:1">
      <c r="A4888" s="113"/>
    </row>
    <row r="4889" spans="1:1">
      <c r="A4889" s="113"/>
    </row>
    <row r="4890" spans="1:1">
      <c r="A4890" s="113"/>
    </row>
    <row r="4891" spans="1:1">
      <c r="A4891" s="113"/>
    </row>
    <row r="4892" spans="1:1">
      <c r="A4892" s="113"/>
    </row>
    <row r="4893" spans="1:1">
      <c r="A4893" s="113"/>
    </row>
    <row r="4894" spans="1:1">
      <c r="A4894" s="113"/>
    </row>
    <row r="4895" spans="1:1">
      <c r="A4895" s="113"/>
    </row>
    <row r="4896" spans="1:1">
      <c r="A4896" s="113"/>
    </row>
    <row r="4897" spans="1:1">
      <c r="A4897" s="113"/>
    </row>
    <row r="4898" spans="1:1">
      <c r="A4898" s="113"/>
    </row>
    <row r="4899" spans="1:1">
      <c r="A4899" s="113"/>
    </row>
    <row r="4900" spans="1:1">
      <c r="A4900" s="113"/>
    </row>
    <row r="4901" spans="1:1">
      <c r="A4901" s="113"/>
    </row>
    <row r="4902" spans="1:1">
      <c r="A4902" s="113"/>
    </row>
    <row r="4903" spans="1:1">
      <c r="A4903" s="113"/>
    </row>
    <row r="4904" spans="1:1">
      <c r="A4904" s="113"/>
    </row>
    <row r="4905" spans="1:1">
      <c r="A4905" s="113"/>
    </row>
    <row r="4906" spans="1:1">
      <c r="A4906" s="113"/>
    </row>
    <row r="4907" spans="1:1">
      <c r="A4907" s="113"/>
    </row>
    <row r="4908" spans="1:1">
      <c r="A4908" s="113"/>
    </row>
    <row r="4909" spans="1:1">
      <c r="A4909" s="113"/>
    </row>
    <row r="4910" spans="1:1">
      <c r="A4910" s="113"/>
    </row>
    <row r="4911" spans="1:1">
      <c r="A4911" s="113"/>
    </row>
    <row r="4912" spans="1:1">
      <c r="A4912" s="113"/>
    </row>
    <row r="4913" spans="1:1">
      <c r="A4913" s="113"/>
    </row>
    <row r="4914" spans="1:1">
      <c r="A4914" s="113"/>
    </row>
    <row r="4915" spans="1:1">
      <c r="A4915" s="113"/>
    </row>
    <row r="4916" spans="1:1">
      <c r="A4916" s="113"/>
    </row>
    <row r="4917" spans="1:1">
      <c r="A4917" s="113"/>
    </row>
    <row r="4918" spans="1:1">
      <c r="A4918" s="113"/>
    </row>
    <row r="4919" spans="1:1">
      <c r="A4919" s="113"/>
    </row>
    <row r="4920" spans="1:1">
      <c r="A4920" s="113"/>
    </row>
    <row r="4921" spans="1:1">
      <c r="A4921" s="113"/>
    </row>
    <row r="4922" spans="1:1">
      <c r="A4922" s="113"/>
    </row>
    <row r="4923" spans="1:1">
      <c r="A4923" s="113"/>
    </row>
    <row r="4924" spans="1:1">
      <c r="A4924" s="113"/>
    </row>
    <row r="4925" spans="1:1">
      <c r="A4925" s="113"/>
    </row>
    <row r="4926" spans="1:1">
      <c r="A4926" s="113"/>
    </row>
    <row r="4927" spans="1:1">
      <c r="A4927" s="113"/>
    </row>
    <row r="4928" spans="1:1">
      <c r="A4928" s="113"/>
    </row>
    <row r="4929" spans="1:1">
      <c r="A4929" s="113"/>
    </row>
    <row r="4930" spans="1:1">
      <c r="A4930" s="113"/>
    </row>
    <row r="4931" spans="1:1">
      <c r="A4931" s="113"/>
    </row>
    <row r="4932" spans="1:1">
      <c r="A4932" s="113"/>
    </row>
    <row r="4933" spans="1:1">
      <c r="A4933" s="113"/>
    </row>
    <row r="4934" spans="1:1">
      <c r="A4934" s="113"/>
    </row>
    <row r="4935" spans="1:1">
      <c r="A4935" s="113"/>
    </row>
    <row r="4936" spans="1:1">
      <c r="A4936" s="113"/>
    </row>
    <row r="4937" spans="1:1">
      <c r="A4937" s="113"/>
    </row>
    <row r="4938" spans="1:1">
      <c r="A4938" s="113"/>
    </row>
    <row r="4939" spans="1:1">
      <c r="A4939" s="113"/>
    </row>
    <row r="4949" spans="1:1">
      <c r="A4949" s="113"/>
    </row>
    <row r="4950" spans="1:1">
      <c r="A4950" s="113"/>
    </row>
    <row r="4951" spans="1:1">
      <c r="A4951" s="113"/>
    </row>
    <row r="4952" spans="1:1">
      <c r="A4952" s="113"/>
    </row>
    <row r="4953" spans="1:1">
      <c r="A4953" s="113"/>
    </row>
    <row r="4954" spans="1:1">
      <c r="A4954" s="113"/>
    </row>
    <row r="4955" spans="1:1">
      <c r="A4955" s="113"/>
    </row>
    <row r="4956" spans="1:1">
      <c r="A4956" s="113"/>
    </row>
    <row r="4957" spans="1:1">
      <c r="A4957" s="113"/>
    </row>
    <row r="4958" spans="1:1">
      <c r="A4958" s="113"/>
    </row>
    <row r="4959" spans="1:1">
      <c r="A4959" s="113"/>
    </row>
    <row r="4960" spans="1:1">
      <c r="A4960" s="113"/>
    </row>
    <row r="4961" spans="1:1">
      <c r="A4961" s="113"/>
    </row>
    <row r="4962" spans="1:1">
      <c r="A4962" s="113"/>
    </row>
    <row r="4963" spans="1:1">
      <c r="A4963" s="113"/>
    </row>
    <row r="4964" spans="1:1">
      <c r="A4964" s="113"/>
    </row>
    <row r="4965" spans="1:1">
      <c r="A4965" s="113"/>
    </row>
    <row r="4966" spans="1:1">
      <c r="A4966" s="113"/>
    </row>
    <row r="4967" spans="1:1">
      <c r="A4967" s="113"/>
    </row>
    <row r="4968" spans="1:1">
      <c r="A4968" s="113"/>
    </row>
    <row r="4969" spans="1:1">
      <c r="A4969" s="113"/>
    </row>
    <row r="4970" spans="1:1">
      <c r="A4970" s="113"/>
    </row>
    <row r="4971" spans="1:1">
      <c r="A4971" s="113"/>
    </row>
    <row r="4972" spans="1:1">
      <c r="A4972" s="113"/>
    </row>
    <row r="4973" spans="1:1">
      <c r="A4973" s="113"/>
    </row>
    <row r="4974" spans="1:1">
      <c r="A4974" s="113"/>
    </row>
    <row r="4975" spans="1:1">
      <c r="A4975" s="113"/>
    </row>
    <row r="4976" spans="1:1">
      <c r="A4976" s="113"/>
    </row>
    <row r="4977" spans="1:1">
      <c r="A4977" s="113"/>
    </row>
    <row r="4978" spans="1:1">
      <c r="A4978" s="113"/>
    </row>
    <row r="4979" spans="1:1">
      <c r="A4979" s="113"/>
    </row>
    <row r="4980" spans="1:1">
      <c r="A4980" s="113"/>
    </row>
    <row r="4981" spans="1:1">
      <c r="A4981" s="113"/>
    </row>
    <row r="4982" spans="1:1">
      <c r="A4982" s="113"/>
    </row>
    <row r="4983" spans="1:1">
      <c r="A4983" s="113"/>
    </row>
    <row r="4984" spans="1:1">
      <c r="A4984" s="113"/>
    </row>
    <row r="4990" spans="1:1">
      <c r="A4990" s="113"/>
    </row>
    <row r="4991" spans="1:1">
      <c r="A4991" s="113"/>
    </row>
    <row r="4992" spans="1:1">
      <c r="A4992" s="113"/>
    </row>
    <row r="4993" spans="1:1">
      <c r="A4993" s="113"/>
    </row>
    <row r="5003" spans="1:1">
      <c r="A5003" s="113"/>
    </row>
    <row r="5004" spans="1:1">
      <c r="A5004" s="113"/>
    </row>
    <row r="5005" spans="1:1">
      <c r="A5005" s="113"/>
    </row>
    <row r="5006" spans="1:1">
      <c r="A5006" s="113"/>
    </row>
    <row r="5007" spans="1:1">
      <c r="A5007" s="113"/>
    </row>
    <row r="5008" spans="1:1">
      <c r="A5008" s="113"/>
    </row>
    <row r="5009" spans="1:1">
      <c r="A5009" s="113"/>
    </row>
    <row r="5010" spans="1:1">
      <c r="A5010" s="113"/>
    </row>
    <row r="5011" spans="1:1">
      <c r="A5011" s="113"/>
    </row>
    <row r="5012" spans="1:1">
      <c r="A5012" s="113"/>
    </row>
    <row r="5013" spans="1:1">
      <c r="A5013" s="113"/>
    </row>
    <row r="5014" spans="1:1">
      <c r="A5014" s="113"/>
    </row>
    <row r="5015" spans="1:1">
      <c r="A5015" s="113"/>
    </row>
    <row r="5016" spans="1:1">
      <c r="A5016" s="113"/>
    </row>
    <row r="5017" spans="1:1">
      <c r="A5017" s="113"/>
    </row>
    <row r="5018" spans="1:1">
      <c r="A5018" s="113"/>
    </row>
    <row r="5019" spans="1:1">
      <c r="A5019" s="113"/>
    </row>
    <row r="5020" spans="1:1">
      <c r="A5020" s="113"/>
    </row>
    <row r="5021" spans="1:1">
      <c r="A5021" s="113"/>
    </row>
    <row r="5022" spans="1:1">
      <c r="A5022" s="113"/>
    </row>
    <row r="5023" spans="1:1">
      <c r="A5023" s="113"/>
    </row>
    <row r="5024" spans="1:1">
      <c r="A5024" s="113"/>
    </row>
    <row r="5025" spans="1:1">
      <c r="A5025" s="113"/>
    </row>
    <row r="5026" spans="1:1">
      <c r="A5026" s="113"/>
    </row>
    <row r="5027" spans="1:1">
      <c r="A5027" s="113"/>
    </row>
    <row r="5028" spans="1:1">
      <c r="A5028" s="113"/>
    </row>
    <row r="5029" spans="1:1">
      <c r="A5029" s="113"/>
    </row>
    <row r="5030" spans="1:1">
      <c r="A5030" s="113"/>
    </row>
    <row r="5031" spans="1:1">
      <c r="A5031" s="113"/>
    </row>
    <row r="5032" spans="1:1">
      <c r="A5032" s="113"/>
    </row>
    <row r="5033" spans="1:1">
      <c r="A5033" s="113"/>
    </row>
    <row r="5034" spans="1:1">
      <c r="A5034" s="113"/>
    </row>
    <row r="5035" spans="1:1">
      <c r="A5035" s="113"/>
    </row>
    <row r="5036" spans="1:1">
      <c r="A5036" s="113"/>
    </row>
    <row r="5037" spans="1:1">
      <c r="A5037" s="113"/>
    </row>
    <row r="5038" spans="1:1">
      <c r="A5038" s="113"/>
    </row>
    <row r="5039" spans="1:1">
      <c r="A5039" s="113"/>
    </row>
    <row r="5057" spans="1:1">
      <c r="A5057" s="113"/>
    </row>
    <row r="5058" spans="1:1">
      <c r="A5058" s="113"/>
    </row>
    <row r="5059" spans="1:1">
      <c r="A5059" s="113"/>
    </row>
    <row r="5060" spans="1:1">
      <c r="A5060" s="113"/>
    </row>
    <row r="5061" spans="1:1">
      <c r="A5061" s="113"/>
    </row>
    <row r="5062" spans="1:1">
      <c r="A5062" s="113"/>
    </row>
    <row r="5063" spans="1:1">
      <c r="A5063" s="113"/>
    </row>
    <row r="5064" spans="1:1">
      <c r="A5064" s="113"/>
    </row>
    <row r="5065" spans="1:1">
      <c r="A5065" s="113"/>
    </row>
    <row r="5066" spans="1:1">
      <c r="A5066" s="113"/>
    </row>
    <row r="5067" spans="1:1">
      <c r="A5067" s="113"/>
    </row>
    <row r="5068" spans="1:1">
      <c r="A5068" s="113"/>
    </row>
    <row r="5069" spans="1:1">
      <c r="A5069" s="113"/>
    </row>
    <row r="5070" spans="1:1">
      <c r="A5070" s="113"/>
    </row>
    <row r="5071" spans="1:1">
      <c r="A5071" s="113"/>
    </row>
    <row r="5072" spans="1:1">
      <c r="A5072" s="113"/>
    </row>
    <row r="5073" spans="1:1">
      <c r="A5073" s="113"/>
    </row>
    <row r="5074" spans="1:1">
      <c r="A5074" s="113"/>
    </row>
    <row r="5075" spans="1:1">
      <c r="A5075" s="113"/>
    </row>
    <row r="5076" spans="1:1">
      <c r="A5076" s="113"/>
    </row>
    <row r="5077" spans="1:1">
      <c r="A5077" s="113"/>
    </row>
    <row r="5078" spans="1:1">
      <c r="A5078" s="113"/>
    </row>
    <row r="5079" spans="1:1">
      <c r="A5079" s="113"/>
    </row>
    <row r="5080" spans="1:1">
      <c r="A5080" s="113"/>
    </row>
    <row r="5081" spans="1:1">
      <c r="A5081" s="113"/>
    </row>
    <row r="5082" spans="1:1">
      <c r="A5082" s="113"/>
    </row>
    <row r="5083" spans="1:1">
      <c r="A5083" s="113"/>
    </row>
    <row r="5084" spans="1:1">
      <c r="A5084" s="113"/>
    </row>
    <row r="5085" spans="1:1">
      <c r="A5085" s="113"/>
    </row>
    <row r="5086" spans="1:1">
      <c r="A5086" s="113"/>
    </row>
    <row r="5087" spans="1:1">
      <c r="A5087" s="113"/>
    </row>
    <row r="5088" spans="1:1">
      <c r="A5088" s="113"/>
    </row>
    <row r="5089" spans="1:1">
      <c r="A5089" s="113"/>
    </row>
    <row r="5090" spans="1:1">
      <c r="A5090" s="113"/>
    </row>
    <row r="5091" spans="1:1">
      <c r="A5091" s="113"/>
    </row>
    <row r="5092" spans="1:1">
      <c r="A5092" s="113"/>
    </row>
    <row r="5093" spans="1:1">
      <c r="A5093" s="113"/>
    </row>
    <row r="5094" spans="1:1">
      <c r="A5094" s="113"/>
    </row>
    <row r="5095" spans="1:1">
      <c r="A5095" s="113"/>
    </row>
    <row r="5096" spans="1:1">
      <c r="A5096" s="113"/>
    </row>
    <row r="5111" spans="1:1">
      <c r="A5111" s="113"/>
    </row>
    <row r="5112" spans="1:1">
      <c r="A5112" s="113"/>
    </row>
    <row r="5113" spans="1:1">
      <c r="A5113" s="113"/>
    </row>
    <row r="5114" spans="1:1">
      <c r="A5114" s="113"/>
    </row>
    <row r="5115" spans="1:1">
      <c r="A5115" s="113"/>
    </row>
    <row r="5116" spans="1:1">
      <c r="A5116" s="113"/>
    </row>
    <row r="5117" spans="1:1">
      <c r="A5117" s="113"/>
    </row>
    <row r="5118" spans="1:1">
      <c r="A5118" s="113"/>
    </row>
    <row r="5119" spans="1:1">
      <c r="A5119" s="113"/>
    </row>
    <row r="5120" spans="1:1">
      <c r="A5120" s="113"/>
    </row>
    <row r="5121" spans="1:1">
      <c r="A5121" s="113"/>
    </row>
    <row r="5122" spans="1:1">
      <c r="A5122" s="113"/>
    </row>
    <row r="5123" spans="1:1">
      <c r="A5123" s="113"/>
    </row>
    <row r="5124" spans="1:1">
      <c r="A5124" s="113"/>
    </row>
    <row r="5125" spans="1:1">
      <c r="A5125" s="113"/>
    </row>
    <row r="5126" spans="1:1">
      <c r="A5126" s="113"/>
    </row>
    <row r="5127" spans="1:1">
      <c r="A5127" s="113"/>
    </row>
    <row r="5128" spans="1:1">
      <c r="A5128" s="113"/>
    </row>
    <row r="5129" spans="1:1">
      <c r="A5129" s="113"/>
    </row>
    <row r="5130" spans="1:1">
      <c r="A5130" s="113"/>
    </row>
    <row r="5131" spans="1:1">
      <c r="A5131" s="113"/>
    </row>
    <row r="5132" spans="1:1">
      <c r="A5132" s="113"/>
    </row>
    <row r="5133" spans="1:1">
      <c r="A5133" s="113"/>
    </row>
    <row r="5134" spans="1:1">
      <c r="A5134" s="113"/>
    </row>
    <row r="5135" spans="1:1">
      <c r="A5135" s="113"/>
    </row>
    <row r="5136" spans="1:1">
      <c r="A5136" s="113"/>
    </row>
    <row r="5137" spans="1:1">
      <c r="A5137" s="113"/>
    </row>
    <row r="5138" spans="1:1">
      <c r="A5138" s="113"/>
    </row>
    <row r="5139" spans="1:1">
      <c r="A5139" s="113"/>
    </row>
    <row r="5140" spans="1:1">
      <c r="A5140" s="113"/>
    </row>
    <row r="5141" spans="1:1">
      <c r="A5141" s="113"/>
    </row>
    <row r="5142" spans="1:1">
      <c r="A5142" s="113"/>
    </row>
    <row r="5143" spans="1:1">
      <c r="A5143" s="113"/>
    </row>
    <row r="5144" spans="1:1">
      <c r="A5144" s="113"/>
    </row>
    <row r="5145" spans="1:1">
      <c r="A5145" s="113"/>
    </row>
    <row r="5146" spans="1:1">
      <c r="A5146" s="113"/>
    </row>
    <row r="5165" spans="1:1">
      <c r="A5165" s="113"/>
    </row>
    <row r="5166" spans="1:1">
      <c r="A5166" s="113"/>
    </row>
    <row r="5167" spans="1:1">
      <c r="A5167" s="113"/>
    </row>
    <row r="5168" spans="1:1">
      <c r="A5168" s="113"/>
    </row>
    <row r="5169" spans="1:1">
      <c r="A5169" s="113"/>
    </row>
    <row r="5170" spans="1:1">
      <c r="A5170" s="113"/>
    </row>
    <row r="5171" spans="1:1">
      <c r="A5171" s="113"/>
    </row>
    <row r="5172" spans="1:1">
      <c r="A5172" s="113"/>
    </row>
    <row r="5173" spans="1:1">
      <c r="A5173" s="113"/>
    </row>
    <row r="5174" spans="1:1">
      <c r="A5174" s="113"/>
    </row>
    <row r="5175" spans="1:1">
      <c r="A5175" s="113"/>
    </row>
    <row r="5176" spans="1:1">
      <c r="A5176" s="113"/>
    </row>
    <row r="5177" spans="1:1">
      <c r="A5177" s="113"/>
    </row>
    <row r="5178" spans="1:1">
      <c r="A5178" s="113"/>
    </row>
    <row r="5179" spans="1:1">
      <c r="A5179" s="113"/>
    </row>
    <row r="5180" spans="1:1">
      <c r="A5180" s="113"/>
    </row>
    <row r="5181" spans="1:1">
      <c r="A5181" s="113"/>
    </row>
    <row r="5182" spans="1:1">
      <c r="A5182" s="113"/>
    </row>
    <row r="5219" spans="1:1">
      <c r="A5219" s="113"/>
    </row>
    <row r="5220" spans="1:1">
      <c r="A5220" s="113"/>
    </row>
    <row r="5221" spans="1:1">
      <c r="A5221" s="113"/>
    </row>
    <row r="5222" spans="1:1">
      <c r="A5222" s="113"/>
    </row>
    <row r="5223" spans="1:1">
      <c r="A5223" s="113"/>
    </row>
    <row r="5224" spans="1:1">
      <c r="A5224" s="113"/>
    </row>
    <row r="5225" spans="1:1">
      <c r="A5225" s="113"/>
    </row>
    <row r="5226" spans="1:1">
      <c r="A5226" s="113"/>
    </row>
    <row r="5227" spans="1:1">
      <c r="A5227" s="113"/>
    </row>
    <row r="5228" spans="1:1">
      <c r="A5228" s="113"/>
    </row>
    <row r="5229" spans="1:1">
      <c r="A5229" s="113"/>
    </row>
    <row r="5230" spans="1:1">
      <c r="A5230" s="113"/>
    </row>
    <row r="5231" spans="1:1">
      <c r="A5231" s="113"/>
    </row>
    <row r="5232" spans="1:1">
      <c r="A5232" s="113"/>
    </row>
    <row r="5233" spans="1:1">
      <c r="A5233" s="113"/>
    </row>
    <row r="5234" spans="1:1">
      <c r="A5234" s="113"/>
    </row>
    <row r="5235" spans="1:1">
      <c r="A5235" s="113"/>
    </row>
    <row r="5236" spans="1:1">
      <c r="A5236" s="113"/>
    </row>
    <row r="5273" spans="1:1">
      <c r="A5273" s="113"/>
    </row>
    <row r="5274" spans="1:1">
      <c r="A5274" s="113"/>
    </row>
    <row r="5275" spans="1:1">
      <c r="A5275" s="113"/>
    </row>
    <row r="5276" spans="1:1">
      <c r="A5276" s="113"/>
    </row>
    <row r="5277" spans="1:1">
      <c r="A5277" s="113"/>
    </row>
    <row r="5278" spans="1:1">
      <c r="A5278" s="113"/>
    </row>
    <row r="5279" spans="1:1">
      <c r="A5279" s="113"/>
    </row>
    <row r="5280" spans="1:1">
      <c r="A5280" s="113"/>
    </row>
    <row r="5281" spans="1:1">
      <c r="A5281" s="113"/>
    </row>
    <row r="5282" spans="1:1">
      <c r="A5282" s="113"/>
    </row>
    <row r="5283" spans="1:1">
      <c r="A5283" s="113"/>
    </row>
    <row r="5284" spans="1:1">
      <c r="A5284" s="113"/>
    </row>
    <row r="5285" spans="1:1">
      <c r="A5285" s="113"/>
    </row>
    <row r="5286" spans="1:1">
      <c r="A5286" s="113"/>
    </row>
    <row r="5287" spans="1:1">
      <c r="A5287" s="113"/>
    </row>
    <row r="5288" spans="1:1">
      <c r="A5288" s="113"/>
    </row>
    <row r="5289" spans="1:1">
      <c r="A5289" s="113"/>
    </row>
    <row r="5290" spans="1:1">
      <c r="A5290" s="113"/>
    </row>
    <row r="5291" spans="1:1">
      <c r="A5291" s="113"/>
    </row>
    <row r="5292" spans="1:1">
      <c r="A5292" s="113"/>
    </row>
    <row r="5293" spans="1:1">
      <c r="A5293" s="113"/>
    </row>
    <row r="5294" spans="1:1">
      <c r="A5294" s="113"/>
    </row>
    <row r="5295" spans="1:1">
      <c r="A5295" s="113"/>
    </row>
    <row r="5296" spans="1:1">
      <c r="A5296" s="113"/>
    </row>
    <row r="5297" spans="1:1">
      <c r="A5297" s="113"/>
    </row>
    <row r="5298" spans="1:1">
      <c r="A5298" s="113"/>
    </row>
    <row r="5299" spans="1:1">
      <c r="A5299" s="113"/>
    </row>
    <row r="5327" spans="1:1">
      <c r="A5327" s="113"/>
    </row>
    <row r="5328" spans="1:1">
      <c r="A5328" s="113"/>
    </row>
    <row r="5329" spans="1:1">
      <c r="A5329" s="113"/>
    </row>
    <row r="5330" spans="1:1">
      <c r="A5330" s="113"/>
    </row>
    <row r="5331" spans="1:1">
      <c r="A5331" s="113"/>
    </row>
    <row r="5332" spans="1:1">
      <c r="A5332" s="113"/>
    </row>
    <row r="5333" spans="1:1">
      <c r="A5333" s="113"/>
    </row>
    <row r="5334" spans="1:1">
      <c r="A5334" s="113"/>
    </row>
    <row r="5335" spans="1:1">
      <c r="A5335" s="113"/>
    </row>
    <row r="5336" spans="1:1">
      <c r="A5336" s="113"/>
    </row>
    <row r="5337" spans="1:1">
      <c r="A5337" s="113"/>
    </row>
    <row r="5338" spans="1:1">
      <c r="A5338" s="113"/>
    </row>
    <row r="5339" spans="1:1">
      <c r="A5339" s="113"/>
    </row>
    <row r="5340" spans="1:1">
      <c r="A5340" s="113"/>
    </row>
    <row r="5341" spans="1:1">
      <c r="A5341" s="113"/>
    </row>
    <row r="5342" spans="1:1">
      <c r="A5342" s="113"/>
    </row>
    <row r="5343" spans="1:1">
      <c r="A5343" s="113"/>
    </row>
    <row r="5344" spans="1:1">
      <c r="A5344" s="113"/>
    </row>
    <row r="5381" spans="1:1">
      <c r="A5381" s="113"/>
    </row>
    <row r="5382" spans="1:1">
      <c r="A5382" s="113"/>
    </row>
    <row r="5383" spans="1:1">
      <c r="A5383" s="113"/>
    </row>
    <row r="5384" spans="1:1">
      <c r="A5384" s="113"/>
    </row>
    <row r="5385" spans="1:1">
      <c r="A5385" s="113"/>
    </row>
    <row r="5386" spans="1:1">
      <c r="A5386" s="113"/>
    </row>
    <row r="5387" spans="1:1">
      <c r="A5387" s="113"/>
    </row>
    <row r="5388" spans="1:1">
      <c r="A5388" s="113"/>
    </row>
    <row r="5389" spans="1:1">
      <c r="A5389" s="113"/>
    </row>
    <row r="5390" spans="1:1">
      <c r="A5390" s="113"/>
    </row>
    <row r="5391" spans="1:1">
      <c r="A5391" s="113"/>
    </row>
    <row r="5392" spans="1:1">
      <c r="A5392" s="113"/>
    </row>
    <row r="5393" spans="1:1">
      <c r="A5393" s="113"/>
    </row>
    <row r="5394" spans="1:1">
      <c r="A5394" s="113"/>
    </row>
    <row r="5395" spans="1:1">
      <c r="A5395" s="113"/>
    </row>
    <row r="5396" spans="1:1">
      <c r="A5396" s="113"/>
    </row>
    <row r="5397" spans="1:1">
      <c r="A5397" s="113"/>
    </row>
    <row r="5398" spans="1:1">
      <c r="A5398" s="113"/>
    </row>
    <row r="5399" spans="1:1">
      <c r="A5399" s="113"/>
    </row>
    <row r="5400" spans="1:1">
      <c r="A5400" s="113"/>
    </row>
    <row r="5401" spans="1:1">
      <c r="A5401" s="113"/>
    </row>
    <row r="5402" spans="1:1">
      <c r="A5402" s="113"/>
    </row>
    <row r="5403" spans="1:1">
      <c r="A5403" s="113"/>
    </row>
    <row r="5404" spans="1:1">
      <c r="A5404" s="113"/>
    </row>
    <row r="5405" spans="1:1">
      <c r="A5405" s="113"/>
    </row>
    <row r="5406" spans="1:1">
      <c r="A5406" s="113"/>
    </row>
    <row r="5407" spans="1:1">
      <c r="A5407" s="113"/>
    </row>
    <row r="5408" spans="1:1">
      <c r="A5408" s="113"/>
    </row>
    <row r="5409" spans="1:1">
      <c r="A5409" s="113"/>
    </row>
    <row r="5410" spans="1:1">
      <c r="A5410" s="113"/>
    </row>
    <row r="5411" spans="1:1">
      <c r="A5411" s="113"/>
    </row>
    <row r="5412" spans="1:1">
      <c r="A5412" s="113"/>
    </row>
    <row r="5413" spans="1:1">
      <c r="A5413" s="113"/>
    </row>
    <row r="5414" spans="1:1">
      <c r="A5414" s="113"/>
    </row>
    <row r="5415" spans="1:1">
      <c r="A5415" s="113"/>
    </row>
    <row r="5416" spans="1:1">
      <c r="A5416" s="113"/>
    </row>
    <row r="5435" spans="1:1">
      <c r="A5435" s="113"/>
    </row>
    <row r="5436" spans="1:1">
      <c r="A5436" s="113"/>
    </row>
    <row r="5437" spans="1:1">
      <c r="A5437" s="113"/>
    </row>
    <row r="5438" spans="1:1">
      <c r="A5438" s="113"/>
    </row>
    <row r="5439" spans="1:1">
      <c r="A5439" s="113"/>
    </row>
    <row r="5440" spans="1:1">
      <c r="A5440" s="113"/>
    </row>
    <row r="5441" spans="1:1">
      <c r="A5441" s="113"/>
    </row>
    <row r="5442" spans="1:1">
      <c r="A5442" s="113"/>
    </row>
    <row r="5443" spans="1:1">
      <c r="A5443" s="113"/>
    </row>
    <row r="5444" spans="1:1">
      <c r="A5444" s="113"/>
    </row>
    <row r="5445" spans="1:1">
      <c r="A5445" s="113"/>
    </row>
    <row r="5446" spans="1:1">
      <c r="A5446" s="113"/>
    </row>
    <row r="5447" spans="1:1">
      <c r="A5447" s="113"/>
    </row>
    <row r="5448" spans="1:1">
      <c r="A5448" s="113"/>
    </row>
    <row r="5449" spans="1:1">
      <c r="A5449" s="113"/>
    </row>
    <row r="5450" spans="1:1">
      <c r="A5450" s="113"/>
    </row>
    <row r="5451" spans="1:1">
      <c r="A5451" s="113"/>
    </row>
    <row r="5452" spans="1:1">
      <c r="A5452" s="113"/>
    </row>
    <row r="5489" spans="1:1">
      <c r="A5489" s="113"/>
    </row>
    <row r="5490" spans="1:1">
      <c r="A5490" s="113"/>
    </row>
    <row r="5491" spans="1:1">
      <c r="A5491" s="113"/>
    </row>
    <row r="5492" spans="1:1">
      <c r="A5492" s="113"/>
    </row>
    <row r="5493" spans="1:1">
      <c r="A5493" s="113"/>
    </row>
    <row r="5494" spans="1:1">
      <c r="A5494" s="113"/>
    </row>
    <row r="5495" spans="1:1">
      <c r="A5495" s="113"/>
    </row>
    <row r="5496" spans="1:1">
      <c r="A5496" s="113"/>
    </row>
    <row r="5497" spans="1:1">
      <c r="A5497" s="113"/>
    </row>
    <row r="5543" spans="1:1">
      <c r="A5543" s="113"/>
    </row>
    <row r="5544" spans="1:1">
      <c r="A5544" s="113"/>
    </row>
    <row r="5545" spans="1:1">
      <c r="A5545" s="113"/>
    </row>
    <row r="5546" spans="1:1">
      <c r="A5546" s="113"/>
    </row>
    <row r="5547" spans="1:1">
      <c r="A5547" s="113"/>
    </row>
    <row r="5548" spans="1:1">
      <c r="A5548" s="113"/>
    </row>
    <row r="5549" spans="1:1">
      <c r="A5549" s="113"/>
    </row>
    <row r="5550" spans="1:1">
      <c r="A5550" s="113"/>
    </row>
    <row r="5551" spans="1:1">
      <c r="A5551" s="113"/>
    </row>
    <row r="5552" spans="1:1">
      <c r="A5552" s="113"/>
    </row>
    <row r="5553" spans="1:1">
      <c r="A5553" s="113"/>
    </row>
    <row r="5554" spans="1:1">
      <c r="A5554" s="113"/>
    </row>
    <row r="5555" spans="1:1">
      <c r="A5555" s="113"/>
    </row>
    <row r="5556" spans="1:1">
      <c r="A5556" s="113"/>
    </row>
    <row r="5557" spans="1:1">
      <c r="A5557" s="113"/>
    </row>
    <row r="5558" spans="1:1">
      <c r="A5558" s="113"/>
    </row>
    <row r="5559" spans="1:1">
      <c r="A5559" s="113"/>
    </row>
    <row r="5560" spans="1:1">
      <c r="A5560" s="113"/>
    </row>
    <row r="5597" spans="1:1">
      <c r="A5597" s="113"/>
    </row>
    <row r="5598" spans="1:1">
      <c r="A5598" s="113"/>
    </row>
    <row r="5599" spans="1:1">
      <c r="A5599" s="113"/>
    </row>
    <row r="5600" spans="1:1">
      <c r="A5600" s="113"/>
    </row>
    <row r="5601" spans="1:1">
      <c r="A5601" s="113"/>
    </row>
    <row r="5602" spans="1:1">
      <c r="A5602" s="113"/>
    </row>
    <row r="5603" spans="1:1">
      <c r="A5603" s="113"/>
    </row>
    <row r="5604" spans="1:1">
      <c r="A5604" s="113"/>
    </row>
    <row r="5605" spans="1:1">
      <c r="A5605" s="113"/>
    </row>
    <row r="5606" spans="1:1">
      <c r="A5606" s="113"/>
    </row>
    <row r="5607" spans="1:1">
      <c r="A5607" s="113"/>
    </row>
    <row r="5608" spans="1:1">
      <c r="A5608" s="113"/>
    </row>
    <row r="5609" spans="1:1">
      <c r="A5609" s="113"/>
    </row>
    <row r="5610" spans="1:1">
      <c r="A5610" s="113"/>
    </row>
    <row r="5611" spans="1:1">
      <c r="A5611" s="113"/>
    </row>
    <row r="5612" spans="1:1">
      <c r="A5612" s="113"/>
    </row>
    <row r="5613" spans="1:1">
      <c r="A5613" s="113"/>
    </row>
    <row r="5614" spans="1:1">
      <c r="A5614" s="113"/>
    </row>
    <row r="5651" spans="1:1">
      <c r="A5651" s="113"/>
    </row>
    <row r="5652" spans="1:1">
      <c r="A5652" s="113"/>
    </row>
    <row r="5653" spans="1:1">
      <c r="A5653" s="113"/>
    </row>
    <row r="5654" spans="1:1">
      <c r="A5654" s="113"/>
    </row>
    <row r="5655" spans="1:1">
      <c r="A5655" s="113"/>
    </row>
    <row r="5656" spans="1:1">
      <c r="A5656" s="113"/>
    </row>
    <row r="5657" spans="1:1">
      <c r="A5657" s="113"/>
    </row>
    <row r="5658" spans="1:1">
      <c r="A5658" s="113"/>
    </row>
    <row r="5659" spans="1:1">
      <c r="A5659" s="113"/>
    </row>
    <row r="5660" spans="1:1">
      <c r="A5660" s="113"/>
    </row>
    <row r="5661" spans="1:1">
      <c r="A5661" s="113"/>
    </row>
    <row r="5662" spans="1:1">
      <c r="A5662" s="113"/>
    </row>
    <row r="5663" spans="1:1">
      <c r="A5663" s="113"/>
    </row>
    <row r="5664" spans="1:1">
      <c r="A5664" s="113"/>
    </row>
    <row r="5665" spans="1:1">
      <c r="A5665" s="113"/>
    </row>
    <row r="5666" spans="1:1">
      <c r="A5666" s="113"/>
    </row>
    <row r="5667" spans="1:1">
      <c r="A5667" s="113"/>
    </row>
    <row r="5668" spans="1:1">
      <c r="A5668" s="113"/>
    </row>
    <row r="5669" spans="1:1">
      <c r="A5669" s="113"/>
    </row>
    <row r="5670" spans="1:1">
      <c r="A5670" s="113"/>
    </row>
    <row r="5671" spans="1:1">
      <c r="A5671" s="113"/>
    </row>
    <row r="5672" spans="1:1">
      <c r="A5672" s="113"/>
    </row>
    <row r="5673" spans="1:1">
      <c r="A5673" s="113"/>
    </row>
    <row r="5674" spans="1:1">
      <c r="A5674" s="113"/>
    </row>
    <row r="5675" spans="1:1">
      <c r="A5675" s="113"/>
    </row>
    <row r="5676" spans="1:1">
      <c r="A5676" s="113"/>
    </row>
    <row r="5677" spans="1:1">
      <c r="A5677" s="113"/>
    </row>
    <row r="5678" spans="1:1">
      <c r="A5678" s="113"/>
    </row>
    <row r="5679" spans="1:1">
      <c r="A5679" s="113"/>
    </row>
    <row r="5680" spans="1:1">
      <c r="A5680" s="113"/>
    </row>
    <row r="5681" spans="1:1">
      <c r="A5681" s="113"/>
    </row>
    <row r="5682" spans="1:1">
      <c r="A5682" s="113"/>
    </row>
    <row r="5683" spans="1:1">
      <c r="A5683" s="113"/>
    </row>
    <row r="5684" spans="1:1">
      <c r="A5684" s="113"/>
    </row>
    <row r="5685" spans="1:1">
      <c r="A5685" s="113"/>
    </row>
    <row r="5686" spans="1:1">
      <c r="A5686" s="113"/>
    </row>
    <row r="5687" spans="1:1">
      <c r="A5687" s="113"/>
    </row>
    <row r="5688" spans="1:1">
      <c r="A5688" s="113"/>
    </row>
    <row r="5689" spans="1:1">
      <c r="A5689" s="113"/>
    </row>
    <row r="5690" spans="1:1">
      <c r="A5690" s="113"/>
    </row>
    <row r="5691" spans="1:1">
      <c r="A5691" s="113"/>
    </row>
    <row r="5692" spans="1:1">
      <c r="A5692" s="113"/>
    </row>
    <row r="5693" spans="1:1">
      <c r="A5693" s="113"/>
    </row>
    <row r="5694" spans="1:1">
      <c r="A5694" s="113"/>
    </row>
    <row r="5695" spans="1:1">
      <c r="A5695" s="113"/>
    </row>
    <row r="5696" spans="1:1">
      <c r="A5696" s="113"/>
    </row>
    <row r="5697" spans="1:1">
      <c r="A5697" s="113"/>
    </row>
    <row r="5698" spans="1:1">
      <c r="A5698" s="113"/>
    </row>
    <row r="5699" spans="1:1">
      <c r="A5699" s="113"/>
    </row>
    <row r="5700" spans="1:1">
      <c r="A5700" s="113"/>
    </row>
    <row r="5701" spans="1:1">
      <c r="A5701" s="113"/>
    </row>
    <row r="5702" spans="1:1">
      <c r="A5702" s="113"/>
    </row>
    <row r="5703" spans="1:1">
      <c r="A5703" s="113"/>
    </row>
    <row r="5704" spans="1:1">
      <c r="A5704" s="113"/>
    </row>
    <row r="5705" spans="1:1">
      <c r="A5705" s="113"/>
    </row>
    <row r="5706" spans="1:1">
      <c r="A5706" s="113"/>
    </row>
    <row r="5707" spans="1:1">
      <c r="A5707" s="113"/>
    </row>
    <row r="5708" spans="1:1">
      <c r="A5708" s="113"/>
    </row>
    <row r="5709" spans="1:1">
      <c r="A5709" s="113"/>
    </row>
    <row r="5710" spans="1:1">
      <c r="A5710" s="113"/>
    </row>
    <row r="5711" spans="1:1">
      <c r="A5711" s="113"/>
    </row>
    <row r="5712" spans="1:1">
      <c r="A5712" s="113"/>
    </row>
    <row r="5713" spans="1:1">
      <c r="A5713" s="113"/>
    </row>
    <row r="5714" spans="1:1">
      <c r="A5714" s="113"/>
    </row>
    <row r="5715" spans="1:1">
      <c r="A5715" s="113"/>
    </row>
    <row r="5716" spans="1:1">
      <c r="A5716" s="113"/>
    </row>
    <row r="5717" spans="1:1">
      <c r="A5717" s="113"/>
    </row>
    <row r="5718" spans="1:1">
      <c r="A5718" s="113"/>
    </row>
    <row r="5719" spans="1:1">
      <c r="A5719" s="113"/>
    </row>
    <row r="5720" spans="1:1">
      <c r="A5720" s="113"/>
    </row>
    <row r="5721" spans="1:1">
      <c r="A5721" s="113"/>
    </row>
    <row r="5722" spans="1:1">
      <c r="A5722" s="113"/>
    </row>
    <row r="5723" spans="1:1">
      <c r="A5723" s="113"/>
    </row>
    <row r="5724" spans="1:1">
      <c r="A5724" s="113"/>
    </row>
    <row r="5725" spans="1:1">
      <c r="A5725" s="113"/>
    </row>
    <row r="5726" spans="1:1">
      <c r="A5726" s="113"/>
    </row>
    <row r="5727" spans="1:1">
      <c r="A5727" s="113"/>
    </row>
    <row r="5728" spans="1:1">
      <c r="A5728" s="113"/>
    </row>
    <row r="5729" spans="1:1">
      <c r="A5729" s="113"/>
    </row>
    <row r="5730" spans="1:1">
      <c r="A5730" s="113"/>
    </row>
    <row r="5731" spans="1:1">
      <c r="A5731" s="113"/>
    </row>
    <row r="5732" spans="1:1">
      <c r="A5732" s="113"/>
    </row>
    <row r="5733" spans="1:1">
      <c r="A5733" s="113"/>
    </row>
    <row r="5734" spans="1:1">
      <c r="A5734" s="113"/>
    </row>
    <row r="5735" spans="1:1">
      <c r="A5735" s="113"/>
    </row>
    <row r="5736" spans="1:1">
      <c r="A5736" s="113"/>
    </row>
    <row r="5737" spans="1:1">
      <c r="A5737" s="113"/>
    </row>
    <row r="5738" spans="1:1">
      <c r="A5738" s="113"/>
    </row>
    <row r="5739" spans="1:1">
      <c r="A5739" s="113"/>
    </row>
    <row r="5740" spans="1:1">
      <c r="A5740" s="113"/>
    </row>
    <row r="5741" spans="1:1">
      <c r="A5741" s="113"/>
    </row>
    <row r="5742" spans="1:1">
      <c r="A5742" s="113"/>
    </row>
    <row r="5743" spans="1:1">
      <c r="A5743" s="113"/>
    </row>
    <row r="5744" spans="1:1">
      <c r="A5744" s="113"/>
    </row>
    <row r="5745" spans="1:1">
      <c r="A5745" s="113"/>
    </row>
    <row r="5746" spans="1:1">
      <c r="A5746" s="113"/>
    </row>
    <row r="5747" spans="1:1">
      <c r="A5747" s="113"/>
    </row>
    <row r="5748" spans="1:1">
      <c r="A5748" s="113"/>
    </row>
    <row r="5749" spans="1:1">
      <c r="A5749" s="113"/>
    </row>
    <row r="5750" spans="1:1">
      <c r="A5750" s="113"/>
    </row>
    <row r="5751" spans="1:1">
      <c r="A5751" s="113"/>
    </row>
    <row r="5752" spans="1:1">
      <c r="A5752" s="113"/>
    </row>
    <row r="5753" spans="1:1">
      <c r="A5753" s="113"/>
    </row>
    <row r="5754" spans="1:1">
      <c r="A5754" s="113"/>
    </row>
    <row r="5755" spans="1:1">
      <c r="A5755" s="113"/>
    </row>
    <row r="5756" spans="1:1">
      <c r="A5756" s="113"/>
    </row>
    <row r="5757" spans="1:1">
      <c r="A5757" s="113"/>
    </row>
    <row r="5758" spans="1:1">
      <c r="A5758" s="113"/>
    </row>
    <row r="5759" spans="1:1">
      <c r="A5759" s="113"/>
    </row>
    <row r="5760" spans="1:1">
      <c r="A5760" s="113"/>
    </row>
    <row r="5761" spans="1:1">
      <c r="A5761" s="113"/>
    </row>
    <row r="5762" spans="1:1">
      <c r="A5762" s="113"/>
    </row>
    <row r="5763" spans="1:1">
      <c r="A5763" s="113"/>
    </row>
    <row r="5764" spans="1:1">
      <c r="A5764" s="113"/>
    </row>
    <row r="5765" spans="1:1">
      <c r="A5765" s="113"/>
    </row>
    <row r="5766" spans="1:1">
      <c r="A5766" s="113"/>
    </row>
    <row r="5767" spans="1:1">
      <c r="A5767" s="113"/>
    </row>
    <row r="5768" spans="1:1">
      <c r="A5768" s="113"/>
    </row>
    <row r="5769" spans="1:1">
      <c r="A5769" s="113"/>
    </row>
    <row r="5770" spans="1:1">
      <c r="A5770" s="113"/>
    </row>
    <row r="5771" spans="1:1">
      <c r="A5771" s="113"/>
    </row>
    <row r="5772" spans="1:1">
      <c r="A5772" s="113"/>
    </row>
    <row r="5773" spans="1:1">
      <c r="A5773" s="113"/>
    </row>
    <row r="5774" spans="1:1">
      <c r="A5774" s="113"/>
    </row>
    <row r="5775" spans="1:1">
      <c r="A5775" s="113"/>
    </row>
    <row r="5776" spans="1:1">
      <c r="A5776" s="113"/>
    </row>
    <row r="5777" spans="1:1">
      <c r="A5777" s="113"/>
    </row>
    <row r="5778" spans="1:1">
      <c r="A5778" s="113"/>
    </row>
    <row r="5779" spans="1:1">
      <c r="A5779" s="113"/>
    </row>
    <row r="5780" spans="1:1">
      <c r="A5780" s="113"/>
    </row>
    <row r="5781" spans="1:1">
      <c r="A5781" s="113"/>
    </row>
    <row r="5782" spans="1:1">
      <c r="A5782" s="113"/>
    </row>
    <row r="5783" spans="1:1">
      <c r="A5783" s="113"/>
    </row>
    <row r="5784" spans="1:1">
      <c r="A5784" s="113"/>
    </row>
    <row r="5785" spans="1:1">
      <c r="A5785" s="113"/>
    </row>
    <row r="5786" spans="1:1">
      <c r="A5786" s="113"/>
    </row>
    <row r="5787" spans="1:1">
      <c r="A5787" s="113"/>
    </row>
    <row r="5788" spans="1:1">
      <c r="A5788" s="113"/>
    </row>
    <row r="5789" spans="1:1">
      <c r="A5789" s="113"/>
    </row>
    <row r="5790" spans="1:1">
      <c r="A5790" s="113"/>
    </row>
    <row r="5791" spans="1:1">
      <c r="A5791" s="113"/>
    </row>
    <row r="5792" spans="1:1">
      <c r="A5792" s="113"/>
    </row>
    <row r="5793" spans="1:1">
      <c r="A5793" s="113"/>
    </row>
    <row r="5794" spans="1:1">
      <c r="A5794" s="113"/>
    </row>
    <row r="5795" spans="1:1">
      <c r="A5795" s="113"/>
    </row>
    <row r="5796" spans="1:1">
      <c r="A5796" s="113"/>
    </row>
    <row r="5797" spans="1:1">
      <c r="A5797" s="113"/>
    </row>
    <row r="5798" spans="1:1">
      <c r="A5798" s="113"/>
    </row>
    <row r="5799" spans="1:1">
      <c r="A5799" s="113"/>
    </row>
    <row r="5800" spans="1:1">
      <c r="A5800" s="113"/>
    </row>
    <row r="5801" spans="1:1">
      <c r="A5801" s="113"/>
    </row>
    <row r="5802" spans="1:1">
      <c r="A5802" s="113"/>
    </row>
    <row r="5803" spans="1:1">
      <c r="A5803" s="113"/>
    </row>
    <row r="5813" spans="1:1">
      <c r="A5813" s="113"/>
    </row>
    <row r="5814" spans="1:1">
      <c r="A5814" s="113"/>
    </row>
    <row r="5815" spans="1:1">
      <c r="A5815" s="113"/>
    </row>
    <row r="5816" spans="1:1">
      <c r="A5816" s="113"/>
    </row>
    <row r="5817" spans="1:1">
      <c r="A5817" s="113"/>
    </row>
    <row r="5818" spans="1:1">
      <c r="A5818" s="113"/>
    </row>
    <row r="5819" spans="1:1">
      <c r="A5819" s="113"/>
    </row>
    <row r="5820" spans="1:1">
      <c r="A5820" s="113"/>
    </row>
    <row r="5821" spans="1:1">
      <c r="A5821" s="113"/>
    </row>
    <row r="5822" spans="1:1">
      <c r="A5822" s="113"/>
    </row>
    <row r="5823" spans="1:1">
      <c r="A5823" s="113"/>
    </row>
    <row r="5824" spans="1:1">
      <c r="A5824" s="113"/>
    </row>
    <row r="5825" spans="1:1">
      <c r="A5825" s="113"/>
    </row>
    <row r="5826" spans="1:1">
      <c r="A5826" s="113"/>
    </row>
    <row r="5827" spans="1:1">
      <c r="A5827" s="113"/>
    </row>
    <row r="5828" spans="1:1">
      <c r="A5828" s="113"/>
    </row>
    <row r="5829" spans="1:1">
      <c r="A5829" s="113"/>
    </row>
    <row r="5830" spans="1:1">
      <c r="A5830" s="113"/>
    </row>
    <row r="5831" spans="1:1">
      <c r="A5831" s="113"/>
    </row>
    <row r="5832" spans="1:1">
      <c r="A5832" s="113"/>
    </row>
    <row r="5833" spans="1:1">
      <c r="A5833" s="113"/>
    </row>
    <row r="5834" spans="1:1">
      <c r="A5834" s="113"/>
    </row>
    <row r="5835" spans="1:1">
      <c r="A5835" s="113"/>
    </row>
    <row r="5836" spans="1:1">
      <c r="A5836" s="113"/>
    </row>
    <row r="5837" spans="1:1">
      <c r="A5837" s="113"/>
    </row>
    <row r="5838" spans="1:1">
      <c r="A5838" s="113"/>
    </row>
    <row r="5839" spans="1:1">
      <c r="A5839" s="113"/>
    </row>
    <row r="5840" spans="1:1">
      <c r="A5840" s="113"/>
    </row>
    <row r="5841" spans="1:1">
      <c r="A5841" s="113"/>
    </row>
    <row r="5842" spans="1:1">
      <c r="A5842" s="113"/>
    </row>
    <row r="5843" spans="1:1">
      <c r="A5843" s="113"/>
    </row>
    <row r="5844" spans="1:1">
      <c r="A5844" s="113"/>
    </row>
    <row r="5845" spans="1:1">
      <c r="A5845" s="113"/>
    </row>
    <row r="5846" spans="1:1">
      <c r="A5846" s="113"/>
    </row>
    <row r="5847" spans="1:1">
      <c r="A5847" s="113"/>
    </row>
    <row r="5848" spans="1:1">
      <c r="A5848" s="113"/>
    </row>
    <row r="5849" spans="1:1">
      <c r="A5849" s="113"/>
    </row>
    <row r="5850" spans="1:1">
      <c r="A5850" s="113"/>
    </row>
    <row r="5851" spans="1:1">
      <c r="A5851" s="113"/>
    </row>
    <row r="5852" spans="1:1">
      <c r="A5852" s="113"/>
    </row>
    <row r="5853" spans="1:1">
      <c r="A5853" s="113"/>
    </row>
    <row r="5854" spans="1:1">
      <c r="A5854" s="113"/>
    </row>
    <row r="5855" spans="1:1">
      <c r="A5855" s="113"/>
    </row>
    <row r="5856" spans="1:1">
      <c r="A5856" s="113"/>
    </row>
    <row r="5857" spans="1:1">
      <c r="A5857" s="113"/>
    </row>
    <row r="5867" spans="1:1">
      <c r="A5867" s="113"/>
    </row>
    <row r="5868" spans="1:1">
      <c r="A5868" s="113"/>
    </row>
    <row r="5869" spans="1:1">
      <c r="A5869" s="113"/>
    </row>
    <row r="5870" spans="1:1">
      <c r="A5870" s="113"/>
    </row>
    <row r="5871" spans="1:1">
      <c r="A5871" s="113"/>
    </row>
    <row r="5872" spans="1:1">
      <c r="A5872" s="113"/>
    </row>
    <row r="5873" spans="1:1">
      <c r="A5873" s="113"/>
    </row>
    <row r="5874" spans="1:1">
      <c r="A5874" s="113"/>
    </row>
    <row r="5875" spans="1:1">
      <c r="A5875" s="113"/>
    </row>
    <row r="5876" spans="1:1">
      <c r="A5876" s="113"/>
    </row>
    <row r="5877" spans="1:1">
      <c r="A5877" s="113"/>
    </row>
    <row r="5878" spans="1:1">
      <c r="A5878" s="113"/>
    </row>
    <row r="5879" spans="1:1">
      <c r="A5879" s="113"/>
    </row>
    <row r="5880" spans="1:1">
      <c r="A5880" s="113"/>
    </row>
    <row r="5881" spans="1:1">
      <c r="A5881" s="113"/>
    </row>
    <row r="5882" spans="1:1">
      <c r="A5882" s="113"/>
    </row>
    <row r="5883" spans="1:1">
      <c r="A5883" s="113"/>
    </row>
    <row r="5884" spans="1:1">
      <c r="A5884" s="113"/>
    </row>
    <row r="5885" spans="1:1">
      <c r="A5885" s="113"/>
    </row>
    <row r="5886" spans="1:1">
      <c r="A5886" s="113"/>
    </row>
    <row r="5887" spans="1:1">
      <c r="A5887" s="113"/>
    </row>
    <row r="5888" spans="1:1">
      <c r="A5888" s="113"/>
    </row>
    <row r="5889" spans="1:1">
      <c r="A5889" s="113"/>
    </row>
    <row r="5890" spans="1:1">
      <c r="A5890" s="113"/>
    </row>
    <row r="5891" spans="1:1">
      <c r="A5891" s="113"/>
    </row>
    <row r="5892" spans="1:1">
      <c r="A5892" s="113"/>
    </row>
    <row r="5893" spans="1:1">
      <c r="A5893" s="113"/>
    </row>
    <row r="5894" spans="1:1">
      <c r="A5894" s="113"/>
    </row>
    <row r="5895" spans="1:1">
      <c r="A5895" s="113"/>
    </row>
    <row r="5896" spans="1:1">
      <c r="A5896" s="113"/>
    </row>
    <row r="5897" spans="1:1">
      <c r="A5897" s="113"/>
    </row>
    <row r="5898" spans="1:1">
      <c r="A5898" s="113"/>
    </row>
    <row r="5899" spans="1:1">
      <c r="A5899" s="113"/>
    </row>
    <row r="5900" spans="1:1">
      <c r="A5900" s="113"/>
    </row>
    <row r="5901" spans="1:1">
      <c r="A5901" s="113"/>
    </row>
    <row r="5902" spans="1:1">
      <c r="A5902" s="113"/>
    </row>
    <row r="5903" spans="1:1">
      <c r="A5903" s="113"/>
    </row>
    <row r="5904" spans="1:1">
      <c r="A5904" s="113"/>
    </row>
    <row r="5905" spans="1:1">
      <c r="A5905" s="113"/>
    </row>
    <row r="5906" spans="1:1">
      <c r="A5906" s="113"/>
    </row>
    <row r="5907" spans="1:1">
      <c r="A5907" s="113"/>
    </row>
    <row r="5908" spans="1:1">
      <c r="A5908" s="113"/>
    </row>
    <row r="5909" spans="1:1">
      <c r="A5909" s="113"/>
    </row>
    <row r="5910" spans="1:1">
      <c r="A5910" s="113"/>
    </row>
    <row r="5911" spans="1:1">
      <c r="A5911" s="113"/>
    </row>
    <row r="5921" spans="1:1">
      <c r="A5921" s="113"/>
    </row>
    <row r="5922" spans="1:1">
      <c r="A5922" s="113"/>
    </row>
    <row r="5923" spans="1:1">
      <c r="A5923" s="113"/>
    </row>
    <row r="5924" spans="1:1">
      <c r="A5924" s="113"/>
    </row>
    <row r="5925" spans="1:1">
      <c r="A5925" s="113"/>
    </row>
    <row r="5926" spans="1:1">
      <c r="A5926" s="113"/>
    </row>
    <row r="5927" spans="1:1">
      <c r="A5927" s="113"/>
    </row>
    <row r="5928" spans="1:1">
      <c r="A5928" s="113"/>
    </row>
    <row r="5929" spans="1:1">
      <c r="A5929" s="113"/>
    </row>
    <row r="5930" spans="1:1">
      <c r="A5930" s="113"/>
    </row>
    <row r="5931" spans="1:1">
      <c r="A5931" s="113"/>
    </row>
    <row r="5932" spans="1:1">
      <c r="A5932" s="113"/>
    </row>
    <row r="5933" spans="1:1">
      <c r="A5933" s="113"/>
    </row>
    <row r="5934" spans="1:1">
      <c r="A5934" s="113"/>
    </row>
    <row r="5935" spans="1:1">
      <c r="A5935" s="113"/>
    </row>
    <row r="5936" spans="1:1">
      <c r="A5936" s="113"/>
    </row>
    <row r="5937" spans="1:1">
      <c r="A5937" s="113"/>
    </row>
    <row r="5938" spans="1:1">
      <c r="A5938" s="113"/>
    </row>
    <row r="5939" spans="1:1">
      <c r="A5939" s="113"/>
    </row>
    <row r="5940" spans="1:1">
      <c r="A5940" s="113"/>
    </row>
    <row r="5941" spans="1:1">
      <c r="A5941" s="113"/>
    </row>
    <row r="5942" spans="1:1">
      <c r="A5942" s="113"/>
    </row>
    <row r="5943" spans="1:1">
      <c r="A5943" s="113"/>
    </row>
    <row r="5944" spans="1:1">
      <c r="A5944" s="113"/>
    </row>
    <row r="5945" spans="1:1">
      <c r="A5945" s="113"/>
    </row>
    <row r="5946" spans="1:1">
      <c r="A5946" s="113"/>
    </row>
    <row r="5947" spans="1:1">
      <c r="A5947" s="113"/>
    </row>
    <row r="5975" spans="1:1">
      <c r="A5975" s="113"/>
    </row>
    <row r="5976" spans="1:1">
      <c r="A5976" s="113"/>
    </row>
    <row r="5977" spans="1:1">
      <c r="A5977" s="113"/>
    </row>
    <row r="5978" spans="1:1">
      <c r="A5978" s="113"/>
    </row>
    <row r="5979" spans="1:1">
      <c r="A5979" s="113"/>
    </row>
    <row r="5980" spans="1:1">
      <c r="A5980" s="113"/>
    </row>
    <row r="5981" spans="1:1">
      <c r="A5981" s="113"/>
    </row>
    <row r="5982" spans="1:1">
      <c r="A5982" s="113"/>
    </row>
    <row r="5983" spans="1:1">
      <c r="A5983" s="113"/>
    </row>
    <row r="5984" spans="1:1">
      <c r="A5984" s="113"/>
    </row>
    <row r="5985" spans="1:1">
      <c r="A5985" s="113"/>
    </row>
    <row r="5986" spans="1:1">
      <c r="A5986" s="113"/>
    </row>
    <row r="5987" spans="1:1">
      <c r="A5987" s="113"/>
    </row>
    <row r="5988" spans="1:1">
      <c r="A5988" s="113"/>
    </row>
    <row r="5989" spans="1:1">
      <c r="A5989" s="113"/>
    </row>
    <row r="5990" spans="1:1">
      <c r="A5990" s="113"/>
    </row>
    <row r="5991" spans="1:1">
      <c r="A5991" s="113"/>
    </row>
    <row r="5992" spans="1:1">
      <c r="A5992" s="113"/>
    </row>
    <row r="6029" spans="1:1">
      <c r="A6029" s="113"/>
    </row>
    <row r="6030" spans="1:1">
      <c r="A6030" s="113"/>
    </row>
    <row r="6031" spans="1:1">
      <c r="A6031" s="113"/>
    </row>
    <row r="6032" spans="1:1">
      <c r="A6032" s="113"/>
    </row>
    <row r="6033" spans="1:1">
      <c r="A6033" s="113"/>
    </row>
    <row r="6034" spans="1:1">
      <c r="A6034" s="113"/>
    </row>
    <row r="6035" spans="1:1">
      <c r="A6035" s="113"/>
    </row>
    <row r="6036" spans="1:1">
      <c r="A6036" s="113"/>
    </row>
    <row r="6037" spans="1:1">
      <c r="A6037" s="113"/>
    </row>
    <row r="6038" spans="1:1">
      <c r="A6038" s="113"/>
    </row>
    <row r="6039" spans="1:1">
      <c r="A6039" s="113"/>
    </row>
    <row r="6040" spans="1:1">
      <c r="A6040" s="113"/>
    </row>
    <row r="6041" spans="1:1">
      <c r="A6041" s="113"/>
    </row>
    <row r="6042" spans="1:1">
      <c r="A6042" s="113"/>
    </row>
    <row r="6043" spans="1:1">
      <c r="A6043" s="113"/>
    </row>
    <row r="6044" spans="1:1">
      <c r="A6044" s="113"/>
    </row>
    <row r="6045" spans="1:1">
      <c r="A6045" s="113"/>
    </row>
    <row r="6046" spans="1:1">
      <c r="A6046" s="113"/>
    </row>
    <row r="6083" spans="1:1">
      <c r="A6083" s="113"/>
    </row>
    <row r="6084" spans="1:1">
      <c r="A6084" s="113"/>
    </row>
    <row r="6085" spans="1:1">
      <c r="A6085" s="113"/>
    </row>
    <row r="6086" spans="1:1">
      <c r="A6086" s="113"/>
    </row>
    <row r="6087" spans="1:1">
      <c r="A6087" s="113"/>
    </row>
    <row r="6088" spans="1:1">
      <c r="A6088" s="113"/>
    </row>
    <row r="6089" spans="1:1">
      <c r="A6089" s="113"/>
    </row>
    <row r="6090" spans="1:1">
      <c r="A6090" s="113"/>
    </row>
    <row r="6091" spans="1:1">
      <c r="A6091" s="113"/>
    </row>
    <row r="6092" spans="1:1">
      <c r="A6092" s="113"/>
    </row>
    <row r="6093" spans="1:1">
      <c r="A6093" s="113"/>
    </row>
    <row r="6094" spans="1:1">
      <c r="A6094" s="113"/>
    </row>
    <row r="6095" spans="1:1">
      <c r="A6095" s="113"/>
    </row>
    <row r="6096" spans="1:1">
      <c r="A6096" s="113"/>
    </row>
    <row r="6097" spans="1:1">
      <c r="A6097" s="113"/>
    </row>
    <row r="6098" spans="1:1">
      <c r="A6098" s="113"/>
    </row>
    <row r="6099" spans="1:1">
      <c r="A6099" s="113"/>
    </row>
    <row r="6100" spans="1:1">
      <c r="A6100" s="113"/>
    </row>
    <row r="6101" spans="1:1">
      <c r="A6101" s="113"/>
    </row>
    <row r="6102" spans="1:1">
      <c r="A6102" s="113"/>
    </row>
    <row r="6103" spans="1:1">
      <c r="A6103" s="113"/>
    </row>
    <row r="6104" spans="1:1">
      <c r="A6104" s="113"/>
    </row>
    <row r="6105" spans="1:1">
      <c r="A6105" s="113"/>
    </row>
    <row r="6106" spans="1:1">
      <c r="A6106" s="113"/>
    </row>
    <row r="6107" spans="1:1">
      <c r="A6107" s="113"/>
    </row>
    <row r="6108" spans="1:1">
      <c r="A6108" s="113"/>
    </row>
    <row r="6109" spans="1:1">
      <c r="A6109" s="113"/>
    </row>
    <row r="6111" spans="1:1">
      <c r="A6111" s="113"/>
    </row>
    <row r="6112" spans="1:1">
      <c r="A6112" s="113"/>
    </row>
    <row r="6113" spans="1:1">
      <c r="A6113" s="113"/>
    </row>
    <row r="6114" spans="1:1">
      <c r="A6114" s="113"/>
    </row>
    <row r="6115" spans="1:1">
      <c r="A6115" s="113"/>
    </row>
    <row r="6116" spans="1:1">
      <c r="A6116" s="113"/>
    </row>
    <row r="6117" spans="1:1">
      <c r="A6117" s="113"/>
    </row>
    <row r="6118" spans="1:1">
      <c r="A6118" s="113"/>
    </row>
    <row r="6137" spans="1:1">
      <c r="A6137" s="113"/>
    </row>
    <row r="6138" spans="1:1">
      <c r="A6138" s="113"/>
    </row>
    <row r="6139" spans="1:1">
      <c r="A6139" s="113"/>
    </row>
    <row r="6140" spans="1:1">
      <c r="A6140" s="113"/>
    </row>
    <row r="6141" spans="1:1">
      <c r="A6141" s="113"/>
    </row>
    <row r="6142" spans="1:1">
      <c r="A6142" s="113"/>
    </row>
    <row r="6143" spans="1:1">
      <c r="A6143" s="113"/>
    </row>
    <row r="6144" spans="1:1">
      <c r="A6144" s="113"/>
    </row>
    <row r="6145" spans="1:1">
      <c r="A6145" s="113"/>
    </row>
    <row r="6146" spans="1:1">
      <c r="A6146" s="113"/>
    </row>
    <row r="6147" spans="1:1">
      <c r="A6147" s="113"/>
    </row>
    <row r="6148" spans="1:1">
      <c r="A6148" s="113"/>
    </row>
    <row r="6149" spans="1:1">
      <c r="A6149" s="113"/>
    </row>
    <row r="6150" spans="1:1">
      <c r="A6150" s="113"/>
    </row>
    <row r="6151" spans="1:1">
      <c r="A6151" s="113"/>
    </row>
    <row r="6152" spans="1:1">
      <c r="A6152" s="113"/>
    </row>
    <row r="6153" spans="1:1">
      <c r="A6153" s="113"/>
    </row>
    <row r="6154" spans="1:1">
      <c r="A6154" s="113"/>
    </row>
    <row r="6191" spans="1:1">
      <c r="A6191" s="113"/>
    </row>
    <row r="6192" spans="1:1">
      <c r="A6192" s="113"/>
    </row>
    <row r="6193" spans="1:1">
      <c r="A6193" s="113"/>
    </row>
    <row r="6194" spans="1:1">
      <c r="A6194" s="113"/>
    </row>
    <row r="6195" spans="1:1">
      <c r="A6195" s="113"/>
    </row>
    <row r="6196" spans="1:1">
      <c r="A6196" s="113"/>
    </row>
    <row r="6197" spans="1:1">
      <c r="A6197" s="113"/>
    </row>
    <row r="6198" spans="1:1">
      <c r="A6198" s="113"/>
    </row>
    <row r="6199" spans="1:1">
      <c r="A6199" s="113"/>
    </row>
    <row r="6200" spans="1:1">
      <c r="A6200" s="113"/>
    </row>
    <row r="6201" spans="1:1">
      <c r="A6201" s="113"/>
    </row>
    <row r="6202" spans="1:1">
      <c r="A6202" s="113"/>
    </row>
    <row r="6203" spans="1:1">
      <c r="A6203" s="113"/>
    </row>
    <row r="6204" spans="1:1">
      <c r="A6204" s="113"/>
    </row>
    <row r="6205" spans="1:1">
      <c r="A6205" s="113"/>
    </row>
    <row r="6206" spans="1:1">
      <c r="A6206" s="113"/>
    </row>
    <row r="6207" spans="1:1">
      <c r="A6207" s="113"/>
    </row>
    <row r="6208" spans="1:1">
      <c r="A6208" s="113"/>
    </row>
    <row r="6209" spans="1:1">
      <c r="A6209" s="113"/>
    </row>
    <row r="6210" spans="1:1">
      <c r="A6210" s="113"/>
    </row>
    <row r="6211" spans="1:1">
      <c r="A6211" s="113"/>
    </row>
    <row r="6212" spans="1:1">
      <c r="A6212" s="113"/>
    </row>
    <row r="6213" spans="1:1">
      <c r="A6213" s="113"/>
    </row>
    <row r="6214" spans="1:1">
      <c r="A6214" s="113"/>
    </row>
    <row r="6215" spans="1:1">
      <c r="A6215" s="113"/>
    </row>
    <row r="6216" spans="1:1">
      <c r="A6216" s="113"/>
    </row>
    <row r="6217" spans="1:1">
      <c r="A6217" s="113"/>
    </row>
    <row r="6218" spans="1:1">
      <c r="A6218" s="113"/>
    </row>
    <row r="6219" spans="1:1">
      <c r="A6219" s="113"/>
    </row>
    <row r="6220" spans="1:1">
      <c r="A6220" s="113"/>
    </row>
    <row r="6221" spans="1:1">
      <c r="A6221" s="113"/>
    </row>
    <row r="6222" spans="1:1">
      <c r="A6222" s="113"/>
    </row>
    <row r="6223" spans="1:1">
      <c r="A6223" s="113"/>
    </row>
    <row r="6224" spans="1:1">
      <c r="A6224" s="113"/>
    </row>
    <row r="6225" spans="1:1">
      <c r="A6225" s="113"/>
    </row>
    <row r="6226" spans="1:1">
      <c r="A6226" s="113"/>
    </row>
    <row r="6245" spans="1:1">
      <c r="A6245" s="113"/>
    </row>
    <row r="6246" spans="1:1">
      <c r="A6246" s="113"/>
    </row>
    <row r="6247" spans="1:1">
      <c r="A6247" s="113"/>
    </row>
    <row r="6248" spans="1:1">
      <c r="A6248" s="113"/>
    </row>
    <row r="6249" spans="1:1">
      <c r="A6249" s="113"/>
    </row>
    <row r="6250" spans="1:1">
      <c r="A6250" s="113"/>
    </row>
    <row r="6251" spans="1:1">
      <c r="A6251" s="113"/>
    </row>
    <row r="6252" spans="1:1">
      <c r="A6252" s="113"/>
    </row>
    <row r="6253" spans="1:1">
      <c r="A6253" s="113"/>
    </row>
    <row r="6254" spans="1:1">
      <c r="A6254" s="113"/>
    </row>
    <row r="6255" spans="1:1">
      <c r="A6255" s="113"/>
    </row>
    <row r="6256" spans="1:1">
      <c r="A6256" s="113"/>
    </row>
    <row r="6257" spans="1:1">
      <c r="A6257" s="113"/>
    </row>
    <row r="6258" spans="1:1">
      <c r="A6258" s="113"/>
    </row>
    <row r="6259" spans="1:1">
      <c r="A6259" s="113"/>
    </row>
    <row r="6260" spans="1:1">
      <c r="A6260" s="113"/>
    </row>
    <row r="6261" spans="1:1">
      <c r="A6261" s="113"/>
    </row>
    <row r="6262" spans="1:1">
      <c r="A6262" s="113"/>
    </row>
    <row r="6263" spans="1:1">
      <c r="A6263" s="113"/>
    </row>
    <row r="6264" spans="1:1">
      <c r="A6264" s="113"/>
    </row>
    <row r="6265" spans="1:1">
      <c r="A6265" s="113"/>
    </row>
    <row r="6266" spans="1:1">
      <c r="A6266" s="113"/>
    </row>
    <row r="6267" spans="1:1">
      <c r="A6267" s="113"/>
    </row>
    <row r="6268" spans="1:1">
      <c r="A6268" s="113"/>
    </row>
    <row r="6269" spans="1:1">
      <c r="A6269" s="113"/>
    </row>
    <row r="6270" spans="1:1">
      <c r="A6270" s="113"/>
    </row>
    <row r="6271" spans="1:1">
      <c r="A6271" s="113"/>
    </row>
    <row r="6299" spans="1:1">
      <c r="A6299" s="113"/>
    </row>
    <row r="6300" spans="1:1">
      <c r="A6300" s="113"/>
    </row>
    <row r="6301" spans="1:1">
      <c r="A6301" s="113"/>
    </row>
    <row r="6302" spans="1:1">
      <c r="A6302" s="113"/>
    </row>
    <row r="6303" spans="1:1">
      <c r="A6303" s="113"/>
    </row>
    <row r="6304" spans="1:1">
      <c r="A6304" s="113"/>
    </row>
    <row r="6305" spans="1:1">
      <c r="A6305" s="113"/>
    </row>
    <row r="6306" spans="1:1">
      <c r="A6306" s="113"/>
    </row>
    <row r="6307" spans="1:1">
      <c r="A6307" s="113"/>
    </row>
    <row r="6308" spans="1:1">
      <c r="A6308" s="113"/>
    </row>
    <row r="6309" spans="1:1">
      <c r="A6309" s="113"/>
    </row>
    <row r="6310" spans="1:1">
      <c r="A6310" s="113"/>
    </row>
    <row r="6311" spans="1:1">
      <c r="A6311" s="113"/>
    </row>
    <row r="6312" spans="1:1">
      <c r="A6312" s="113"/>
    </row>
    <row r="6313" spans="1:1">
      <c r="A6313" s="113"/>
    </row>
    <row r="6314" spans="1:1">
      <c r="A6314" s="113"/>
    </row>
    <row r="6315" spans="1:1">
      <c r="A6315" s="113"/>
    </row>
    <row r="6316" spans="1:1">
      <c r="A6316" s="113"/>
    </row>
    <row r="6353" spans="1:1">
      <c r="A6353" s="113"/>
    </row>
    <row r="6354" spans="1:1">
      <c r="A6354" s="113"/>
    </row>
    <row r="6355" spans="1:1">
      <c r="A6355" s="113"/>
    </row>
    <row r="6356" spans="1:1">
      <c r="A6356" s="113"/>
    </row>
    <row r="6357" spans="1:1">
      <c r="A6357" s="113"/>
    </row>
    <row r="6358" spans="1:1">
      <c r="A6358" s="113"/>
    </row>
    <row r="6359" spans="1:1">
      <c r="A6359" s="113"/>
    </row>
    <row r="6360" spans="1:1">
      <c r="A6360" s="113"/>
    </row>
    <row r="6361" spans="1:1">
      <c r="A6361" s="113"/>
    </row>
    <row r="6362" spans="1:1">
      <c r="A6362" s="113"/>
    </row>
    <row r="6363" spans="1:1">
      <c r="A6363" s="113"/>
    </row>
    <row r="6364" spans="1:1">
      <c r="A6364" s="113"/>
    </row>
    <row r="6365" spans="1:1">
      <c r="A6365" s="113"/>
    </row>
    <row r="6366" spans="1:1">
      <c r="A6366" s="113"/>
    </row>
    <row r="6367" spans="1:1">
      <c r="A6367" s="113"/>
    </row>
    <row r="6368" spans="1:1">
      <c r="A6368" s="113"/>
    </row>
    <row r="6369" spans="1:1">
      <c r="A6369" s="113"/>
    </row>
    <row r="6370" spans="1:1">
      <c r="A6370" s="113"/>
    </row>
    <row r="6407" spans="1:1">
      <c r="A6407" s="113"/>
    </row>
    <row r="6408" spans="1:1">
      <c r="A6408" s="113"/>
    </row>
    <row r="6409" spans="1:1">
      <c r="A6409" s="113"/>
    </row>
    <row r="6410" spans="1:1">
      <c r="A6410" s="113"/>
    </row>
    <row r="6411" spans="1:1">
      <c r="A6411" s="113"/>
    </row>
    <row r="6412" spans="1:1">
      <c r="A6412" s="113"/>
    </row>
    <row r="6413" spans="1:1">
      <c r="A6413" s="113"/>
    </row>
    <row r="6414" spans="1:1">
      <c r="A6414" s="113"/>
    </row>
    <row r="6415" spans="1:1">
      <c r="A6415" s="113"/>
    </row>
    <row r="6416" spans="1:1">
      <c r="A6416" s="113"/>
    </row>
    <row r="6417" spans="1:1">
      <c r="A6417" s="113"/>
    </row>
    <row r="6418" spans="1:1">
      <c r="A6418" s="113"/>
    </row>
    <row r="6419" spans="1:1">
      <c r="A6419" s="113"/>
    </row>
    <row r="6420" spans="1:1">
      <c r="A6420" s="113"/>
    </row>
    <row r="6421" spans="1:1">
      <c r="A6421" s="113"/>
    </row>
    <row r="6422" spans="1:1">
      <c r="A6422" s="113"/>
    </row>
    <row r="6423" spans="1:1">
      <c r="A6423" s="113"/>
    </row>
    <row r="6424" spans="1:1">
      <c r="A6424" s="113"/>
    </row>
    <row r="6461" spans="1:1">
      <c r="A6461" s="113"/>
    </row>
    <row r="6462" spans="1:1">
      <c r="A6462" s="113"/>
    </row>
    <row r="6463" spans="1:1">
      <c r="A6463" s="113"/>
    </row>
    <row r="6464" spans="1:1">
      <c r="A6464" s="113"/>
    </row>
    <row r="6465" spans="1:1">
      <c r="A6465" s="113"/>
    </row>
    <row r="6466" spans="1:1">
      <c r="A6466" s="113"/>
    </row>
    <row r="6467" spans="1:1">
      <c r="A6467" s="113"/>
    </row>
    <row r="6468" spans="1:1">
      <c r="A6468" s="113"/>
    </row>
    <row r="6469" spans="1:1">
      <c r="A6469" s="113"/>
    </row>
    <row r="6470" spans="1:1">
      <c r="A6470" s="113"/>
    </row>
    <row r="6471" spans="1:1">
      <c r="A6471" s="113"/>
    </row>
    <row r="6472" spans="1:1">
      <c r="A6472" s="113"/>
    </row>
    <row r="6473" spans="1:1">
      <c r="A6473" s="113"/>
    </row>
    <row r="6474" spans="1:1">
      <c r="A6474" s="113"/>
    </row>
    <row r="6475" spans="1:1">
      <c r="A6475" s="113"/>
    </row>
    <row r="6476" spans="1:1">
      <c r="A6476" s="113"/>
    </row>
    <row r="6477" spans="1:1">
      <c r="A6477" s="113"/>
    </row>
    <row r="6478" spans="1:1">
      <c r="A6478" s="113"/>
    </row>
    <row r="6479" spans="1:1">
      <c r="A6479" s="113"/>
    </row>
    <row r="6480" spans="1:1">
      <c r="A6480" s="113"/>
    </row>
    <row r="6481" spans="1:1">
      <c r="A6481" s="113"/>
    </row>
    <row r="6482" spans="1:1">
      <c r="A6482" s="113"/>
    </row>
    <row r="6483" spans="1:1">
      <c r="A6483" s="113"/>
    </row>
    <row r="6484" spans="1:1">
      <c r="A6484" s="113"/>
    </row>
    <row r="6485" spans="1:1">
      <c r="A6485" s="113"/>
    </row>
    <row r="6486" spans="1:1">
      <c r="A6486" s="113"/>
    </row>
    <row r="6487" spans="1:1">
      <c r="A6487" s="113"/>
    </row>
    <row r="6488" spans="1:1">
      <c r="A6488" s="113"/>
    </row>
    <row r="6489" spans="1:1">
      <c r="A6489" s="113"/>
    </row>
    <row r="6490" spans="1:1">
      <c r="A6490" s="113"/>
    </row>
    <row r="6491" spans="1:1">
      <c r="A6491" s="113"/>
    </row>
    <row r="6492" spans="1:1">
      <c r="A6492" s="113"/>
    </row>
    <row r="6493" spans="1:1">
      <c r="A6493" s="113"/>
    </row>
    <row r="6494" spans="1:1">
      <c r="A6494" s="113"/>
    </row>
    <row r="6495" spans="1:1">
      <c r="A6495" s="113"/>
    </row>
    <row r="6496" spans="1:1">
      <c r="A6496" s="113"/>
    </row>
    <row r="6497" spans="1:1">
      <c r="A6497" s="113"/>
    </row>
    <row r="6498" spans="1:1">
      <c r="A6498" s="113"/>
    </row>
    <row r="6499" spans="1:1">
      <c r="A6499" s="113"/>
    </row>
    <row r="6500" spans="1:1">
      <c r="A6500" s="113"/>
    </row>
    <row r="6501" spans="1:1">
      <c r="A6501" s="113"/>
    </row>
    <row r="6502" spans="1:1">
      <c r="A6502" s="113"/>
    </row>
    <row r="6503" spans="1:1">
      <c r="A6503" s="113"/>
    </row>
    <row r="6504" spans="1:1">
      <c r="A6504" s="113"/>
    </row>
    <row r="6505" spans="1:1">
      <c r="A6505" s="113"/>
    </row>
    <row r="6506" spans="1:1">
      <c r="A6506" s="113"/>
    </row>
    <row r="6507" spans="1:1">
      <c r="A6507" s="113"/>
    </row>
    <row r="6508" spans="1:1">
      <c r="A6508" s="113"/>
    </row>
    <row r="6509" spans="1:1">
      <c r="A6509" s="113"/>
    </row>
    <row r="6510" spans="1:1">
      <c r="A6510" s="113"/>
    </row>
    <row r="6511" spans="1:1">
      <c r="A6511" s="113"/>
    </row>
    <row r="6512" spans="1:1">
      <c r="A6512" s="113"/>
    </row>
    <row r="6513" spans="1:1">
      <c r="A6513" s="113"/>
    </row>
    <row r="6514" spans="1:1">
      <c r="A6514" s="113"/>
    </row>
    <row r="6515" spans="1:1">
      <c r="A6515" s="113"/>
    </row>
    <row r="6516" spans="1:1">
      <c r="A6516" s="113"/>
    </row>
    <row r="6517" spans="1:1">
      <c r="A6517" s="113"/>
    </row>
    <row r="6518" spans="1:1">
      <c r="A6518" s="113"/>
    </row>
    <row r="6519" spans="1:1">
      <c r="A6519" s="113"/>
    </row>
    <row r="6520" spans="1:1">
      <c r="A6520" s="113"/>
    </row>
    <row r="6521" spans="1:1">
      <c r="A6521" s="113"/>
    </row>
    <row r="6522" spans="1:1">
      <c r="A6522" s="113"/>
    </row>
    <row r="6523" spans="1:1">
      <c r="A6523" s="113"/>
    </row>
    <row r="6524" spans="1:1">
      <c r="A6524" s="113"/>
    </row>
    <row r="6525" spans="1:1">
      <c r="A6525" s="113"/>
    </row>
    <row r="6526" spans="1:1">
      <c r="A6526" s="113"/>
    </row>
    <row r="6527" spans="1:1">
      <c r="A6527" s="113"/>
    </row>
    <row r="6528" spans="1:1">
      <c r="A6528" s="113"/>
    </row>
    <row r="6529" spans="1:1">
      <c r="A6529" s="113"/>
    </row>
    <row r="6530" spans="1:1">
      <c r="A6530" s="113"/>
    </row>
    <row r="6531" spans="1:1">
      <c r="A6531" s="113"/>
    </row>
    <row r="6532" spans="1:1">
      <c r="A6532" s="113"/>
    </row>
    <row r="6533" spans="1:1">
      <c r="A6533" s="113"/>
    </row>
    <row r="6534" spans="1:1">
      <c r="A6534" s="113"/>
    </row>
    <row r="6535" spans="1:1">
      <c r="A6535" s="113"/>
    </row>
    <row r="6536" spans="1:1">
      <c r="A6536" s="113"/>
    </row>
    <row r="6537" spans="1:1">
      <c r="A6537" s="113"/>
    </row>
    <row r="6538" spans="1:1">
      <c r="A6538" s="113"/>
    </row>
    <row r="6539" spans="1:1">
      <c r="A6539" s="113"/>
    </row>
    <row r="6540" spans="1:1">
      <c r="A6540" s="113"/>
    </row>
    <row r="6541" spans="1:1">
      <c r="A6541" s="113"/>
    </row>
    <row r="6542" spans="1:1">
      <c r="A6542" s="113"/>
    </row>
    <row r="6543" spans="1:1">
      <c r="A6543" s="113"/>
    </row>
    <row r="6544" spans="1:1">
      <c r="A6544" s="113"/>
    </row>
    <row r="6545" spans="1:1">
      <c r="A6545" s="113"/>
    </row>
    <row r="6546" spans="1:1">
      <c r="A6546" s="113"/>
    </row>
    <row r="6547" spans="1:1">
      <c r="A6547" s="113"/>
    </row>
    <row r="6548" spans="1:1">
      <c r="A6548" s="113"/>
    </row>
    <row r="6549" spans="1:1">
      <c r="A6549" s="113"/>
    </row>
    <row r="6550" spans="1:1">
      <c r="A6550" s="113"/>
    </row>
    <row r="6551" spans="1:1">
      <c r="A6551" s="113"/>
    </row>
    <row r="6552" spans="1:1">
      <c r="A6552" s="113"/>
    </row>
    <row r="6553" spans="1:1">
      <c r="A6553" s="113"/>
    </row>
    <row r="6554" spans="1:1">
      <c r="A6554" s="113"/>
    </row>
    <row r="6555" spans="1:1">
      <c r="A6555" s="113"/>
    </row>
    <row r="6556" spans="1:1">
      <c r="A6556" s="113"/>
    </row>
    <row r="6557" spans="1:1">
      <c r="A6557" s="113"/>
    </row>
    <row r="6558" spans="1:1">
      <c r="A6558" s="113"/>
    </row>
    <row r="6559" spans="1:1">
      <c r="A6559" s="113"/>
    </row>
    <row r="6560" spans="1:1">
      <c r="A6560" s="113"/>
    </row>
    <row r="6561" spans="1:1">
      <c r="A6561" s="113"/>
    </row>
    <row r="6562" spans="1:1">
      <c r="A6562" s="113"/>
    </row>
    <row r="6563" spans="1:1">
      <c r="A6563" s="113"/>
    </row>
    <row r="6564" spans="1:1">
      <c r="A6564" s="113"/>
    </row>
    <row r="6565" spans="1:1">
      <c r="A6565" s="113"/>
    </row>
    <row r="6566" spans="1:1">
      <c r="A6566" s="113"/>
    </row>
    <row r="6567" spans="1:1">
      <c r="A6567" s="113"/>
    </row>
    <row r="6568" spans="1:1">
      <c r="A6568" s="113"/>
    </row>
    <row r="6569" spans="1:1">
      <c r="A6569" s="113"/>
    </row>
    <row r="6570" spans="1:1">
      <c r="A6570" s="113"/>
    </row>
    <row r="6571" spans="1:1">
      <c r="A6571" s="113"/>
    </row>
    <row r="6572" spans="1:1">
      <c r="A6572" s="113"/>
    </row>
    <row r="6573" spans="1:1">
      <c r="A6573" s="113"/>
    </row>
    <row r="6574" spans="1:1">
      <c r="A6574" s="113"/>
    </row>
    <row r="6575" spans="1:1">
      <c r="A6575" s="113"/>
    </row>
    <row r="6576" spans="1:1">
      <c r="A6576" s="113"/>
    </row>
    <row r="6577" spans="1:1">
      <c r="A6577" s="113"/>
    </row>
    <row r="6578" spans="1:1">
      <c r="A6578" s="113"/>
    </row>
    <row r="6579" spans="1:1">
      <c r="A6579" s="113"/>
    </row>
    <row r="6580" spans="1:1">
      <c r="A6580" s="113"/>
    </row>
    <row r="6581" spans="1:1">
      <c r="A6581" s="113"/>
    </row>
    <row r="6582" spans="1:1">
      <c r="A6582" s="113"/>
    </row>
    <row r="6583" spans="1:1">
      <c r="A6583" s="113"/>
    </row>
    <row r="6584" spans="1:1">
      <c r="A6584" s="113"/>
    </row>
    <row r="6585" spans="1:1">
      <c r="A6585" s="113"/>
    </row>
    <row r="6586" spans="1:1">
      <c r="A6586" s="113"/>
    </row>
    <row r="6587" spans="1:1">
      <c r="A6587" s="113"/>
    </row>
    <row r="6588" spans="1:1">
      <c r="A6588" s="113"/>
    </row>
    <row r="6589" spans="1:1">
      <c r="A6589" s="113"/>
    </row>
    <row r="6590" spans="1:1">
      <c r="A6590" s="113"/>
    </row>
    <row r="6591" spans="1:1">
      <c r="A6591" s="113"/>
    </row>
    <row r="6592" spans="1:1">
      <c r="A6592" s="113"/>
    </row>
    <row r="6593" spans="1:1">
      <c r="A6593" s="113"/>
    </row>
    <row r="6594" spans="1:1">
      <c r="A6594" s="113"/>
    </row>
    <row r="6595" spans="1:1">
      <c r="A6595" s="113"/>
    </row>
    <row r="6596" spans="1:1">
      <c r="A6596" s="113"/>
    </row>
    <row r="6597" spans="1:1">
      <c r="A6597" s="113"/>
    </row>
    <row r="6598" spans="1:1">
      <c r="A6598" s="113"/>
    </row>
    <row r="6599" spans="1:1">
      <c r="A6599" s="113"/>
    </row>
    <row r="6600" spans="1:1">
      <c r="A6600" s="113"/>
    </row>
    <row r="6601" spans="1:1">
      <c r="A6601" s="113"/>
    </row>
    <row r="6602" spans="1:1">
      <c r="A6602" s="113"/>
    </row>
    <row r="6603" spans="1:1">
      <c r="A6603" s="113"/>
    </row>
    <row r="6604" spans="1:1">
      <c r="A6604" s="113"/>
    </row>
    <row r="6605" spans="1:1">
      <c r="A6605" s="113"/>
    </row>
    <row r="6606" spans="1:1">
      <c r="A6606" s="113"/>
    </row>
    <row r="6607" spans="1:1">
      <c r="A6607" s="113"/>
    </row>
    <row r="6608" spans="1:1">
      <c r="A6608" s="113"/>
    </row>
    <row r="6609" spans="1:1">
      <c r="A6609" s="113"/>
    </row>
    <row r="6610" spans="1:1">
      <c r="A6610" s="113"/>
    </row>
    <row r="6611" spans="1:1">
      <c r="A6611" s="113"/>
    </row>
    <row r="6612" spans="1:1">
      <c r="A6612" s="113"/>
    </row>
    <row r="6613" spans="1:1">
      <c r="A6613" s="113"/>
    </row>
    <row r="6619" spans="1:1">
      <c r="A6619" s="113"/>
    </row>
    <row r="6620" spans="1:1">
      <c r="A6620" s="113"/>
    </row>
    <row r="6621" spans="1:1">
      <c r="A6621" s="113"/>
    </row>
    <row r="6622" spans="1:1">
      <c r="A6622" s="113"/>
    </row>
    <row r="6623" spans="1:1">
      <c r="A6623" s="113"/>
    </row>
    <row r="6624" spans="1:1">
      <c r="A6624" s="113"/>
    </row>
    <row r="6625" spans="1:1">
      <c r="A6625" s="113"/>
    </row>
    <row r="6626" spans="1:1">
      <c r="A6626" s="113"/>
    </row>
    <row r="6627" spans="1:1">
      <c r="A6627" s="113"/>
    </row>
    <row r="6628" spans="1:1">
      <c r="A6628" s="113"/>
    </row>
    <row r="6629" spans="1:1">
      <c r="A6629" s="113"/>
    </row>
    <row r="6630" spans="1:1">
      <c r="A6630" s="113"/>
    </row>
    <row r="6631" spans="1:1">
      <c r="A6631" s="113"/>
    </row>
    <row r="6632" spans="1:1">
      <c r="A6632" s="113"/>
    </row>
    <row r="6633" spans="1:1">
      <c r="A6633" s="113"/>
    </row>
    <row r="6634" spans="1:1">
      <c r="A6634" s="113"/>
    </row>
    <row r="6635" spans="1:1">
      <c r="A6635" s="113"/>
    </row>
    <row r="6636" spans="1:1">
      <c r="A6636" s="113"/>
    </row>
    <row r="6637" spans="1:1">
      <c r="A6637" s="113"/>
    </row>
    <row r="6638" spans="1:1">
      <c r="A6638" s="113"/>
    </row>
    <row r="6639" spans="1:1">
      <c r="A6639" s="113"/>
    </row>
    <row r="6640" spans="1:1">
      <c r="A6640" s="113"/>
    </row>
    <row r="6641" spans="1:1">
      <c r="A6641" s="113"/>
    </row>
    <row r="6642" spans="1:1">
      <c r="A6642" s="113"/>
    </row>
    <row r="6643" spans="1:1">
      <c r="A6643" s="113"/>
    </row>
    <row r="6644" spans="1:1">
      <c r="A6644" s="113"/>
    </row>
    <row r="6645" spans="1:1">
      <c r="A6645" s="113"/>
    </row>
    <row r="6646" spans="1:1">
      <c r="A6646" s="113"/>
    </row>
    <row r="6647" spans="1:1">
      <c r="A6647" s="113"/>
    </row>
    <row r="6648" spans="1:1">
      <c r="A6648" s="113"/>
    </row>
    <row r="6649" spans="1:1">
      <c r="A6649" s="113"/>
    </row>
    <row r="6650" spans="1:1">
      <c r="A6650" s="113"/>
    </row>
    <row r="6651" spans="1:1">
      <c r="A6651" s="113"/>
    </row>
    <row r="6652" spans="1:1">
      <c r="A6652" s="113"/>
    </row>
    <row r="6653" spans="1:1">
      <c r="A6653" s="113"/>
    </row>
    <row r="6654" spans="1:1">
      <c r="A6654" s="113"/>
    </row>
    <row r="6655" spans="1:1">
      <c r="A6655" s="113"/>
    </row>
    <row r="6656" spans="1:1">
      <c r="A6656" s="113"/>
    </row>
    <row r="6657" spans="1:1">
      <c r="A6657" s="113"/>
    </row>
    <row r="6658" spans="1:1">
      <c r="A6658" s="113"/>
    </row>
    <row r="6659" spans="1:1">
      <c r="A6659" s="113"/>
    </row>
    <row r="6660" spans="1:1">
      <c r="A6660" s="113"/>
    </row>
    <row r="6661" spans="1:1">
      <c r="A6661" s="113"/>
    </row>
    <row r="6662" spans="1:1">
      <c r="A6662" s="113"/>
    </row>
    <row r="6663" spans="1:1">
      <c r="A6663" s="113"/>
    </row>
    <row r="6664" spans="1:1">
      <c r="A6664" s="113"/>
    </row>
    <row r="6665" spans="1:1">
      <c r="A6665" s="113"/>
    </row>
    <row r="6666" spans="1:1">
      <c r="A6666" s="113"/>
    </row>
    <row r="6667" spans="1:1">
      <c r="A6667" s="113"/>
    </row>
    <row r="6672" spans="1:1">
      <c r="A6672" s="113"/>
    </row>
    <row r="6673" spans="1:1">
      <c r="A6673" s="113"/>
    </row>
    <row r="6674" spans="1:1">
      <c r="A6674" s="113"/>
    </row>
    <row r="6675" spans="1:1">
      <c r="A6675" s="113"/>
    </row>
    <row r="6676" spans="1:1">
      <c r="A6676" s="113"/>
    </row>
    <row r="6677" spans="1:1">
      <c r="A6677" s="113"/>
    </row>
    <row r="6678" spans="1:1">
      <c r="A6678" s="113"/>
    </row>
    <row r="6679" spans="1:1">
      <c r="A6679" s="113"/>
    </row>
    <row r="6680" spans="1:1">
      <c r="A6680" s="113"/>
    </row>
    <row r="6681" spans="1:1">
      <c r="A6681" s="113"/>
    </row>
    <row r="6682" spans="1:1">
      <c r="A6682" s="113"/>
    </row>
    <row r="6683" spans="1:1">
      <c r="A6683" s="113"/>
    </row>
    <row r="6684" spans="1:1">
      <c r="A6684" s="113"/>
    </row>
    <row r="6685" spans="1:1">
      <c r="A6685" s="113"/>
    </row>
    <row r="6686" spans="1:1">
      <c r="A6686" s="113"/>
    </row>
    <row r="6687" spans="1:1">
      <c r="A6687" s="113"/>
    </row>
    <row r="6688" spans="1:1">
      <c r="A6688" s="113"/>
    </row>
    <row r="6689" spans="1:1">
      <c r="A6689" s="113"/>
    </row>
    <row r="6690" spans="1:1">
      <c r="A6690" s="113"/>
    </row>
    <row r="6691" spans="1:1">
      <c r="A6691" s="113"/>
    </row>
    <row r="6692" spans="1:1">
      <c r="A6692" s="113"/>
    </row>
    <row r="6693" spans="1:1">
      <c r="A6693" s="113"/>
    </row>
    <row r="6694" spans="1:1">
      <c r="A6694" s="113"/>
    </row>
    <row r="6695" spans="1:1">
      <c r="A6695" s="113"/>
    </row>
    <row r="6696" spans="1:1">
      <c r="A6696" s="113"/>
    </row>
    <row r="6697" spans="1:1">
      <c r="A6697" s="113"/>
    </row>
    <row r="6698" spans="1:1">
      <c r="A6698" s="113"/>
    </row>
    <row r="6699" spans="1:1">
      <c r="A6699" s="113"/>
    </row>
    <row r="6700" spans="1:1">
      <c r="A6700" s="113"/>
    </row>
    <row r="6701" spans="1:1">
      <c r="A6701" s="113"/>
    </row>
    <row r="6702" spans="1:1">
      <c r="A6702" s="113"/>
    </row>
    <row r="6703" spans="1:1">
      <c r="A6703" s="113"/>
    </row>
    <row r="6704" spans="1:1">
      <c r="A6704" s="113"/>
    </row>
    <row r="6705" spans="1:1">
      <c r="A6705" s="113"/>
    </row>
    <row r="6706" spans="1:1">
      <c r="A6706" s="113"/>
    </row>
    <row r="6707" spans="1:1">
      <c r="A6707" s="113"/>
    </row>
    <row r="6708" spans="1:1">
      <c r="A6708" s="113"/>
    </row>
    <row r="6709" spans="1:1">
      <c r="A6709" s="113"/>
    </row>
    <row r="6710" spans="1:1">
      <c r="A6710" s="113"/>
    </row>
    <row r="6711" spans="1:1">
      <c r="A6711" s="113"/>
    </row>
    <row r="6712" spans="1:1">
      <c r="A6712" s="113"/>
    </row>
    <row r="6713" spans="1:1">
      <c r="A6713" s="113"/>
    </row>
    <row r="6714" spans="1:1">
      <c r="A6714" s="113"/>
    </row>
    <row r="6715" spans="1:1">
      <c r="A6715" s="113"/>
    </row>
    <row r="6716" spans="1:1">
      <c r="A6716" s="113"/>
    </row>
    <row r="6717" spans="1:1">
      <c r="A6717" s="113"/>
    </row>
    <row r="6718" spans="1:1">
      <c r="A6718" s="113"/>
    </row>
    <row r="6719" spans="1:1">
      <c r="A6719" s="113"/>
    </row>
    <row r="6720" spans="1:1">
      <c r="A6720" s="113"/>
    </row>
    <row r="6721" spans="1:1">
      <c r="A6721" s="113"/>
    </row>
    <row r="6723" spans="1:1">
      <c r="A6723" s="113"/>
    </row>
    <row r="6724" spans="1:1">
      <c r="A6724" s="113"/>
    </row>
    <row r="6725" spans="1:1">
      <c r="A6725" s="113"/>
    </row>
    <row r="6726" spans="1:1">
      <c r="A6726" s="113"/>
    </row>
    <row r="6727" spans="1:1">
      <c r="A6727" s="113"/>
    </row>
    <row r="6728" spans="1:1">
      <c r="A6728" s="113"/>
    </row>
    <row r="6729" spans="1:1">
      <c r="A6729" s="113"/>
    </row>
    <row r="6730" spans="1:1">
      <c r="A6730" s="113"/>
    </row>
    <row r="6731" spans="1:1">
      <c r="A6731" s="113"/>
    </row>
    <row r="6732" spans="1:1">
      <c r="A6732" s="113"/>
    </row>
    <row r="6733" spans="1:1">
      <c r="A6733" s="113"/>
    </row>
    <row r="6734" spans="1:1">
      <c r="A6734" s="113"/>
    </row>
    <row r="6735" spans="1:1">
      <c r="A6735" s="113"/>
    </row>
    <row r="6736" spans="1:1">
      <c r="A6736" s="113"/>
    </row>
    <row r="6737" spans="1:1">
      <c r="A6737" s="113"/>
    </row>
    <row r="6738" spans="1:1">
      <c r="A6738" s="113"/>
    </row>
    <row r="6739" spans="1:1">
      <c r="A6739" s="113"/>
    </row>
    <row r="6740" spans="1:1">
      <c r="A6740" s="113"/>
    </row>
    <row r="6741" spans="1:1">
      <c r="A6741" s="113"/>
    </row>
    <row r="6742" spans="1:1">
      <c r="A6742" s="113"/>
    </row>
    <row r="6743" spans="1:1">
      <c r="A6743" s="113"/>
    </row>
    <row r="6744" spans="1:1">
      <c r="A6744" s="113"/>
    </row>
    <row r="6745" spans="1:1">
      <c r="A6745" s="113"/>
    </row>
    <row r="6746" spans="1:1">
      <c r="A6746" s="113"/>
    </row>
    <row r="6747" spans="1:1">
      <c r="A6747" s="113"/>
    </row>
    <row r="6748" spans="1:1">
      <c r="A6748" s="113"/>
    </row>
    <row r="6749" spans="1:1">
      <c r="A6749" s="113"/>
    </row>
    <row r="6750" spans="1:1">
      <c r="A6750" s="113"/>
    </row>
    <row r="6751" spans="1:1">
      <c r="A6751" s="113"/>
    </row>
    <row r="6752" spans="1:1">
      <c r="A6752" s="113"/>
    </row>
    <row r="6753" spans="1:1">
      <c r="A6753" s="113"/>
    </row>
    <row r="6754" spans="1:1">
      <c r="A6754" s="113"/>
    </row>
    <row r="6755" spans="1:1">
      <c r="A6755" s="113"/>
    </row>
    <row r="6756" spans="1:1">
      <c r="A6756" s="113"/>
    </row>
    <row r="6757" spans="1:1">
      <c r="A6757" s="113"/>
    </row>
    <row r="6758" spans="1:1">
      <c r="A6758" s="113"/>
    </row>
    <row r="6759" spans="1:1">
      <c r="A6759" s="113"/>
    </row>
    <row r="6760" spans="1:1">
      <c r="A6760" s="113"/>
    </row>
    <row r="6761" spans="1:1">
      <c r="A6761" s="113"/>
    </row>
    <row r="6762" spans="1:1">
      <c r="A6762" s="113"/>
    </row>
    <row r="6763" spans="1:1">
      <c r="A6763" s="113"/>
    </row>
    <row r="6764" spans="1:1">
      <c r="A6764" s="113"/>
    </row>
    <row r="6765" spans="1:1">
      <c r="A6765" s="113"/>
    </row>
    <row r="6766" spans="1:1">
      <c r="A6766" s="113"/>
    </row>
    <row r="6785" spans="1:1">
      <c r="A6785" s="113"/>
    </row>
    <row r="6786" spans="1:1">
      <c r="A6786" s="113"/>
    </row>
    <row r="6787" spans="1:1">
      <c r="A6787" s="113"/>
    </row>
    <row r="6788" spans="1:1">
      <c r="A6788" s="113"/>
    </row>
    <row r="6789" spans="1:1">
      <c r="A6789" s="113"/>
    </row>
    <row r="6790" spans="1:1">
      <c r="A6790" s="113"/>
    </row>
    <row r="6791" spans="1:1">
      <c r="A6791" s="113"/>
    </row>
    <row r="6792" spans="1:1">
      <c r="A6792" s="113"/>
    </row>
    <row r="6793" spans="1:1">
      <c r="A6793" s="113"/>
    </row>
    <row r="6794" spans="1:1">
      <c r="A6794" s="113"/>
    </row>
    <row r="6795" spans="1:1">
      <c r="A6795" s="113"/>
    </row>
    <row r="6796" spans="1:1">
      <c r="A6796" s="113"/>
    </row>
    <row r="6797" spans="1:1">
      <c r="A6797" s="113"/>
    </row>
    <row r="6798" spans="1:1">
      <c r="A6798" s="113"/>
    </row>
    <row r="6799" spans="1:1">
      <c r="A6799" s="113"/>
    </row>
    <row r="6800" spans="1:1">
      <c r="A6800" s="113"/>
    </row>
    <row r="6801" spans="1:1">
      <c r="A6801" s="113"/>
    </row>
    <row r="6802" spans="1:1">
      <c r="A6802" s="113"/>
    </row>
    <row r="6839" spans="1:1">
      <c r="A6839" s="113"/>
    </row>
    <row r="6840" spans="1:1">
      <c r="A6840" s="113"/>
    </row>
    <row r="6841" spans="1:1">
      <c r="A6841" s="113"/>
    </row>
    <row r="6842" spans="1:1">
      <c r="A6842" s="113"/>
    </row>
    <row r="6843" spans="1:1">
      <c r="A6843" s="113"/>
    </row>
    <row r="6844" spans="1:1">
      <c r="A6844" s="113"/>
    </row>
    <row r="6845" spans="1:1">
      <c r="A6845" s="113"/>
    </row>
    <row r="6846" spans="1:1">
      <c r="A6846" s="113"/>
    </row>
    <row r="6847" spans="1:1">
      <c r="A6847" s="113"/>
    </row>
    <row r="6848" spans="1:1">
      <c r="A6848" s="113"/>
    </row>
    <row r="6849" spans="1:1">
      <c r="A6849" s="113"/>
    </row>
    <row r="6850" spans="1:1">
      <c r="A6850" s="113"/>
    </row>
    <row r="6851" spans="1:1">
      <c r="A6851" s="113"/>
    </row>
    <row r="6852" spans="1:1">
      <c r="A6852" s="113"/>
    </row>
    <row r="6853" spans="1:1">
      <c r="A6853" s="113"/>
    </row>
    <row r="6854" spans="1:1">
      <c r="A6854" s="113"/>
    </row>
    <row r="6855" spans="1:1">
      <c r="A6855" s="113"/>
    </row>
    <row r="6856" spans="1:1">
      <c r="A6856" s="113"/>
    </row>
    <row r="6893" spans="1:1">
      <c r="A6893" s="113"/>
    </row>
    <row r="6894" spans="1:1">
      <c r="A6894" s="113"/>
    </row>
    <row r="6895" spans="1:1">
      <c r="A6895" s="113"/>
    </row>
    <row r="6896" spans="1:1">
      <c r="A6896" s="113"/>
    </row>
    <row r="6897" spans="1:1">
      <c r="A6897" s="113"/>
    </row>
    <row r="6898" spans="1:1">
      <c r="A6898" s="113"/>
    </row>
    <row r="6899" spans="1:1">
      <c r="A6899" s="113"/>
    </row>
    <row r="6900" spans="1:1">
      <c r="A6900" s="113"/>
    </row>
    <row r="6901" spans="1:1">
      <c r="A6901" s="113"/>
    </row>
    <row r="6902" spans="1:1">
      <c r="A6902" s="113"/>
    </row>
    <row r="6903" spans="1:1">
      <c r="A6903" s="113"/>
    </row>
    <row r="6904" spans="1:1">
      <c r="A6904" s="113"/>
    </row>
    <row r="6905" spans="1:1">
      <c r="A6905" s="113"/>
    </row>
    <row r="6906" spans="1:1">
      <c r="A6906" s="113"/>
    </row>
    <row r="6907" spans="1:1">
      <c r="A6907" s="113"/>
    </row>
    <row r="6908" spans="1:1">
      <c r="A6908" s="113"/>
    </row>
    <row r="6909" spans="1:1">
      <c r="A6909" s="113"/>
    </row>
    <row r="6910" spans="1:1">
      <c r="A6910" s="113"/>
    </row>
    <row r="6911" spans="1:1">
      <c r="A6911" s="113"/>
    </row>
    <row r="6912" spans="1:1">
      <c r="A6912" s="113"/>
    </row>
    <row r="6913" spans="1:1">
      <c r="A6913" s="113"/>
    </row>
    <row r="6914" spans="1:1">
      <c r="A6914" s="113"/>
    </row>
    <row r="6915" spans="1:1">
      <c r="A6915" s="113"/>
    </row>
    <row r="6916" spans="1:1">
      <c r="A6916" s="113"/>
    </row>
    <row r="6917" spans="1:1">
      <c r="A6917" s="113"/>
    </row>
    <row r="6918" spans="1:1">
      <c r="A6918" s="113"/>
    </row>
    <row r="6919" spans="1:1">
      <c r="A6919" s="113"/>
    </row>
    <row r="6920" spans="1:1">
      <c r="A6920" s="113"/>
    </row>
    <row r="6921" spans="1:1">
      <c r="A6921" s="113"/>
    </row>
    <row r="6922" spans="1:1">
      <c r="A6922" s="113"/>
    </row>
    <row r="6923" spans="1:1">
      <c r="A6923" s="113"/>
    </row>
    <row r="6924" spans="1:1">
      <c r="A6924" s="113"/>
    </row>
    <row r="6925" spans="1:1">
      <c r="A6925" s="113"/>
    </row>
    <row r="6926" spans="1:1">
      <c r="A6926" s="113"/>
    </row>
    <row r="6927" spans="1:1">
      <c r="A6927" s="113"/>
    </row>
    <row r="6928" spans="1:1">
      <c r="A6928" s="113"/>
    </row>
    <row r="6947" spans="1:1">
      <c r="A6947" s="113"/>
    </row>
    <row r="6948" spans="1:1">
      <c r="A6948" s="113"/>
    </row>
    <row r="6949" spans="1:1">
      <c r="A6949" s="113"/>
    </row>
    <row r="6950" spans="1:1">
      <c r="A6950" s="113"/>
    </row>
    <row r="6951" spans="1:1">
      <c r="A6951" s="113"/>
    </row>
    <row r="6952" spans="1:1">
      <c r="A6952" s="113"/>
    </row>
    <row r="6953" spans="1:1">
      <c r="A6953" s="113"/>
    </row>
    <row r="6954" spans="1:1">
      <c r="A6954" s="113"/>
    </row>
    <row r="6955" spans="1:1">
      <c r="A6955" s="113"/>
    </row>
    <row r="6956" spans="1:1">
      <c r="A6956" s="113"/>
    </row>
    <row r="6957" spans="1:1">
      <c r="A6957" s="113"/>
    </row>
    <row r="6958" spans="1:1">
      <c r="A6958" s="113"/>
    </row>
    <row r="6959" spans="1:1">
      <c r="A6959" s="113"/>
    </row>
    <row r="6960" spans="1:1">
      <c r="A6960" s="113"/>
    </row>
    <row r="6961" spans="1:1">
      <c r="A6961" s="113"/>
    </row>
    <row r="6962" spans="1:1">
      <c r="A6962" s="113"/>
    </row>
    <row r="6963" spans="1:1">
      <c r="A6963" s="113"/>
    </row>
    <row r="6964" spans="1:1">
      <c r="A6964" s="113"/>
    </row>
    <row r="6965" spans="1:1">
      <c r="A6965" s="113"/>
    </row>
    <row r="6966" spans="1:1">
      <c r="A6966" s="113"/>
    </row>
    <row r="6967" spans="1:1">
      <c r="A6967" s="113"/>
    </row>
    <row r="6968" spans="1:1">
      <c r="A6968" s="113"/>
    </row>
    <row r="6969" spans="1:1">
      <c r="A6969" s="113"/>
    </row>
    <row r="6970" spans="1:1">
      <c r="A6970" s="113"/>
    </row>
    <row r="6971" spans="1:1">
      <c r="A6971" s="113"/>
    </row>
    <row r="6972" spans="1:1">
      <c r="A6972" s="113"/>
    </row>
    <row r="6973" spans="1:1">
      <c r="A6973" s="113"/>
    </row>
    <row r="6974" spans="1:1">
      <c r="A6974" s="113"/>
    </row>
    <row r="6975" spans="1:1">
      <c r="A6975" s="113"/>
    </row>
    <row r="6976" spans="1:1">
      <c r="A6976" s="113"/>
    </row>
    <row r="6977" spans="1:1">
      <c r="A6977" s="113"/>
    </row>
    <row r="6978" spans="1:1">
      <c r="A6978" s="113"/>
    </row>
    <row r="6979" spans="1:1">
      <c r="A6979" s="113"/>
    </row>
    <row r="6980" spans="1:1">
      <c r="A6980" s="113"/>
    </row>
    <row r="6981" spans="1:1">
      <c r="A6981" s="113"/>
    </row>
    <row r="6982" spans="1:1">
      <c r="A6982" s="113"/>
    </row>
    <row r="7001" spans="1:1">
      <c r="A7001" s="113"/>
    </row>
    <row r="7002" spans="1:1">
      <c r="A7002" s="113"/>
    </row>
    <row r="7003" spans="1:1">
      <c r="A7003" s="113"/>
    </row>
    <row r="7004" spans="1:1">
      <c r="A7004" s="113"/>
    </row>
    <row r="7005" spans="1:1">
      <c r="A7005" s="113"/>
    </row>
    <row r="7006" spans="1:1">
      <c r="A7006" s="113"/>
    </row>
    <row r="7007" spans="1:1">
      <c r="A7007" s="113"/>
    </row>
    <row r="7008" spans="1:1">
      <c r="A7008" s="113"/>
    </row>
    <row r="7009" spans="1:1">
      <c r="A7009" s="113"/>
    </row>
    <row r="7010" spans="1:1">
      <c r="A7010" s="113"/>
    </row>
    <row r="7011" spans="1:1">
      <c r="A7011" s="113"/>
    </row>
    <row r="7012" spans="1:1">
      <c r="A7012" s="113"/>
    </row>
    <row r="7013" spans="1:1">
      <c r="A7013" s="113"/>
    </row>
    <row r="7014" spans="1:1">
      <c r="A7014" s="113"/>
    </row>
    <row r="7015" spans="1:1">
      <c r="A7015" s="113"/>
    </row>
    <row r="7016" spans="1:1">
      <c r="A7016" s="113"/>
    </row>
    <row r="7017" spans="1:1">
      <c r="A7017" s="113"/>
    </row>
    <row r="7018" spans="1:1">
      <c r="A7018" s="113"/>
    </row>
    <row r="7019" spans="1:1">
      <c r="A7019" s="113"/>
    </row>
    <row r="7020" spans="1:1">
      <c r="A7020" s="113"/>
    </row>
    <row r="7021" spans="1:1">
      <c r="A7021" s="113"/>
    </row>
    <row r="7022" spans="1:1">
      <c r="A7022" s="113"/>
    </row>
    <row r="7023" spans="1:1">
      <c r="A7023" s="113"/>
    </row>
    <row r="7024" spans="1:1">
      <c r="A7024" s="113"/>
    </row>
    <row r="7025" spans="1:1">
      <c r="A7025" s="113"/>
    </row>
    <row r="7026" spans="1:1">
      <c r="A7026" s="113"/>
    </row>
    <row r="7027" spans="1:1">
      <c r="A7027" s="113"/>
    </row>
    <row r="7028" spans="1:1">
      <c r="A7028" s="113"/>
    </row>
    <row r="7029" spans="1:1">
      <c r="A7029" s="113"/>
    </row>
    <row r="7030" spans="1:1">
      <c r="A7030" s="113"/>
    </row>
    <row r="7031" spans="1:1">
      <c r="A7031" s="113"/>
    </row>
    <row r="7032" spans="1:1">
      <c r="A7032" s="113"/>
    </row>
    <row r="7033" spans="1:1">
      <c r="A7033" s="113"/>
    </row>
    <row r="7034" spans="1:1">
      <c r="A7034" s="113"/>
    </row>
    <row r="7035" spans="1:1">
      <c r="A7035" s="113"/>
    </row>
    <row r="7036" spans="1:1">
      <c r="A7036" s="113"/>
    </row>
    <row r="7039" spans="1:1">
      <c r="A7039" s="113"/>
    </row>
    <row r="7040" spans="1:1">
      <c r="A7040" s="113"/>
    </row>
    <row r="7041" spans="1:1">
      <c r="A7041" s="113"/>
    </row>
    <row r="7042" spans="1:1">
      <c r="A7042" s="113"/>
    </row>
    <row r="7043" spans="1:1">
      <c r="A7043" s="113"/>
    </row>
    <row r="7044" spans="1:1">
      <c r="A7044" s="113"/>
    </row>
    <row r="7045" spans="1:1">
      <c r="A7045" s="113"/>
    </row>
    <row r="7055" spans="1:1">
      <c r="A7055" s="113"/>
    </row>
    <row r="7056" spans="1:1">
      <c r="A7056" s="113"/>
    </row>
    <row r="7057" spans="1:1">
      <c r="A7057" s="113"/>
    </row>
    <row r="7058" spans="1:1">
      <c r="A7058" s="113"/>
    </row>
    <row r="7059" spans="1:1">
      <c r="A7059" s="113"/>
    </row>
    <row r="7060" spans="1:1">
      <c r="A7060" s="113"/>
    </row>
    <row r="7061" spans="1:1">
      <c r="A7061" s="113"/>
    </row>
    <row r="7062" spans="1:1">
      <c r="A7062" s="113"/>
    </row>
    <row r="7063" spans="1:1">
      <c r="A7063" s="113"/>
    </row>
    <row r="7064" spans="1:1">
      <c r="A7064" s="113"/>
    </row>
    <row r="7065" spans="1:1">
      <c r="A7065" s="113"/>
    </row>
    <row r="7066" spans="1:1">
      <c r="A7066" s="113"/>
    </row>
    <row r="7067" spans="1:1">
      <c r="A7067" s="113"/>
    </row>
    <row r="7068" spans="1:1">
      <c r="A7068" s="113"/>
    </row>
    <row r="7069" spans="1:1">
      <c r="A7069" s="113"/>
    </row>
    <row r="7070" spans="1:1">
      <c r="A7070" s="113"/>
    </row>
    <row r="7071" spans="1:1">
      <c r="A7071" s="113"/>
    </row>
    <row r="7072" spans="1:1">
      <c r="A7072" s="113"/>
    </row>
    <row r="7073" spans="1:1">
      <c r="A7073" s="113"/>
    </row>
    <row r="7074" spans="1:1">
      <c r="A7074" s="113"/>
    </row>
    <row r="7075" spans="1:1">
      <c r="A7075" s="113"/>
    </row>
    <row r="7076" spans="1:1">
      <c r="A7076" s="113"/>
    </row>
    <row r="7077" spans="1:1">
      <c r="A7077" s="113"/>
    </row>
    <row r="7078" spans="1:1">
      <c r="A7078" s="113"/>
    </row>
    <row r="7079" spans="1:1">
      <c r="A7079" s="113"/>
    </row>
    <row r="7080" spans="1:1">
      <c r="A7080" s="113"/>
    </row>
    <row r="7081" spans="1:1">
      <c r="A7081" s="113"/>
    </row>
    <row r="7082" spans="1:1">
      <c r="A7082" s="113"/>
    </row>
    <row r="7083" spans="1:1">
      <c r="A7083" s="113"/>
    </row>
    <row r="7084" spans="1:1">
      <c r="A7084" s="113"/>
    </row>
    <row r="7085" spans="1:1">
      <c r="A7085" s="113"/>
    </row>
    <row r="7086" spans="1:1">
      <c r="A7086" s="113"/>
    </row>
    <row r="7087" spans="1:1">
      <c r="A7087" s="113"/>
    </row>
    <row r="7088" spans="1:1">
      <c r="A7088" s="113"/>
    </row>
    <row r="7089" spans="1:1">
      <c r="A7089" s="113"/>
    </row>
    <row r="7090" spans="1:1">
      <c r="A7090" s="113"/>
    </row>
    <row r="7109" spans="1:1">
      <c r="A7109" s="113"/>
    </row>
    <row r="7110" spans="1:1">
      <c r="A7110" s="113"/>
    </row>
    <row r="7111" spans="1:1">
      <c r="A7111" s="113"/>
    </row>
    <row r="7112" spans="1:1">
      <c r="A7112" s="113"/>
    </row>
    <row r="7113" spans="1:1">
      <c r="A7113" s="113"/>
    </row>
    <row r="7114" spans="1:1">
      <c r="A7114" s="113"/>
    </row>
    <row r="7115" spans="1:1">
      <c r="A7115" s="113"/>
    </row>
    <row r="7116" spans="1:1">
      <c r="A7116" s="113"/>
    </row>
    <row r="7117" spans="1:1">
      <c r="A7117" s="113"/>
    </row>
    <row r="7118" spans="1:1">
      <c r="A7118" s="113"/>
    </row>
    <row r="7119" spans="1:1">
      <c r="A7119" s="113"/>
    </row>
    <row r="7120" spans="1:1">
      <c r="A7120" s="113"/>
    </row>
    <row r="7121" spans="1:1">
      <c r="A7121" s="113"/>
    </row>
    <row r="7122" spans="1:1">
      <c r="A7122" s="113"/>
    </row>
    <row r="7123" spans="1:1">
      <c r="A7123" s="113"/>
    </row>
    <row r="7124" spans="1:1">
      <c r="A7124" s="113"/>
    </row>
    <row r="7125" spans="1:1">
      <c r="A7125" s="113"/>
    </row>
    <row r="7126" spans="1:1">
      <c r="A7126" s="113"/>
    </row>
    <row r="7127" spans="1:1">
      <c r="A7127" s="113"/>
    </row>
    <row r="7128" spans="1:1">
      <c r="A7128" s="113"/>
    </row>
    <row r="7129" spans="1:1">
      <c r="A7129" s="113"/>
    </row>
    <row r="7130" spans="1:1">
      <c r="A7130" s="113"/>
    </row>
    <row r="7131" spans="1:1">
      <c r="A7131" s="113"/>
    </row>
    <row r="7132" spans="1:1">
      <c r="A7132" s="113"/>
    </row>
    <row r="7133" spans="1:1">
      <c r="A7133" s="113"/>
    </row>
    <row r="7134" spans="1:1">
      <c r="A7134" s="113"/>
    </row>
    <row r="7135" spans="1:1">
      <c r="A7135" s="113"/>
    </row>
    <row r="7163" spans="1:1">
      <c r="A7163" s="113"/>
    </row>
    <row r="7164" spans="1:1">
      <c r="A7164" s="113"/>
    </row>
    <row r="7165" spans="1:1">
      <c r="A7165" s="113"/>
    </row>
    <row r="7166" spans="1:1">
      <c r="A7166" s="113"/>
    </row>
    <row r="7167" spans="1:1">
      <c r="A7167" s="113"/>
    </row>
    <row r="7168" spans="1:1">
      <c r="A7168" s="113"/>
    </row>
    <row r="7169" spans="1:1">
      <c r="A7169" s="113"/>
    </row>
    <row r="7170" spans="1:1">
      <c r="A7170" s="113"/>
    </row>
    <row r="7171" spans="1:1">
      <c r="A7171" s="113"/>
    </row>
    <row r="7172" spans="1:1">
      <c r="A7172" s="113"/>
    </row>
    <row r="7173" spans="1:1">
      <c r="A7173" s="113"/>
    </row>
    <row r="7174" spans="1:1">
      <c r="A7174" s="113"/>
    </row>
    <row r="7175" spans="1:1">
      <c r="A7175" s="113"/>
    </row>
    <row r="7176" spans="1:1">
      <c r="A7176" s="113"/>
    </row>
    <row r="7177" spans="1:1">
      <c r="A7177" s="113"/>
    </row>
    <row r="7178" spans="1:1">
      <c r="A7178" s="113"/>
    </row>
    <row r="7179" spans="1:1">
      <c r="A7179" s="113"/>
    </row>
    <row r="7180" spans="1:1">
      <c r="A7180" s="113"/>
    </row>
    <row r="7182" spans="1:1">
      <c r="A7182" s="113"/>
    </row>
    <row r="7183" spans="1:1">
      <c r="A7183" s="113"/>
    </row>
    <row r="7184" spans="1:1">
      <c r="A7184" s="113"/>
    </row>
    <row r="7185" spans="1:1">
      <c r="A7185" s="113"/>
    </row>
    <row r="7186" spans="1:1">
      <c r="A7186" s="113"/>
    </row>
    <row r="7187" spans="1:1">
      <c r="A7187" s="113"/>
    </row>
    <row r="7188" spans="1:1">
      <c r="A7188" s="113"/>
    </row>
    <row r="7189" spans="1:1">
      <c r="A7189" s="113"/>
    </row>
    <row r="7217" spans="1:1">
      <c r="A7217" s="113"/>
    </row>
    <row r="7218" spans="1:1">
      <c r="A7218" s="113"/>
    </row>
    <row r="7219" spans="1:1">
      <c r="A7219" s="113"/>
    </row>
    <row r="7220" spans="1:1">
      <c r="A7220" s="113"/>
    </row>
    <row r="7221" spans="1:1">
      <c r="A7221" s="113"/>
    </row>
    <row r="7222" spans="1:1">
      <c r="A7222" s="113"/>
    </row>
    <row r="7223" spans="1:1">
      <c r="A7223" s="113"/>
    </row>
    <row r="7224" spans="1:1">
      <c r="A7224" s="113"/>
    </row>
    <row r="7225" spans="1:1">
      <c r="A7225" s="113"/>
    </row>
    <row r="7226" spans="1:1">
      <c r="A7226" s="113"/>
    </row>
    <row r="7227" spans="1:1">
      <c r="A7227" s="113"/>
    </row>
    <row r="7228" spans="1:1">
      <c r="A7228" s="113"/>
    </row>
    <row r="7229" spans="1:1">
      <c r="A7229" s="113"/>
    </row>
    <row r="7230" spans="1:1">
      <c r="A7230" s="113"/>
    </row>
    <row r="7231" spans="1:1">
      <c r="A7231" s="113"/>
    </row>
    <row r="7232" spans="1:1">
      <c r="A7232" s="113"/>
    </row>
    <row r="7233" spans="1:1">
      <c r="A7233" s="113"/>
    </row>
    <row r="7234" spans="1:1">
      <c r="A7234" s="113"/>
    </row>
    <row r="7271" spans="1:1">
      <c r="A7271" s="113"/>
    </row>
    <row r="7272" spans="1:1">
      <c r="A7272" s="113"/>
    </row>
    <row r="7273" spans="1:1">
      <c r="A7273" s="113"/>
    </row>
    <row r="7274" spans="1:1">
      <c r="A7274" s="113"/>
    </row>
    <row r="7275" spans="1:1">
      <c r="A7275" s="113"/>
    </row>
    <row r="7276" spans="1:1">
      <c r="A7276" s="113"/>
    </row>
    <row r="7277" spans="1:1">
      <c r="A7277" s="113"/>
    </row>
    <row r="7278" spans="1:1">
      <c r="A7278" s="113"/>
    </row>
    <row r="7279" spans="1:1">
      <c r="A7279" s="113"/>
    </row>
    <row r="7280" spans="1:1">
      <c r="A7280" s="113"/>
    </row>
    <row r="7281" spans="1:1">
      <c r="A7281" s="113"/>
    </row>
    <row r="7282" spans="1:1">
      <c r="A7282" s="113"/>
    </row>
    <row r="7283" spans="1:1">
      <c r="A7283" s="113"/>
    </row>
    <row r="7284" spans="1:1">
      <c r="A7284" s="113"/>
    </row>
    <row r="7285" spans="1:1">
      <c r="A7285" s="113"/>
    </row>
    <row r="7286" spans="1:1">
      <c r="A7286" s="113"/>
    </row>
    <row r="7287" spans="1:1">
      <c r="A7287" s="113"/>
    </row>
    <row r="7288" spans="1:1">
      <c r="A7288" s="113"/>
    </row>
    <row r="7289" spans="1:1">
      <c r="A7289" s="113"/>
    </row>
    <row r="7290" spans="1:1">
      <c r="A7290" s="113"/>
    </row>
    <row r="7291" spans="1:1">
      <c r="A7291" s="113"/>
    </row>
    <row r="7292" spans="1:1">
      <c r="A7292" s="113"/>
    </row>
    <row r="7293" spans="1:1">
      <c r="A7293" s="113"/>
    </row>
    <row r="7294" spans="1:1">
      <c r="A7294" s="113"/>
    </row>
    <row r="7295" spans="1:1">
      <c r="A7295" s="113"/>
    </row>
    <row r="7296" spans="1:1">
      <c r="A7296" s="113"/>
    </row>
    <row r="7297" spans="1:1">
      <c r="A7297" s="113"/>
    </row>
    <row r="7298" spans="1:1">
      <c r="A7298" s="113"/>
    </row>
    <row r="7299" spans="1:1">
      <c r="A7299" s="113"/>
    </row>
    <row r="7300" spans="1:1">
      <c r="A7300" s="113"/>
    </row>
    <row r="7301" spans="1:1">
      <c r="A7301" s="113"/>
    </row>
    <row r="7302" spans="1:1">
      <c r="A7302" s="113"/>
    </row>
    <row r="7303" spans="1:1">
      <c r="A7303" s="113"/>
    </row>
    <row r="7304" spans="1:1">
      <c r="A7304" s="113"/>
    </row>
    <row r="7305" spans="1:1">
      <c r="A7305" s="113"/>
    </row>
    <row r="7306" spans="1:1">
      <c r="A7306" s="113"/>
    </row>
    <row r="7307" spans="1:1">
      <c r="A7307" s="113"/>
    </row>
    <row r="7308" spans="1:1">
      <c r="A7308" s="113"/>
    </row>
    <row r="7309" spans="1:1">
      <c r="A7309" s="113"/>
    </row>
    <row r="7310" spans="1:1">
      <c r="A7310" s="113"/>
    </row>
    <row r="7311" spans="1:1">
      <c r="A7311" s="113"/>
    </row>
    <row r="7312" spans="1:1">
      <c r="A7312" s="113"/>
    </row>
    <row r="7313" spans="1:1">
      <c r="A7313" s="113"/>
    </row>
    <row r="7314" spans="1:1">
      <c r="A7314" s="113"/>
    </row>
    <row r="7315" spans="1:1">
      <c r="A7315" s="113"/>
    </row>
    <row r="7316" spans="1:1">
      <c r="A7316" s="113"/>
    </row>
    <row r="7317" spans="1:1">
      <c r="A7317" s="113"/>
    </row>
    <row r="7318" spans="1:1">
      <c r="A7318" s="113"/>
    </row>
    <row r="7319" spans="1:1">
      <c r="A7319" s="113"/>
    </row>
    <row r="7320" spans="1:1">
      <c r="A7320" s="113"/>
    </row>
    <row r="7321" spans="1:1">
      <c r="A7321" s="113"/>
    </row>
    <row r="7322" spans="1:1">
      <c r="A7322" s="113"/>
    </row>
    <row r="7323" spans="1:1">
      <c r="A7323" s="113"/>
    </row>
    <row r="7324" spans="1:1">
      <c r="A7324" s="113"/>
    </row>
    <row r="7325" spans="1:1">
      <c r="A7325" s="113"/>
    </row>
    <row r="7326" spans="1:1">
      <c r="A7326" s="113"/>
    </row>
    <row r="7327" spans="1:1">
      <c r="A7327" s="113"/>
    </row>
    <row r="7328" spans="1:1">
      <c r="A7328" s="113"/>
    </row>
    <row r="7329" spans="1:1">
      <c r="A7329" s="113"/>
    </row>
    <row r="7330" spans="1:1">
      <c r="A7330" s="113"/>
    </row>
    <row r="7331" spans="1:1">
      <c r="A7331" s="113"/>
    </row>
    <row r="7332" spans="1:1">
      <c r="A7332" s="113"/>
    </row>
    <row r="7333" spans="1:1">
      <c r="A7333" s="113"/>
    </row>
    <row r="7334" spans="1:1">
      <c r="A7334" s="113"/>
    </row>
    <row r="7335" spans="1:1">
      <c r="A7335" s="113"/>
    </row>
    <row r="7336" spans="1:1">
      <c r="A7336" s="113"/>
    </row>
    <row r="7337" spans="1:1">
      <c r="A7337" s="113"/>
    </row>
    <row r="7338" spans="1:1">
      <c r="A7338" s="113"/>
    </row>
    <row r="7339" spans="1:1">
      <c r="A7339" s="113"/>
    </row>
    <row r="7340" spans="1:1">
      <c r="A7340" s="113"/>
    </row>
    <row r="7341" spans="1:1">
      <c r="A7341" s="113"/>
    </row>
    <row r="7342" spans="1:1">
      <c r="A7342" s="113"/>
    </row>
    <row r="7343" spans="1:1">
      <c r="A7343" s="113"/>
    </row>
    <row r="7344" spans="1:1">
      <c r="A7344" s="113"/>
    </row>
    <row r="7345" spans="1:1">
      <c r="A7345" s="113"/>
    </row>
    <row r="7346" spans="1:1">
      <c r="A7346" s="113"/>
    </row>
    <row r="7347" spans="1:1">
      <c r="A7347" s="113"/>
    </row>
    <row r="7348" spans="1:1">
      <c r="A7348" s="113"/>
    </row>
    <row r="7349" spans="1:1">
      <c r="A7349" s="113"/>
    </row>
    <row r="7350" spans="1:1">
      <c r="A7350" s="113"/>
    </row>
    <row r="7351" spans="1:1">
      <c r="A7351" s="113"/>
    </row>
    <row r="7352" spans="1:1">
      <c r="A7352" s="113"/>
    </row>
    <row r="7353" spans="1:1">
      <c r="A7353" s="113"/>
    </row>
    <row r="7354" spans="1:1">
      <c r="A7354" s="113"/>
    </row>
    <row r="7355" spans="1:1">
      <c r="A7355" s="113"/>
    </row>
    <row r="7356" spans="1:1">
      <c r="A7356" s="113"/>
    </row>
    <row r="7357" spans="1:1">
      <c r="A7357" s="113"/>
    </row>
    <row r="7358" spans="1:1">
      <c r="A7358" s="113"/>
    </row>
    <row r="7359" spans="1:1">
      <c r="A7359" s="113"/>
    </row>
    <row r="7360" spans="1:1">
      <c r="A7360" s="113"/>
    </row>
    <row r="7361" spans="1:1">
      <c r="A7361" s="113"/>
    </row>
    <row r="7362" spans="1:1">
      <c r="A7362" s="113"/>
    </row>
    <row r="7363" spans="1:1">
      <c r="A7363" s="113"/>
    </row>
    <row r="7364" spans="1:1">
      <c r="A7364" s="113"/>
    </row>
    <row r="7365" spans="1:1">
      <c r="A7365" s="113"/>
    </row>
    <row r="7366" spans="1:1">
      <c r="A7366" s="113"/>
    </row>
    <row r="7367" spans="1:1">
      <c r="A7367" s="113"/>
    </row>
    <row r="7368" spans="1:1">
      <c r="A7368" s="113"/>
    </row>
    <row r="7369" spans="1:1">
      <c r="A7369" s="113"/>
    </row>
    <row r="7379" spans="1:1">
      <c r="A7379" s="113"/>
    </row>
    <row r="7380" spans="1:1">
      <c r="A7380" s="113"/>
    </row>
    <row r="7381" spans="1:1">
      <c r="A7381" s="113"/>
    </row>
    <row r="7382" spans="1:1">
      <c r="A7382" s="113"/>
    </row>
    <row r="7383" spans="1:1">
      <c r="A7383" s="113"/>
    </row>
    <row r="7384" spans="1:1">
      <c r="A7384" s="113"/>
    </row>
    <row r="7385" spans="1:1">
      <c r="A7385" s="113"/>
    </row>
    <row r="7386" spans="1:1">
      <c r="A7386" s="113"/>
    </row>
    <row r="7387" spans="1:1">
      <c r="A7387" s="113"/>
    </row>
    <row r="7388" spans="1:1">
      <c r="A7388" s="113"/>
    </row>
    <row r="7389" spans="1:1">
      <c r="A7389" s="113"/>
    </row>
    <row r="7390" spans="1:1">
      <c r="A7390" s="113"/>
    </row>
    <row r="7391" spans="1:1">
      <c r="A7391" s="113"/>
    </row>
    <row r="7392" spans="1:1">
      <c r="A7392" s="113"/>
    </row>
    <row r="7393" spans="1:1">
      <c r="A7393" s="113"/>
    </row>
    <row r="7394" spans="1:1">
      <c r="A7394" s="113"/>
    </row>
    <row r="7395" spans="1:1">
      <c r="A7395" s="113"/>
    </row>
    <row r="7396" spans="1:1">
      <c r="A7396" s="113"/>
    </row>
    <row r="7397" spans="1:1">
      <c r="A7397" s="113"/>
    </row>
    <row r="7398" spans="1:1">
      <c r="A7398" s="113"/>
    </row>
    <row r="7399" spans="1:1">
      <c r="A7399" s="113"/>
    </row>
    <row r="7400" spans="1:1">
      <c r="A7400" s="113"/>
    </row>
    <row r="7401" spans="1:1">
      <c r="A7401" s="113"/>
    </row>
    <row r="7402" spans="1:1">
      <c r="A7402" s="113"/>
    </row>
    <row r="7403" spans="1:1">
      <c r="A7403" s="113"/>
    </row>
    <row r="7404" spans="1:1">
      <c r="A7404" s="113"/>
    </row>
    <row r="7405" spans="1:1">
      <c r="A7405" s="113"/>
    </row>
    <row r="7406" spans="1:1">
      <c r="A7406" s="113"/>
    </row>
    <row r="7407" spans="1:1">
      <c r="A7407" s="113"/>
    </row>
    <row r="7408" spans="1:1">
      <c r="A7408" s="113"/>
    </row>
    <row r="7409" spans="1:1">
      <c r="A7409" s="113"/>
    </row>
    <row r="7410" spans="1:1">
      <c r="A7410" s="113"/>
    </row>
    <row r="7411" spans="1:1">
      <c r="A7411" s="113"/>
    </row>
    <row r="7412" spans="1:1">
      <c r="A7412" s="113"/>
    </row>
    <row r="7413" spans="1:1">
      <c r="A7413" s="113"/>
    </row>
    <row r="7414" spans="1:1">
      <c r="A7414" s="113"/>
    </row>
    <row r="7415" spans="1:1">
      <c r="A7415" s="113"/>
    </row>
    <row r="7416" spans="1:1">
      <c r="A7416" s="113"/>
    </row>
    <row r="7417" spans="1:1">
      <c r="A7417" s="113"/>
    </row>
    <row r="7418" spans="1:1">
      <c r="A7418" s="113"/>
    </row>
    <row r="7419" spans="1:1">
      <c r="A7419" s="113"/>
    </row>
    <row r="7420" spans="1:1">
      <c r="A7420" s="113"/>
    </row>
    <row r="7421" spans="1:1">
      <c r="A7421" s="113"/>
    </row>
    <row r="7422" spans="1:1">
      <c r="A7422" s="113"/>
    </row>
    <row r="7423" spans="1:1">
      <c r="A7423" s="113"/>
    </row>
    <row r="7433" spans="1:1">
      <c r="A7433" s="113"/>
    </row>
    <row r="7434" spans="1:1">
      <c r="A7434" s="113"/>
    </row>
    <row r="7435" spans="1:1">
      <c r="A7435" s="113"/>
    </row>
    <row r="7436" spans="1:1">
      <c r="A7436" s="113"/>
    </row>
    <row r="7437" spans="1:1">
      <c r="A7437" s="113"/>
    </row>
    <row r="7438" spans="1:1">
      <c r="A7438" s="113"/>
    </row>
    <row r="7439" spans="1:1">
      <c r="A7439" s="113"/>
    </row>
    <row r="7440" spans="1:1">
      <c r="A7440" s="113"/>
    </row>
    <row r="7441" spans="1:1">
      <c r="A7441" s="113"/>
    </row>
    <row r="7442" spans="1:1">
      <c r="A7442" s="113"/>
    </row>
    <row r="7443" spans="1:1">
      <c r="A7443" s="113"/>
    </row>
    <row r="7444" spans="1:1">
      <c r="A7444" s="113"/>
    </row>
    <row r="7445" spans="1:1">
      <c r="A7445" s="113"/>
    </row>
    <row r="7446" spans="1:1">
      <c r="A7446" s="113"/>
    </row>
    <row r="7447" spans="1:1">
      <c r="A7447" s="113"/>
    </row>
    <row r="7448" spans="1:1">
      <c r="A7448" s="113"/>
    </row>
    <row r="7449" spans="1:1">
      <c r="A7449" s="113"/>
    </row>
    <row r="7450" spans="1:1">
      <c r="A7450" s="113"/>
    </row>
    <row r="7451" spans="1:1">
      <c r="A7451" s="113"/>
    </row>
    <row r="7452" spans="1:1">
      <c r="A7452" s="113"/>
    </row>
    <row r="7453" spans="1:1">
      <c r="A7453" s="113"/>
    </row>
    <row r="7454" spans="1:1">
      <c r="A7454" s="113"/>
    </row>
    <row r="7455" spans="1:1">
      <c r="A7455" s="113"/>
    </row>
    <row r="7456" spans="1:1">
      <c r="A7456" s="113"/>
    </row>
    <row r="7457" spans="1:1">
      <c r="A7457" s="113"/>
    </row>
    <row r="7458" spans="1:1">
      <c r="A7458" s="113"/>
    </row>
    <row r="7459" spans="1:1">
      <c r="A7459" s="113"/>
    </row>
    <row r="7460" spans="1:1">
      <c r="A7460" s="113"/>
    </row>
    <row r="7461" spans="1:1">
      <c r="A7461" s="113"/>
    </row>
    <row r="7462" spans="1:1">
      <c r="A7462" s="113"/>
    </row>
    <row r="7463" spans="1:1">
      <c r="A7463" s="113"/>
    </row>
    <row r="7464" spans="1:1">
      <c r="A7464" s="113"/>
    </row>
    <row r="7465" spans="1:1">
      <c r="A7465" s="113"/>
    </row>
    <row r="7466" spans="1:1">
      <c r="A7466" s="113"/>
    </row>
    <row r="7467" spans="1:1">
      <c r="A7467" s="113"/>
    </row>
    <row r="7468" spans="1:1">
      <c r="A7468" s="113"/>
    </row>
    <row r="7469" spans="1:1">
      <c r="A7469" s="113"/>
    </row>
    <row r="7470" spans="1:1">
      <c r="A7470" s="113"/>
    </row>
    <row r="7471" spans="1:1">
      <c r="A7471" s="113"/>
    </row>
    <row r="7472" spans="1:1">
      <c r="A7472" s="113"/>
    </row>
    <row r="7473" spans="1:1">
      <c r="A7473" s="113"/>
    </row>
    <row r="7474" spans="1:1">
      <c r="A7474" s="113"/>
    </row>
    <row r="7475" spans="1:1">
      <c r="A7475" s="113"/>
    </row>
    <row r="7476" spans="1:1">
      <c r="A7476" s="113"/>
    </row>
    <row r="7477" spans="1:1">
      <c r="A7477" s="113"/>
    </row>
    <row r="7487" spans="1:1">
      <c r="A7487" s="113"/>
    </row>
    <row r="7488" spans="1:1">
      <c r="A7488" s="113"/>
    </row>
    <row r="7489" spans="1:1">
      <c r="A7489" s="113"/>
    </row>
    <row r="7490" spans="1:1">
      <c r="A7490" s="113"/>
    </row>
    <row r="7491" spans="1:1">
      <c r="A7491" s="113"/>
    </row>
    <row r="7492" spans="1:1">
      <c r="A7492" s="113"/>
    </row>
    <row r="7493" spans="1:1">
      <c r="A7493" s="113"/>
    </row>
    <row r="7494" spans="1:1">
      <c r="A7494" s="113"/>
    </row>
    <row r="7495" spans="1:1">
      <c r="A7495" s="113"/>
    </row>
    <row r="7496" spans="1:1">
      <c r="A7496" s="113"/>
    </row>
    <row r="7497" spans="1:1">
      <c r="A7497" s="113"/>
    </row>
    <row r="7498" spans="1:1">
      <c r="A7498" s="113"/>
    </row>
    <row r="7499" spans="1:1">
      <c r="A7499" s="113"/>
    </row>
    <row r="7500" spans="1:1">
      <c r="A7500" s="113"/>
    </row>
    <row r="7501" spans="1:1">
      <c r="A7501" s="113"/>
    </row>
    <row r="7502" spans="1:1">
      <c r="A7502" s="113"/>
    </row>
    <row r="7503" spans="1:1">
      <c r="A7503" s="113"/>
    </row>
    <row r="7504" spans="1:1">
      <c r="A7504" s="113"/>
    </row>
    <row r="7505" spans="1:1">
      <c r="A7505" s="113"/>
    </row>
    <row r="7506" spans="1:1">
      <c r="A7506" s="113"/>
    </row>
    <row r="7507" spans="1:1">
      <c r="A7507" s="113"/>
    </row>
    <row r="7508" spans="1:1">
      <c r="A7508" s="113"/>
    </row>
    <row r="7509" spans="1:1">
      <c r="A7509" s="113"/>
    </row>
    <row r="7510" spans="1:1">
      <c r="A7510" s="113"/>
    </row>
    <row r="7511" spans="1:1">
      <c r="A7511" s="113"/>
    </row>
    <row r="7512" spans="1:1">
      <c r="A7512" s="113"/>
    </row>
    <row r="7513" spans="1:1">
      <c r="A7513" s="113"/>
    </row>
    <row r="7514" spans="1:1">
      <c r="A7514" s="113"/>
    </row>
    <row r="7515" spans="1:1">
      <c r="A7515" s="113"/>
    </row>
    <row r="7516" spans="1:1">
      <c r="A7516" s="113"/>
    </row>
    <row r="7517" spans="1:1">
      <c r="A7517" s="113"/>
    </row>
    <row r="7518" spans="1:1">
      <c r="A7518" s="113"/>
    </row>
    <row r="7519" spans="1:1">
      <c r="A7519" s="113"/>
    </row>
    <row r="7520" spans="1:1">
      <c r="A7520" s="113"/>
    </row>
    <row r="7521" spans="1:1">
      <c r="A7521" s="113"/>
    </row>
    <row r="7522" spans="1:1">
      <c r="A7522" s="113"/>
    </row>
    <row r="7523" spans="1:1">
      <c r="A7523" s="113"/>
    </row>
    <row r="7524" spans="1:1">
      <c r="A7524" s="113"/>
    </row>
    <row r="7525" spans="1:1">
      <c r="A7525" s="113"/>
    </row>
    <row r="7526" spans="1:1">
      <c r="A7526" s="113"/>
    </row>
    <row r="7527" spans="1:1">
      <c r="A7527" s="113"/>
    </row>
    <row r="7528" spans="1:1">
      <c r="A7528" s="113"/>
    </row>
    <row r="7529" spans="1:1">
      <c r="A7529" s="113"/>
    </row>
    <row r="7530" spans="1:1">
      <c r="A7530" s="113"/>
    </row>
    <row r="7531" spans="1:1">
      <c r="A7531" s="113"/>
    </row>
    <row r="7541" spans="1:1">
      <c r="A7541" s="113"/>
    </row>
    <row r="7542" spans="1:1">
      <c r="A7542" s="113"/>
    </row>
    <row r="7543" spans="1:1">
      <c r="A7543" s="113"/>
    </row>
    <row r="7544" spans="1:1">
      <c r="A7544" s="113"/>
    </row>
    <row r="7545" spans="1:1">
      <c r="A7545" s="113"/>
    </row>
    <row r="7546" spans="1:1">
      <c r="A7546" s="113"/>
    </row>
    <row r="7547" spans="1:1">
      <c r="A7547" s="113"/>
    </row>
    <row r="7548" spans="1:1">
      <c r="A7548" s="113"/>
    </row>
    <row r="7549" spans="1:1">
      <c r="A7549" s="113"/>
    </row>
    <row r="7551" spans="1:1">
      <c r="A7551" s="113"/>
    </row>
    <row r="7552" spans="1:1">
      <c r="A7552" s="113"/>
    </row>
    <row r="7553" spans="1:1">
      <c r="A7553" s="113"/>
    </row>
    <row r="7554" spans="1:1">
      <c r="A7554" s="113"/>
    </row>
    <row r="7555" spans="1:1">
      <c r="A7555" s="113"/>
    </row>
    <row r="7556" spans="1:1">
      <c r="A7556" s="113"/>
    </row>
    <row r="7557" spans="1:1">
      <c r="A7557" s="113"/>
    </row>
    <row r="7558" spans="1:1">
      <c r="A7558" s="113"/>
    </row>
    <row r="7595" spans="1:1">
      <c r="A7595" s="113"/>
    </row>
    <row r="7596" spans="1:1">
      <c r="A7596" s="113"/>
    </row>
    <row r="7597" spans="1:1">
      <c r="A7597" s="113"/>
    </row>
    <row r="7598" spans="1:1">
      <c r="A7598" s="113"/>
    </row>
    <row r="7599" spans="1:1">
      <c r="A7599" s="113"/>
    </row>
    <row r="7600" spans="1:1">
      <c r="A7600" s="113"/>
    </row>
    <row r="7601" spans="1:1">
      <c r="A7601" s="113"/>
    </row>
    <row r="7602" spans="1:1">
      <c r="A7602" s="113"/>
    </row>
    <row r="7603" spans="1:1">
      <c r="A7603" s="113"/>
    </row>
    <row r="7605" spans="1:1">
      <c r="A7605" s="113"/>
    </row>
    <row r="7606" spans="1:1">
      <c r="A7606" s="113"/>
    </row>
    <row r="7607" spans="1:1">
      <c r="A7607" s="113"/>
    </row>
    <row r="7608" spans="1:1">
      <c r="A7608" s="113"/>
    </row>
    <row r="7609" spans="1:1">
      <c r="A7609" s="113"/>
    </row>
    <row r="7610" spans="1:1">
      <c r="A7610" s="113"/>
    </row>
    <row r="7611" spans="1:1">
      <c r="A7611" s="113"/>
    </row>
    <row r="7612" spans="1:1">
      <c r="A7612" s="113"/>
    </row>
    <row r="7651" spans="1:1">
      <c r="A7651" s="113"/>
    </row>
    <row r="7652" spans="1:1">
      <c r="A7652" s="113"/>
    </row>
    <row r="7653" spans="1:1">
      <c r="A7653" s="113"/>
    </row>
    <row r="7654" spans="1:1">
      <c r="A7654" s="113"/>
    </row>
    <row r="7655" spans="1:1">
      <c r="A7655" s="113"/>
    </row>
    <row r="7656" spans="1:1">
      <c r="A7656" s="113"/>
    </row>
    <row r="7657" spans="1:1">
      <c r="A7657" s="113"/>
    </row>
    <row r="7703" spans="1:1">
      <c r="A7703" s="113"/>
    </row>
    <row r="7704" spans="1:1">
      <c r="A7704" s="113"/>
    </row>
    <row r="7705" spans="1:1">
      <c r="A7705" s="113"/>
    </row>
    <row r="7706" spans="1:1">
      <c r="A7706" s="113"/>
    </row>
    <row r="7707" spans="1:1">
      <c r="A7707" s="113"/>
    </row>
    <row r="7708" spans="1:1">
      <c r="A7708" s="113"/>
    </row>
    <row r="7709" spans="1:1">
      <c r="A7709" s="113"/>
    </row>
    <row r="7710" spans="1:1">
      <c r="A7710" s="113"/>
    </row>
    <row r="7711" spans="1:1">
      <c r="A7711" s="113"/>
    </row>
    <row r="7712" spans="1:1">
      <c r="A7712" s="113"/>
    </row>
    <row r="7713" spans="1:1">
      <c r="A7713" s="113"/>
    </row>
    <row r="7714" spans="1:1">
      <c r="A7714" s="113"/>
    </row>
    <row r="7715" spans="1:1">
      <c r="A7715" s="113"/>
    </row>
    <row r="7716" spans="1:1">
      <c r="A7716" s="113"/>
    </row>
    <row r="7717" spans="1:1">
      <c r="A7717" s="113"/>
    </row>
    <row r="7718" spans="1:1">
      <c r="A7718" s="113"/>
    </row>
    <row r="7719" spans="1:1">
      <c r="A7719" s="113"/>
    </row>
    <row r="7720" spans="1:1">
      <c r="A7720" s="113"/>
    </row>
    <row r="7724" spans="1:1">
      <c r="A7724" s="113"/>
    </row>
    <row r="7757" spans="1:1">
      <c r="A7757" s="113"/>
    </row>
    <row r="7758" spans="1:1">
      <c r="A7758" s="113"/>
    </row>
    <row r="7759" spans="1:1">
      <c r="A7759" s="113"/>
    </row>
    <row r="7760" spans="1:1">
      <c r="A7760" s="113"/>
    </row>
    <row r="7761" spans="1:1">
      <c r="A7761" s="113"/>
    </row>
    <row r="7762" spans="1:1">
      <c r="A7762" s="113"/>
    </row>
    <row r="7763" spans="1:1">
      <c r="A7763" s="113"/>
    </row>
    <row r="7764" spans="1:1">
      <c r="A7764" s="113"/>
    </row>
    <row r="7765" spans="1:1">
      <c r="A7765" s="113"/>
    </row>
    <row r="7766" spans="1:1">
      <c r="A7766" s="113"/>
    </row>
    <row r="7767" spans="1:1">
      <c r="A7767" s="113"/>
    </row>
    <row r="7768" spans="1:1">
      <c r="A7768" s="113"/>
    </row>
    <row r="7769" spans="1:1">
      <c r="A7769" s="113"/>
    </row>
    <row r="7770" spans="1:1">
      <c r="A7770" s="113"/>
    </row>
    <row r="7771" spans="1:1">
      <c r="A7771" s="113"/>
    </row>
    <row r="7772" spans="1:1">
      <c r="A7772" s="113"/>
    </row>
    <row r="7773" spans="1:1">
      <c r="A7773" s="113"/>
    </row>
    <row r="7774" spans="1:1">
      <c r="A7774" s="113"/>
    </row>
    <row r="7811" spans="1:1">
      <c r="A7811" s="113"/>
    </row>
    <row r="7812" spans="1:1">
      <c r="A7812" s="113"/>
    </row>
    <row r="7813" spans="1:1">
      <c r="A7813" s="113"/>
    </row>
    <row r="7814" spans="1:1">
      <c r="A7814" s="113"/>
    </row>
    <row r="7815" spans="1:1">
      <c r="A7815" s="113"/>
    </row>
    <row r="7816" spans="1:1">
      <c r="A7816" s="113"/>
    </row>
    <row r="7817" spans="1:1">
      <c r="A7817" s="113"/>
    </row>
    <row r="7818" spans="1:1">
      <c r="A7818" s="113"/>
    </row>
    <row r="7819" spans="1:1">
      <c r="A7819" s="113"/>
    </row>
    <row r="7820" spans="1:1">
      <c r="A7820" s="113"/>
    </row>
    <row r="7821" spans="1:1">
      <c r="A7821" s="113"/>
    </row>
    <row r="7822" spans="1:1">
      <c r="A7822" s="113"/>
    </row>
    <row r="7823" spans="1:1">
      <c r="A7823" s="113"/>
    </row>
    <row r="7824" spans="1:1">
      <c r="A7824" s="113"/>
    </row>
    <row r="7825" spans="1:1">
      <c r="A7825" s="113"/>
    </row>
    <row r="7826" spans="1:1">
      <c r="A7826" s="113"/>
    </row>
    <row r="7827" spans="1:1">
      <c r="A7827" s="113"/>
    </row>
    <row r="7828" spans="1:1">
      <c r="A7828" s="113"/>
    </row>
    <row r="7829" spans="1:1">
      <c r="A7829" s="113"/>
    </row>
    <row r="7830" spans="1:1">
      <c r="A7830" s="113"/>
    </row>
    <row r="7831" spans="1:1">
      <c r="A7831" s="113"/>
    </row>
    <row r="7832" spans="1:1">
      <c r="A7832" s="113"/>
    </row>
    <row r="7833" spans="1:1">
      <c r="A7833" s="113"/>
    </row>
    <row r="7834" spans="1:1">
      <c r="A7834" s="113"/>
    </row>
    <row r="7835" spans="1:1">
      <c r="A7835" s="113"/>
    </row>
    <row r="7836" spans="1:1">
      <c r="A7836" s="113"/>
    </row>
    <row r="7837" spans="1:1">
      <c r="A7837" s="113"/>
    </row>
    <row r="7865" spans="1:1">
      <c r="A7865" s="113"/>
    </row>
    <row r="7866" spans="1:1">
      <c r="A7866" s="113"/>
    </row>
    <row r="7867" spans="1:1">
      <c r="A7867" s="113"/>
    </row>
    <row r="7868" spans="1:1">
      <c r="A7868" s="113"/>
    </row>
    <row r="7869" spans="1:1">
      <c r="A7869" s="113"/>
    </row>
    <row r="7870" spans="1:1">
      <c r="A7870" s="113"/>
    </row>
    <row r="7871" spans="1:1">
      <c r="A7871" s="113"/>
    </row>
    <row r="7872" spans="1:1">
      <c r="A7872" s="113"/>
    </row>
    <row r="7873" spans="1:1">
      <c r="A7873" s="113"/>
    </row>
    <row r="7874" spans="1:1">
      <c r="A7874" s="113"/>
    </row>
    <row r="7875" spans="1:1">
      <c r="A7875" s="113"/>
    </row>
    <row r="7876" spans="1:1">
      <c r="A7876" s="113"/>
    </row>
    <row r="7877" spans="1:1">
      <c r="A7877" s="113"/>
    </row>
    <row r="7878" spans="1:1">
      <c r="A7878" s="113"/>
    </row>
    <row r="7879" spans="1:1">
      <c r="A7879" s="113"/>
    </row>
    <row r="7880" spans="1:1">
      <c r="A7880" s="113"/>
    </row>
    <row r="7881" spans="1:1">
      <c r="A7881" s="113"/>
    </row>
    <row r="7882" spans="1:1">
      <c r="A7882" s="113"/>
    </row>
    <row r="7919" spans="1:1">
      <c r="A7919" s="113"/>
    </row>
    <row r="7920" spans="1:1">
      <c r="A7920" s="113"/>
    </row>
    <row r="7921" spans="1:1">
      <c r="A7921" s="113"/>
    </row>
    <row r="7922" spans="1:1">
      <c r="A7922" s="113"/>
    </row>
    <row r="7923" spans="1:1">
      <c r="A7923" s="113"/>
    </row>
    <row r="7924" spans="1:1">
      <c r="A7924" s="113"/>
    </row>
    <row r="7925" spans="1:1">
      <c r="A7925" s="113"/>
    </row>
    <row r="7926" spans="1:1">
      <c r="A7926" s="113"/>
    </row>
    <row r="7927" spans="1:1">
      <c r="A7927" s="113"/>
    </row>
    <row r="7973" spans="1:1">
      <c r="A7973" s="113"/>
    </row>
    <row r="7974" spans="1:1">
      <c r="A7974" s="113"/>
    </row>
    <row r="7975" spans="1:1">
      <c r="A7975" s="113"/>
    </row>
    <row r="7976" spans="1:1">
      <c r="A7976" s="113"/>
    </row>
    <row r="7977" spans="1:1">
      <c r="A7977" s="113"/>
    </row>
    <row r="7978" spans="1:1">
      <c r="A7978" s="113"/>
    </row>
    <row r="7979" spans="1:1">
      <c r="A7979" s="113"/>
    </row>
    <row r="7980" spans="1:1">
      <c r="A7980" s="113"/>
    </row>
    <row r="7981" spans="1:1">
      <c r="A7981" s="113"/>
    </row>
    <row r="7982" spans="1:1">
      <c r="A7982" s="113"/>
    </row>
    <row r="7983" spans="1:1">
      <c r="A7983" s="113"/>
    </row>
    <row r="7984" spans="1:1">
      <c r="A7984" s="113"/>
    </row>
    <row r="7985" spans="1:1">
      <c r="A7985" s="113"/>
    </row>
    <row r="7986" spans="1:1">
      <c r="A7986" s="113"/>
    </row>
    <row r="7987" spans="1:1">
      <c r="A7987" s="113"/>
    </row>
    <row r="7988" spans="1:1">
      <c r="A7988" s="113"/>
    </row>
    <row r="7989" spans="1:1">
      <c r="A7989" s="113"/>
    </row>
    <row r="7990" spans="1:1">
      <c r="A7990" s="113"/>
    </row>
    <row r="8027" spans="1:1">
      <c r="A8027" s="113"/>
    </row>
    <row r="8028" spans="1:1">
      <c r="A8028" s="113"/>
    </row>
    <row r="8029" spans="1:1">
      <c r="A8029" s="113"/>
    </row>
    <row r="8030" spans="1:1">
      <c r="A8030" s="113"/>
    </row>
    <row r="8031" spans="1:1">
      <c r="A8031" s="113"/>
    </row>
    <row r="8032" spans="1:1">
      <c r="A8032" s="113"/>
    </row>
    <row r="8033" spans="1:1">
      <c r="A8033" s="113"/>
    </row>
    <row r="8034" spans="1:1">
      <c r="A8034" s="113"/>
    </row>
    <row r="8035" spans="1:1">
      <c r="A8035" s="113"/>
    </row>
    <row r="8036" spans="1:1">
      <c r="A8036" s="113"/>
    </row>
    <row r="8037" spans="1:1">
      <c r="A8037" s="113"/>
    </row>
    <row r="8038" spans="1:1">
      <c r="A8038" s="113"/>
    </row>
    <row r="8039" spans="1:1">
      <c r="A8039" s="113"/>
    </row>
    <row r="8040" spans="1:1">
      <c r="A8040" s="113"/>
    </row>
    <row r="8041" spans="1:1">
      <c r="A8041" s="113"/>
    </row>
    <row r="8042" spans="1:1">
      <c r="A8042" s="113"/>
    </row>
    <row r="8043" spans="1:1">
      <c r="A8043" s="113"/>
    </row>
    <row r="8044" spans="1:1">
      <c r="A8044" s="113"/>
    </row>
    <row r="8081" spans="1:1">
      <c r="A8081" s="113"/>
    </row>
    <row r="8082" spans="1:1">
      <c r="A8082" s="113"/>
    </row>
    <row r="8083" spans="1:1">
      <c r="A8083" s="113"/>
    </row>
    <row r="8084" spans="1:1">
      <c r="A8084" s="113"/>
    </row>
    <row r="8085" spans="1:1">
      <c r="A8085" s="113"/>
    </row>
    <row r="8086" spans="1:1">
      <c r="A8086" s="113"/>
    </row>
    <row r="8087" spans="1:1">
      <c r="A8087" s="113"/>
    </row>
    <row r="8088" spans="1:1">
      <c r="A8088" s="113"/>
    </row>
    <row r="8089" spans="1:1">
      <c r="A8089" s="113"/>
    </row>
    <row r="8090" spans="1:1">
      <c r="A8090" s="113"/>
    </row>
    <row r="8091" spans="1:1">
      <c r="A8091" s="113"/>
    </row>
    <row r="8092" spans="1:1">
      <c r="A8092" s="113"/>
    </row>
    <row r="8093" spans="1:1">
      <c r="A8093" s="113"/>
    </row>
    <row r="8094" spans="1:1">
      <c r="A8094" s="113"/>
    </row>
    <row r="8095" spans="1:1">
      <c r="A8095" s="113"/>
    </row>
    <row r="8096" spans="1:1">
      <c r="A8096" s="113"/>
    </row>
    <row r="8097" spans="1:1">
      <c r="A8097" s="113"/>
    </row>
    <row r="8098" spans="1:1">
      <c r="A8098" s="113"/>
    </row>
    <row r="8099" spans="1:1">
      <c r="A8099" s="113"/>
    </row>
    <row r="8100" spans="1:1">
      <c r="A8100" s="113"/>
    </row>
    <row r="8101" spans="1:1">
      <c r="A8101" s="113"/>
    </row>
    <row r="8102" spans="1:1">
      <c r="A8102" s="113"/>
    </row>
    <row r="8103" spans="1:1">
      <c r="A8103" s="113"/>
    </row>
    <row r="8104" spans="1:1">
      <c r="A8104" s="113"/>
    </row>
    <row r="8105" spans="1:1">
      <c r="A8105" s="113"/>
    </row>
    <row r="8106" spans="1:1">
      <c r="A8106" s="113"/>
    </row>
    <row r="8107" spans="1:1">
      <c r="A8107" s="113"/>
    </row>
    <row r="8108" spans="1:1">
      <c r="A8108" s="113"/>
    </row>
    <row r="8109" spans="1:1">
      <c r="A8109" s="113"/>
    </row>
    <row r="8110" spans="1:1">
      <c r="A8110" s="113"/>
    </row>
    <row r="8111" spans="1:1">
      <c r="A8111" s="113"/>
    </row>
    <row r="8112" spans="1:1">
      <c r="A8112" s="113"/>
    </row>
    <row r="8113" spans="1:1">
      <c r="A8113" s="113"/>
    </row>
    <row r="8114" spans="1:1">
      <c r="A8114" s="113"/>
    </row>
    <row r="8115" spans="1:1">
      <c r="A8115" s="113"/>
    </row>
    <row r="8116" spans="1:1">
      <c r="A8116" s="113"/>
    </row>
    <row r="8117" spans="1:1">
      <c r="A8117" s="113"/>
    </row>
    <row r="8118" spans="1:1">
      <c r="A8118" s="113"/>
    </row>
    <row r="8119" spans="1:1">
      <c r="A8119" s="113"/>
    </row>
    <row r="8120" spans="1:1">
      <c r="A8120" s="113"/>
    </row>
    <row r="8121" spans="1:1">
      <c r="A8121" s="113"/>
    </row>
    <row r="8122" spans="1:1">
      <c r="A8122" s="113"/>
    </row>
    <row r="8123" spans="1:1">
      <c r="A8123" s="113"/>
    </row>
    <row r="8124" spans="1:1">
      <c r="A8124" s="113"/>
    </row>
    <row r="8125" spans="1:1">
      <c r="A8125" s="113"/>
    </row>
    <row r="8126" spans="1:1">
      <c r="A8126" s="113"/>
    </row>
    <row r="8127" spans="1:1">
      <c r="A8127" s="113"/>
    </row>
    <row r="8128" spans="1:1">
      <c r="A8128" s="113"/>
    </row>
    <row r="8129" spans="1:1">
      <c r="A8129" s="113"/>
    </row>
    <row r="8130" spans="1:1">
      <c r="A8130" s="113"/>
    </row>
    <row r="8131" spans="1:1">
      <c r="A8131" s="113"/>
    </row>
    <row r="8132" spans="1:1">
      <c r="A8132" s="113"/>
    </row>
    <row r="8133" spans="1:1">
      <c r="A8133" s="113"/>
    </row>
    <row r="8134" spans="1:1">
      <c r="A8134" s="113"/>
    </row>
    <row r="8135" spans="1:1">
      <c r="A8135" s="113"/>
    </row>
    <row r="8136" spans="1:1">
      <c r="A8136" s="113"/>
    </row>
    <row r="8137" spans="1:1">
      <c r="A8137" s="113"/>
    </row>
    <row r="8138" spans="1:1">
      <c r="A8138" s="113"/>
    </row>
    <row r="8139" spans="1:1">
      <c r="A8139" s="113"/>
    </row>
    <row r="8140" spans="1:1">
      <c r="A8140" s="113"/>
    </row>
    <row r="8141" spans="1:1">
      <c r="A8141" s="113"/>
    </row>
    <row r="8142" spans="1:1">
      <c r="A8142" s="113"/>
    </row>
    <row r="8143" spans="1:1">
      <c r="A8143" s="113"/>
    </row>
    <row r="8144" spans="1:1">
      <c r="A8144" s="113"/>
    </row>
    <row r="8145" spans="1:1">
      <c r="A8145" s="113"/>
    </row>
    <row r="8146" spans="1:1">
      <c r="A8146" s="113"/>
    </row>
    <row r="8147" spans="1:1">
      <c r="A8147" s="113"/>
    </row>
    <row r="8148" spans="1:1">
      <c r="A8148" s="113"/>
    </row>
    <row r="8149" spans="1:1">
      <c r="A8149" s="113"/>
    </row>
    <row r="8150" spans="1:1">
      <c r="A8150" s="113"/>
    </row>
    <row r="8151" spans="1:1">
      <c r="A8151" s="113"/>
    </row>
    <row r="8152" spans="1:1">
      <c r="A8152" s="113"/>
    </row>
    <row r="8153" spans="1:1">
      <c r="A8153" s="113"/>
    </row>
    <row r="8154" spans="1:1">
      <c r="A8154" s="113"/>
    </row>
    <row r="8155" spans="1:1">
      <c r="A8155" s="113"/>
    </row>
    <row r="8156" spans="1:1">
      <c r="A8156" s="113"/>
    </row>
    <row r="8157" spans="1:1">
      <c r="A8157" s="113"/>
    </row>
    <row r="8158" spans="1:1">
      <c r="A8158" s="113"/>
    </row>
    <row r="8159" spans="1:1">
      <c r="A8159" s="113"/>
    </row>
    <row r="8160" spans="1:1">
      <c r="A8160" s="113"/>
    </row>
    <row r="8161" spans="1:1">
      <c r="A8161" s="113"/>
    </row>
    <row r="8162" spans="1:1">
      <c r="A8162" s="113"/>
    </row>
    <row r="8163" spans="1:1">
      <c r="A8163" s="113"/>
    </row>
    <row r="8164" spans="1:1">
      <c r="A8164" s="113"/>
    </row>
    <row r="8165" spans="1:1">
      <c r="A8165" s="113"/>
    </row>
    <row r="8166" spans="1:1">
      <c r="A8166" s="113"/>
    </row>
    <row r="8167" spans="1:1">
      <c r="A8167" s="113"/>
    </row>
    <row r="8168" spans="1:1">
      <c r="A8168" s="113"/>
    </row>
    <row r="8169" spans="1:1">
      <c r="A8169" s="113"/>
    </row>
    <row r="8170" spans="1:1">
      <c r="A8170" s="113"/>
    </row>
    <row r="8171" spans="1:1">
      <c r="A8171" s="113"/>
    </row>
    <row r="8172" spans="1:1">
      <c r="A8172" s="113"/>
    </row>
    <row r="8173" spans="1:1">
      <c r="A8173" s="113"/>
    </row>
    <row r="8174" spans="1:1">
      <c r="A8174" s="113"/>
    </row>
    <row r="8175" spans="1:1">
      <c r="A8175" s="113"/>
    </row>
    <row r="8176" spans="1:1">
      <c r="A8176" s="113"/>
    </row>
    <row r="8177" spans="1:1">
      <c r="A8177" s="113"/>
    </row>
    <row r="8178" spans="1:1">
      <c r="A8178" s="113"/>
    </row>
    <row r="8179" spans="1:1">
      <c r="A8179" s="113"/>
    </row>
    <row r="8189" spans="1:1">
      <c r="A8189" s="113"/>
    </row>
    <row r="8190" spans="1:1">
      <c r="A8190" s="113"/>
    </row>
    <row r="8191" spans="1:1">
      <c r="A8191" s="113"/>
    </row>
    <row r="8192" spans="1:1">
      <c r="A8192" s="113"/>
    </row>
    <row r="8193" spans="1:1">
      <c r="A8193" s="113"/>
    </row>
    <row r="8194" spans="1:1">
      <c r="A8194" s="113"/>
    </row>
    <row r="8195" spans="1:1">
      <c r="A8195" s="113"/>
    </row>
    <row r="8196" spans="1:1">
      <c r="A8196" s="113"/>
    </row>
    <row r="8197" spans="1:1">
      <c r="A8197" s="113"/>
    </row>
    <row r="8198" spans="1:1">
      <c r="A8198" s="113"/>
    </row>
    <row r="8199" spans="1:1">
      <c r="A8199" s="113"/>
    </row>
    <row r="8200" spans="1:1">
      <c r="A8200" s="113"/>
    </row>
    <row r="8201" spans="1:1">
      <c r="A8201" s="113"/>
    </row>
    <row r="8202" spans="1:1">
      <c r="A8202" s="113"/>
    </row>
    <row r="8203" spans="1:1">
      <c r="A8203" s="113"/>
    </row>
    <row r="8204" spans="1:1">
      <c r="A8204" s="113"/>
    </row>
    <row r="8205" spans="1:1">
      <c r="A8205" s="113"/>
    </row>
    <row r="8206" spans="1:1">
      <c r="A8206" s="113"/>
    </row>
    <row r="8207" spans="1:1">
      <c r="A8207" s="113"/>
    </row>
    <row r="8208" spans="1:1">
      <c r="A8208" s="113"/>
    </row>
    <row r="8209" spans="1:1">
      <c r="A8209" s="113"/>
    </row>
    <row r="8210" spans="1:1">
      <c r="A8210" s="113"/>
    </row>
    <row r="8211" spans="1:1">
      <c r="A8211" s="113"/>
    </row>
    <row r="8212" spans="1:1">
      <c r="A8212" s="113"/>
    </row>
    <row r="8213" spans="1:1">
      <c r="A8213" s="113"/>
    </row>
    <row r="8214" spans="1:1">
      <c r="A8214" s="113"/>
    </row>
    <row r="8215" spans="1:1">
      <c r="A8215" s="113"/>
    </row>
    <row r="8216" spans="1:1">
      <c r="A8216" s="113"/>
    </row>
    <row r="8217" spans="1:1">
      <c r="A8217" s="113"/>
    </row>
    <row r="8218" spans="1:1">
      <c r="A8218" s="113"/>
    </row>
    <row r="8219" spans="1:1">
      <c r="A8219" s="113"/>
    </row>
    <row r="8220" spans="1:1">
      <c r="A8220" s="113"/>
    </row>
    <row r="8221" spans="1:1">
      <c r="A8221" s="113"/>
    </row>
    <row r="8222" spans="1:1">
      <c r="A8222" s="113"/>
    </row>
    <row r="8223" spans="1:1">
      <c r="A8223" s="113"/>
    </row>
    <row r="8224" spans="1:1">
      <c r="A8224" s="113"/>
    </row>
    <row r="8225" spans="1:1">
      <c r="A8225" s="113"/>
    </row>
    <row r="8226" spans="1:1">
      <c r="A8226" s="113"/>
    </row>
    <row r="8227" spans="1:1">
      <c r="A8227" s="113"/>
    </row>
    <row r="8228" spans="1:1">
      <c r="A8228" s="113"/>
    </row>
    <row r="8229" spans="1:1">
      <c r="A8229" s="113"/>
    </row>
    <row r="8230" spans="1:1">
      <c r="A8230" s="113"/>
    </row>
    <row r="8231" spans="1:1">
      <c r="A8231" s="113"/>
    </row>
    <row r="8232" spans="1:1">
      <c r="A8232" s="113"/>
    </row>
    <row r="8233" spans="1:1">
      <c r="A8233" s="113"/>
    </row>
    <row r="8243" spans="1:1">
      <c r="A8243" s="113"/>
    </row>
    <row r="8244" spans="1:1">
      <c r="A8244" s="113"/>
    </row>
    <row r="8245" spans="1:1">
      <c r="A8245" s="113"/>
    </row>
    <row r="8246" spans="1:1">
      <c r="A8246" s="113"/>
    </row>
    <row r="8247" spans="1:1">
      <c r="A8247" s="113"/>
    </row>
    <row r="8248" spans="1:1">
      <c r="A8248" s="113"/>
    </row>
    <row r="8249" spans="1:1">
      <c r="A8249" s="113"/>
    </row>
    <row r="8250" spans="1:1">
      <c r="A8250" s="113"/>
    </row>
    <row r="8251" spans="1:1">
      <c r="A8251" s="113"/>
    </row>
    <row r="8252" spans="1:1">
      <c r="A8252" s="113"/>
    </row>
    <row r="8253" spans="1:1">
      <c r="A8253" s="113"/>
    </row>
    <row r="8254" spans="1:1">
      <c r="A8254" s="113"/>
    </row>
    <row r="8255" spans="1:1">
      <c r="A8255" s="113"/>
    </row>
    <row r="8256" spans="1:1">
      <c r="A8256" s="113"/>
    </row>
    <row r="8257" spans="1:1">
      <c r="A8257" s="113"/>
    </row>
    <row r="8258" spans="1:1">
      <c r="A8258" s="113"/>
    </row>
    <row r="8259" spans="1:1">
      <c r="A8259" s="113"/>
    </row>
    <row r="8260" spans="1:1">
      <c r="A8260" s="113"/>
    </row>
    <row r="8261" spans="1:1">
      <c r="A8261" s="113"/>
    </row>
    <row r="8262" spans="1:1">
      <c r="A8262" s="113"/>
    </row>
    <row r="8263" spans="1:1">
      <c r="A8263" s="113"/>
    </row>
    <row r="8264" spans="1:1">
      <c r="A8264" s="113"/>
    </row>
    <row r="8265" spans="1:1">
      <c r="A8265" s="113"/>
    </row>
    <row r="8266" spans="1:1">
      <c r="A8266" s="113"/>
    </row>
    <row r="8267" spans="1:1">
      <c r="A8267" s="113"/>
    </row>
    <row r="8268" spans="1:1">
      <c r="A8268" s="113"/>
    </row>
    <row r="8269" spans="1:1">
      <c r="A8269" s="113"/>
    </row>
    <row r="8270" spans="1:1">
      <c r="A8270" s="113"/>
    </row>
    <row r="8271" spans="1:1">
      <c r="A8271" s="113"/>
    </row>
    <row r="8272" spans="1:1">
      <c r="A8272" s="113"/>
    </row>
    <row r="8273" spans="1:1">
      <c r="A8273" s="113"/>
    </row>
    <row r="8274" spans="1:1">
      <c r="A8274" s="113"/>
    </row>
    <row r="8275" spans="1:1">
      <c r="A8275" s="113"/>
    </row>
    <row r="8276" spans="1:1">
      <c r="A8276" s="113"/>
    </row>
    <row r="8277" spans="1:1">
      <c r="A8277" s="113"/>
    </row>
    <row r="8278" spans="1:1">
      <c r="A8278" s="113"/>
    </row>
    <row r="8279" spans="1:1">
      <c r="A8279" s="113"/>
    </row>
    <row r="8280" spans="1:1">
      <c r="A8280" s="113"/>
    </row>
    <row r="8281" spans="1:1">
      <c r="A8281" s="113"/>
    </row>
    <row r="8282" spans="1:1">
      <c r="A8282" s="113"/>
    </row>
    <row r="8283" spans="1:1">
      <c r="A8283" s="113"/>
    </row>
    <row r="8284" spans="1:1">
      <c r="A8284" s="113"/>
    </row>
    <row r="8285" spans="1:1">
      <c r="A8285" s="113"/>
    </row>
    <row r="8286" spans="1:1">
      <c r="A8286" s="113"/>
    </row>
    <row r="8287" spans="1:1">
      <c r="A8287" s="113"/>
    </row>
    <row r="8297" spans="1:1">
      <c r="A8297" s="113"/>
    </row>
    <row r="8298" spans="1:1">
      <c r="A8298" s="113"/>
    </row>
    <row r="8299" spans="1:1">
      <c r="A8299" s="113"/>
    </row>
    <row r="8300" spans="1:1">
      <c r="A8300" s="113"/>
    </row>
    <row r="8301" spans="1:1">
      <c r="A8301" s="113"/>
    </row>
    <row r="8302" spans="1:1">
      <c r="A8302" s="113"/>
    </row>
    <row r="8303" spans="1:1">
      <c r="A8303" s="113"/>
    </row>
    <row r="8304" spans="1:1">
      <c r="A8304" s="113"/>
    </row>
    <row r="8305" spans="1:1">
      <c r="A8305" s="113"/>
    </row>
    <row r="8306" spans="1:1">
      <c r="A8306" s="113"/>
    </row>
    <row r="8307" spans="1:1">
      <c r="A8307" s="113"/>
    </row>
    <row r="8308" spans="1:1">
      <c r="A8308" s="113"/>
    </row>
    <row r="8309" spans="1:1">
      <c r="A8309" s="113"/>
    </row>
    <row r="8310" spans="1:1">
      <c r="A8310" s="113"/>
    </row>
    <row r="8311" spans="1:1">
      <c r="A8311" s="113"/>
    </row>
    <row r="8312" spans="1:1">
      <c r="A8312" s="113"/>
    </row>
    <row r="8313" spans="1:1">
      <c r="A8313" s="113"/>
    </row>
    <row r="8314" spans="1:1">
      <c r="A8314" s="113"/>
    </row>
    <row r="8315" spans="1:1">
      <c r="A8315" s="113"/>
    </row>
    <row r="8316" spans="1:1">
      <c r="A8316" s="113"/>
    </row>
    <row r="8317" spans="1:1">
      <c r="A8317" s="113"/>
    </row>
    <row r="8318" spans="1:1">
      <c r="A8318" s="113"/>
    </row>
    <row r="8319" spans="1:1">
      <c r="A8319" s="113"/>
    </row>
    <row r="8320" spans="1:1">
      <c r="A8320" s="113"/>
    </row>
    <row r="8321" spans="1:1">
      <c r="A8321" s="113"/>
    </row>
    <row r="8322" spans="1:1">
      <c r="A8322" s="113"/>
    </row>
    <row r="8323" spans="1:1">
      <c r="A8323" s="113"/>
    </row>
    <row r="8324" spans="1:1">
      <c r="A8324" s="113"/>
    </row>
    <row r="8325" spans="1:1">
      <c r="A8325" s="113"/>
    </row>
    <row r="8326" spans="1:1">
      <c r="A8326" s="113"/>
    </row>
    <row r="8327" spans="1:1">
      <c r="A8327" s="113"/>
    </row>
    <row r="8328" spans="1:1">
      <c r="A8328" s="113"/>
    </row>
    <row r="8329" spans="1:1">
      <c r="A8329" s="113"/>
    </row>
    <row r="8330" spans="1:1">
      <c r="A8330" s="113"/>
    </row>
    <row r="8331" spans="1:1">
      <c r="A8331" s="113"/>
    </row>
    <row r="8332" spans="1:1">
      <c r="A8332" s="113"/>
    </row>
    <row r="8333" spans="1:1">
      <c r="A8333" s="113"/>
    </row>
    <row r="8334" spans="1:1">
      <c r="A8334" s="113"/>
    </row>
    <row r="8335" spans="1:1">
      <c r="A8335" s="113"/>
    </row>
    <row r="8336" spans="1:1">
      <c r="A8336" s="113"/>
    </row>
    <row r="8337" spans="1:1">
      <c r="A8337" s="113"/>
    </row>
    <row r="8338" spans="1:1">
      <c r="A8338" s="113"/>
    </row>
    <row r="8339" spans="1:1">
      <c r="A8339" s="113"/>
    </row>
    <row r="8340" spans="1:1">
      <c r="A8340" s="113"/>
    </row>
    <row r="8341" spans="1:1">
      <c r="A8341" s="113"/>
    </row>
    <row r="8351" spans="1:1">
      <c r="A8351" s="113"/>
    </row>
    <row r="8352" spans="1:1">
      <c r="A8352" s="113"/>
    </row>
    <row r="8353" spans="1:1">
      <c r="A8353" s="113"/>
    </row>
    <row r="8354" spans="1:1">
      <c r="A8354" s="113"/>
    </row>
    <row r="8355" spans="1:1">
      <c r="A8355" s="113"/>
    </row>
    <row r="8356" spans="1:1">
      <c r="A8356" s="113"/>
    </row>
    <row r="8357" spans="1:1">
      <c r="A8357" s="113"/>
    </row>
    <row r="8358" spans="1:1">
      <c r="A8358" s="113"/>
    </row>
    <row r="8359" spans="1:1">
      <c r="A8359" s="113"/>
    </row>
    <row r="8360" spans="1:1">
      <c r="A8360" s="113"/>
    </row>
    <row r="8361" spans="1:1">
      <c r="A8361" s="113"/>
    </row>
    <row r="8362" spans="1:1">
      <c r="A8362" s="113"/>
    </row>
    <row r="8363" spans="1:1">
      <c r="A8363" s="113"/>
    </row>
    <row r="8364" spans="1:1">
      <c r="A8364" s="113"/>
    </row>
    <row r="8365" spans="1:1">
      <c r="A8365" s="113"/>
    </row>
    <row r="8366" spans="1:1">
      <c r="A8366" s="113"/>
    </row>
    <row r="8367" spans="1:1">
      <c r="A8367" s="113"/>
    </row>
    <row r="8368" spans="1:1">
      <c r="A8368" s="113"/>
    </row>
    <row r="8405" spans="1:1">
      <c r="A8405" s="113"/>
    </row>
    <row r="8406" spans="1:1">
      <c r="A8406" s="113"/>
    </row>
    <row r="8407" spans="1:1">
      <c r="A8407" s="113"/>
    </row>
    <row r="8408" spans="1:1">
      <c r="A8408" s="113"/>
    </row>
    <row r="8409" spans="1:1">
      <c r="A8409" s="113"/>
    </row>
    <row r="8410" spans="1:1">
      <c r="A8410" s="113"/>
    </row>
    <row r="8411" spans="1:1">
      <c r="A8411" s="113"/>
    </row>
    <row r="8412" spans="1:1">
      <c r="A8412" s="113"/>
    </row>
    <row r="8413" spans="1:1">
      <c r="A8413" s="113"/>
    </row>
    <row r="8414" spans="1:1">
      <c r="A8414" s="113"/>
    </row>
    <row r="8415" spans="1:1">
      <c r="A8415" s="113"/>
    </row>
    <row r="8416" spans="1:1">
      <c r="A8416" s="113"/>
    </row>
    <row r="8417" spans="1:1">
      <c r="A8417" s="113"/>
    </row>
    <row r="8418" spans="1:1">
      <c r="A8418" s="113"/>
    </row>
    <row r="8419" spans="1:1">
      <c r="A8419" s="113"/>
    </row>
    <row r="8420" spans="1:1">
      <c r="A8420" s="113"/>
    </row>
    <row r="8421" spans="1:1">
      <c r="A8421" s="113"/>
    </row>
    <row r="8422" spans="1:1">
      <c r="A8422" s="113"/>
    </row>
    <row r="8459" spans="1:1">
      <c r="A8459" s="113"/>
    </row>
    <row r="8460" spans="1:1">
      <c r="A8460" s="113"/>
    </row>
    <row r="8461" spans="1:1">
      <c r="A8461" s="113"/>
    </row>
    <row r="8462" spans="1:1">
      <c r="A8462" s="113"/>
    </row>
    <row r="8463" spans="1:1">
      <c r="A8463" s="113"/>
    </row>
    <row r="8464" spans="1:1">
      <c r="A8464" s="113"/>
    </row>
    <row r="8465" spans="1:1">
      <c r="A8465" s="113"/>
    </row>
    <row r="8466" spans="1:1">
      <c r="A8466" s="113"/>
    </row>
    <row r="8467" spans="1:1">
      <c r="A8467" s="113"/>
    </row>
    <row r="8471" spans="1:1">
      <c r="A8471" s="113"/>
    </row>
    <row r="8513" spans="1:1">
      <c r="A8513" s="113"/>
    </row>
    <row r="8514" spans="1:1">
      <c r="A8514" s="113"/>
    </row>
    <row r="8515" spans="1:1">
      <c r="A8515" s="113"/>
    </row>
    <row r="8516" spans="1:1">
      <c r="A8516" s="113"/>
    </row>
    <row r="8517" spans="1:1">
      <c r="A8517" s="113"/>
    </row>
    <row r="8518" spans="1:1">
      <c r="A8518" s="113"/>
    </row>
    <row r="8519" spans="1:1">
      <c r="A8519" s="113"/>
    </row>
    <row r="8520" spans="1:1">
      <c r="A8520" s="113"/>
    </row>
    <row r="8521" spans="1:1">
      <c r="A8521" s="113"/>
    </row>
    <row r="8522" spans="1:1">
      <c r="A8522" s="113"/>
    </row>
    <row r="8523" spans="1:1">
      <c r="A8523" s="113"/>
    </row>
    <row r="8524" spans="1:1">
      <c r="A8524" s="113"/>
    </row>
    <row r="8525" spans="1:1">
      <c r="A8525" s="113"/>
    </row>
    <row r="8526" spans="1:1">
      <c r="A8526" s="113"/>
    </row>
    <row r="8527" spans="1:1">
      <c r="A8527" s="113"/>
    </row>
    <row r="8528" spans="1:1">
      <c r="A8528" s="113"/>
    </row>
    <row r="8529" spans="1:1">
      <c r="A8529" s="113"/>
    </row>
    <row r="8530" spans="1:1">
      <c r="A8530" s="113"/>
    </row>
    <row r="8531" spans="1:1">
      <c r="A8531" s="113"/>
    </row>
    <row r="8532" spans="1:1">
      <c r="A8532" s="113"/>
    </row>
    <row r="8533" spans="1:1">
      <c r="A8533" s="113"/>
    </row>
    <row r="8534" spans="1:1">
      <c r="A8534" s="113"/>
    </row>
    <row r="8535" spans="1:1">
      <c r="A8535" s="113"/>
    </row>
    <row r="8536" spans="1:1">
      <c r="A8536" s="113"/>
    </row>
    <row r="8537" spans="1:1">
      <c r="A8537" s="113"/>
    </row>
    <row r="8538" spans="1:1">
      <c r="A8538" s="113"/>
    </row>
    <row r="8539" spans="1:1">
      <c r="A8539" s="113"/>
    </row>
    <row r="8546" spans="1:1">
      <c r="A8546" s="113"/>
    </row>
    <row r="8567" spans="1:1">
      <c r="A8567" s="113"/>
    </row>
    <row r="8568" spans="1:1">
      <c r="A8568" s="113"/>
    </row>
    <row r="8569" spans="1:1">
      <c r="A8569" s="113"/>
    </row>
    <row r="8570" spans="1:1">
      <c r="A8570" s="113"/>
    </row>
    <row r="8571" spans="1:1">
      <c r="A8571" s="113"/>
    </row>
    <row r="8572" spans="1:1">
      <c r="A8572" s="113"/>
    </row>
    <row r="8573" spans="1:1">
      <c r="A8573" s="113"/>
    </row>
    <row r="8574" spans="1:1">
      <c r="A8574" s="113"/>
    </row>
    <row r="8575" spans="1:1">
      <c r="A8575" s="113"/>
    </row>
    <row r="8576" spans="1:1">
      <c r="A8576" s="113"/>
    </row>
    <row r="8577" spans="1:1">
      <c r="A8577" s="113"/>
    </row>
    <row r="8578" spans="1:1">
      <c r="A8578" s="113"/>
    </row>
    <row r="8579" spans="1:1">
      <c r="A8579" s="113"/>
    </row>
    <row r="8580" spans="1:1">
      <c r="A8580" s="113"/>
    </row>
    <row r="8581" spans="1:1">
      <c r="A8581" s="113"/>
    </row>
    <row r="8582" spans="1:1">
      <c r="A8582" s="113"/>
    </row>
    <row r="8583" spans="1:1">
      <c r="A8583" s="113"/>
    </row>
    <row r="8584" spans="1:1">
      <c r="A8584" s="113"/>
    </row>
    <row r="8621" spans="1:1">
      <c r="A8621" s="113"/>
    </row>
    <row r="8622" spans="1:1">
      <c r="A8622" s="113"/>
    </row>
    <row r="8623" spans="1:1">
      <c r="A8623" s="113"/>
    </row>
    <row r="8624" spans="1:1">
      <c r="A8624" s="113"/>
    </row>
    <row r="8625" spans="1:1">
      <c r="A8625" s="113"/>
    </row>
    <row r="8626" spans="1:1">
      <c r="A8626" s="113"/>
    </row>
    <row r="8627" spans="1:1">
      <c r="A8627" s="113"/>
    </row>
    <row r="8628" spans="1:1">
      <c r="A8628" s="113"/>
    </row>
    <row r="8629" spans="1:1">
      <c r="A8629" s="113"/>
    </row>
    <row r="8630" spans="1:1">
      <c r="A8630" s="113"/>
    </row>
    <row r="8631" spans="1:1">
      <c r="A8631" s="113"/>
    </row>
    <row r="8632" spans="1:1">
      <c r="A8632" s="113"/>
    </row>
    <row r="8633" spans="1:1">
      <c r="A8633" s="113"/>
    </row>
    <row r="8634" spans="1:1">
      <c r="A8634" s="113"/>
    </row>
    <row r="8635" spans="1:1">
      <c r="A8635" s="113"/>
    </row>
    <row r="8636" spans="1:1">
      <c r="A8636" s="113"/>
    </row>
    <row r="8637" spans="1:1">
      <c r="A8637" s="113"/>
    </row>
    <row r="8638" spans="1:1">
      <c r="A8638" s="113"/>
    </row>
    <row r="8639" spans="1:1">
      <c r="A8639" s="113"/>
    </row>
    <row r="8640" spans="1:1">
      <c r="A8640" s="113"/>
    </row>
    <row r="8641" spans="1:1">
      <c r="A8641" s="113"/>
    </row>
    <row r="8642" spans="1:1">
      <c r="A8642" s="113"/>
    </row>
    <row r="8643" spans="1:1">
      <c r="A8643" s="113"/>
    </row>
    <row r="8644" spans="1:1">
      <c r="A8644" s="113"/>
    </row>
    <row r="8645" spans="1:1">
      <c r="A8645" s="113"/>
    </row>
    <row r="8646" spans="1:1">
      <c r="A8646" s="113"/>
    </row>
    <row r="8647" spans="1:1">
      <c r="A8647" s="113"/>
    </row>
    <row r="8649" spans="1:1">
      <c r="A8649" s="113"/>
    </row>
    <row r="8650" spans="1:1">
      <c r="A8650" s="113"/>
    </row>
    <row r="8651" spans="1:1">
      <c r="A8651" s="113"/>
    </row>
    <row r="8652" spans="1:1">
      <c r="A8652" s="113"/>
    </row>
    <row r="8653" spans="1:1">
      <c r="A8653" s="113"/>
    </row>
    <row r="8654" spans="1:1">
      <c r="A8654" s="113"/>
    </row>
    <row r="8655" spans="1:1">
      <c r="A8655" s="113"/>
    </row>
    <row r="8656" spans="1:1">
      <c r="A8656" s="113"/>
    </row>
    <row r="8675" spans="1:1">
      <c r="A8675" s="113"/>
    </row>
    <row r="8676" spans="1:1">
      <c r="A8676" s="113"/>
    </row>
    <row r="8677" spans="1:1">
      <c r="A8677" s="113"/>
    </row>
    <row r="8678" spans="1:1">
      <c r="A8678" s="113"/>
    </row>
    <row r="8679" spans="1:1">
      <c r="A8679" s="113"/>
    </row>
    <row r="8680" spans="1:1">
      <c r="A8680" s="113"/>
    </row>
    <row r="8681" spans="1:1">
      <c r="A8681" s="113"/>
    </row>
    <row r="8682" spans="1:1">
      <c r="A8682" s="113"/>
    </row>
    <row r="8683" spans="1:1">
      <c r="A8683" s="113"/>
    </row>
    <row r="8684" spans="1:1">
      <c r="A8684" s="113"/>
    </row>
    <row r="8685" spans="1:1">
      <c r="A8685" s="113"/>
    </row>
    <row r="8686" spans="1:1">
      <c r="A8686" s="113"/>
    </row>
    <row r="8687" spans="1:1">
      <c r="A8687" s="113"/>
    </row>
    <row r="8688" spans="1:1">
      <c r="A8688" s="113"/>
    </row>
    <row r="8689" spans="1:1">
      <c r="A8689" s="113"/>
    </row>
    <row r="8690" spans="1:1">
      <c r="A8690" s="113"/>
    </row>
    <row r="8691" spans="1:1">
      <c r="A8691" s="113"/>
    </row>
    <row r="8692" spans="1:1">
      <c r="A8692" s="113"/>
    </row>
    <row r="8729" spans="1:1">
      <c r="A8729" s="113"/>
    </row>
    <row r="8730" spans="1:1">
      <c r="A8730" s="113"/>
    </row>
    <row r="8731" spans="1:1">
      <c r="A8731" s="113"/>
    </row>
    <row r="8732" spans="1:1">
      <c r="A8732" s="113"/>
    </row>
    <row r="8733" spans="1:1">
      <c r="A8733" s="113"/>
    </row>
    <row r="8734" spans="1:1">
      <c r="A8734" s="113"/>
    </row>
    <row r="8735" spans="1:1">
      <c r="A8735" s="113"/>
    </row>
    <row r="8736" spans="1:1">
      <c r="A8736" s="113"/>
    </row>
    <row r="8737" spans="1:1">
      <c r="A8737" s="113"/>
    </row>
    <row r="8738" spans="1:1">
      <c r="A8738" s="113"/>
    </row>
    <row r="8739" spans="1:1">
      <c r="A8739" s="113"/>
    </row>
    <row r="8740" spans="1:1">
      <c r="A8740" s="113"/>
    </row>
    <row r="8741" spans="1:1">
      <c r="A8741" s="113"/>
    </row>
    <row r="8742" spans="1:1">
      <c r="A8742" s="113"/>
    </row>
    <row r="8743" spans="1:1">
      <c r="A8743" s="113"/>
    </row>
    <row r="8744" spans="1:1">
      <c r="A8744" s="113"/>
    </row>
    <row r="8745" spans="1:1">
      <c r="A8745" s="113"/>
    </row>
    <row r="8746" spans="1:1">
      <c r="A8746" s="113"/>
    </row>
    <row r="8783" spans="1:1">
      <c r="A8783" s="113"/>
    </row>
    <row r="8784" spans="1:1">
      <c r="A8784" s="113"/>
    </row>
    <row r="8785" spans="1:1">
      <c r="A8785" s="113"/>
    </row>
    <row r="8786" spans="1:1">
      <c r="A8786" s="113"/>
    </row>
    <row r="8787" spans="1:1">
      <c r="A8787" s="113"/>
    </row>
    <row r="8788" spans="1:1">
      <c r="A8788" s="113"/>
    </row>
    <row r="8789" spans="1:1">
      <c r="A8789" s="113"/>
    </row>
    <row r="8790" spans="1:1">
      <c r="A8790" s="113"/>
    </row>
    <row r="8791" spans="1:1">
      <c r="A8791" s="113"/>
    </row>
    <row r="8792" spans="1:1">
      <c r="A8792" s="113"/>
    </row>
    <row r="8793" spans="1:1">
      <c r="A8793" s="113"/>
    </row>
    <row r="8794" spans="1:1">
      <c r="A8794" s="113"/>
    </row>
    <row r="8795" spans="1:1">
      <c r="A8795" s="113"/>
    </row>
    <row r="8796" spans="1:1">
      <c r="A8796" s="113"/>
    </row>
    <row r="8797" spans="1:1">
      <c r="A8797" s="113"/>
    </row>
    <row r="8798" spans="1:1">
      <c r="A8798" s="113"/>
    </row>
    <row r="8799" spans="1:1">
      <c r="A8799" s="113"/>
    </row>
    <row r="8800" spans="1:1">
      <c r="A8800" s="113"/>
    </row>
    <row r="8837" spans="1:1">
      <c r="A8837" s="113"/>
    </row>
    <row r="8838" spans="1:1">
      <c r="A8838" s="113"/>
    </row>
    <row r="8839" spans="1:1">
      <c r="A8839" s="113"/>
    </row>
    <row r="8840" spans="1:1">
      <c r="A8840" s="113"/>
    </row>
    <row r="8841" spans="1:1">
      <c r="A8841" s="113"/>
    </row>
    <row r="8842" spans="1:1">
      <c r="A8842" s="113"/>
    </row>
    <row r="8843" spans="1:1">
      <c r="A8843" s="113"/>
    </row>
    <row r="8844" spans="1:1">
      <c r="A8844" s="113"/>
    </row>
    <row r="8845" spans="1:1">
      <c r="A8845" s="113"/>
    </row>
    <row r="8846" spans="1:1">
      <c r="A8846" s="113"/>
    </row>
    <row r="8847" spans="1:1">
      <c r="A8847" s="113"/>
    </row>
    <row r="8848" spans="1:1">
      <c r="A8848" s="113"/>
    </row>
    <row r="8849" spans="1:1">
      <c r="A8849" s="113"/>
    </row>
    <row r="8850" spans="1:1">
      <c r="A8850" s="113"/>
    </row>
    <row r="8851" spans="1:1">
      <c r="A8851" s="113"/>
    </row>
    <row r="8852" spans="1:1">
      <c r="A8852" s="113"/>
    </row>
    <row r="8853" spans="1:1">
      <c r="A8853" s="113"/>
    </row>
    <row r="8854" spans="1:1">
      <c r="A8854" s="113"/>
    </row>
  </sheetData>
  <mergeCells count="69">
    <mergeCell ref="J91:J96"/>
    <mergeCell ref="K91:K92"/>
    <mergeCell ref="K93:K94"/>
    <mergeCell ref="K95:K96"/>
    <mergeCell ref="E83:E84"/>
    <mergeCell ref="M83:N83"/>
    <mergeCell ref="E85:E86"/>
    <mergeCell ref="J85:J90"/>
    <mergeCell ref="K85:K86"/>
    <mergeCell ref="K87:K88"/>
    <mergeCell ref="K89:K90"/>
    <mergeCell ref="AE70:AG70"/>
    <mergeCell ref="AH70:AJ70"/>
    <mergeCell ref="M70:O70"/>
    <mergeCell ref="P70:R70"/>
    <mergeCell ref="S70:U70"/>
    <mergeCell ref="V70:X70"/>
    <mergeCell ref="E75:E76"/>
    <mergeCell ref="E73:E74"/>
    <mergeCell ref="D35:D45"/>
    <mergeCell ref="D46:D56"/>
    <mergeCell ref="D57:D67"/>
    <mergeCell ref="G70:I70"/>
    <mergeCell ref="J70:L70"/>
    <mergeCell ref="V33:X33"/>
    <mergeCell ref="Y33:AA33"/>
    <mergeCell ref="AB33:AD33"/>
    <mergeCell ref="Y70:AA70"/>
    <mergeCell ref="AB70:AD70"/>
    <mergeCell ref="AE33:AG33"/>
    <mergeCell ref="AH33:AJ33"/>
    <mergeCell ref="G33:I33"/>
    <mergeCell ref="J33:L33"/>
    <mergeCell ref="M33:O33"/>
    <mergeCell ref="P33:R33"/>
    <mergeCell ref="S33:U33"/>
    <mergeCell ref="AH18:AJ18"/>
    <mergeCell ref="G32:I32"/>
    <mergeCell ref="J32:L32"/>
    <mergeCell ref="M32:O32"/>
    <mergeCell ref="P32:R32"/>
    <mergeCell ref="S32:U32"/>
    <mergeCell ref="V32:X32"/>
    <mergeCell ref="Y32:AA32"/>
    <mergeCell ref="AB32:AD32"/>
    <mergeCell ref="AE32:AG32"/>
    <mergeCell ref="AH32:AJ32"/>
    <mergeCell ref="AH17:AJ17"/>
    <mergeCell ref="G18:I18"/>
    <mergeCell ref="J18:L18"/>
    <mergeCell ref="M18:O18"/>
    <mergeCell ref="P18:R18"/>
    <mergeCell ref="S18:U18"/>
    <mergeCell ref="V18:X18"/>
    <mergeCell ref="Y18:AA18"/>
    <mergeCell ref="AB18:AD18"/>
    <mergeCell ref="AE18:AG18"/>
    <mergeCell ref="P17:R17"/>
    <mergeCell ref="S17:U17"/>
    <mergeCell ref="V17:X17"/>
    <mergeCell ref="Y17:AA17"/>
    <mergeCell ref="AB17:AD17"/>
    <mergeCell ref="AE17:AG17"/>
    <mergeCell ref="G2:I2"/>
    <mergeCell ref="J2:L2"/>
    <mergeCell ref="M2:O2"/>
    <mergeCell ref="G17:I17"/>
    <mergeCell ref="J17:L17"/>
    <mergeCell ref="M17:O17"/>
  </mergeCells>
  <pageMargins left="0.7" right="0.7" top="0.75" bottom="0.75" header="0.3" footer="0.3"/>
  <pageSetup paperSize="9" orientation="portrait"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05"/>
  <sheetViews>
    <sheetView zoomScaleNormal="100" workbookViewId="0">
      <selection activeCell="D27" sqref="D27"/>
    </sheetView>
  </sheetViews>
  <sheetFormatPr defaultRowHeight="14.4"/>
  <cols>
    <col min="1" max="1" width="13" bestFit="1" customWidth="1"/>
    <col min="2" max="2" width="19.21875" bestFit="1" customWidth="1"/>
    <col min="3" max="3" width="28.21875" customWidth="1"/>
    <col min="4" max="4" width="30" bestFit="1" customWidth="1"/>
    <col min="5" max="5" width="21.5546875" bestFit="1" customWidth="1"/>
    <col min="6" max="6" width="28.44140625" bestFit="1" customWidth="1"/>
    <col min="10" max="10" width="28.21875" bestFit="1" customWidth="1"/>
    <col min="11" max="11" width="12.88671875" bestFit="1" customWidth="1"/>
    <col min="12" max="12" width="14.44140625" bestFit="1" customWidth="1"/>
    <col min="13" max="13" width="8.77734375" bestFit="1" customWidth="1"/>
    <col min="14" max="14" width="10.77734375" bestFit="1" customWidth="1"/>
    <col min="15" max="15" width="11.21875" bestFit="1" customWidth="1"/>
    <col min="16" max="16" width="9.88671875" bestFit="1" customWidth="1"/>
    <col min="17" max="17" width="10.77734375" bestFit="1" customWidth="1"/>
    <col min="18" max="18" width="11.21875" bestFit="1" customWidth="1"/>
    <col min="19" max="19" width="8.77734375" bestFit="1" customWidth="1"/>
    <col min="20" max="20" width="10.77734375" bestFit="1" customWidth="1"/>
    <col min="21" max="21" width="11.21875" bestFit="1" customWidth="1"/>
  </cols>
  <sheetData>
    <row r="1" spans="1:21">
      <c r="A1" t="s">
        <v>99</v>
      </c>
      <c r="B1" t="s">
        <v>100</v>
      </c>
      <c r="C1" t="s">
        <v>101</v>
      </c>
      <c r="D1" t="s">
        <v>102</v>
      </c>
      <c r="E1" t="s">
        <v>103</v>
      </c>
      <c r="F1" t="s">
        <v>104</v>
      </c>
    </row>
    <row r="2" spans="1:21" ht="16.2">
      <c r="A2" s="180" t="s">
        <v>157</v>
      </c>
      <c r="B2" s="180"/>
      <c r="C2" s="180"/>
      <c r="D2" s="180"/>
      <c r="E2" s="180"/>
      <c r="F2" s="180" t="s">
        <v>161</v>
      </c>
    </row>
    <row r="3" spans="1:21">
      <c r="A3" s="181" t="s">
        <v>158</v>
      </c>
      <c r="B3" s="181" t="s">
        <v>162</v>
      </c>
      <c r="C3" s="181" t="s">
        <v>101</v>
      </c>
      <c r="D3" s="181" t="s">
        <v>163</v>
      </c>
      <c r="E3" s="181" t="s">
        <v>164</v>
      </c>
      <c r="F3" s="181" t="s">
        <v>165</v>
      </c>
    </row>
    <row r="4" spans="1:21">
      <c r="A4">
        <v>1</v>
      </c>
      <c r="B4">
        <v>110</v>
      </c>
      <c r="D4" t="s">
        <v>105</v>
      </c>
      <c r="E4">
        <v>1</v>
      </c>
      <c r="F4">
        <v>93</v>
      </c>
    </row>
    <row r="5" spans="1:21">
      <c r="A5">
        <v>2</v>
      </c>
      <c r="B5">
        <v>110</v>
      </c>
      <c r="D5" t="s">
        <v>106</v>
      </c>
      <c r="E5">
        <v>7</v>
      </c>
      <c r="F5">
        <v>1288</v>
      </c>
    </row>
    <row r="6" spans="1:21">
      <c r="A6">
        <v>3</v>
      </c>
      <c r="B6">
        <v>110</v>
      </c>
      <c r="C6" t="s">
        <v>107</v>
      </c>
      <c r="D6" t="s">
        <v>108</v>
      </c>
      <c r="E6">
        <v>2</v>
      </c>
      <c r="F6">
        <v>366</v>
      </c>
    </row>
    <row r="7" spans="1:21">
      <c r="A7">
        <v>4</v>
      </c>
      <c r="B7">
        <v>110</v>
      </c>
      <c r="C7" t="s">
        <v>107</v>
      </c>
      <c r="D7" t="s">
        <v>109</v>
      </c>
      <c r="E7">
        <v>3</v>
      </c>
      <c r="F7">
        <v>622</v>
      </c>
    </row>
    <row r="8" spans="1:21">
      <c r="A8">
        <v>5</v>
      </c>
      <c r="B8">
        <v>110</v>
      </c>
      <c r="C8" t="s">
        <v>107</v>
      </c>
      <c r="D8" t="s">
        <v>105</v>
      </c>
      <c r="E8">
        <v>29</v>
      </c>
      <c r="F8">
        <v>4589</v>
      </c>
    </row>
    <row r="9" spans="1:21">
      <c r="A9">
        <v>6</v>
      </c>
      <c r="B9">
        <v>110</v>
      </c>
      <c r="C9" t="s">
        <v>107</v>
      </c>
      <c r="D9" t="s">
        <v>110</v>
      </c>
      <c r="E9">
        <v>4</v>
      </c>
      <c r="F9">
        <v>653</v>
      </c>
    </row>
    <row r="10" spans="1:21">
      <c r="A10">
        <v>7</v>
      </c>
      <c r="B10">
        <v>110</v>
      </c>
      <c r="C10" t="s">
        <v>107</v>
      </c>
      <c r="D10" t="s">
        <v>106</v>
      </c>
      <c r="E10">
        <v>1880</v>
      </c>
      <c r="F10">
        <v>354149</v>
      </c>
    </row>
    <row r="11" spans="1:21">
      <c r="A11">
        <v>8</v>
      </c>
      <c r="B11">
        <v>110</v>
      </c>
      <c r="C11" t="s">
        <v>111</v>
      </c>
      <c r="D11" t="s">
        <v>109</v>
      </c>
      <c r="E11">
        <v>12</v>
      </c>
      <c r="F11">
        <v>2279</v>
      </c>
    </row>
    <row r="12" spans="1:21" ht="15" thickBot="1">
      <c r="A12">
        <v>9</v>
      </c>
      <c r="B12">
        <v>110</v>
      </c>
      <c r="C12" t="s">
        <v>111</v>
      </c>
      <c r="D12" t="s">
        <v>106</v>
      </c>
      <c r="E12">
        <v>75</v>
      </c>
      <c r="F12">
        <v>15449</v>
      </c>
      <c r="M12" s="305" t="s">
        <v>113</v>
      </c>
      <c r="N12" s="305"/>
      <c r="O12" s="305"/>
      <c r="P12" s="305"/>
      <c r="Q12" s="305"/>
      <c r="R12" s="305"/>
      <c r="S12" s="305"/>
      <c r="T12" s="305"/>
      <c r="U12" s="305"/>
    </row>
    <row r="13" spans="1:21" ht="15.6" thickTop="1" thickBot="1">
      <c r="A13">
        <v>10</v>
      </c>
      <c r="B13">
        <v>110</v>
      </c>
      <c r="C13" t="s">
        <v>112</v>
      </c>
      <c r="D13" t="s">
        <v>108</v>
      </c>
      <c r="E13">
        <v>393</v>
      </c>
      <c r="F13">
        <v>78741</v>
      </c>
      <c r="M13" s="306" t="s">
        <v>114</v>
      </c>
      <c r="N13" s="307"/>
      <c r="O13" s="307"/>
      <c r="P13" s="308" t="s">
        <v>115</v>
      </c>
      <c r="Q13" s="309"/>
      <c r="R13" s="310"/>
      <c r="S13" s="309" t="s">
        <v>116</v>
      </c>
      <c r="T13" s="309"/>
      <c r="U13" s="311"/>
    </row>
    <row r="14" spans="1:21" ht="15.6" thickTop="1" thickBot="1">
      <c r="A14">
        <v>11</v>
      </c>
      <c r="B14">
        <v>110</v>
      </c>
      <c r="C14" t="s">
        <v>112</v>
      </c>
      <c r="D14" t="s">
        <v>109</v>
      </c>
      <c r="E14">
        <v>107</v>
      </c>
      <c r="F14">
        <v>21629</v>
      </c>
      <c r="J14" t="s">
        <v>117</v>
      </c>
      <c r="K14" s="62" t="s">
        <v>101</v>
      </c>
      <c r="L14" s="63" t="s">
        <v>118</v>
      </c>
      <c r="M14" s="64" t="s">
        <v>119</v>
      </c>
      <c r="N14" s="65" t="s">
        <v>120</v>
      </c>
      <c r="O14" s="65" t="s">
        <v>106</v>
      </c>
      <c r="P14" s="66" t="s">
        <v>119</v>
      </c>
      <c r="Q14" s="65" t="s">
        <v>120</v>
      </c>
      <c r="R14" s="67" t="s">
        <v>106</v>
      </c>
      <c r="S14" s="65" t="s">
        <v>119</v>
      </c>
      <c r="T14" s="65" t="s">
        <v>120</v>
      </c>
      <c r="U14" s="68" t="s">
        <v>106</v>
      </c>
    </row>
    <row r="15" spans="1:21" ht="15" thickTop="1">
      <c r="A15">
        <v>12</v>
      </c>
      <c r="B15">
        <v>110</v>
      </c>
      <c r="C15" t="s">
        <v>112</v>
      </c>
      <c r="D15" t="s">
        <v>105</v>
      </c>
      <c r="E15">
        <v>185</v>
      </c>
      <c r="F15">
        <v>35185</v>
      </c>
      <c r="J15" s="69" t="s">
        <v>107</v>
      </c>
      <c r="K15" s="70" t="s">
        <v>121</v>
      </c>
      <c r="L15" s="71" t="s">
        <v>9</v>
      </c>
      <c r="M15" s="72">
        <f>SUM(SUMIFS($F$4:$F$405,$C$4:$C$405,$J15,$D$4:$D$405,"Central DH",$B$4:$B$405,{110,120,5101}))+SUM(SUMIFS($F$4:$F$405,$C$4:$C$405,$J15,$D$4:$D$405,"Central Next-to-DH",$B$4:$B$405,{110,120,5101}))</f>
        <v>394115</v>
      </c>
      <c r="N15" s="73">
        <f>SUM(SUMIFS($F$4:$F$405,$C$4:$C$405,$J15,$D$4:$D$405,"Decentral DH",$B$4:$B$405,{110,120,5101}))+SUM(SUMIFS($F$4:$F$405,$C$4:$C$405,$J15,$D$4:$D$405,"Decentral Next-to-DH",$B$4:$B$405,{110,120,5101}))</f>
        <v>506727</v>
      </c>
      <c r="O15" s="73">
        <f>SUM(SUMIFS($F$4:$F$405,$C$4:$C$405,$J15,$D$4:$D$405,"Individual",$B$4:$B$405,{110,120,5101}))</f>
        <v>1056027</v>
      </c>
      <c r="P15" s="74">
        <f>SUM(SUMIFS($F$4:$F$405,$C$4:$C$405,$J15,$D$4:$D$405,"Central DH",$B$4:$B$405,{140,150,160,190}))+SUM(SUMIFS($F$4:$F$405,$C$4:$C$405,$J15,$D$4:$D$405,"Central Next-to-DH",$B$4:$B$405,{140,150,160,190}))</f>
        <v>137645</v>
      </c>
      <c r="Q15" s="73">
        <f>SUM(SUMIFS($F$4:$F$405,$C$4:$C$405,$J15,$D$4:$D$405,"Decentral DH",$B$4:$B$405,{140,150,160,190}))+SUM(SUMIFS($F$4:$F$405,$C$4:$C$405,$J15,$D$4:$D$405,"Decentral Next-to-DH",$B$4:$B$405,{140,150,160,190}))</f>
        <v>48932</v>
      </c>
      <c r="R15" s="75">
        <f>SUM(SUMIFS($F$4:$F$405,$C$4:$C$405,$J15,$D$4:$D$405,"Individual",$B$4:$B$405,{140,150,160,190}))</f>
        <v>34694</v>
      </c>
      <c r="S15" s="73">
        <f t="shared" ref="S15:S25" si="0">SUM(SUMIFS($F$4:$F$405,$C$4:$C$405,$J15,$D$4:$D$405,"Central DH",$B$4:$B$405,130))+SUM(SUMIFS($F$4:$F$405,$C$4:$C$405,$J15,$D$4:$D$405,"Central Next-to-DH",$B$4:$B$405,130))</f>
        <v>273226</v>
      </c>
      <c r="T15" s="73">
        <f t="shared" ref="T15:T25" si="1">SUM(SUMIFS($F$4:$F$405,$C$4:$C$405,$J15,$D$4:$D$405,"Decentral DH",$B$4:$B$405,130))+SUM(SUMIFS($F$4:$F$405,$C$4:$C$405,$J15,$D$4:$D$405,"Decentral Next-to-DH",$B$4:$B$405,130))</f>
        <v>161111</v>
      </c>
      <c r="U15" s="76">
        <f t="shared" ref="U15:U25" si="2">SUM(SUMIFS($F$4:$F$405,$C$4:$C$405,$J15,$D$4:$D$405,"Individual",$B$4:$B$405,130))</f>
        <v>76268</v>
      </c>
    </row>
    <row r="16" spans="1:21">
      <c r="A16">
        <v>13</v>
      </c>
      <c r="B16">
        <v>110</v>
      </c>
      <c r="C16" t="s">
        <v>112</v>
      </c>
      <c r="D16" t="s">
        <v>110</v>
      </c>
      <c r="E16">
        <v>141</v>
      </c>
      <c r="F16">
        <v>26721</v>
      </c>
      <c r="J16" s="69" t="s">
        <v>112</v>
      </c>
      <c r="K16" s="77" t="s">
        <v>123</v>
      </c>
      <c r="L16" s="78" t="s">
        <v>8</v>
      </c>
      <c r="M16" s="79">
        <f>SUM(SUMIFS($F$4:$F$405,$C$4:$C$405,$J16,$D$4:$D$405,"Central DH",$B$4:$B$405,{110,120,5101}))+SUM(SUMIFS($F$4:$F$405,$C$4:$C$405,$J16,$D$4:$D$405,"Central Next-to-DH",$B$4:$B$405,{110,120,5101}))</f>
        <v>5667895</v>
      </c>
      <c r="N16" s="80">
        <f>SUM(SUMIFS($F$4:$F$405,$C$4:$C$405,$J16,$D$4:$D$405,"Decentral DH",$B$4:$B$405,{110,120,5101}))+SUM(SUMIFS($F$4:$F$405,$C$4:$C$405,$J16,$D$4:$D$405,"Decentral Next-to-DH",$B$4:$B$405,{110,120,5101}))</f>
        <v>3878573</v>
      </c>
      <c r="O16" s="80">
        <f>SUM(SUMIFS($F$4:$F$405,$C$4:$C$405,$J16,$D$4:$D$405,"Individual",$B$4:$B$405,{110,120,5101}))</f>
        <v>9023204</v>
      </c>
      <c r="P16" s="81">
        <f>SUM(SUMIFS($F$4:$F$405,$C$4:$C$405,$J16,$D$4:$D$405,"Central DH",$B$4:$B$405,{140,150,160,190}))+SUM(SUMIFS($F$4:$F$405,$C$4:$C$405,$J16,$D$4:$D$405,"Central Next-to-DH",$B$4:$B$405,{140,150,160,190}))</f>
        <v>3535053</v>
      </c>
      <c r="Q16" s="80">
        <f>SUM(SUMIFS($F$4:$F$405,$C$4:$C$405,$J16,$D$4:$D$405,"Decentral DH",$B$4:$B$405,{140,150,160,190}))+SUM(SUMIFS($F$4:$F$405,$C$4:$C$405,$J16,$D$4:$D$405,"Decentral Next-to-DH",$B$4:$B$405,{140,150,160,190}))</f>
        <v>1318169</v>
      </c>
      <c r="R16" s="82">
        <f>SUM(SUMIFS($F$4:$F$405,$C$4:$C$405,$J16,$D$4:$D$405,"Individual",$B$4:$B$405,{140,150,160,190}))</f>
        <v>315527</v>
      </c>
      <c r="S16" s="80">
        <f t="shared" si="0"/>
        <v>2422008</v>
      </c>
      <c r="T16" s="80">
        <f t="shared" si="1"/>
        <v>1227923</v>
      </c>
      <c r="U16" s="83">
        <f t="shared" si="2"/>
        <v>542749</v>
      </c>
    </row>
    <row r="17" spans="1:21">
      <c r="A17">
        <v>14</v>
      </c>
      <c r="B17">
        <v>110</v>
      </c>
      <c r="C17" t="s">
        <v>112</v>
      </c>
      <c r="D17" t="s">
        <v>106</v>
      </c>
      <c r="E17">
        <v>10792</v>
      </c>
      <c r="F17">
        <v>2082360</v>
      </c>
      <c r="J17" s="69" t="s">
        <v>124</v>
      </c>
      <c r="K17" s="77" t="s">
        <v>125</v>
      </c>
      <c r="L17" s="78" t="s">
        <v>8</v>
      </c>
      <c r="M17" s="79">
        <f>SUM(SUMIFS($F$4:$F$405,$C$4:$C$405,$J17,$D$4:$D$405,"Central DH",$B$4:$B$405,{110,120,5101}))+SUM(SUMIFS($F$4:$F$405,$C$4:$C$405,$J17,$D$4:$D$405,"Central Next-to-DH",$B$4:$B$405,{110,120,5101}))</f>
        <v>3798245</v>
      </c>
      <c r="N17" s="80">
        <f>SUM(SUMIFS($F$4:$F$405,$C$4:$C$405,$J17,$D$4:$D$405,"Decentral DH",$B$4:$B$405,{110,120,5101}))+SUM(SUMIFS($F$4:$F$405,$C$4:$C$405,$J17,$D$4:$D$405,"Decentral Next-to-DH",$B$4:$B$405,{110,120,5101}))</f>
        <v>11801435</v>
      </c>
      <c r="O17" s="80">
        <f>SUM(SUMIFS($F$4:$F$405,$C$4:$C$405,$J17,$D$4:$D$405,"Individual",$B$4:$B$405,{110,120,5101}))</f>
        <v>9985832</v>
      </c>
      <c r="P17" s="81">
        <f>SUM(SUMIFS($F$4:$F$405,$C$4:$C$405,$J17,$D$4:$D$405,"Central DH",$B$4:$B$405,{140,150,160,190}))+SUM(SUMIFS($F$4:$F$405,$C$4:$C$405,$J17,$D$4:$D$405,"Central Next-to-DH",$B$4:$B$405,{140,150,160,190}))</f>
        <v>3631694</v>
      </c>
      <c r="Q17" s="80">
        <f>SUM(SUMIFS($F$4:$F$405,$C$4:$C$405,$J17,$D$4:$D$405,"Decentral DH",$B$4:$B$405,{140,150,160,190}))+SUM(SUMIFS($F$4:$F$405,$C$4:$C$405,$J17,$D$4:$D$405,"Decentral Next-to-DH",$B$4:$B$405,{140,150,160,190}))</f>
        <v>2619493</v>
      </c>
      <c r="R17" s="82">
        <f>SUM(SUMIFS($F$4:$F$405,$C$4:$C$405,$J17,$D$4:$D$405,"Individual",$B$4:$B$405,{140,150,160,190}))</f>
        <v>249615</v>
      </c>
      <c r="S17" s="80">
        <f t="shared" si="0"/>
        <v>1126447</v>
      </c>
      <c r="T17" s="80">
        <f t="shared" si="1"/>
        <v>1939144</v>
      </c>
      <c r="U17" s="83">
        <f t="shared" si="2"/>
        <v>230499</v>
      </c>
    </row>
    <row r="18" spans="1:21">
      <c r="A18">
        <v>15</v>
      </c>
      <c r="B18">
        <v>110</v>
      </c>
      <c r="C18" t="s">
        <v>122</v>
      </c>
      <c r="D18" t="s">
        <v>108</v>
      </c>
      <c r="E18">
        <v>6</v>
      </c>
      <c r="F18">
        <v>995</v>
      </c>
      <c r="J18" s="69" t="s">
        <v>126</v>
      </c>
      <c r="K18" s="77" t="s">
        <v>127</v>
      </c>
      <c r="L18" s="78" t="s">
        <v>8</v>
      </c>
      <c r="M18" s="79">
        <f>SUM(SUMIFS($F$4:$F$405,$C$4:$C$405,$J18,$D$4:$D$405,"Central DH",$B$4:$B$405,{110,120,5101}))+SUM(SUMIFS($F$4:$F$405,$C$4:$C$405,$J18,$D$4:$D$405,"Central Next-to-DH",$B$4:$B$405,{110,120,5101}))</f>
        <v>9140203</v>
      </c>
      <c r="N18" s="80">
        <f>SUM(SUMIFS($F$4:$F$405,$C$4:$C$405,$J18,$D$4:$D$405,"Decentral DH",$B$4:$B$405,{110,120,5101}))+SUM(SUMIFS($F$4:$F$405,$C$4:$C$405,$J18,$D$4:$D$405,"Decentral Next-to-DH",$B$4:$B$405,{110,120,5101}))</f>
        <v>7479522</v>
      </c>
      <c r="O18" s="80">
        <f>SUM(SUMIFS($F$4:$F$405,$C$4:$C$405,$J18,$D$4:$D$405,"Individual",$B$4:$B$405,{110,120,5101}))</f>
        <v>13067524</v>
      </c>
      <c r="P18" s="81">
        <f>SUM(SUMIFS($F$4:$F$405,$C$4:$C$405,$J18,$D$4:$D$405,"Central DH",$B$4:$B$405,{140,150,160,190}))+SUM(SUMIFS($F$4:$F$405,$C$4:$C$405,$J18,$D$4:$D$405,"Central Next-to-DH",$B$4:$B$405,{140,150,160,190}))</f>
        <v>5121078</v>
      </c>
      <c r="Q18" s="80">
        <f>SUM(SUMIFS($F$4:$F$405,$C$4:$C$405,$J18,$D$4:$D$405,"Decentral DH",$B$4:$B$405,{140,150,160,190}))+SUM(SUMIFS($F$4:$F$405,$C$4:$C$405,$J18,$D$4:$D$405,"Decentral Next-to-DH",$B$4:$B$405,{140,150,160,190}))</f>
        <v>2409760</v>
      </c>
      <c r="R18" s="82">
        <f>SUM(SUMIFS($F$4:$F$405,$C$4:$C$405,$J18,$D$4:$D$405,"Individual",$B$4:$B$405,{140,150,160,190}))</f>
        <v>501156</v>
      </c>
      <c r="S18" s="80">
        <f t="shared" si="0"/>
        <v>1978127</v>
      </c>
      <c r="T18" s="80">
        <f t="shared" si="1"/>
        <v>1727323</v>
      </c>
      <c r="U18" s="83">
        <f t="shared" si="2"/>
        <v>663749</v>
      </c>
    </row>
    <row r="19" spans="1:21">
      <c r="A19">
        <v>16</v>
      </c>
      <c r="B19">
        <v>110</v>
      </c>
      <c r="C19" t="s">
        <v>122</v>
      </c>
      <c r="D19" t="s">
        <v>109</v>
      </c>
      <c r="E19">
        <v>25</v>
      </c>
      <c r="F19">
        <v>4994</v>
      </c>
      <c r="J19" s="69" t="s">
        <v>128</v>
      </c>
      <c r="K19" s="77" t="s">
        <v>129</v>
      </c>
      <c r="L19" s="78" t="s">
        <v>8</v>
      </c>
      <c r="M19" s="79">
        <f>SUM(SUMIFS($F$4:$F$405,$C$4:$C$405,$J19,$D$4:$D$405,"Central DH",$B$4:$B$405,{110,120,5101}))+SUM(SUMIFS($F$4:$F$405,$C$4:$C$405,$J19,$D$4:$D$405,"Central Next-to-DH",$B$4:$B$405,{110,120,5101}))</f>
        <v>2364287</v>
      </c>
      <c r="N19" s="80">
        <f>SUM(SUMIFS($F$4:$F$405,$C$4:$C$405,$J19,$D$4:$D$405,"Decentral DH",$B$4:$B$405,{110,120,5101}))+SUM(SUMIFS($F$4:$F$405,$C$4:$C$405,$J19,$D$4:$D$405,"Decentral Next-to-DH",$B$4:$B$405,{110,120,5101}))</f>
        <v>9469027</v>
      </c>
      <c r="O19" s="80">
        <f>SUM(SUMIFS($F$4:$F$405,$C$4:$C$405,$J19,$D$4:$D$405,"Individual",$B$4:$B$405,{110,120,5101}))</f>
        <v>7641736</v>
      </c>
      <c r="P19" s="81">
        <f>SUM(SUMIFS($F$4:$F$405,$C$4:$C$405,$J19,$D$4:$D$405,"Central DH",$B$4:$B$405,{140,150,160,190}))+SUM(SUMIFS($F$4:$F$405,$C$4:$C$405,$J19,$D$4:$D$405,"Central Next-to-DH",$B$4:$B$405,{140,150,160,190}))</f>
        <v>1104037</v>
      </c>
      <c r="Q19" s="80">
        <f>SUM(SUMIFS($F$4:$F$405,$C$4:$C$405,$J19,$D$4:$D$405,"Decentral DH",$B$4:$B$405,{140,150,160,190}))+SUM(SUMIFS($F$4:$F$405,$C$4:$C$405,$J19,$D$4:$D$405,"Decentral Next-to-DH",$B$4:$B$405,{140,150,160,190}))</f>
        <v>2709273</v>
      </c>
      <c r="R19" s="82">
        <f>SUM(SUMIFS($F$4:$F$405,$C$4:$C$405,$J19,$D$4:$D$405,"Individual",$B$4:$B$405,{140,150,160,190}))</f>
        <v>195372</v>
      </c>
      <c r="S19" s="80">
        <f t="shared" si="0"/>
        <v>410642</v>
      </c>
      <c r="T19" s="80">
        <f t="shared" si="1"/>
        <v>1709897</v>
      </c>
      <c r="U19" s="83">
        <f t="shared" si="2"/>
        <v>174044</v>
      </c>
    </row>
    <row r="20" spans="1:21">
      <c r="A20">
        <v>17</v>
      </c>
      <c r="B20">
        <v>110</v>
      </c>
      <c r="C20" t="s">
        <v>122</v>
      </c>
      <c r="D20" t="s">
        <v>110</v>
      </c>
      <c r="E20">
        <v>10</v>
      </c>
      <c r="F20">
        <v>2203</v>
      </c>
      <c r="J20" s="69" t="s">
        <v>130</v>
      </c>
      <c r="K20" s="77" t="s">
        <v>131</v>
      </c>
      <c r="L20" s="78" t="s">
        <v>8</v>
      </c>
      <c r="M20" s="79">
        <f>SUM(SUMIFS($F$4:$F$405,$C$4:$C$405,$J20,$D$4:$D$405,"Central DH",$B$4:$B$405,{110,120,5101}))+SUM(SUMIFS($F$4:$F$405,$C$4:$C$405,$J20,$D$4:$D$405,"Central Next-to-DH",$B$4:$B$405,{110,120,5101}))</f>
        <v>8087667</v>
      </c>
      <c r="N20" s="80">
        <f>SUM(SUMIFS($F$4:$F$405,$C$4:$C$405,$J20,$D$4:$D$405,"Decentral DH",$B$4:$B$405,{110,120,5101}))+SUM(SUMIFS($F$4:$F$405,$C$4:$C$405,$J20,$D$4:$D$405,"Decentral Next-to-DH",$B$4:$B$405,{110,120,5101}))</f>
        <v>8898554</v>
      </c>
      <c r="O20" s="80">
        <f>SUM(SUMIFS($F$4:$F$405,$C$4:$C$405,$J20,$D$4:$D$405,"Individual",$B$4:$B$405,{110,120,5101}))</f>
        <v>11553658</v>
      </c>
      <c r="P20" s="81">
        <f>SUM(SUMIFS($F$4:$F$405,$C$4:$C$405,$J20,$D$4:$D$405,"Central DH",$B$4:$B$405,{140,150,160,190}))+SUM(SUMIFS($F$4:$F$405,$C$4:$C$405,$J20,$D$4:$D$405,"Central Next-to-DH",$B$4:$B$405,{140,150,160,190}))</f>
        <v>8443580</v>
      </c>
      <c r="Q20" s="80">
        <f>SUM(SUMIFS($F$4:$F$405,$C$4:$C$405,$J20,$D$4:$D$405,"Decentral DH",$B$4:$B$405,{140,150,160,190}))+SUM(SUMIFS($F$4:$F$405,$C$4:$C$405,$J20,$D$4:$D$405,"Decentral Next-to-DH",$B$4:$B$405,{140,150,160,190}))</f>
        <v>2794571</v>
      </c>
      <c r="R20" s="82">
        <f>SUM(SUMIFS($F$4:$F$405,$C$4:$C$405,$J20,$D$4:$D$405,"Individual",$B$4:$B$405,{140,150,160,190}))</f>
        <v>339311</v>
      </c>
      <c r="S20" s="80">
        <f t="shared" si="0"/>
        <v>3102694</v>
      </c>
      <c r="T20" s="80">
        <f t="shared" si="1"/>
        <v>1722011</v>
      </c>
      <c r="U20" s="83">
        <f t="shared" si="2"/>
        <v>648360</v>
      </c>
    </row>
    <row r="21" spans="1:21">
      <c r="A21">
        <v>18</v>
      </c>
      <c r="B21">
        <v>110</v>
      </c>
      <c r="C21" t="s">
        <v>122</v>
      </c>
      <c r="D21" t="s">
        <v>106</v>
      </c>
      <c r="E21">
        <v>217</v>
      </c>
      <c r="F21">
        <v>41710</v>
      </c>
      <c r="J21" s="69" t="s">
        <v>111</v>
      </c>
      <c r="K21" s="77" t="s">
        <v>132</v>
      </c>
      <c r="L21" s="78" t="s">
        <v>9</v>
      </c>
      <c r="M21" s="79">
        <f>SUM(SUMIFS($F$4:$F$405,$C$4:$C$405,$J21,$D$4:$D$405,"Central DH",$B$4:$B$405,{110,120,5101}))+SUM(SUMIFS($F$4:$F$405,$C$4:$C$405,$J21,$D$4:$D$405,"Central Next-to-DH",$B$4:$B$405,{110,120,5101}))</f>
        <v>3316209</v>
      </c>
      <c r="N21" s="80">
        <f>SUM(SUMIFS($F$4:$F$405,$C$4:$C$405,$J21,$D$4:$D$405,"Decentral DH",$B$4:$B$405,{110,120,5101}))+SUM(SUMIFS($F$4:$F$405,$C$4:$C$405,$J21,$D$4:$D$405,"Decentral Next-to-DH",$B$4:$B$405,{110,120,5101}))</f>
        <v>531</v>
      </c>
      <c r="O21" s="80">
        <f>SUM(SUMIFS($F$4:$F$405,$C$4:$C$405,$J21,$D$4:$D$405,"Individual",$B$4:$B$405,{110,120,5101}))</f>
        <v>135820</v>
      </c>
      <c r="P21" s="81">
        <f>SUM(SUMIFS($F$4:$F$405,$C$4:$C$405,$J21,$D$4:$D$405,"Central DH",$B$4:$B$405,{140,150,160,190}))+SUM(SUMIFS($F$4:$F$405,$C$4:$C$405,$J21,$D$4:$D$405,"Central Next-to-DH",$B$4:$B$405,{140,150,160,190}))</f>
        <v>25934145</v>
      </c>
      <c r="Q21" s="80">
        <f>SUM(SUMIFS($F$4:$F$405,$C$4:$C$405,$J21,$D$4:$D$405,"Decentral DH",$B$4:$B$405,{140,150,160,190}))+SUM(SUMIFS($F$4:$F$405,$C$4:$C$405,$J21,$D$4:$D$405,"Decentral Next-to-DH",$B$4:$B$405,{140,150,160,190}))</f>
        <v>0</v>
      </c>
      <c r="R21" s="82">
        <f>SUM(SUMIFS($F$4:$F$405,$C$4:$C$405,$J21,$D$4:$D$405,"Individual",$B$4:$B$405,{140,150,160,190}))</f>
        <v>47795</v>
      </c>
      <c r="S21" s="80">
        <f t="shared" si="0"/>
        <v>1298865</v>
      </c>
      <c r="T21" s="80">
        <f t="shared" si="1"/>
        <v>200</v>
      </c>
      <c r="U21" s="83">
        <f t="shared" si="2"/>
        <v>15947</v>
      </c>
    </row>
    <row r="22" spans="1:21">
      <c r="A22">
        <v>19</v>
      </c>
      <c r="B22">
        <v>110</v>
      </c>
      <c r="C22" t="s">
        <v>124</v>
      </c>
      <c r="D22" t="s">
        <v>108</v>
      </c>
      <c r="E22">
        <v>119</v>
      </c>
      <c r="F22">
        <v>23853</v>
      </c>
      <c r="J22" s="69" t="s">
        <v>122</v>
      </c>
      <c r="K22" s="77" t="s">
        <v>133</v>
      </c>
      <c r="L22" s="78" t="s">
        <v>9</v>
      </c>
      <c r="M22" s="79">
        <f>SUM(SUMIFS($F$4:$F$405,$C$4:$C$405,$J22,$D$4:$D$405,"Central DH",$B$4:$B$405,{110,120,5101}))+SUM(SUMIFS($F$4:$F$405,$C$4:$C$405,$J22,$D$4:$D$405,"Central Next-to-DH",$B$4:$B$405,{110,120,5101}))</f>
        <v>7323417</v>
      </c>
      <c r="N22" s="80">
        <f>SUM(SUMIFS($F$4:$F$405,$C$4:$C$405,$J22,$D$4:$D$405,"Decentral DH",$B$4:$B$405,{110,120,5101}))+SUM(SUMIFS($F$4:$F$405,$C$4:$C$405,$J22,$D$4:$D$405,"Decentral Next-to-DH",$B$4:$B$405,{110,120,5101}))</f>
        <v>1319191</v>
      </c>
      <c r="O22" s="80">
        <f>SUM(SUMIFS($F$4:$F$405,$C$4:$C$405,$J22,$D$4:$D$405,"Individual",$B$4:$B$405,{110,120,5101}))</f>
        <v>239719</v>
      </c>
      <c r="P22" s="81">
        <f>SUM(SUMIFS($F$4:$F$405,$C$4:$C$405,$J22,$D$4:$D$405,"Central DH",$B$4:$B$405,{140,150,160,190}))+SUM(SUMIFS($F$4:$F$405,$C$4:$C$405,$J22,$D$4:$D$405,"Central Next-to-DH",$B$4:$B$405,{140,150,160,190}))</f>
        <v>8952387</v>
      </c>
      <c r="Q22" s="80">
        <f>SUM(SUMIFS($F$4:$F$405,$C$4:$C$405,$J22,$D$4:$D$405,"Decentral DH",$B$4:$B$405,{140,150,160,190}))+SUM(SUMIFS($F$4:$F$405,$C$4:$C$405,$J22,$D$4:$D$405,"Decentral Next-to-DH",$B$4:$B$405,{140,150,160,190}))</f>
        <v>1562656</v>
      </c>
      <c r="R22" s="82">
        <f>SUM(SUMIFS($F$4:$F$405,$C$4:$C$405,$J22,$D$4:$D$405,"Individual",$B$4:$B$405,{140,150,160,190}))</f>
        <v>13446</v>
      </c>
      <c r="S22" s="80">
        <f t="shared" si="0"/>
        <v>3869209</v>
      </c>
      <c r="T22" s="80">
        <f t="shared" si="1"/>
        <v>738670</v>
      </c>
      <c r="U22" s="83">
        <f t="shared" si="2"/>
        <v>19990</v>
      </c>
    </row>
    <row r="23" spans="1:21">
      <c r="A23">
        <v>20</v>
      </c>
      <c r="B23">
        <v>110</v>
      </c>
      <c r="C23" t="s">
        <v>124</v>
      </c>
      <c r="D23" t="s">
        <v>109</v>
      </c>
      <c r="E23">
        <v>50</v>
      </c>
      <c r="F23">
        <v>11636</v>
      </c>
      <c r="J23" s="69" t="s">
        <v>134</v>
      </c>
      <c r="K23" s="77" t="s">
        <v>135</v>
      </c>
      <c r="L23" s="78" t="s">
        <v>9</v>
      </c>
      <c r="M23" s="79">
        <f>SUM(SUMIFS($F$4:$F$405,$C$4:$C$405,$J23,$D$4:$D$405,"Central DH",$B$4:$B$405,{110,120,5101}))+SUM(SUMIFS($F$4:$F$405,$C$4:$C$405,$J23,$D$4:$D$405,"Central Next-to-DH",$B$4:$B$405,{110,120,5101}))</f>
        <v>545037</v>
      </c>
      <c r="N23" s="80">
        <f>SUM(SUMIFS($F$4:$F$405,$C$4:$C$405,$J23,$D$4:$D$405,"Decentral DH",$B$4:$B$405,{110,120,5101}))+SUM(SUMIFS($F$4:$F$405,$C$4:$C$405,$J23,$D$4:$D$405,"Decentral Next-to-DH",$B$4:$B$405,{110,120,5101}))</f>
        <v>9399236</v>
      </c>
      <c r="O23" s="80">
        <f>SUM(SUMIFS($F$4:$F$405,$C$4:$C$405,$J23,$D$4:$D$405,"Individual",$B$4:$B$405,{110,120,5101}))</f>
        <v>4312761</v>
      </c>
      <c r="P23" s="81">
        <f>SUM(SUMIFS($F$4:$F$405,$C$4:$C$405,$J23,$D$4:$D$405,"Central DH",$B$4:$B$405,{140,150,160,190}))+SUM(SUMIFS($F$4:$F$405,$C$4:$C$405,$J23,$D$4:$D$405,"Central Next-to-DH",$B$4:$B$405,{140,150,160,190}))</f>
        <v>125919</v>
      </c>
      <c r="Q23" s="80">
        <f>SUM(SUMIFS($F$4:$F$405,$C$4:$C$405,$J23,$D$4:$D$405,"Decentral DH",$B$4:$B$405,{140,150,160,190}))+SUM(SUMIFS($F$4:$F$405,$C$4:$C$405,$J23,$D$4:$D$405,"Decentral Next-to-DH",$B$4:$B$405,{140,150,160,190}))</f>
        <v>4432405</v>
      </c>
      <c r="R23" s="82">
        <f>SUM(SUMIFS($F$4:$F$405,$C$4:$C$405,$J23,$D$4:$D$405,"Individual",$B$4:$B$405,{140,150,160,190}))</f>
        <v>172481</v>
      </c>
      <c r="S23" s="80">
        <f t="shared" si="0"/>
        <v>107364</v>
      </c>
      <c r="T23" s="80">
        <f t="shared" si="1"/>
        <v>3853098</v>
      </c>
      <c r="U23" s="83">
        <f t="shared" si="2"/>
        <v>418833</v>
      </c>
    </row>
    <row r="24" spans="1:21">
      <c r="A24">
        <v>21</v>
      </c>
      <c r="B24">
        <v>110</v>
      </c>
      <c r="C24" t="s">
        <v>124</v>
      </c>
      <c r="D24" t="s">
        <v>105</v>
      </c>
      <c r="E24">
        <v>640</v>
      </c>
      <c r="F24">
        <v>115615</v>
      </c>
      <c r="J24" s="69" t="s">
        <v>136</v>
      </c>
      <c r="K24" s="77" t="s">
        <v>137</v>
      </c>
      <c r="L24" s="78" t="s">
        <v>9</v>
      </c>
      <c r="M24" s="79">
        <f>SUM(SUMIFS($F$4:$F$405,$C$4:$C$405,$J24,$D$4:$D$405,"Central DH",$B$4:$B$405,{110,120,5101}))+SUM(SUMIFS($F$4:$F$405,$C$4:$C$405,$J24,$D$4:$D$405,"Central Next-to-DH",$B$4:$B$405,{110,120,5101}))</f>
        <v>3463659</v>
      </c>
      <c r="N24" s="80">
        <f>SUM(SUMIFS($F$4:$F$405,$C$4:$C$405,$J24,$D$4:$D$405,"Decentral DH",$B$4:$B$405,{110,120,5101}))+SUM(SUMIFS($F$4:$F$405,$C$4:$C$405,$J24,$D$4:$D$405,"Decentral Next-to-DH",$B$4:$B$405,{110,120,5101}))</f>
        <v>1029799</v>
      </c>
      <c r="O24" s="80">
        <f>SUM(SUMIFS($F$4:$F$405,$C$4:$C$405,$J24,$D$4:$D$405,"Individual",$B$4:$B$405,{110,120,5101}))</f>
        <v>3227426</v>
      </c>
      <c r="P24" s="81">
        <f>SUM(SUMIFS($F$4:$F$405,$C$4:$C$405,$J24,$D$4:$D$405,"Central DH",$B$4:$B$405,{140,150,160,190}))+SUM(SUMIFS($F$4:$F$405,$C$4:$C$405,$J24,$D$4:$D$405,"Central Next-to-DH",$B$4:$B$405,{140,150,160,190}))</f>
        <v>2247859</v>
      </c>
      <c r="Q24" s="80">
        <f>SUM(SUMIFS($F$4:$F$405,$C$4:$C$405,$J24,$D$4:$D$405,"Decentral DH",$B$4:$B$405,{140,150,160,190}))+SUM(SUMIFS($F$4:$F$405,$C$4:$C$405,$J24,$D$4:$D$405,"Decentral Next-to-DH",$B$4:$B$405,{140,150,160,190}))</f>
        <v>130762</v>
      </c>
      <c r="R24" s="82">
        <f>SUM(SUMIFS($F$4:$F$405,$C$4:$C$405,$J24,$D$4:$D$405,"Individual",$B$4:$B$405,{140,150,160,190}))</f>
        <v>130748</v>
      </c>
      <c r="S24" s="80">
        <f t="shared" si="0"/>
        <v>1052664</v>
      </c>
      <c r="T24" s="80">
        <f t="shared" si="1"/>
        <v>394021</v>
      </c>
      <c r="U24" s="83">
        <f t="shared" si="2"/>
        <v>395815</v>
      </c>
    </row>
    <row r="25" spans="1:21" ht="15" thickBot="1">
      <c r="A25">
        <v>22</v>
      </c>
      <c r="B25">
        <v>110</v>
      </c>
      <c r="C25" t="s">
        <v>124</v>
      </c>
      <c r="D25" t="s">
        <v>110</v>
      </c>
      <c r="E25">
        <v>313</v>
      </c>
      <c r="F25">
        <v>60003</v>
      </c>
      <c r="J25" s="69" t="s">
        <v>138</v>
      </c>
      <c r="K25" s="84" t="s">
        <v>139</v>
      </c>
      <c r="L25" s="85" t="s">
        <v>9</v>
      </c>
      <c r="M25" s="86">
        <f>SUM(SUMIFS($F$4:$F$405,$C$4:$C$405,$J25,$D$4:$D$405,"Central DH",$B$4:$B$405,{110,120,5101}))+SUM(SUMIFS($F$4:$F$405,$C$4:$C$405,$J25,$D$4:$D$405,"Central Next-to-DH",$B$4:$B$405,{110,120,5101}))</f>
        <v>1276147</v>
      </c>
      <c r="N25" s="87">
        <f>SUM(SUMIFS($F$4:$F$405,$C$4:$C$405,$J25,$D$4:$D$405,"Decentral DH",$B$4:$B$405,{110,120,5101}))+SUM(SUMIFS($F$4:$F$405,$C$4:$C$405,$J25,$D$4:$D$405,"Decentral Next-to-DH",$B$4:$B$405,{110,120,5101}))</f>
        <v>8997645</v>
      </c>
      <c r="O25" s="87">
        <f>SUM(SUMIFS($F$4:$F$405,$C$4:$C$405,$J25,$D$4:$D$405,"Individual",$B$4:$B$405,{110,120,5101}))</f>
        <v>14311614</v>
      </c>
      <c r="P25" s="88">
        <f>SUM(SUMIFS($F$4:$F$405,$C$4:$C$405,$J25,$D$4:$D$405,"Central DH",$B$4:$B$405,{140,150,160,190}))+SUM(SUMIFS($F$4:$F$405,$C$4:$C$405,$J25,$D$4:$D$405,"Central Next-to-DH",$B$4:$B$405,{140,150,160,190}))</f>
        <v>813579</v>
      </c>
      <c r="Q25" s="87">
        <f>SUM(SUMIFS($F$4:$F$405,$C$4:$C$405,$J25,$D$4:$D$405,"Decentral DH",$B$4:$B$405,{140,150,160,190}))+SUM(SUMIFS($F$4:$F$405,$C$4:$C$405,$J25,$D$4:$D$405,"Decentral Next-to-DH",$B$4:$B$405,{140,150,160,190}))</f>
        <v>4097757</v>
      </c>
      <c r="R25" s="89">
        <f>SUM(SUMIFS($F$4:$F$405,$C$4:$C$405,$J25,$D$4:$D$405,"Individual",$B$4:$B$405,{140,150,160,190}))</f>
        <v>652899</v>
      </c>
      <c r="S25" s="87">
        <f t="shared" si="0"/>
        <v>322765</v>
      </c>
      <c r="T25" s="87">
        <f t="shared" si="1"/>
        <v>2578906</v>
      </c>
      <c r="U25" s="90">
        <f t="shared" si="2"/>
        <v>1008232</v>
      </c>
    </row>
    <row r="26" spans="1:21" ht="15" thickTop="1">
      <c r="A26">
        <v>23</v>
      </c>
      <c r="B26">
        <v>110</v>
      </c>
      <c r="C26" t="s">
        <v>124</v>
      </c>
      <c r="D26" t="s">
        <v>106</v>
      </c>
      <c r="E26">
        <v>21484</v>
      </c>
      <c r="F26">
        <v>3995527</v>
      </c>
      <c r="M26" s="91"/>
      <c r="N26" s="91"/>
      <c r="O26" s="91"/>
      <c r="P26" s="91"/>
      <c r="Q26" s="91"/>
      <c r="R26" s="91"/>
      <c r="S26" s="91"/>
      <c r="T26" s="91"/>
      <c r="U26" s="91"/>
    </row>
    <row r="27" spans="1:21">
      <c r="A27">
        <v>24</v>
      </c>
      <c r="B27">
        <v>110</v>
      </c>
      <c r="C27" t="s">
        <v>134</v>
      </c>
      <c r="D27" t="s">
        <v>109</v>
      </c>
      <c r="E27">
        <v>2</v>
      </c>
      <c r="F27">
        <v>561</v>
      </c>
    </row>
    <row r="28" spans="1:21">
      <c r="A28">
        <v>25</v>
      </c>
      <c r="B28">
        <v>110</v>
      </c>
      <c r="C28" t="s">
        <v>134</v>
      </c>
      <c r="D28" t="s">
        <v>105</v>
      </c>
      <c r="E28">
        <v>93</v>
      </c>
      <c r="F28">
        <v>17469</v>
      </c>
    </row>
    <row r="29" spans="1:21" ht="15" thickBot="1">
      <c r="A29">
        <v>26</v>
      </c>
      <c r="B29">
        <v>110</v>
      </c>
      <c r="C29" t="s">
        <v>134</v>
      </c>
      <c r="D29" t="s">
        <v>110</v>
      </c>
      <c r="E29">
        <v>160</v>
      </c>
      <c r="F29">
        <v>33459</v>
      </c>
      <c r="M29" s="305" t="s">
        <v>113</v>
      </c>
      <c r="N29" s="305"/>
      <c r="O29" s="305"/>
      <c r="P29" s="305"/>
      <c r="Q29" s="305"/>
      <c r="R29" s="305"/>
      <c r="S29" s="305"/>
      <c r="T29" s="305"/>
      <c r="U29" s="305"/>
    </row>
    <row r="30" spans="1:21" ht="15.6" thickTop="1" thickBot="1">
      <c r="A30">
        <v>27</v>
      </c>
      <c r="B30">
        <v>110</v>
      </c>
      <c r="C30" t="s">
        <v>134</v>
      </c>
      <c r="D30" t="s">
        <v>106</v>
      </c>
      <c r="E30">
        <v>3773</v>
      </c>
      <c r="F30">
        <v>762563</v>
      </c>
      <c r="M30" s="284" t="s">
        <v>114</v>
      </c>
      <c r="N30" s="285"/>
      <c r="O30" s="285"/>
      <c r="P30" s="286" t="s">
        <v>115</v>
      </c>
      <c r="Q30" s="287"/>
      <c r="R30" s="288"/>
      <c r="S30" s="287" t="s">
        <v>116</v>
      </c>
      <c r="T30" s="287"/>
      <c r="U30" s="289"/>
    </row>
    <row r="31" spans="1:21" ht="15.6" thickTop="1" thickBot="1">
      <c r="A31">
        <v>28</v>
      </c>
      <c r="B31">
        <v>110</v>
      </c>
      <c r="C31" t="s">
        <v>130</v>
      </c>
      <c r="D31" t="s">
        <v>108</v>
      </c>
      <c r="E31">
        <v>312</v>
      </c>
      <c r="F31">
        <v>56409</v>
      </c>
      <c r="J31" t="s">
        <v>117</v>
      </c>
      <c r="K31" s="62" t="s">
        <v>101</v>
      </c>
      <c r="L31" s="63" t="s">
        <v>118</v>
      </c>
      <c r="M31" s="92" t="s">
        <v>119</v>
      </c>
      <c r="N31" s="93" t="s">
        <v>120</v>
      </c>
      <c r="O31" s="93" t="s">
        <v>106</v>
      </c>
      <c r="P31" s="94" t="s">
        <v>119</v>
      </c>
      <c r="Q31" s="93" t="s">
        <v>120</v>
      </c>
      <c r="R31" s="95" t="s">
        <v>106</v>
      </c>
      <c r="S31" s="93" t="s">
        <v>119</v>
      </c>
      <c r="T31" s="93" t="s">
        <v>120</v>
      </c>
      <c r="U31" s="96" t="s">
        <v>106</v>
      </c>
    </row>
    <row r="32" spans="1:21" ht="15" thickTop="1">
      <c r="A32">
        <v>29</v>
      </c>
      <c r="B32">
        <v>110</v>
      </c>
      <c r="C32" t="s">
        <v>130</v>
      </c>
      <c r="D32" t="s">
        <v>109</v>
      </c>
      <c r="E32">
        <v>74</v>
      </c>
      <c r="F32">
        <v>14488</v>
      </c>
      <c r="J32" s="69" t="s">
        <v>107</v>
      </c>
      <c r="K32" s="70" t="s">
        <v>121</v>
      </c>
      <c r="L32" s="71" t="s">
        <v>9</v>
      </c>
      <c r="M32" s="97">
        <f>M15/SUM($M15:$O15)</f>
        <v>0.20140080914971825</v>
      </c>
      <c r="N32" s="98">
        <f>N15/SUM($M15:$O15)</f>
        <v>0.25894783963566287</v>
      </c>
      <c r="O32" s="98">
        <f>O15/SUM($M15:$O15)</f>
        <v>0.53965135121461882</v>
      </c>
      <c r="P32" s="99">
        <f>P15/SUM($P15:$R15)</f>
        <v>0.62206525030392601</v>
      </c>
      <c r="Q32" s="98">
        <f>Q15/SUM($P15:$R15)</f>
        <v>0.22114059230536312</v>
      </c>
      <c r="R32" s="100">
        <f>R15/SUM($P15:$R15)</f>
        <v>0.15679415739071093</v>
      </c>
      <c r="S32" s="98">
        <f>S15/SUM($S15:$U15)</f>
        <v>0.53510247647398679</v>
      </c>
      <c r="T32" s="98">
        <f t="shared" ref="T32:U32" si="3">T15/SUM($S15:$U15)</f>
        <v>0.31552961682709729</v>
      </c>
      <c r="U32" s="101">
        <f t="shared" si="3"/>
        <v>0.149367906698916</v>
      </c>
    </row>
    <row r="33" spans="1:21">
      <c r="A33">
        <v>30</v>
      </c>
      <c r="B33">
        <v>110</v>
      </c>
      <c r="C33" t="s">
        <v>130</v>
      </c>
      <c r="D33" t="s">
        <v>105</v>
      </c>
      <c r="E33">
        <v>392</v>
      </c>
      <c r="F33">
        <v>73931</v>
      </c>
      <c r="J33" s="69" t="s">
        <v>112</v>
      </c>
      <c r="K33" s="77" t="s">
        <v>123</v>
      </c>
      <c r="L33" s="78" t="s">
        <v>8</v>
      </c>
      <c r="M33" s="102">
        <f t="shared" ref="M33:O42" si="4">M16/SUM($M16:$O16)</f>
        <v>0.30522321557429771</v>
      </c>
      <c r="N33" s="103">
        <f t="shared" si="4"/>
        <v>0.20886599397124517</v>
      </c>
      <c r="O33" s="103">
        <f t="shared" si="4"/>
        <v>0.48591079045445712</v>
      </c>
      <c r="P33" s="104">
        <f t="shared" ref="P33:R36" si="5">P16/SUM($P16:$R16)</f>
        <v>0.68392816134039403</v>
      </c>
      <c r="Q33" s="103">
        <f t="shared" si="5"/>
        <v>0.25502669988424664</v>
      </c>
      <c r="R33" s="105">
        <f t="shared" si="5"/>
        <v>6.1045138775359373E-2</v>
      </c>
      <c r="S33" s="103">
        <f t="shared" ref="S33:U42" si="6">S16/SUM($S16:$U16)</f>
        <v>0.5776753770857781</v>
      </c>
      <c r="T33" s="103">
        <f t="shared" si="6"/>
        <v>0.29287305494337751</v>
      </c>
      <c r="U33" s="106">
        <f t="shared" si="6"/>
        <v>0.12945156797084442</v>
      </c>
    </row>
    <row r="34" spans="1:21">
      <c r="A34">
        <v>31</v>
      </c>
      <c r="B34">
        <v>110</v>
      </c>
      <c r="C34" t="s">
        <v>130</v>
      </c>
      <c r="D34" t="s">
        <v>110</v>
      </c>
      <c r="E34">
        <v>185</v>
      </c>
      <c r="F34">
        <v>36755</v>
      </c>
      <c r="J34" s="69" t="s">
        <v>124</v>
      </c>
      <c r="K34" s="77" t="s">
        <v>125</v>
      </c>
      <c r="L34" s="78" t="s">
        <v>8</v>
      </c>
      <c r="M34" s="102">
        <f t="shared" si="4"/>
        <v>0.1484529604097819</v>
      </c>
      <c r="N34" s="103">
        <f t="shared" si="4"/>
        <v>0.46125459596040136</v>
      </c>
      <c r="O34" s="103">
        <f t="shared" si="4"/>
        <v>0.39029244362981674</v>
      </c>
      <c r="P34" s="104">
        <f t="shared" si="5"/>
        <v>0.55865322463289913</v>
      </c>
      <c r="Q34" s="103">
        <f t="shared" si="5"/>
        <v>0.40294920534420214</v>
      </c>
      <c r="R34" s="105">
        <f t="shared" si="5"/>
        <v>3.8397570022898717E-2</v>
      </c>
      <c r="S34" s="103">
        <f t="shared" si="6"/>
        <v>0.34175250069021174</v>
      </c>
      <c r="T34" s="103">
        <f t="shared" si="6"/>
        <v>0.58831645980540581</v>
      </c>
      <c r="U34" s="106">
        <f t="shared" si="6"/>
        <v>6.9931039504382467E-2</v>
      </c>
    </row>
    <row r="35" spans="1:21">
      <c r="A35">
        <v>32</v>
      </c>
      <c r="B35">
        <v>110</v>
      </c>
      <c r="C35" t="s">
        <v>130</v>
      </c>
      <c r="D35" t="s">
        <v>106</v>
      </c>
      <c r="E35">
        <v>15646</v>
      </c>
      <c r="F35">
        <v>2948253</v>
      </c>
      <c r="J35" s="69" t="s">
        <v>126</v>
      </c>
      <c r="K35" s="77" t="s">
        <v>127</v>
      </c>
      <c r="L35" s="78" t="s">
        <v>8</v>
      </c>
      <c r="M35" s="102">
        <f t="shared" si="4"/>
        <v>0.30788312517606464</v>
      </c>
      <c r="N35" s="103">
        <f t="shared" si="4"/>
        <v>0.25194392380378527</v>
      </c>
      <c r="O35" s="103">
        <f t="shared" si="4"/>
        <v>0.44017295102015008</v>
      </c>
      <c r="P35" s="104">
        <f t="shared" si="5"/>
        <v>0.63758488863412999</v>
      </c>
      <c r="Q35" s="103">
        <f t="shared" si="5"/>
        <v>0.30002014443735892</v>
      </c>
      <c r="R35" s="105">
        <f t="shared" si="5"/>
        <v>6.2394966928511153E-2</v>
      </c>
      <c r="S35" s="103">
        <f t="shared" si="6"/>
        <v>0.45274362646334032</v>
      </c>
      <c r="T35" s="103">
        <f t="shared" si="6"/>
        <v>0.39534088513706972</v>
      </c>
      <c r="U35" s="106">
        <f t="shared" si="6"/>
        <v>0.15191548839958996</v>
      </c>
    </row>
    <row r="36" spans="1:21">
      <c r="A36">
        <v>33</v>
      </c>
      <c r="B36">
        <v>110</v>
      </c>
      <c r="C36" t="s">
        <v>136</v>
      </c>
      <c r="D36" t="s">
        <v>108</v>
      </c>
      <c r="E36">
        <v>4</v>
      </c>
      <c r="F36">
        <v>499</v>
      </c>
      <c r="J36" s="69" t="s">
        <v>128</v>
      </c>
      <c r="K36" s="77" t="s">
        <v>129</v>
      </c>
      <c r="L36" s="78" t="s">
        <v>8</v>
      </c>
      <c r="M36" s="102">
        <f t="shared" si="4"/>
        <v>0.12140081796965861</v>
      </c>
      <c r="N36" s="103">
        <f t="shared" si="4"/>
        <v>0.48621323180171555</v>
      </c>
      <c r="O36" s="103">
        <f>O19/SUM($M19:$O19)</f>
        <v>0.39238595022862588</v>
      </c>
      <c r="P36" s="104">
        <f>P19/SUM($P19:$R19)</f>
        <v>0.27541146940565503</v>
      </c>
      <c r="Q36" s="103">
        <f t="shared" si="5"/>
        <v>0.67585131472139726</v>
      </c>
      <c r="R36" s="105">
        <f t="shared" si="5"/>
        <v>4.873721587294777E-2</v>
      </c>
      <c r="S36" s="103">
        <f t="shared" si="6"/>
        <v>0.17896149322120838</v>
      </c>
      <c r="T36" s="103">
        <f t="shared" si="6"/>
        <v>0.7451885593155706</v>
      </c>
      <c r="U36" s="106">
        <f t="shared" si="6"/>
        <v>7.584994746322099E-2</v>
      </c>
    </row>
    <row r="37" spans="1:21">
      <c r="A37">
        <v>34</v>
      </c>
      <c r="B37">
        <v>110</v>
      </c>
      <c r="C37" t="s">
        <v>136</v>
      </c>
      <c r="D37" t="s">
        <v>109</v>
      </c>
      <c r="E37">
        <v>20</v>
      </c>
      <c r="F37">
        <v>3751</v>
      </c>
      <c r="J37" s="69" t="s">
        <v>130</v>
      </c>
      <c r="K37" s="77" t="s">
        <v>131</v>
      </c>
      <c r="L37" s="78" t="s">
        <v>8</v>
      </c>
      <c r="M37" s="102">
        <f t="shared" si="4"/>
        <v>0.2833812645106169</v>
      </c>
      <c r="N37" s="103">
        <f t="shared" si="4"/>
        <v>0.3117936834980975</v>
      </c>
      <c r="O37" s="103">
        <f t="shared" si="4"/>
        <v>0.4048250519912856</v>
      </c>
      <c r="P37" s="104">
        <f t="shared" ref="P37:R42" si="7">P20/SUM($P20:$R20)</f>
        <v>0.72931183017486911</v>
      </c>
      <c r="Q37" s="103">
        <f t="shared" si="7"/>
        <v>0.24138027833734199</v>
      </c>
      <c r="R37" s="105">
        <f t="shared" si="7"/>
        <v>2.9307891487788947E-2</v>
      </c>
      <c r="S37" s="103">
        <f t="shared" si="6"/>
        <v>0.56690245776361148</v>
      </c>
      <c r="T37" s="103">
        <f t="shared" si="6"/>
        <v>0.31463375640523178</v>
      </c>
      <c r="U37" s="106">
        <f t="shared" si="6"/>
        <v>0.11846378583115677</v>
      </c>
    </row>
    <row r="38" spans="1:21">
      <c r="A38">
        <v>35</v>
      </c>
      <c r="B38">
        <v>110</v>
      </c>
      <c r="C38" t="s">
        <v>136</v>
      </c>
      <c r="D38" t="s">
        <v>105</v>
      </c>
      <c r="E38">
        <v>9</v>
      </c>
      <c r="F38">
        <v>1705</v>
      </c>
      <c r="J38" s="69" t="s">
        <v>111</v>
      </c>
      <c r="K38" s="77" t="s">
        <v>132</v>
      </c>
      <c r="L38" s="78" t="s">
        <v>9</v>
      </c>
      <c r="M38" s="102">
        <f t="shared" si="4"/>
        <v>0.96050727576059503</v>
      </c>
      <c r="N38" s="103">
        <f t="shared" si="4"/>
        <v>1.5379892022151679E-4</v>
      </c>
      <c r="O38" s="103">
        <f t="shared" si="4"/>
        <v>3.9338925319183447E-2</v>
      </c>
      <c r="P38" s="104">
        <f t="shared" si="7"/>
        <v>0.99816045299157796</v>
      </c>
      <c r="Q38" s="103">
        <f>Q21/SUM($P21:$R21)</f>
        <v>0</v>
      </c>
      <c r="R38" s="105">
        <f t="shared" si="7"/>
        <v>1.839547008422004E-3</v>
      </c>
      <c r="S38" s="103">
        <f t="shared" si="6"/>
        <v>0.98772102459901512</v>
      </c>
      <c r="T38" s="103">
        <f t="shared" si="6"/>
        <v>1.5208986686053054E-4</v>
      </c>
      <c r="U38" s="106">
        <f t="shared" si="6"/>
        <v>1.2126885534124403E-2</v>
      </c>
    </row>
    <row r="39" spans="1:21">
      <c r="A39">
        <v>36</v>
      </c>
      <c r="B39">
        <v>110</v>
      </c>
      <c r="C39" t="s">
        <v>136</v>
      </c>
      <c r="D39" t="s">
        <v>110</v>
      </c>
      <c r="E39">
        <v>48</v>
      </c>
      <c r="F39">
        <v>8680</v>
      </c>
      <c r="J39" s="69" t="s">
        <v>122</v>
      </c>
      <c r="K39" s="77" t="s">
        <v>133</v>
      </c>
      <c r="L39" s="78" t="s">
        <v>9</v>
      </c>
      <c r="M39" s="102">
        <f t="shared" si="4"/>
        <v>0.82449306358570229</v>
      </c>
      <c r="N39" s="103">
        <f t="shared" si="4"/>
        <v>0.14851862580605285</v>
      </c>
      <c r="O39" s="103">
        <f t="shared" si="4"/>
        <v>2.698831060824489E-2</v>
      </c>
      <c r="P39" s="104">
        <f t="shared" si="7"/>
        <v>0.8503012160624378</v>
      </c>
      <c r="Q39" s="103">
        <f t="shared" si="7"/>
        <v>0.14842167760255057</v>
      </c>
      <c r="R39" s="105">
        <f t="shared" si="7"/>
        <v>1.2771063350116051E-3</v>
      </c>
      <c r="S39" s="103">
        <f t="shared" si="6"/>
        <v>0.83606709697271031</v>
      </c>
      <c r="T39" s="103">
        <f t="shared" si="6"/>
        <v>0.15961342034530362</v>
      </c>
      <c r="U39" s="106">
        <f t="shared" si="6"/>
        <v>4.3194826819860288E-3</v>
      </c>
    </row>
    <row r="40" spans="1:21">
      <c r="A40">
        <v>37</v>
      </c>
      <c r="B40">
        <v>110</v>
      </c>
      <c r="C40" t="s">
        <v>136</v>
      </c>
      <c r="D40" t="s">
        <v>106</v>
      </c>
      <c r="E40">
        <v>2404</v>
      </c>
      <c r="F40">
        <v>452910</v>
      </c>
      <c r="J40" s="69" t="s">
        <v>134</v>
      </c>
      <c r="K40" s="77" t="s">
        <v>135</v>
      </c>
      <c r="L40" s="78" t="s">
        <v>9</v>
      </c>
      <c r="M40" s="102">
        <f t="shared" si="4"/>
        <v>3.8229339987545796E-2</v>
      </c>
      <c r="N40" s="103">
        <f t="shared" si="4"/>
        <v>0.65927008380564989</v>
      </c>
      <c r="O40" s="103">
        <f t="shared" si="4"/>
        <v>0.30250057620680432</v>
      </c>
      <c r="P40" s="104">
        <f t="shared" si="7"/>
        <v>2.6616823141093322E-2</v>
      </c>
      <c r="Q40" s="103">
        <f t="shared" si="7"/>
        <v>0.93692405415146052</v>
      </c>
      <c r="R40" s="105">
        <f t="shared" si="7"/>
        <v>3.6459122707446195E-2</v>
      </c>
      <c r="S40" s="103">
        <f t="shared" si="6"/>
        <v>2.45162748798608E-2</v>
      </c>
      <c r="T40" s="103">
        <f t="shared" si="6"/>
        <v>0.87984435850976017</v>
      </c>
      <c r="U40" s="106">
        <f t="shared" si="6"/>
        <v>9.563936661037907E-2</v>
      </c>
    </row>
    <row r="41" spans="1:21">
      <c r="A41">
        <v>38</v>
      </c>
      <c r="B41">
        <v>110</v>
      </c>
      <c r="C41" t="s">
        <v>126</v>
      </c>
      <c r="D41" t="s">
        <v>108</v>
      </c>
      <c r="E41">
        <v>106</v>
      </c>
      <c r="F41">
        <v>21509</v>
      </c>
      <c r="J41" s="69" t="s">
        <v>136</v>
      </c>
      <c r="K41" s="77" t="s">
        <v>137</v>
      </c>
      <c r="L41" s="78" t="s">
        <v>9</v>
      </c>
      <c r="M41" s="102">
        <f t="shared" si="4"/>
        <v>0.44860912299679673</v>
      </c>
      <c r="N41" s="103">
        <f t="shared" si="4"/>
        <v>0.13337837998861271</v>
      </c>
      <c r="O41" s="103">
        <f t="shared" si="4"/>
        <v>0.41801249701459053</v>
      </c>
      <c r="P41" s="104">
        <f t="shared" si="7"/>
        <v>0.89578655032400578</v>
      </c>
      <c r="Q41" s="103">
        <f t="shared" si="7"/>
        <v>5.2109514383894918E-2</v>
      </c>
      <c r="R41" s="105">
        <f t="shared" si="7"/>
        <v>5.2103935292099328E-2</v>
      </c>
      <c r="S41" s="103">
        <f t="shared" si="6"/>
        <v>0.5713237449118046</v>
      </c>
      <c r="T41" s="103">
        <f t="shared" si="6"/>
        <v>0.21385128900949796</v>
      </c>
      <c r="U41" s="106">
        <f t="shared" si="6"/>
        <v>0.21482496607869742</v>
      </c>
    </row>
    <row r="42" spans="1:21" ht="15" thickBot="1">
      <c r="A42">
        <v>39</v>
      </c>
      <c r="B42">
        <v>110</v>
      </c>
      <c r="C42" t="s">
        <v>126</v>
      </c>
      <c r="D42" t="s">
        <v>109</v>
      </c>
      <c r="E42">
        <v>91</v>
      </c>
      <c r="F42">
        <v>19727</v>
      </c>
      <c r="J42" s="69" t="s">
        <v>138</v>
      </c>
      <c r="K42" s="84" t="s">
        <v>139</v>
      </c>
      <c r="L42" s="85" t="s">
        <v>9</v>
      </c>
      <c r="M42" s="107">
        <f t="shared" si="4"/>
        <v>5.190668805713438E-2</v>
      </c>
      <c r="N42" s="108">
        <f t="shared" si="4"/>
        <v>0.36597504226694488</v>
      </c>
      <c r="O42" s="108">
        <f t="shared" si="4"/>
        <v>0.58211826967592073</v>
      </c>
      <c r="P42" s="109">
        <f t="shared" si="7"/>
        <v>0.14621578707585139</v>
      </c>
      <c r="Q42" s="108">
        <f t="shared" si="7"/>
        <v>0.73644571086591415</v>
      </c>
      <c r="R42" s="110">
        <f t="shared" si="7"/>
        <v>0.11733850205823441</v>
      </c>
      <c r="S42" s="108">
        <f t="shared" si="6"/>
        <v>8.2550641281893697E-2</v>
      </c>
      <c r="T42" s="108">
        <f t="shared" si="6"/>
        <v>0.65958311497753264</v>
      </c>
      <c r="U42" s="111">
        <f t="shared" si="6"/>
        <v>0.2578662437405736</v>
      </c>
    </row>
    <row r="43" spans="1:21" ht="15" thickTop="1">
      <c r="A43">
        <v>40</v>
      </c>
      <c r="B43">
        <v>110</v>
      </c>
      <c r="C43" t="s">
        <v>126</v>
      </c>
      <c r="D43" t="s">
        <v>105</v>
      </c>
      <c r="E43">
        <v>133</v>
      </c>
      <c r="F43">
        <v>24106</v>
      </c>
    </row>
    <row r="44" spans="1:21">
      <c r="A44">
        <v>41</v>
      </c>
      <c r="B44">
        <v>110</v>
      </c>
      <c r="C44" t="s">
        <v>126</v>
      </c>
      <c r="D44" t="s">
        <v>110</v>
      </c>
      <c r="E44">
        <v>200</v>
      </c>
      <c r="F44">
        <v>41156</v>
      </c>
    </row>
    <row r="45" spans="1:21">
      <c r="A45">
        <v>42</v>
      </c>
      <c r="B45">
        <v>110</v>
      </c>
      <c r="C45" t="s">
        <v>126</v>
      </c>
      <c r="D45" t="s">
        <v>106</v>
      </c>
      <c r="E45">
        <v>19543</v>
      </c>
      <c r="F45">
        <v>3741931</v>
      </c>
    </row>
    <row r="46" spans="1:21">
      <c r="A46">
        <v>43</v>
      </c>
      <c r="B46">
        <v>110</v>
      </c>
      <c r="C46" t="s">
        <v>138</v>
      </c>
      <c r="D46" t="s">
        <v>108</v>
      </c>
      <c r="E46">
        <v>25</v>
      </c>
      <c r="F46">
        <v>5017</v>
      </c>
    </row>
    <row r="47" spans="1:21">
      <c r="A47">
        <v>44</v>
      </c>
      <c r="B47">
        <v>110</v>
      </c>
      <c r="C47" t="s">
        <v>138</v>
      </c>
      <c r="D47" t="s">
        <v>109</v>
      </c>
      <c r="E47">
        <v>24</v>
      </c>
      <c r="F47">
        <v>4650</v>
      </c>
    </row>
    <row r="48" spans="1:21">
      <c r="A48">
        <v>45</v>
      </c>
      <c r="B48">
        <v>110</v>
      </c>
      <c r="C48" t="s">
        <v>138</v>
      </c>
      <c r="D48" t="s">
        <v>105</v>
      </c>
      <c r="E48">
        <v>208</v>
      </c>
      <c r="F48">
        <v>44564</v>
      </c>
    </row>
    <row r="49" spans="1:6">
      <c r="A49">
        <v>46</v>
      </c>
      <c r="B49">
        <v>110</v>
      </c>
      <c r="C49" t="s">
        <v>138</v>
      </c>
      <c r="D49" t="s">
        <v>110</v>
      </c>
      <c r="E49">
        <v>205</v>
      </c>
      <c r="F49">
        <v>38547</v>
      </c>
    </row>
    <row r="50" spans="1:6">
      <c r="A50">
        <v>47</v>
      </c>
      <c r="B50">
        <v>110</v>
      </c>
      <c r="C50" t="s">
        <v>138</v>
      </c>
      <c r="D50" t="s">
        <v>106</v>
      </c>
      <c r="E50">
        <v>17877</v>
      </c>
      <c r="F50">
        <v>3310810</v>
      </c>
    </row>
    <row r="51" spans="1:6">
      <c r="A51">
        <v>48</v>
      </c>
      <c r="B51">
        <v>110</v>
      </c>
      <c r="C51" t="s">
        <v>128</v>
      </c>
      <c r="D51" t="s">
        <v>108</v>
      </c>
      <c r="E51">
        <v>28</v>
      </c>
      <c r="F51">
        <v>5456</v>
      </c>
    </row>
    <row r="52" spans="1:6">
      <c r="A52">
        <v>49</v>
      </c>
      <c r="B52">
        <v>110</v>
      </c>
      <c r="C52" t="s">
        <v>128</v>
      </c>
      <c r="D52" t="s">
        <v>109</v>
      </c>
      <c r="E52">
        <v>17</v>
      </c>
      <c r="F52">
        <v>3611</v>
      </c>
    </row>
    <row r="53" spans="1:6">
      <c r="A53">
        <v>50</v>
      </c>
      <c r="B53">
        <v>110</v>
      </c>
      <c r="C53" t="s">
        <v>128</v>
      </c>
      <c r="D53" t="s">
        <v>105</v>
      </c>
      <c r="E53">
        <v>409</v>
      </c>
      <c r="F53">
        <v>77292</v>
      </c>
    </row>
    <row r="54" spans="1:6">
      <c r="A54">
        <v>51</v>
      </c>
      <c r="B54">
        <v>110</v>
      </c>
      <c r="C54" t="s">
        <v>128</v>
      </c>
      <c r="D54" t="s">
        <v>110</v>
      </c>
      <c r="E54">
        <v>198</v>
      </c>
      <c r="F54">
        <v>38201</v>
      </c>
    </row>
    <row r="55" spans="1:6">
      <c r="A55">
        <v>52</v>
      </c>
      <c r="B55">
        <v>110</v>
      </c>
      <c r="C55" t="s">
        <v>128</v>
      </c>
      <c r="D55" t="s">
        <v>106</v>
      </c>
      <c r="E55">
        <v>17117</v>
      </c>
      <c r="F55">
        <v>3176382</v>
      </c>
    </row>
    <row r="56" spans="1:6">
      <c r="A56">
        <v>53</v>
      </c>
      <c r="B56">
        <v>120</v>
      </c>
      <c r="D56" t="s">
        <v>108</v>
      </c>
      <c r="E56">
        <v>56</v>
      </c>
      <c r="F56">
        <v>7838</v>
      </c>
    </row>
    <row r="57" spans="1:6">
      <c r="A57">
        <v>54</v>
      </c>
      <c r="B57">
        <v>120</v>
      </c>
      <c r="D57" t="s">
        <v>109</v>
      </c>
      <c r="E57">
        <v>22</v>
      </c>
      <c r="F57">
        <v>4533</v>
      </c>
    </row>
    <row r="58" spans="1:6">
      <c r="A58">
        <v>55</v>
      </c>
      <c r="B58">
        <v>120</v>
      </c>
      <c r="D58" t="s">
        <v>105</v>
      </c>
      <c r="E58">
        <v>403</v>
      </c>
      <c r="F58">
        <v>34430</v>
      </c>
    </row>
    <row r="59" spans="1:6">
      <c r="A59">
        <v>56</v>
      </c>
      <c r="B59">
        <v>120</v>
      </c>
      <c r="D59" t="s">
        <v>110</v>
      </c>
      <c r="E59">
        <v>78</v>
      </c>
      <c r="F59">
        <v>11341</v>
      </c>
    </row>
    <row r="60" spans="1:6">
      <c r="A60">
        <v>57</v>
      </c>
      <c r="B60">
        <v>120</v>
      </c>
      <c r="D60" t="s">
        <v>106</v>
      </c>
      <c r="E60">
        <v>101</v>
      </c>
      <c r="F60">
        <v>15260</v>
      </c>
    </row>
    <row r="61" spans="1:6">
      <c r="A61">
        <v>58</v>
      </c>
      <c r="B61">
        <v>120</v>
      </c>
      <c r="C61" t="s">
        <v>107</v>
      </c>
      <c r="D61" t="s">
        <v>108</v>
      </c>
      <c r="E61">
        <v>2927</v>
      </c>
      <c r="F61">
        <v>392678</v>
      </c>
    </row>
    <row r="62" spans="1:6">
      <c r="A62">
        <v>59</v>
      </c>
      <c r="B62">
        <v>120</v>
      </c>
      <c r="C62" t="s">
        <v>107</v>
      </c>
      <c r="D62" t="s">
        <v>109</v>
      </c>
      <c r="E62">
        <v>3</v>
      </c>
      <c r="F62">
        <v>449</v>
      </c>
    </row>
    <row r="63" spans="1:6">
      <c r="A63">
        <v>60</v>
      </c>
      <c r="B63">
        <v>120</v>
      </c>
      <c r="C63" t="s">
        <v>107</v>
      </c>
      <c r="D63" t="s">
        <v>105</v>
      </c>
      <c r="E63">
        <v>3745</v>
      </c>
      <c r="F63">
        <v>490559</v>
      </c>
    </row>
    <row r="64" spans="1:6">
      <c r="A64">
        <v>61</v>
      </c>
      <c r="B64">
        <v>120</v>
      </c>
      <c r="C64" t="s">
        <v>107</v>
      </c>
      <c r="D64" t="s">
        <v>110</v>
      </c>
      <c r="E64">
        <v>93</v>
      </c>
      <c r="F64">
        <v>10926</v>
      </c>
    </row>
    <row r="65" spans="1:6">
      <c r="A65">
        <v>62</v>
      </c>
      <c r="B65">
        <v>120</v>
      </c>
      <c r="C65" t="s">
        <v>107</v>
      </c>
      <c r="D65" t="s">
        <v>106</v>
      </c>
      <c r="E65">
        <v>4787</v>
      </c>
      <c r="F65">
        <v>689896</v>
      </c>
    </row>
    <row r="66" spans="1:6">
      <c r="A66">
        <v>63</v>
      </c>
      <c r="B66">
        <v>120</v>
      </c>
      <c r="C66" t="s">
        <v>111</v>
      </c>
      <c r="D66" t="s">
        <v>108</v>
      </c>
      <c r="E66">
        <v>16741</v>
      </c>
      <c r="F66">
        <v>2213070</v>
      </c>
    </row>
    <row r="67" spans="1:6">
      <c r="A67">
        <v>64</v>
      </c>
      <c r="B67">
        <v>120</v>
      </c>
      <c r="C67" t="s">
        <v>111</v>
      </c>
      <c r="D67" t="s">
        <v>109</v>
      </c>
      <c r="E67">
        <v>8166</v>
      </c>
      <c r="F67">
        <v>1097220</v>
      </c>
    </row>
    <row r="68" spans="1:6">
      <c r="A68">
        <v>65</v>
      </c>
      <c r="B68">
        <v>120</v>
      </c>
      <c r="C68" t="s">
        <v>111</v>
      </c>
      <c r="D68" t="s">
        <v>110</v>
      </c>
      <c r="E68">
        <v>5</v>
      </c>
      <c r="F68">
        <v>531</v>
      </c>
    </row>
    <row r="69" spans="1:6">
      <c r="A69">
        <v>66</v>
      </c>
      <c r="B69">
        <v>120</v>
      </c>
      <c r="C69" t="s">
        <v>111</v>
      </c>
      <c r="D69" t="s">
        <v>106</v>
      </c>
      <c r="E69">
        <v>773</v>
      </c>
      <c r="F69">
        <v>115904</v>
      </c>
    </row>
    <row r="70" spans="1:6">
      <c r="A70">
        <v>67</v>
      </c>
      <c r="B70">
        <v>120</v>
      </c>
      <c r="C70" t="s">
        <v>112</v>
      </c>
      <c r="D70" t="s">
        <v>108</v>
      </c>
      <c r="E70">
        <v>36663</v>
      </c>
      <c r="F70">
        <v>5131046</v>
      </c>
    </row>
    <row r="71" spans="1:6">
      <c r="A71">
        <v>68</v>
      </c>
      <c r="B71">
        <v>120</v>
      </c>
      <c r="C71" t="s">
        <v>112</v>
      </c>
      <c r="D71" t="s">
        <v>109</v>
      </c>
      <c r="E71">
        <v>2987</v>
      </c>
      <c r="F71">
        <v>436311</v>
      </c>
    </row>
    <row r="72" spans="1:6">
      <c r="A72">
        <v>69</v>
      </c>
      <c r="B72">
        <v>120</v>
      </c>
      <c r="C72" t="s">
        <v>112</v>
      </c>
      <c r="D72" t="s">
        <v>105</v>
      </c>
      <c r="E72">
        <v>21177</v>
      </c>
      <c r="F72">
        <v>2937088</v>
      </c>
    </row>
    <row r="73" spans="1:6">
      <c r="A73">
        <v>70</v>
      </c>
      <c r="B73">
        <v>120</v>
      </c>
      <c r="C73" t="s">
        <v>112</v>
      </c>
      <c r="D73" t="s">
        <v>110</v>
      </c>
      <c r="E73">
        <v>6159</v>
      </c>
      <c r="F73">
        <v>878366</v>
      </c>
    </row>
    <row r="74" spans="1:6">
      <c r="A74">
        <v>71</v>
      </c>
      <c r="B74">
        <v>120</v>
      </c>
      <c r="C74" t="s">
        <v>112</v>
      </c>
      <c r="D74" t="s">
        <v>106</v>
      </c>
      <c r="E74">
        <v>46533</v>
      </c>
      <c r="F74">
        <v>6902918</v>
      </c>
    </row>
    <row r="75" spans="1:6">
      <c r="A75">
        <v>72</v>
      </c>
      <c r="B75">
        <v>120</v>
      </c>
      <c r="C75" t="s">
        <v>122</v>
      </c>
      <c r="D75" t="s">
        <v>108</v>
      </c>
      <c r="E75">
        <v>15174</v>
      </c>
      <c r="F75">
        <v>2128108</v>
      </c>
    </row>
    <row r="76" spans="1:6">
      <c r="A76">
        <v>73</v>
      </c>
      <c r="B76">
        <v>120</v>
      </c>
      <c r="C76" t="s">
        <v>122</v>
      </c>
      <c r="D76" t="s">
        <v>109</v>
      </c>
      <c r="E76">
        <v>35521</v>
      </c>
      <c r="F76">
        <v>5188506</v>
      </c>
    </row>
    <row r="77" spans="1:6">
      <c r="A77">
        <v>74</v>
      </c>
      <c r="B77">
        <v>120</v>
      </c>
      <c r="C77" t="s">
        <v>122</v>
      </c>
      <c r="D77" t="s">
        <v>105</v>
      </c>
      <c r="E77">
        <v>730</v>
      </c>
      <c r="F77">
        <v>98000</v>
      </c>
    </row>
    <row r="78" spans="1:6">
      <c r="A78">
        <v>75</v>
      </c>
      <c r="B78">
        <v>120</v>
      </c>
      <c r="C78" t="s">
        <v>122</v>
      </c>
      <c r="D78" t="s">
        <v>110</v>
      </c>
      <c r="E78">
        <v>9008</v>
      </c>
      <c r="F78">
        <v>1216731</v>
      </c>
    </row>
    <row r="79" spans="1:6">
      <c r="A79">
        <v>76</v>
      </c>
      <c r="B79">
        <v>120</v>
      </c>
      <c r="C79" t="s">
        <v>122</v>
      </c>
      <c r="D79" t="s">
        <v>106</v>
      </c>
      <c r="E79">
        <v>1306</v>
      </c>
      <c r="F79">
        <v>195560</v>
      </c>
    </row>
    <row r="80" spans="1:6">
      <c r="A80">
        <v>77</v>
      </c>
      <c r="B80">
        <v>120</v>
      </c>
      <c r="C80" t="s">
        <v>124</v>
      </c>
      <c r="D80" t="s">
        <v>108</v>
      </c>
      <c r="E80">
        <v>25191</v>
      </c>
      <c r="F80">
        <v>3703542</v>
      </c>
    </row>
    <row r="81" spans="1:6">
      <c r="A81">
        <v>78</v>
      </c>
      <c r="B81">
        <v>120</v>
      </c>
      <c r="C81" t="s">
        <v>124</v>
      </c>
      <c r="D81" t="s">
        <v>109</v>
      </c>
      <c r="E81">
        <v>416</v>
      </c>
      <c r="F81">
        <v>59214</v>
      </c>
    </row>
    <row r="82" spans="1:6">
      <c r="A82">
        <v>79</v>
      </c>
      <c r="B82">
        <v>120</v>
      </c>
      <c r="C82" t="s">
        <v>124</v>
      </c>
      <c r="D82" t="s">
        <v>105</v>
      </c>
      <c r="E82">
        <v>72261</v>
      </c>
      <c r="F82">
        <v>10354186</v>
      </c>
    </row>
    <row r="83" spans="1:6">
      <c r="A83">
        <v>80</v>
      </c>
      <c r="B83">
        <v>120</v>
      </c>
      <c r="C83" t="s">
        <v>124</v>
      </c>
      <c r="D83" t="s">
        <v>110</v>
      </c>
      <c r="E83">
        <v>8350</v>
      </c>
      <c r="F83">
        <v>1265546</v>
      </c>
    </row>
    <row r="84" spans="1:6">
      <c r="A84">
        <v>81</v>
      </c>
      <c r="B84">
        <v>120</v>
      </c>
      <c r="C84" t="s">
        <v>124</v>
      </c>
      <c r="D84" t="s">
        <v>106</v>
      </c>
      <c r="E84">
        <v>39045</v>
      </c>
      <c r="F84">
        <v>5861018</v>
      </c>
    </row>
    <row r="85" spans="1:6">
      <c r="A85">
        <v>82</v>
      </c>
      <c r="B85">
        <v>120</v>
      </c>
      <c r="C85" t="s">
        <v>134</v>
      </c>
      <c r="D85" t="s">
        <v>108</v>
      </c>
      <c r="E85">
        <v>122</v>
      </c>
      <c r="F85">
        <v>12438</v>
      </c>
    </row>
    <row r="86" spans="1:6">
      <c r="A86">
        <v>83</v>
      </c>
      <c r="B86">
        <v>120</v>
      </c>
      <c r="C86" t="s">
        <v>134</v>
      </c>
      <c r="D86" t="s">
        <v>109</v>
      </c>
      <c r="E86">
        <v>2963</v>
      </c>
      <c r="F86">
        <v>532038</v>
      </c>
    </row>
    <row r="87" spans="1:6">
      <c r="A87">
        <v>84</v>
      </c>
      <c r="B87">
        <v>120</v>
      </c>
      <c r="C87" t="s">
        <v>134</v>
      </c>
      <c r="D87" t="s">
        <v>105</v>
      </c>
      <c r="E87">
        <v>26991</v>
      </c>
      <c r="F87">
        <v>3771438</v>
      </c>
    </row>
    <row r="88" spans="1:6">
      <c r="A88">
        <v>85</v>
      </c>
      <c r="B88">
        <v>120</v>
      </c>
      <c r="C88" t="s">
        <v>134</v>
      </c>
      <c r="D88" t="s">
        <v>110</v>
      </c>
      <c r="E88">
        <v>36418</v>
      </c>
      <c r="F88">
        <v>5555475</v>
      </c>
    </row>
    <row r="89" spans="1:6">
      <c r="A89">
        <v>86</v>
      </c>
      <c r="B89">
        <v>120</v>
      </c>
      <c r="C89" t="s">
        <v>134</v>
      </c>
      <c r="D89" t="s">
        <v>106</v>
      </c>
      <c r="E89">
        <v>21076</v>
      </c>
      <c r="F89">
        <v>3136592</v>
      </c>
    </row>
    <row r="90" spans="1:6">
      <c r="A90">
        <v>87</v>
      </c>
      <c r="B90">
        <v>120</v>
      </c>
      <c r="C90" t="s">
        <v>130</v>
      </c>
      <c r="D90" t="s">
        <v>108</v>
      </c>
      <c r="E90">
        <v>52028</v>
      </c>
      <c r="F90">
        <v>7710795</v>
      </c>
    </row>
    <row r="91" spans="1:6">
      <c r="A91">
        <v>88</v>
      </c>
      <c r="B91">
        <v>120</v>
      </c>
      <c r="C91" t="s">
        <v>130</v>
      </c>
      <c r="D91" t="s">
        <v>109</v>
      </c>
      <c r="E91">
        <v>2069</v>
      </c>
      <c r="F91">
        <v>303659</v>
      </c>
    </row>
    <row r="92" spans="1:6">
      <c r="A92">
        <v>89</v>
      </c>
      <c r="B92">
        <v>120</v>
      </c>
      <c r="C92" t="s">
        <v>130</v>
      </c>
      <c r="D92" t="s">
        <v>105</v>
      </c>
      <c r="E92">
        <v>49611</v>
      </c>
      <c r="F92">
        <v>7239118</v>
      </c>
    </row>
    <row r="93" spans="1:6">
      <c r="A93">
        <v>90</v>
      </c>
      <c r="B93">
        <v>120</v>
      </c>
      <c r="C93" t="s">
        <v>130</v>
      </c>
      <c r="D93" t="s">
        <v>110</v>
      </c>
      <c r="E93">
        <v>10270</v>
      </c>
      <c r="F93">
        <v>1544832</v>
      </c>
    </row>
    <row r="94" spans="1:6">
      <c r="A94">
        <v>91</v>
      </c>
      <c r="B94">
        <v>120</v>
      </c>
      <c r="C94" t="s">
        <v>130</v>
      </c>
      <c r="D94" t="s">
        <v>106</v>
      </c>
      <c r="E94">
        <v>55866</v>
      </c>
      <c r="F94">
        <v>8440673</v>
      </c>
    </row>
    <row r="95" spans="1:6">
      <c r="A95">
        <v>92</v>
      </c>
      <c r="B95">
        <v>120</v>
      </c>
      <c r="C95" t="s">
        <v>136</v>
      </c>
      <c r="D95" t="s">
        <v>108</v>
      </c>
      <c r="E95">
        <v>7421</v>
      </c>
      <c r="F95">
        <v>1041060</v>
      </c>
    </row>
    <row r="96" spans="1:6">
      <c r="A96">
        <v>93</v>
      </c>
      <c r="B96">
        <v>120</v>
      </c>
      <c r="C96" t="s">
        <v>136</v>
      </c>
      <c r="D96" t="s">
        <v>109</v>
      </c>
      <c r="E96">
        <v>16514</v>
      </c>
      <c r="F96">
        <v>2416713</v>
      </c>
    </row>
    <row r="97" spans="1:6">
      <c r="A97">
        <v>94</v>
      </c>
      <c r="B97">
        <v>120</v>
      </c>
      <c r="C97" t="s">
        <v>136</v>
      </c>
      <c r="D97" t="s">
        <v>105</v>
      </c>
      <c r="E97">
        <v>1734</v>
      </c>
      <c r="F97">
        <v>253528</v>
      </c>
    </row>
    <row r="98" spans="1:6">
      <c r="A98">
        <v>95</v>
      </c>
      <c r="B98">
        <v>120</v>
      </c>
      <c r="C98" t="s">
        <v>136</v>
      </c>
      <c r="D98" t="s">
        <v>110</v>
      </c>
      <c r="E98">
        <v>5320</v>
      </c>
      <c r="F98">
        <v>765886</v>
      </c>
    </row>
    <row r="99" spans="1:6">
      <c r="A99">
        <v>96</v>
      </c>
      <c r="B99">
        <v>120</v>
      </c>
      <c r="C99" t="s">
        <v>136</v>
      </c>
      <c r="D99" t="s">
        <v>106</v>
      </c>
      <c r="E99">
        <v>18635</v>
      </c>
      <c r="F99">
        <v>2715181</v>
      </c>
    </row>
    <row r="100" spans="1:6">
      <c r="A100">
        <v>97</v>
      </c>
      <c r="B100">
        <v>120</v>
      </c>
      <c r="C100" t="s">
        <v>126</v>
      </c>
      <c r="D100" t="s">
        <v>108</v>
      </c>
      <c r="E100">
        <v>59124</v>
      </c>
      <c r="F100">
        <v>8518476</v>
      </c>
    </row>
    <row r="101" spans="1:6">
      <c r="A101">
        <v>98</v>
      </c>
      <c r="B101">
        <v>120</v>
      </c>
      <c r="C101" t="s">
        <v>126</v>
      </c>
      <c r="D101" t="s">
        <v>109</v>
      </c>
      <c r="E101">
        <v>3810</v>
      </c>
      <c r="F101">
        <v>577933</v>
      </c>
    </row>
    <row r="102" spans="1:6">
      <c r="A102">
        <v>99</v>
      </c>
      <c r="B102">
        <v>120</v>
      </c>
      <c r="C102" t="s">
        <v>126</v>
      </c>
      <c r="D102" t="s">
        <v>105</v>
      </c>
      <c r="E102">
        <v>41731</v>
      </c>
      <c r="F102">
        <v>6062115</v>
      </c>
    </row>
    <row r="103" spans="1:6">
      <c r="A103">
        <v>100</v>
      </c>
      <c r="B103">
        <v>120</v>
      </c>
      <c r="C103" t="s">
        <v>126</v>
      </c>
      <c r="D103" t="s">
        <v>110</v>
      </c>
      <c r="E103">
        <v>9106</v>
      </c>
      <c r="F103">
        <v>1352024</v>
      </c>
    </row>
    <row r="104" spans="1:6">
      <c r="A104">
        <v>101</v>
      </c>
      <c r="B104">
        <v>120</v>
      </c>
      <c r="C104" t="s">
        <v>126</v>
      </c>
      <c r="D104" t="s">
        <v>106</v>
      </c>
      <c r="E104">
        <v>61261</v>
      </c>
      <c r="F104">
        <v>9269018</v>
      </c>
    </row>
    <row r="105" spans="1:6">
      <c r="A105">
        <v>102</v>
      </c>
      <c r="B105">
        <v>120</v>
      </c>
      <c r="C105" t="s">
        <v>138</v>
      </c>
      <c r="D105" t="s">
        <v>108</v>
      </c>
      <c r="E105">
        <v>4210</v>
      </c>
      <c r="F105">
        <v>588240</v>
      </c>
    </row>
    <row r="106" spans="1:6">
      <c r="A106">
        <v>103</v>
      </c>
      <c r="B106">
        <v>120</v>
      </c>
      <c r="C106" t="s">
        <v>138</v>
      </c>
      <c r="D106" t="s">
        <v>109</v>
      </c>
      <c r="E106">
        <v>4718</v>
      </c>
      <c r="F106">
        <v>678240</v>
      </c>
    </row>
    <row r="107" spans="1:6">
      <c r="A107">
        <v>104</v>
      </c>
      <c r="B107">
        <v>120</v>
      </c>
      <c r="C107" t="s">
        <v>138</v>
      </c>
      <c r="D107" t="s">
        <v>105</v>
      </c>
      <c r="E107">
        <v>41271</v>
      </c>
      <c r="F107">
        <v>5674415</v>
      </c>
    </row>
    <row r="108" spans="1:6">
      <c r="A108">
        <v>105</v>
      </c>
      <c r="B108">
        <v>120</v>
      </c>
      <c r="C108" t="s">
        <v>138</v>
      </c>
      <c r="D108" t="s">
        <v>110</v>
      </c>
      <c r="E108">
        <v>22583</v>
      </c>
      <c r="F108">
        <v>3236928</v>
      </c>
    </row>
    <row r="109" spans="1:6">
      <c r="A109">
        <v>106</v>
      </c>
      <c r="B109">
        <v>120</v>
      </c>
      <c r="C109" t="s">
        <v>138</v>
      </c>
      <c r="D109" t="s">
        <v>106</v>
      </c>
      <c r="E109">
        <v>75117</v>
      </c>
      <c r="F109">
        <v>10620962</v>
      </c>
    </row>
    <row r="110" spans="1:6">
      <c r="A110">
        <v>107</v>
      </c>
      <c r="B110">
        <v>120</v>
      </c>
      <c r="C110" t="s">
        <v>128</v>
      </c>
      <c r="D110" t="s">
        <v>108</v>
      </c>
      <c r="E110">
        <v>15409</v>
      </c>
      <c r="F110">
        <v>2342538</v>
      </c>
    </row>
    <row r="111" spans="1:6">
      <c r="A111">
        <v>108</v>
      </c>
      <c r="B111">
        <v>120</v>
      </c>
      <c r="C111" t="s">
        <v>128</v>
      </c>
      <c r="D111" t="s">
        <v>109</v>
      </c>
      <c r="E111">
        <v>66</v>
      </c>
      <c r="F111">
        <v>12084</v>
      </c>
    </row>
    <row r="112" spans="1:6">
      <c r="A112">
        <v>109</v>
      </c>
      <c r="B112">
        <v>120</v>
      </c>
      <c r="C112" t="s">
        <v>128</v>
      </c>
      <c r="D112" t="s">
        <v>105</v>
      </c>
      <c r="E112">
        <v>58019</v>
      </c>
      <c r="F112">
        <v>8453181</v>
      </c>
    </row>
    <row r="113" spans="1:6">
      <c r="A113">
        <v>110</v>
      </c>
      <c r="B113">
        <v>120</v>
      </c>
      <c r="C113" t="s">
        <v>128</v>
      </c>
      <c r="D113" t="s">
        <v>110</v>
      </c>
      <c r="E113">
        <v>6094</v>
      </c>
      <c r="F113">
        <v>899593</v>
      </c>
    </row>
    <row r="114" spans="1:6">
      <c r="A114">
        <v>111</v>
      </c>
      <c r="B114">
        <v>120</v>
      </c>
      <c r="C114" t="s">
        <v>128</v>
      </c>
      <c r="D114" t="s">
        <v>106</v>
      </c>
      <c r="E114">
        <v>29173</v>
      </c>
      <c r="F114">
        <v>4418244</v>
      </c>
    </row>
    <row r="115" spans="1:6">
      <c r="A115">
        <v>112</v>
      </c>
      <c r="B115">
        <v>130</v>
      </c>
      <c r="D115" t="s">
        <v>108</v>
      </c>
      <c r="E115">
        <v>11</v>
      </c>
      <c r="F115">
        <v>2415</v>
      </c>
    </row>
    <row r="116" spans="1:6">
      <c r="A116">
        <v>113</v>
      </c>
      <c r="B116">
        <v>130</v>
      </c>
      <c r="D116" t="s">
        <v>109</v>
      </c>
      <c r="E116">
        <v>2</v>
      </c>
      <c r="F116">
        <v>482</v>
      </c>
    </row>
    <row r="117" spans="1:6">
      <c r="A117">
        <v>114</v>
      </c>
      <c r="B117">
        <v>130</v>
      </c>
      <c r="D117" t="s">
        <v>105</v>
      </c>
      <c r="E117">
        <v>18</v>
      </c>
      <c r="F117">
        <v>4726</v>
      </c>
    </row>
    <row r="118" spans="1:6">
      <c r="A118">
        <v>115</v>
      </c>
      <c r="B118">
        <v>130</v>
      </c>
      <c r="D118" t="s">
        <v>110</v>
      </c>
      <c r="E118">
        <v>7</v>
      </c>
      <c r="F118">
        <v>807</v>
      </c>
    </row>
    <row r="119" spans="1:6">
      <c r="A119">
        <v>116</v>
      </c>
      <c r="B119">
        <v>130</v>
      </c>
      <c r="D119" t="s">
        <v>106</v>
      </c>
      <c r="E119">
        <v>28</v>
      </c>
      <c r="F119">
        <v>4426</v>
      </c>
    </row>
    <row r="120" spans="1:6">
      <c r="A120">
        <v>117</v>
      </c>
      <c r="B120">
        <v>130</v>
      </c>
      <c r="C120" t="s">
        <v>107</v>
      </c>
      <c r="D120" t="s">
        <v>108</v>
      </c>
      <c r="E120">
        <v>2450</v>
      </c>
      <c r="F120">
        <v>273226</v>
      </c>
    </row>
    <row r="121" spans="1:6">
      <c r="A121">
        <v>118</v>
      </c>
      <c r="B121">
        <v>130</v>
      </c>
      <c r="C121" t="s">
        <v>107</v>
      </c>
      <c r="D121" t="s">
        <v>105</v>
      </c>
      <c r="E121">
        <v>1458</v>
      </c>
      <c r="F121">
        <v>158614</v>
      </c>
    </row>
    <row r="122" spans="1:6">
      <c r="A122">
        <v>119</v>
      </c>
      <c r="B122">
        <v>130</v>
      </c>
      <c r="C122" t="s">
        <v>107</v>
      </c>
      <c r="D122" t="s">
        <v>110</v>
      </c>
      <c r="E122">
        <v>7</v>
      </c>
      <c r="F122">
        <v>2497</v>
      </c>
    </row>
    <row r="123" spans="1:6">
      <c r="A123">
        <v>120</v>
      </c>
      <c r="B123">
        <v>130</v>
      </c>
      <c r="C123" t="s">
        <v>107</v>
      </c>
      <c r="D123" t="s">
        <v>106</v>
      </c>
      <c r="E123">
        <v>627</v>
      </c>
      <c r="F123">
        <v>76268</v>
      </c>
    </row>
    <row r="124" spans="1:6">
      <c r="A124">
        <v>121</v>
      </c>
      <c r="B124">
        <v>130</v>
      </c>
      <c r="C124" t="s">
        <v>111</v>
      </c>
      <c r="D124" t="s">
        <v>108</v>
      </c>
      <c r="E124">
        <v>6528</v>
      </c>
      <c r="F124">
        <v>1055203</v>
      </c>
    </row>
    <row r="125" spans="1:6">
      <c r="A125">
        <v>122</v>
      </c>
      <c r="B125">
        <v>130</v>
      </c>
      <c r="C125" t="s">
        <v>111</v>
      </c>
      <c r="D125" t="s">
        <v>109</v>
      </c>
      <c r="E125">
        <v>1998</v>
      </c>
      <c r="F125">
        <v>243662</v>
      </c>
    </row>
    <row r="126" spans="1:6">
      <c r="A126">
        <v>123</v>
      </c>
      <c r="B126">
        <v>130</v>
      </c>
      <c r="C126" t="s">
        <v>111</v>
      </c>
      <c r="D126" t="s">
        <v>110</v>
      </c>
      <c r="E126">
        <v>1</v>
      </c>
      <c r="F126">
        <v>200</v>
      </c>
    </row>
    <row r="127" spans="1:6">
      <c r="A127">
        <v>124</v>
      </c>
      <c r="B127">
        <v>130</v>
      </c>
      <c r="C127" t="s">
        <v>111</v>
      </c>
      <c r="D127" t="s">
        <v>106</v>
      </c>
      <c r="E127">
        <v>100</v>
      </c>
      <c r="F127">
        <v>15947</v>
      </c>
    </row>
    <row r="128" spans="1:6">
      <c r="A128">
        <v>125</v>
      </c>
      <c r="B128">
        <v>130</v>
      </c>
      <c r="C128" t="s">
        <v>112</v>
      </c>
      <c r="D128" t="s">
        <v>108</v>
      </c>
      <c r="E128">
        <v>16351</v>
      </c>
      <c r="F128">
        <v>2374358</v>
      </c>
    </row>
    <row r="129" spans="1:6">
      <c r="A129">
        <v>126</v>
      </c>
      <c r="B129">
        <v>130</v>
      </c>
      <c r="C129" t="s">
        <v>112</v>
      </c>
      <c r="D129" t="s">
        <v>109</v>
      </c>
      <c r="E129">
        <v>488</v>
      </c>
      <c r="F129">
        <v>47650</v>
      </c>
    </row>
    <row r="130" spans="1:6">
      <c r="A130">
        <v>127</v>
      </c>
      <c r="B130">
        <v>130</v>
      </c>
      <c r="C130" t="s">
        <v>112</v>
      </c>
      <c r="D130" t="s">
        <v>105</v>
      </c>
      <c r="E130">
        <v>7346</v>
      </c>
      <c r="F130">
        <v>990963</v>
      </c>
    </row>
    <row r="131" spans="1:6">
      <c r="A131">
        <v>128</v>
      </c>
      <c r="B131">
        <v>130</v>
      </c>
      <c r="C131" t="s">
        <v>112</v>
      </c>
      <c r="D131" t="s">
        <v>110</v>
      </c>
      <c r="E131">
        <v>1510</v>
      </c>
      <c r="F131">
        <v>236960</v>
      </c>
    </row>
    <row r="132" spans="1:6">
      <c r="A132">
        <v>129</v>
      </c>
      <c r="B132">
        <v>130</v>
      </c>
      <c r="C132" t="s">
        <v>112</v>
      </c>
      <c r="D132" t="s">
        <v>106</v>
      </c>
      <c r="E132">
        <v>3555</v>
      </c>
      <c r="F132">
        <v>542749</v>
      </c>
    </row>
    <row r="133" spans="1:6">
      <c r="A133">
        <v>130</v>
      </c>
      <c r="B133">
        <v>130</v>
      </c>
      <c r="C133" t="s">
        <v>122</v>
      </c>
      <c r="D133" t="s">
        <v>108</v>
      </c>
      <c r="E133">
        <v>16579</v>
      </c>
      <c r="F133">
        <v>2612219</v>
      </c>
    </row>
    <row r="134" spans="1:6">
      <c r="A134">
        <v>131</v>
      </c>
      <c r="B134">
        <v>130</v>
      </c>
      <c r="C134" t="s">
        <v>122</v>
      </c>
      <c r="D134" t="s">
        <v>109</v>
      </c>
      <c r="E134">
        <v>9021</v>
      </c>
      <c r="F134">
        <v>1256990</v>
      </c>
    </row>
    <row r="135" spans="1:6">
      <c r="A135">
        <v>132</v>
      </c>
      <c r="B135">
        <v>130</v>
      </c>
      <c r="C135" t="s">
        <v>122</v>
      </c>
      <c r="D135" t="s">
        <v>105</v>
      </c>
      <c r="E135">
        <v>1993</v>
      </c>
      <c r="F135">
        <v>361109</v>
      </c>
    </row>
    <row r="136" spans="1:6">
      <c r="A136">
        <v>133</v>
      </c>
      <c r="B136">
        <v>130</v>
      </c>
      <c r="C136" t="s">
        <v>122</v>
      </c>
      <c r="D136" t="s">
        <v>110</v>
      </c>
      <c r="E136">
        <v>2166</v>
      </c>
      <c r="F136">
        <v>377561</v>
      </c>
    </row>
    <row r="137" spans="1:6">
      <c r="A137">
        <v>134</v>
      </c>
      <c r="B137">
        <v>130</v>
      </c>
      <c r="C137" t="s">
        <v>122</v>
      </c>
      <c r="D137" t="s">
        <v>106</v>
      </c>
      <c r="E137">
        <v>108</v>
      </c>
      <c r="F137">
        <v>19990</v>
      </c>
    </row>
    <row r="138" spans="1:6">
      <c r="A138">
        <v>135</v>
      </c>
      <c r="B138">
        <v>130</v>
      </c>
      <c r="C138" t="s">
        <v>124</v>
      </c>
      <c r="D138" t="s">
        <v>108</v>
      </c>
      <c r="E138">
        <v>5569</v>
      </c>
      <c r="F138">
        <v>1110388</v>
      </c>
    </row>
    <row r="139" spans="1:6">
      <c r="A139">
        <v>136</v>
      </c>
      <c r="B139">
        <v>130</v>
      </c>
      <c r="C139" t="s">
        <v>124</v>
      </c>
      <c r="D139" t="s">
        <v>109</v>
      </c>
      <c r="E139">
        <v>59</v>
      </c>
      <c r="F139">
        <v>16059</v>
      </c>
    </row>
    <row r="140" spans="1:6">
      <c r="A140">
        <v>137</v>
      </c>
      <c r="B140">
        <v>130</v>
      </c>
      <c r="C140" t="s">
        <v>124</v>
      </c>
      <c r="D140" t="s">
        <v>105</v>
      </c>
      <c r="E140">
        <v>11944</v>
      </c>
      <c r="F140">
        <v>1805347</v>
      </c>
    </row>
    <row r="141" spans="1:6">
      <c r="A141">
        <v>138</v>
      </c>
      <c r="B141">
        <v>130</v>
      </c>
      <c r="C141" t="s">
        <v>124</v>
      </c>
      <c r="D141" t="s">
        <v>110</v>
      </c>
      <c r="E141">
        <v>898</v>
      </c>
      <c r="F141">
        <v>133797</v>
      </c>
    </row>
    <row r="142" spans="1:6">
      <c r="A142">
        <v>139</v>
      </c>
      <c r="B142">
        <v>130</v>
      </c>
      <c r="C142" t="s">
        <v>124</v>
      </c>
      <c r="D142" t="s">
        <v>106</v>
      </c>
      <c r="E142">
        <v>1487</v>
      </c>
      <c r="F142">
        <v>230499</v>
      </c>
    </row>
    <row r="143" spans="1:6">
      <c r="A143">
        <v>140</v>
      </c>
      <c r="B143">
        <v>130</v>
      </c>
      <c r="C143" t="s">
        <v>134</v>
      </c>
      <c r="D143" t="s">
        <v>108</v>
      </c>
      <c r="E143">
        <v>86</v>
      </c>
      <c r="F143">
        <v>9299</v>
      </c>
    </row>
    <row r="144" spans="1:6">
      <c r="A144">
        <v>141</v>
      </c>
      <c r="B144">
        <v>130</v>
      </c>
      <c r="C144" t="s">
        <v>134</v>
      </c>
      <c r="D144" t="s">
        <v>109</v>
      </c>
      <c r="E144">
        <v>652</v>
      </c>
      <c r="F144">
        <v>98065</v>
      </c>
    </row>
    <row r="145" spans="1:6">
      <c r="A145">
        <v>142</v>
      </c>
      <c r="B145">
        <v>130</v>
      </c>
      <c r="C145" t="s">
        <v>134</v>
      </c>
      <c r="D145" t="s">
        <v>105</v>
      </c>
      <c r="E145">
        <v>15128</v>
      </c>
      <c r="F145">
        <v>2375450</v>
      </c>
    </row>
    <row r="146" spans="1:6">
      <c r="A146">
        <v>143</v>
      </c>
      <c r="B146">
        <v>130</v>
      </c>
      <c r="C146" t="s">
        <v>134</v>
      </c>
      <c r="D146" t="s">
        <v>110</v>
      </c>
      <c r="E146">
        <v>9871</v>
      </c>
      <c r="F146">
        <v>1477648</v>
      </c>
    </row>
    <row r="147" spans="1:6">
      <c r="A147">
        <v>144</v>
      </c>
      <c r="B147">
        <v>130</v>
      </c>
      <c r="C147" t="s">
        <v>134</v>
      </c>
      <c r="D147" t="s">
        <v>106</v>
      </c>
      <c r="E147">
        <v>2930</v>
      </c>
      <c r="F147">
        <v>418833</v>
      </c>
    </row>
    <row r="148" spans="1:6">
      <c r="A148">
        <v>145</v>
      </c>
      <c r="B148">
        <v>130</v>
      </c>
      <c r="C148" t="s">
        <v>130</v>
      </c>
      <c r="D148" t="s">
        <v>108</v>
      </c>
      <c r="E148">
        <v>20463</v>
      </c>
      <c r="F148">
        <v>3057799</v>
      </c>
    </row>
    <row r="149" spans="1:6">
      <c r="A149">
        <v>146</v>
      </c>
      <c r="B149">
        <v>130</v>
      </c>
      <c r="C149" t="s">
        <v>130</v>
      </c>
      <c r="D149" t="s">
        <v>109</v>
      </c>
      <c r="E149">
        <v>460</v>
      </c>
      <c r="F149">
        <v>44895</v>
      </c>
    </row>
    <row r="150" spans="1:6">
      <c r="A150">
        <v>147</v>
      </c>
      <c r="B150">
        <v>130</v>
      </c>
      <c r="C150" t="s">
        <v>130</v>
      </c>
      <c r="D150" t="s">
        <v>105</v>
      </c>
      <c r="E150">
        <v>10463</v>
      </c>
      <c r="F150">
        <v>1547321</v>
      </c>
    </row>
    <row r="151" spans="1:6">
      <c r="A151">
        <v>148</v>
      </c>
      <c r="B151">
        <v>130</v>
      </c>
      <c r="C151" t="s">
        <v>130</v>
      </c>
      <c r="D151" t="s">
        <v>110</v>
      </c>
      <c r="E151">
        <v>1244</v>
      </c>
      <c r="F151">
        <v>174690</v>
      </c>
    </row>
    <row r="152" spans="1:6">
      <c r="A152">
        <v>149</v>
      </c>
      <c r="B152">
        <v>130</v>
      </c>
      <c r="C152" t="s">
        <v>130</v>
      </c>
      <c r="D152" t="s">
        <v>106</v>
      </c>
      <c r="E152">
        <v>4308</v>
      </c>
      <c r="F152">
        <v>648360</v>
      </c>
    </row>
    <row r="153" spans="1:6">
      <c r="A153">
        <v>150</v>
      </c>
      <c r="B153">
        <v>130</v>
      </c>
      <c r="C153" t="s">
        <v>136</v>
      </c>
      <c r="D153" t="s">
        <v>108</v>
      </c>
      <c r="E153">
        <v>4530</v>
      </c>
      <c r="F153">
        <v>743592</v>
      </c>
    </row>
    <row r="154" spans="1:6">
      <c r="A154">
        <v>151</v>
      </c>
      <c r="B154">
        <v>130</v>
      </c>
      <c r="C154" t="s">
        <v>136</v>
      </c>
      <c r="D154" t="s">
        <v>109</v>
      </c>
      <c r="E154">
        <v>2134</v>
      </c>
      <c r="F154">
        <v>309072</v>
      </c>
    </row>
    <row r="155" spans="1:6">
      <c r="A155">
        <v>152</v>
      </c>
      <c r="B155">
        <v>130</v>
      </c>
      <c r="C155" t="s">
        <v>136</v>
      </c>
      <c r="D155" t="s">
        <v>105</v>
      </c>
      <c r="E155">
        <v>1010</v>
      </c>
      <c r="F155">
        <v>178890</v>
      </c>
    </row>
    <row r="156" spans="1:6">
      <c r="A156">
        <v>153</v>
      </c>
      <c r="B156">
        <v>130</v>
      </c>
      <c r="C156" t="s">
        <v>136</v>
      </c>
      <c r="D156" t="s">
        <v>110</v>
      </c>
      <c r="E156">
        <v>1202</v>
      </c>
      <c r="F156">
        <v>215131</v>
      </c>
    </row>
    <row r="157" spans="1:6">
      <c r="A157">
        <v>154</v>
      </c>
      <c r="B157">
        <v>130</v>
      </c>
      <c r="C157" t="s">
        <v>136</v>
      </c>
      <c r="D157" t="s">
        <v>106</v>
      </c>
      <c r="E157">
        <v>2451</v>
      </c>
      <c r="F157">
        <v>395815</v>
      </c>
    </row>
    <row r="158" spans="1:6">
      <c r="A158">
        <v>155</v>
      </c>
      <c r="B158">
        <v>130</v>
      </c>
      <c r="C158" t="s">
        <v>126</v>
      </c>
      <c r="D158" t="s">
        <v>108</v>
      </c>
      <c r="E158">
        <v>11484</v>
      </c>
      <c r="F158">
        <v>1902711</v>
      </c>
    </row>
    <row r="159" spans="1:6">
      <c r="A159">
        <v>156</v>
      </c>
      <c r="B159">
        <v>130</v>
      </c>
      <c r="C159" t="s">
        <v>126</v>
      </c>
      <c r="D159" t="s">
        <v>109</v>
      </c>
      <c r="E159">
        <v>532</v>
      </c>
      <c r="F159">
        <v>75416</v>
      </c>
    </row>
    <row r="160" spans="1:6">
      <c r="A160">
        <v>157</v>
      </c>
      <c r="B160">
        <v>130</v>
      </c>
      <c r="C160" t="s">
        <v>126</v>
      </c>
      <c r="D160" t="s">
        <v>105</v>
      </c>
      <c r="E160">
        <v>10551</v>
      </c>
      <c r="F160">
        <v>1526315</v>
      </c>
    </row>
    <row r="161" spans="1:6">
      <c r="A161">
        <v>158</v>
      </c>
      <c r="B161">
        <v>130</v>
      </c>
      <c r="C161" t="s">
        <v>126</v>
      </c>
      <c r="D161" t="s">
        <v>110</v>
      </c>
      <c r="E161">
        <v>1416</v>
      </c>
      <c r="F161">
        <v>201008</v>
      </c>
    </row>
    <row r="162" spans="1:6">
      <c r="A162">
        <v>159</v>
      </c>
      <c r="B162">
        <v>130</v>
      </c>
      <c r="C162" t="s">
        <v>126</v>
      </c>
      <c r="D162" t="s">
        <v>106</v>
      </c>
      <c r="E162">
        <v>4730</v>
      </c>
      <c r="F162">
        <v>663749</v>
      </c>
    </row>
    <row r="163" spans="1:6">
      <c r="A163">
        <v>160</v>
      </c>
      <c r="B163">
        <v>130</v>
      </c>
      <c r="C163" t="s">
        <v>138</v>
      </c>
      <c r="D163" t="s">
        <v>108</v>
      </c>
      <c r="E163">
        <v>1209</v>
      </c>
      <c r="F163">
        <v>165609</v>
      </c>
    </row>
    <row r="164" spans="1:6">
      <c r="A164">
        <v>161</v>
      </c>
      <c r="B164">
        <v>130</v>
      </c>
      <c r="C164" t="s">
        <v>138</v>
      </c>
      <c r="D164" t="s">
        <v>109</v>
      </c>
      <c r="E164">
        <v>1103</v>
      </c>
      <c r="F164">
        <v>157156</v>
      </c>
    </row>
    <row r="165" spans="1:6">
      <c r="A165">
        <v>162</v>
      </c>
      <c r="B165">
        <v>130</v>
      </c>
      <c r="C165" t="s">
        <v>138</v>
      </c>
      <c r="D165" t="s">
        <v>105</v>
      </c>
      <c r="E165">
        <v>11940</v>
      </c>
      <c r="F165">
        <v>1866457</v>
      </c>
    </row>
    <row r="166" spans="1:6">
      <c r="A166">
        <v>163</v>
      </c>
      <c r="B166">
        <v>130</v>
      </c>
      <c r="C166" t="s">
        <v>138</v>
      </c>
      <c r="D166" t="s">
        <v>110</v>
      </c>
      <c r="E166">
        <v>4763</v>
      </c>
      <c r="F166">
        <v>712449</v>
      </c>
    </row>
    <row r="167" spans="1:6">
      <c r="A167">
        <v>164</v>
      </c>
      <c r="B167">
        <v>130</v>
      </c>
      <c r="C167" t="s">
        <v>138</v>
      </c>
      <c r="D167" t="s">
        <v>106</v>
      </c>
      <c r="E167">
        <v>5901</v>
      </c>
      <c r="F167">
        <v>1008232</v>
      </c>
    </row>
    <row r="168" spans="1:6">
      <c r="A168">
        <v>165</v>
      </c>
      <c r="B168">
        <v>130</v>
      </c>
      <c r="C168" t="s">
        <v>128</v>
      </c>
      <c r="D168" t="s">
        <v>108</v>
      </c>
      <c r="E168">
        <v>2624</v>
      </c>
      <c r="F168">
        <v>408069</v>
      </c>
    </row>
    <row r="169" spans="1:6">
      <c r="A169">
        <v>166</v>
      </c>
      <c r="B169">
        <v>130</v>
      </c>
      <c r="C169" t="s">
        <v>128</v>
      </c>
      <c r="D169" t="s">
        <v>109</v>
      </c>
      <c r="E169">
        <v>22</v>
      </c>
      <c r="F169">
        <v>2573</v>
      </c>
    </row>
    <row r="170" spans="1:6">
      <c r="A170">
        <v>167</v>
      </c>
      <c r="B170">
        <v>130</v>
      </c>
      <c r="C170" t="s">
        <v>128</v>
      </c>
      <c r="D170" t="s">
        <v>105</v>
      </c>
      <c r="E170">
        <v>13394</v>
      </c>
      <c r="F170">
        <v>1628493</v>
      </c>
    </row>
    <row r="171" spans="1:6">
      <c r="A171">
        <v>168</v>
      </c>
      <c r="B171">
        <v>130</v>
      </c>
      <c r="C171" t="s">
        <v>128</v>
      </c>
      <c r="D171" t="s">
        <v>110</v>
      </c>
      <c r="E171">
        <v>606</v>
      </c>
      <c r="F171">
        <v>81404</v>
      </c>
    </row>
    <row r="172" spans="1:6">
      <c r="A172">
        <v>169</v>
      </c>
      <c r="B172">
        <v>130</v>
      </c>
      <c r="C172" t="s">
        <v>128</v>
      </c>
      <c r="D172" t="s">
        <v>106</v>
      </c>
      <c r="E172">
        <v>1221</v>
      </c>
      <c r="F172">
        <v>174044</v>
      </c>
    </row>
    <row r="173" spans="1:6">
      <c r="A173">
        <v>170</v>
      </c>
      <c r="B173">
        <v>140</v>
      </c>
      <c r="D173" t="s">
        <v>108</v>
      </c>
      <c r="E173">
        <v>33</v>
      </c>
      <c r="F173">
        <v>164617</v>
      </c>
    </row>
    <row r="174" spans="1:6">
      <c r="A174">
        <v>171</v>
      </c>
      <c r="B174">
        <v>140</v>
      </c>
      <c r="D174" t="s">
        <v>105</v>
      </c>
      <c r="E174">
        <v>16</v>
      </c>
      <c r="F174">
        <v>12851</v>
      </c>
    </row>
    <row r="175" spans="1:6">
      <c r="A175">
        <v>172</v>
      </c>
      <c r="B175">
        <v>140</v>
      </c>
      <c r="D175" t="s">
        <v>110</v>
      </c>
      <c r="E175">
        <v>5</v>
      </c>
      <c r="F175">
        <v>5596</v>
      </c>
    </row>
    <row r="176" spans="1:6">
      <c r="A176">
        <v>173</v>
      </c>
      <c r="B176">
        <v>140</v>
      </c>
      <c r="D176" t="s">
        <v>106</v>
      </c>
      <c r="E176">
        <v>5</v>
      </c>
      <c r="F176">
        <v>6075</v>
      </c>
    </row>
    <row r="177" spans="1:6">
      <c r="A177">
        <v>174</v>
      </c>
      <c r="B177">
        <v>140</v>
      </c>
      <c r="C177" t="s">
        <v>107</v>
      </c>
      <c r="D177" t="s">
        <v>108</v>
      </c>
      <c r="E177">
        <v>194</v>
      </c>
      <c r="F177">
        <v>111024</v>
      </c>
    </row>
    <row r="178" spans="1:6">
      <c r="A178">
        <v>175</v>
      </c>
      <c r="B178">
        <v>140</v>
      </c>
      <c r="C178" t="s">
        <v>107</v>
      </c>
      <c r="D178" t="s">
        <v>105</v>
      </c>
      <c r="E178">
        <v>104</v>
      </c>
      <c r="F178">
        <v>37314</v>
      </c>
    </row>
    <row r="179" spans="1:6">
      <c r="A179">
        <v>176</v>
      </c>
      <c r="B179">
        <v>140</v>
      </c>
      <c r="C179" t="s">
        <v>107</v>
      </c>
      <c r="D179" t="s">
        <v>106</v>
      </c>
      <c r="E179">
        <v>78</v>
      </c>
      <c r="F179">
        <v>22521</v>
      </c>
    </row>
    <row r="180" spans="1:6">
      <c r="A180">
        <v>177</v>
      </c>
      <c r="B180">
        <v>140</v>
      </c>
      <c r="C180" t="s">
        <v>111</v>
      </c>
      <c r="D180" t="s">
        <v>108</v>
      </c>
      <c r="E180">
        <v>15641</v>
      </c>
      <c r="F180">
        <v>25335739</v>
      </c>
    </row>
    <row r="181" spans="1:6">
      <c r="A181">
        <v>178</v>
      </c>
      <c r="B181">
        <v>140</v>
      </c>
      <c r="C181" t="s">
        <v>111</v>
      </c>
      <c r="D181" t="s">
        <v>109</v>
      </c>
      <c r="E181">
        <v>170</v>
      </c>
      <c r="F181">
        <v>102156</v>
      </c>
    </row>
    <row r="182" spans="1:6">
      <c r="A182">
        <v>179</v>
      </c>
      <c r="B182">
        <v>140</v>
      </c>
      <c r="C182" t="s">
        <v>111</v>
      </c>
      <c r="D182" t="s">
        <v>106</v>
      </c>
      <c r="E182">
        <v>48</v>
      </c>
      <c r="F182">
        <v>46854</v>
      </c>
    </row>
    <row r="183" spans="1:6">
      <c r="A183">
        <v>180</v>
      </c>
      <c r="B183">
        <v>140</v>
      </c>
      <c r="C183" t="s">
        <v>112</v>
      </c>
      <c r="D183" t="s">
        <v>108</v>
      </c>
      <c r="E183">
        <v>5278</v>
      </c>
      <c r="F183">
        <v>3272723</v>
      </c>
    </row>
    <row r="184" spans="1:6">
      <c r="A184">
        <v>181</v>
      </c>
      <c r="B184">
        <v>140</v>
      </c>
      <c r="C184" t="s">
        <v>112</v>
      </c>
      <c r="D184" t="s">
        <v>109</v>
      </c>
      <c r="E184">
        <v>21</v>
      </c>
      <c r="F184">
        <v>6796</v>
      </c>
    </row>
    <row r="185" spans="1:6">
      <c r="A185">
        <v>182</v>
      </c>
      <c r="B185">
        <v>140</v>
      </c>
      <c r="C185" t="s">
        <v>112</v>
      </c>
      <c r="D185" t="s">
        <v>105</v>
      </c>
      <c r="E185">
        <v>2487</v>
      </c>
      <c r="F185">
        <v>1038109</v>
      </c>
    </row>
    <row r="186" spans="1:6">
      <c r="A186">
        <v>183</v>
      </c>
      <c r="B186">
        <v>140</v>
      </c>
      <c r="C186" t="s">
        <v>112</v>
      </c>
      <c r="D186" t="s">
        <v>110</v>
      </c>
      <c r="E186">
        <v>295</v>
      </c>
      <c r="F186">
        <v>134200</v>
      </c>
    </row>
    <row r="187" spans="1:6">
      <c r="A187">
        <v>184</v>
      </c>
      <c r="B187">
        <v>140</v>
      </c>
      <c r="C187" t="s">
        <v>112</v>
      </c>
      <c r="D187" t="s">
        <v>106</v>
      </c>
      <c r="E187">
        <v>617</v>
      </c>
      <c r="F187">
        <v>185475</v>
      </c>
    </row>
    <row r="188" spans="1:6">
      <c r="A188">
        <v>185</v>
      </c>
      <c r="B188">
        <v>140</v>
      </c>
      <c r="C188" t="s">
        <v>122</v>
      </c>
      <c r="D188" t="s">
        <v>108</v>
      </c>
      <c r="E188">
        <v>4587</v>
      </c>
      <c r="F188">
        <v>7434590</v>
      </c>
    </row>
    <row r="189" spans="1:6">
      <c r="A189">
        <v>186</v>
      </c>
      <c r="B189">
        <v>140</v>
      </c>
      <c r="C189" t="s">
        <v>122</v>
      </c>
      <c r="D189" t="s">
        <v>109</v>
      </c>
      <c r="E189">
        <v>1854</v>
      </c>
      <c r="F189">
        <v>1032699</v>
      </c>
    </row>
    <row r="190" spans="1:6">
      <c r="A190">
        <v>187</v>
      </c>
      <c r="B190">
        <v>140</v>
      </c>
      <c r="C190" t="s">
        <v>122</v>
      </c>
      <c r="D190" t="s">
        <v>105</v>
      </c>
      <c r="E190">
        <v>562</v>
      </c>
      <c r="F190">
        <v>1325719</v>
      </c>
    </row>
    <row r="191" spans="1:6">
      <c r="A191">
        <v>188</v>
      </c>
      <c r="B191">
        <v>140</v>
      </c>
      <c r="C191" t="s">
        <v>122</v>
      </c>
      <c r="D191" t="s">
        <v>110</v>
      </c>
      <c r="E191">
        <v>200</v>
      </c>
      <c r="F191">
        <v>172294</v>
      </c>
    </row>
    <row r="192" spans="1:6">
      <c r="A192">
        <v>189</v>
      </c>
      <c r="B192">
        <v>140</v>
      </c>
      <c r="C192" t="s">
        <v>122</v>
      </c>
      <c r="D192" t="s">
        <v>106</v>
      </c>
      <c r="E192">
        <v>15</v>
      </c>
      <c r="F192">
        <v>5876</v>
      </c>
    </row>
    <row r="193" spans="1:6">
      <c r="A193">
        <v>190</v>
      </c>
      <c r="B193">
        <v>140</v>
      </c>
      <c r="C193" t="s">
        <v>124</v>
      </c>
      <c r="D193" t="s">
        <v>108</v>
      </c>
      <c r="E193">
        <v>3598</v>
      </c>
      <c r="F193">
        <v>3442262</v>
      </c>
    </row>
    <row r="194" spans="1:6">
      <c r="A194">
        <v>191</v>
      </c>
      <c r="B194">
        <v>140</v>
      </c>
      <c r="C194" t="s">
        <v>124</v>
      </c>
      <c r="D194" t="s">
        <v>109</v>
      </c>
      <c r="E194">
        <v>4</v>
      </c>
      <c r="F194">
        <v>868</v>
      </c>
    </row>
    <row r="195" spans="1:6">
      <c r="A195">
        <v>192</v>
      </c>
      <c r="B195">
        <v>140</v>
      </c>
      <c r="C195" t="s">
        <v>124</v>
      </c>
      <c r="D195" t="s">
        <v>105</v>
      </c>
      <c r="E195">
        <v>4895</v>
      </c>
      <c r="F195">
        <v>2237118</v>
      </c>
    </row>
    <row r="196" spans="1:6">
      <c r="A196">
        <v>193</v>
      </c>
      <c r="B196">
        <v>140</v>
      </c>
      <c r="C196" t="s">
        <v>124</v>
      </c>
      <c r="D196" t="s">
        <v>110</v>
      </c>
      <c r="E196">
        <v>192</v>
      </c>
      <c r="F196">
        <v>75371</v>
      </c>
    </row>
    <row r="197" spans="1:6">
      <c r="A197">
        <v>194</v>
      </c>
      <c r="B197">
        <v>140</v>
      </c>
      <c r="C197" t="s">
        <v>124</v>
      </c>
      <c r="D197" t="s">
        <v>106</v>
      </c>
      <c r="E197">
        <v>436</v>
      </c>
      <c r="F197">
        <v>129265</v>
      </c>
    </row>
    <row r="198" spans="1:6">
      <c r="A198">
        <v>195</v>
      </c>
      <c r="B198">
        <v>140</v>
      </c>
      <c r="C198" t="s">
        <v>134</v>
      </c>
      <c r="D198" t="s">
        <v>108</v>
      </c>
      <c r="E198">
        <v>12</v>
      </c>
      <c r="F198">
        <v>52168</v>
      </c>
    </row>
    <row r="199" spans="1:6">
      <c r="A199">
        <v>196</v>
      </c>
      <c r="B199">
        <v>140</v>
      </c>
      <c r="C199" t="s">
        <v>134</v>
      </c>
      <c r="D199" t="s">
        <v>109</v>
      </c>
      <c r="E199">
        <v>101</v>
      </c>
      <c r="F199">
        <v>65010</v>
      </c>
    </row>
    <row r="200" spans="1:6">
      <c r="A200">
        <v>197</v>
      </c>
      <c r="B200">
        <v>140</v>
      </c>
      <c r="C200" t="s">
        <v>134</v>
      </c>
      <c r="D200" t="s">
        <v>105</v>
      </c>
      <c r="E200">
        <v>3491</v>
      </c>
      <c r="F200">
        <v>3358739</v>
      </c>
    </row>
    <row r="201" spans="1:6">
      <c r="A201">
        <v>198</v>
      </c>
      <c r="B201">
        <v>140</v>
      </c>
      <c r="C201" t="s">
        <v>134</v>
      </c>
      <c r="D201" t="s">
        <v>110</v>
      </c>
      <c r="E201">
        <v>1138</v>
      </c>
      <c r="F201">
        <v>768257</v>
      </c>
    </row>
    <row r="202" spans="1:6">
      <c r="A202">
        <v>199</v>
      </c>
      <c r="B202">
        <v>140</v>
      </c>
      <c r="C202" t="s">
        <v>134</v>
      </c>
      <c r="D202" t="s">
        <v>106</v>
      </c>
      <c r="E202">
        <v>282</v>
      </c>
      <c r="F202">
        <v>109368</v>
      </c>
    </row>
    <row r="203" spans="1:6">
      <c r="A203">
        <v>200</v>
      </c>
      <c r="B203">
        <v>140</v>
      </c>
      <c r="C203" t="s">
        <v>130</v>
      </c>
      <c r="D203" t="s">
        <v>108</v>
      </c>
      <c r="E203">
        <v>8635</v>
      </c>
      <c r="F203">
        <v>7976675</v>
      </c>
    </row>
    <row r="204" spans="1:6">
      <c r="A204">
        <v>201</v>
      </c>
      <c r="B204">
        <v>140</v>
      </c>
      <c r="C204" t="s">
        <v>130</v>
      </c>
      <c r="D204" t="s">
        <v>109</v>
      </c>
      <c r="E204">
        <v>75</v>
      </c>
      <c r="F204">
        <v>45310</v>
      </c>
    </row>
    <row r="205" spans="1:6">
      <c r="A205">
        <v>202</v>
      </c>
      <c r="B205">
        <v>140</v>
      </c>
      <c r="C205" t="s">
        <v>130</v>
      </c>
      <c r="D205" t="s">
        <v>105</v>
      </c>
      <c r="E205">
        <v>4815</v>
      </c>
      <c r="F205">
        <v>2539813</v>
      </c>
    </row>
    <row r="206" spans="1:6">
      <c r="A206">
        <v>203</v>
      </c>
      <c r="B206">
        <v>140</v>
      </c>
      <c r="C206" t="s">
        <v>130</v>
      </c>
      <c r="D206" t="s">
        <v>110</v>
      </c>
      <c r="E206">
        <v>82</v>
      </c>
      <c r="F206">
        <v>46935</v>
      </c>
    </row>
    <row r="207" spans="1:6">
      <c r="A207">
        <v>204</v>
      </c>
      <c r="B207">
        <v>140</v>
      </c>
      <c r="C207" t="s">
        <v>130</v>
      </c>
      <c r="D207" t="s">
        <v>106</v>
      </c>
      <c r="E207">
        <v>625</v>
      </c>
      <c r="F207">
        <v>206579</v>
      </c>
    </row>
    <row r="208" spans="1:6">
      <c r="A208">
        <v>205</v>
      </c>
      <c r="B208">
        <v>140</v>
      </c>
      <c r="C208" t="s">
        <v>136</v>
      </c>
      <c r="D208" t="s">
        <v>108</v>
      </c>
      <c r="E208">
        <v>1571</v>
      </c>
      <c r="F208">
        <v>1564789</v>
      </c>
    </row>
    <row r="209" spans="1:6">
      <c r="A209">
        <v>206</v>
      </c>
      <c r="B209">
        <v>140</v>
      </c>
      <c r="C209" t="s">
        <v>136</v>
      </c>
      <c r="D209" t="s">
        <v>109</v>
      </c>
      <c r="E209">
        <v>591</v>
      </c>
      <c r="F209">
        <v>527495</v>
      </c>
    </row>
    <row r="210" spans="1:6">
      <c r="A210">
        <v>207</v>
      </c>
      <c r="B210">
        <v>140</v>
      </c>
      <c r="C210" t="s">
        <v>136</v>
      </c>
      <c r="D210" t="s">
        <v>105</v>
      </c>
      <c r="E210">
        <v>102</v>
      </c>
      <c r="F210">
        <v>61825</v>
      </c>
    </row>
    <row r="211" spans="1:6">
      <c r="A211">
        <v>208</v>
      </c>
      <c r="B211">
        <v>140</v>
      </c>
      <c r="C211" t="s">
        <v>136</v>
      </c>
      <c r="D211" t="s">
        <v>110</v>
      </c>
      <c r="E211">
        <v>85</v>
      </c>
      <c r="F211">
        <v>42390</v>
      </c>
    </row>
    <row r="212" spans="1:6">
      <c r="A212">
        <v>209</v>
      </c>
      <c r="B212">
        <v>140</v>
      </c>
      <c r="C212" t="s">
        <v>136</v>
      </c>
      <c r="D212" t="s">
        <v>106</v>
      </c>
      <c r="E212">
        <v>118</v>
      </c>
      <c r="F212">
        <v>53202</v>
      </c>
    </row>
    <row r="213" spans="1:6">
      <c r="A213">
        <v>210</v>
      </c>
      <c r="B213">
        <v>140</v>
      </c>
      <c r="C213" t="s">
        <v>126</v>
      </c>
      <c r="D213" t="s">
        <v>108</v>
      </c>
      <c r="E213">
        <v>7268</v>
      </c>
      <c r="F213">
        <v>4866960</v>
      </c>
    </row>
    <row r="214" spans="1:6">
      <c r="A214">
        <v>211</v>
      </c>
      <c r="B214">
        <v>140</v>
      </c>
      <c r="C214" t="s">
        <v>126</v>
      </c>
      <c r="D214" t="s">
        <v>109</v>
      </c>
      <c r="E214">
        <v>95</v>
      </c>
      <c r="F214">
        <v>34918</v>
      </c>
    </row>
    <row r="215" spans="1:6">
      <c r="A215">
        <v>212</v>
      </c>
      <c r="B215">
        <v>140</v>
      </c>
      <c r="C215" t="s">
        <v>126</v>
      </c>
      <c r="D215" t="s">
        <v>105</v>
      </c>
      <c r="E215">
        <v>4229</v>
      </c>
      <c r="F215">
        <v>2061899</v>
      </c>
    </row>
    <row r="216" spans="1:6">
      <c r="A216">
        <v>213</v>
      </c>
      <c r="B216">
        <v>140</v>
      </c>
      <c r="C216" t="s">
        <v>126</v>
      </c>
      <c r="D216" t="s">
        <v>110</v>
      </c>
      <c r="E216">
        <v>198</v>
      </c>
      <c r="F216">
        <v>80251</v>
      </c>
    </row>
    <row r="217" spans="1:6">
      <c r="A217">
        <v>214</v>
      </c>
      <c r="B217">
        <v>140</v>
      </c>
      <c r="C217" t="s">
        <v>126</v>
      </c>
      <c r="D217" t="s">
        <v>106</v>
      </c>
      <c r="E217">
        <v>1144</v>
      </c>
      <c r="F217">
        <v>360412</v>
      </c>
    </row>
    <row r="218" spans="1:6">
      <c r="A218">
        <v>215</v>
      </c>
      <c r="B218">
        <v>140</v>
      </c>
      <c r="C218" t="s">
        <v>138</v>
      </c>
      <c r="D218" t="s">
        <v>108</v>
      </c>
      <c r="E218">
        <v>467</v>
      </c>
      <c r="F218">
        <v>388354</v>
      </c>
    </row>
    <row r="219" spans="1:6">
      <c r="A219">
        <v>216</v>
      </c>
      <c r="B219">
        <v>140</v>
      </c>
      <c r="C219" t="s">
        <v>138</v>
      </c>
      <c r="D219" t="s">
        <v>109</v>
      </c>
      <c r="E219">
        <v>463</v>
      </c>
      <c r="F219">
        <v>380446</v>
      </c>
    </row>
    <row r="220" spans="1:6">
      <c r="A220">
        <v>217</v>
      </c>
      <c r="B220">
        <v>140</v>
      </c>
      <c r="C220" t="s">
        <v>138</v>
      </c>
      <c r="D220" t="s">
        <v>105</v>
      </c>
      <c r="E220">
        <v>5243</v>
      </c>
      <c r="F220">
        <v>3347262</v>
      </c>
    </row>
    <row r="221" spans="1:6">
      <c r="A221">
        <v>218</v>
      </c>
      <c r="B221">
        <v>140</v>
      </c>
      <c r="C221" t="s">
        <v>138</v>
      </c>
      <c r="D221" t="s">
        <v>110</v>
      </c>
      <c r="E221">
        <v>802</v>
      </c>
      <c r="F221">
        <v>461665</v>
      </c>
    </row>
    <row r="222" spans="1:6">
      <c r="A222">
        <v>219</v>
      </c>
      <c r="B222">
        <v>140</v>
      </c>
      <c r="C222" t="s">
        <v>138</v>
      </c>
      <c r="D222" t="s">
        <v>106</v>
      </c>
      <c r="E222">
        <v>1165</v>
      </c>
      <c r="F222">
        <v>441907</v>
      </c>
    </row>
    <row r="223" spans="1:6">
      <c r="A223">
        <v>220</v>
      </c>
      <c r="B223">
        <v>140</v>
      </c>
      <c r="C223" t="s">
        <v>128</v>
      </c>
      <c r="D223" t="s">
        <v>108</v>
      </c>
      <c r="E223">
        <v>1288</v>
      </c>
      <c r="F223">
        <v>995554</v>
      </c>
    </row>
    <row r="224" spans="1:6">
      <c r="A224">
        <v>221</v>
      </c>
      <c r="B224">
        <v>140</v>
      </c>
      <c r="C224" t="s">
        <v>128</v>
      </c>
      <c r="D224" t="s">
        <v>109</v>
      </c>
      <c r="E224">
        <v>1</v>
      </c>
      <c r="F224">
        <v>1156</v>
      </c>
    </row>
    <row r="225" spans="1:6">
      <c r="A225">
        <v>222</v>
      </c>
      <c r="B225">
        <v>140</v>
      </c>
      <c r="C225" t="s">
        <v>128</v>
      </c>
      <c r="D225" t="s">
        <v>105</v>
      </c>
      <c r="E225">
        <v>4743</v>
      </c>
      <c r="F225">
        <v>2440441</v>
      </c>
    </row>
    <row r="226" spans="1:6">
      <c r="A226">
        <v>223</v>
      </c>
      <c r="B226">
        <v>140</v>
      </c>
      <c r="C226" t="s">
        <v>128</v>
      </c>
      <c r="D226" t="s">
        <v>110</v>
      </c>
      <c r="E226">
        <v>88</v>
      </c>
      <c r="F226">
        <v>18511</v>
      </c>
    </row>
    <row r="227" spans="1:6">
      <c r="A227">
        <v>224</v>
      </c>
      <c r="B227">
        <v>140</v>
      </c>
      <c r="C227" t="s">
        <v>128</v>
      </c>
      <c r="D227" t="s">
        <v>106</v>
      </c>
      <c r="E227">
        <v>337</v>
      </c>
      <c r="F227">
        <v>98021</v>
      </c>
    </row>
    <row r="228" spans="1:6">
      <c r="A228">
        <v>225</v>
      </c>
      <c r="B228">
        <v>150</v>
      </c>
      <c r="C228" t="s">
        <v>107</v>
      </c>
      <c r="D228" t="s">
        <v>108</v>
      </c>
      <c r="E228">
        <v>17</v>
      </c>
      <c r="F228">
        <v>6170</v>
      </c>
    </row>
    <row r="229" spans="1:6">
      <c r="A229">
        <v>226</v>
      </c>
      <c r="B229">
        <v>150</v>
      </c>
      <c r="C229" t="s">
        <v>111</v>
      </c>
      <c r="D229" t="s">
        <v>108</v>
      </c>
      <c r="E229">
        <v>125</v>
      </c>
      <c r="F229">
        <v>267737</v>
      </c>
    </row>
    <row r="230" spans="1:6">
      <c r="A230">
        <v>227</v>
      </c>
      <c r="B230">
        <v>150</v>
      </c>
      <c r="C230" t="s">
        <v>111</v>
      </c>
      <c r="D230" t="s">
        <v>109</v>
      </c>
      <c r="E230">
        <v>1</v>
      </c>
      <c r="F230">
        <v>458</v>
      </c>
    </row>
    <row r="231" spans="1:6">
      <c r="A231">
        <v>228</v>
      </c>
      <c r="B231">
        <v>150</v>
      </c>
      <c r="C231" t="s">
        <v>112</v>
      </c>
      <c r="D231" t="s">
        <v>108</v>
      </c>
      <c r="E231">
        <v>178</v>
      </c>
      <c r="F231">
        <v>93458</v>
      </c>
    </row>
    <row r="232" spans="1:6">
      <c r="A232">
        <v>229</v>
      </c>
      <c r="B232">
        <v>150</v>
      </c>
      <c r="C232" t="s">
        <v>112</v>
      </c>
      <c r="D232" t="s">
        <v>105</v>
      </c>
      <c r="E232">
        <v>110</v>
      </c>
      <c r="F232">
        <v>35809</v>
      </c>
    </row>
    <row r="233" spans="1:6">
      <c r="A233">
        <v>230</v>
      </c>
      <c r="B233">
        <v>150</v>
      </c>
      <c r="C233" t="s">
        <v>112</v>
      </c>
      <c r="D233" t="s">
        <v>110</v>
      </c>
      <c r="E233">
        <v>10</v>
      </c>
      <c r="F233">
        <v>4191</v>
      </c>
    </row>
    <row r="234" spans="1:6">
      <c r="A234">
        <v>231</v>
      </c>
      <c r="B234">
        <v>150</v>
      </c>
      <c r="C234" t="s">
        <v>112</v>
      </c>
      <c r="D234" t="s">
        <v>106</v>
      </c>
      <c r="E234">
        <v>24</v>
      </c>
      <c r="F234">
        <v>8888</v>
      </c>
    </row>
    <row r="235" spans="1:6">
      <c r="A235">
        <v>232</v>
      </c>
      <c r="B235">
        <v>150</v>
      </c>
      <c r="C235" t="s">
        <v>122</v>
      </c>
      <c r="D235" t="s">
        <v>108</v>
      </c>
      <c r="E235">
        <v>70</v>
      </c>
      <c r="F235">
        <v>102359</v>
      </c>
    </row>
    <row r="236" spans="1:6">
      <c r="A236">
        <v>233</v>
      </c>
      <c r="B236">
        <v>150</v>
      </c>
      <c r="C236" t="s">
        <v>122</v>
      </c>
      <c r="D236" t="s">
        <v>109</v>
      </c>
      <c r="E236">
        <v>38</v>
      </c>
      <c r="F236">
        <v>50471</v>
      </c>
    </row>
    <row r="237" spans="1:6">
      <c r="A237">
        <v>234</v>
      </c>
      <c r="B237">
        <v>150</v>
      </c>
      <c r="C237" t="s">
        <v>122</v>
      </c>
      <c r="D237" t="s">
        <v>105</v>
      </c>
      <c r="E237">
        <v>3</v>
      </c>
      <c r="F237">
        <v>13636</v>
      </c>
    </row>
    <row r="238" spans="1:6">
      <c r="A238">
        <v>235</v>
      </c>
      <c r="B238">
        <v>150</v>
      </c>
      <c r="C238" t="s">
        <v>124</v>
      </c>
      <c r="D238" t="s">
        <v>108</v>
      </c>
      <c r="E238">
        <v>67</v>
      </c>
      <c r="F238">
        <v>60080</v>
      </c>
    </row>
    <row r="239" spans="1:6">
      <c r="A239">
        <v>236</v>
      </c>
      <c r="B239">
        <v>150</v>
      </c>
      <c r="C239" t="s">
        <v>124</v>
      </c>
      <c r="D239" t="s">
        <v>105</v>
      </c>
      <c r="E239">
        <v>39</v>
      </c>
      <c r="F239">
        <v>22904</v>
      </c>
    </row>
    <row r="240" spans="1:6">
      <c r="A240">
        <v>237</v>
      </c>
      <c r="B240">
        <v>150</v>
      </c>
      <c r="C240" t="s">
        <v>124</v>
      </c>
      <c r="D240" t="s">
        <v>110</v>
      </c>
      <c r="E240">
        <v>29</v>
      </c>
      <c r="F240">
        <v>6163</v>
      </c>
    </row>
    <row r="241" spans="1:6">
      <c r="A241">
        <v>238</v>
      </c>
      <c r="B241">
        <v>150</v>
      </c>
      <c r="C241" t="s">
        <v>124</v>
      </c>
      <c r="D241" t="s">
        <v>106</v>
      </c>
      <c r="E241">
        <v>25</v>
      </c>
      <c r="F241">
        <v>7752</v>
      </c>
    </row>
    <row r="242" spans="1:6">
      <c r="A242">
        <v>239</v>
      </c>
      <c r="B242">
        <v>150</v>
      </c>
      <c r="C242" t="s">
        <v>134</v>
      </c>
      <c r="D242" t="s">
        <v>108</v>
      </c>
      <c r="E242">
        <v>2</v>
      </c>
      <c r="F242">
        <v>3172</v>
      </c>
    </row>
    <row r="243" spans="1:6">
      <c r="A243">
        <v>240</v>
      </c>
      <c r="B243">
        <v>150</v>
      </c>
      <c r="C243" t="s">
        <v>134</v>
      </c>
      <c r="D243" t="s">
        <v>109</v>
      </c>
      <c r="E243">
        <v>1</v>
      </c>
      <c r="F243">
        <v>722</v>
      </c>
    </row>
    <row r="244" spans="1:6">
      <c r="A244">
        <v>241</v>
      </c>
      <c r="B244">
        <v>150</v>
      </c>
      <c r="C244" t="s">
        <v>134</v>
      </c>
      <c r="D244" t="s">
        <v>105</v>
      </c>
      <c r="E244">
        <v>55</v>
      </c>
      <c r="F244">
        <v>30142</v>
      </c>
    </row>
    <row r="245" spans="1:6">
      <c r="A245">
        <v>242</v>
      </c>
      <c r="B245">
        <v>150</v>
      </c>
      <c r="C245" t="s">
        <v>134</v>
      </c>
      <c r="D245" t="s">
        <v>110</v>
      </c>
      <c r="E245">
        <v>4</v>
      </c>
      <c r="F245">
        <v>1241</v>
      </c>
    </row>
    <row r="246" spans="1:6">
      <c r="A246">
        <v>243</v>
      </c>
      <c r="B246">
        <v>150</v>
      </c>
      <c r="C246" t="s">
        <v>134</v>
      </c>
      <c r="D246" t="s">
        <v>106</v>
      </c>
      <c r="E246">
        <v>13</v>
      </c>
      <c r="F246">
        <v>3337</v>
      </c>
    </row>
    <row r="247" spans="1:6">
      <c r="A247">
        <v>244</v>
      </c>
      <c r="B247">
        <v>150</v>
      </c>
      <c r="C247" t="s">
        <v>130</v>
      </c>
      <c r="D247" t="s">
        <v>108</v>
      </c>
      <c r="E247">
        <v>225</v>
      </c>
      <c r="F247">
        <v>208401</v>
      </c>
    </row>
    <row r="248" spans="1:6">
      <c r="A248">
        <v>245</v>
      </c>
      <c r="B248">
        <v>150</v>
      </c>
      <c r="C248" t="s">
        <v>130</v>
      </c>
      <c r="D248" t="s">
        <v>105</v>
      </c>
      <c r="E248">
        <v>81</v>
      </c>
      <c r="F248">
        <v>51602</v>
      </c>
    </row>
    <row r="249" spans="1:6">
      <c r="A249">
        <v>246</v>
      </c>
      <c r="B249">
        <v>150</v>
      </c>
      <c r="C249" t="s">
        <v>130</v>
      </c>
      <c r="D249" t="s">
        <v>110</v>
      </c>
      <c r="E249">
        <v>2</v>
      </c>
      <c r="F249">
        <v>542</v>
      </c>
    </row>
    <row r="250" spans="1:6">
      <c r="A250">
        <v>247</v>
      </c>
      <c r="B250">
        <v>150</v>
      </c>
      <c r="C250" t="s">
        <v>130</v>
      </c>
      <c r="D250" t="s">
        <v>106</v>
      </c>
      <c r="E250">
        <v>40</v>
      </c>
      <c r="F250">
        <v>10320</v>
      </c>
    </row>
    <row r="251" spans="1:6">
      <c r="A251">
        <v>248</v>
      </c>
      <c r="B251">
        <v>150</v>
      </c>
      <c r="C251" t="s">
        <v>136</v>
      </c>
      <c r="D251" t="s">
        <v>108</v>
      </c>
      <c r="E251">
        <v>84</v>
      </c>
      <c r="F251">
        <v>73275</v>
      </c>
    </row>
    <row r="252" spans="1:6">
      <c r="A252">
        <v>249</v>
      </c>
      <c r="B252">
        <v>150</v>
      </c>
      <c r="C252" t="s">
        <v>136</v>
      </c>
      <c r="D252" t="s">
        <v>106</v>
      </c>
      <c r="E252">
        <v>6</v>
      </c>
      <c r="F252">
        <v>1603</v>
      </c>
    </row>
    <row r="253" spans="1:6">
      <c r="A253">
        <v>250</v>
      </c>
      <c r="B253">
        <v>150</v>
      </c>
      <c r="C253" t="s">
        <v>126</v>
      </c>
      <c r="D253" t="s">
        <v>108</v>
      </c>
      <c r="E253">
        <v>104</v>
      </c>
      <c r="F253">
        <v>38376</v>
      </c>
    </row>
    <row r="254" spans="1:6">
      <c r="A254">
        <v>251</v>
      </c>
      <c r="B254">
        <v>150</v>
      </c>
      <c r="C254" t="s">
        <v>126</v>
      </c>
      <c r="D254" t="s">
        <v>105</v>
      </c>
      <c r="E254">
        <v>142</v>
      </c>
      <c r="F254">
        <v>71694</v>
      </c>
    </row>
    <row r="255" spans="1:6">
      <c r="A255">
        <v>252</v>
      </c>
      <c r="B255">
        <v>150</v>
      </c>
      <c r="C255" t="s">
        <v>126</v>
      </c>
      <c r="D255" t="s">
        <v>110</v>
      </c>
      <c r="E255">
        <v>6</v>
      </c>
      <c r="F255">
        <v>3443</v>
      </c>
    </row>
    <row r="256" spans="1:6">
      <c r="A256">
        <v>253</v>
      </c>
      <c r="B256">
        <v>150</v>
      </c>
      <c r="C256" t="s">
        <v>126</v>
      </c>
      <c r="D256" t="s">
        <v>106</v>
      </c>
      <c r="E256">
        <v>30</v>
      </c>
      <c r="F256">
        <v>13764</v>
      </c>
    </row>
    <row r="257" spans="1:6">
      <c r="A257">
        <v>254</v>
      </c>
      <c r="B257">
        <v>150</v>
      </c>
      <c r="C257" t="s">
        <v>138</v>
      </c>
      <c r="D257" t="s">
        <v>108</v>
      </c>
      <c r="E257">
        <v>1</v>
      </c>
      <c r="F257">
        <v>723</v>
      </c>
    </row>
    <row r="258" spans="1:6">
      <c r="A258">
        <v>255</v>
      </c>
      <c r="B258">
        <v>150</v>
      </c>
      <c r="C258" t="s">
        <v>138</v>
      </c>
      <c r="D258" t="s">
        <v>109</v>
      </c>
      <c r="E258">
        <v>8</v>
      </c>
      <c r="F258">
        <v>3985</v>
      </c>
    </row>
    <row r="259" spans="1:6">
      <c r="A259">
        <v>256</v>
      </c>
      <c r="B259">
        <v>150</v>
      </c>
      <c r="C259" t="s">
        <v>138</v>
      </c>
      <c r="D259" t="s">
        <v>105</v>
      </c>
      <c r="E259">
        <v>49</v>
      </c>
      <c r="F259">
        <v>29864</v>
      </c>
    </row>
    <row r="260" spans="1:6">
      <c r="A260">
        <v>257</v>
      </c>
      <c r="B260">
        <v>150</v>
      </c>
      <c r="C260" t="s">
        <v>138</v>
      </c>
      <c r="D260" t="s">
        <v>110</v>
      </c>
      <c r="E260">
        <v>7</v>
      </c>
      <c r="F260">
        <v>6189</v>
      </c>
    </row>
    <row r="261" spans="1:6">
      <c r="A261">
        <v>258</v>
      </c>
      <c r="B261">
        <v>150</v>
      </c>
      <c r="C261" t="s">
        <v>138</v>
      </c>
      <c r="D261" t="s">
        <v>106</v>
      </c>
      <c r="E261">
        <v>36</v>
      </c>
      <c r="F261">
        <v>13755</v>
      </c>
    </row>
    <row r="262" spans="1:6">
      <c r="A262">
        <v>259</v>
      </c>
      <c r="B262">
        <v>150</v>
      </c>
      <c r="C262" t="s">
        <v>128</v>
      </c>
      <c r="D262" t="s">
        <v>108</v>
      </c>
      <c r="E262">
        <v>70</v>
      </c>
      <c r="F262">
        <v>40309</v>
      </c>
    </row>
    <row r="263" spans="1:6">
      <c r="A263">
        <v>260</v>
      </c>
      <c r="B263">
        <v>150</v>
      </c>
      <c r="C263" t="s">
        <v>128</v>
      </c>
      <c r="D263" t="s">
        <v>105</v>
      </c>
      <c r="E263">
        <v>95</v>
      </c>
      <c r="F263">
        <v>55219</v>
      </c>
    </row>
    <row r="264" spans="1:6">
      <c r="A264">
        <v>261</v>
      </c>
      <c r="B264">
        <v>150</v>
      </c>
      <c r="C264" t="s">
        <v>128</v>
      </c>
      <c r="D264" t="s">
        <v>110</v>
      </c>
      <c r="E264">
        <v>3</v>
      </c>
      <c r="F264">
        <v>691</v>
      </c>
    </row>
    <row r="265" spans="1:6">
      <c r="A265">
        <v>262</v>
      </c>
      <c r="B265">
        <v>150</v>
      </c>
      <c r="C265" t="s">
        <v>128</v>
      </c>
      <c r="D265" t="s">
        <v>106</v>
      </c>
      <c r="E265">
        <v>24</v>
      </c>
      <c r="F265">
        <v>10427</v>
      </c>
    </row>
    <row r="266" spans="1:6">
      <c r="A266">
        <v>263</v>
      </c>
      <c r="B266">
        <v>160</v>
      </c>
      <c r="C266" t="s">
        <v>107</v>
      </c>
      <c r="D266" t="s">
        <v>108</v>
      </c>
      <c r="E266">
        <v>14</v>
      </c>
      <c r="F266">
        <v>18373</v>
      </c>
    </row>
    <row r="267" spans="1:6">
      <c r="A267">
        <v>264</v>
      </c>
      <c r="B267">
        <v>160</v>
      </c>
      <c r="C267" t="s">
        <v>107</v>
      </c>
      <c r="D267" t="s">
        <v>105</v>
      </c>
      <c r="E267">
        <v>10</v>
      </c>
      <c r="F267">
        <v>9685</v>
      </c>
    </row>
    <row r="268" spans="1:6">
      <c r="A268">
        <v>265</v>
      </c>
      <c r="B268">
        <v>160</v>
      </c>
      <c r="C268" t="s">
        <v>107</v>
      </c>
      <c r="D268" t="s">
        <v>106</v>
      </c>
      <c r="E268">
        <v>6</v>
      </c>
      <c r="F268">
        <v>2580</v>
      </c>
    </row>
    <row r="269" spans="1:6">
      <c r="A269">
        <v>266</v>
      </c>
      <c r="B269">
        <v>160</v>
      </c>
      <c r="C269" t="s">
        <v>111</v>
      </c>
      <c r="D269" t="s">
        <v>108</v>
      </c>
      <c r="E269">
        <v>141</v>
      </c>
      <c r="F269">
        <v>201300</v>
      </c>
    </row>
    <row r="270" spans="1:6">
      <c r="A270">
        <v>267</v>
      </c>
      <c r="B270">
        <v>160</v>
      </c>
      <c r="C270" t="s">
        <v>111</v>
      </c>
      <c r="D270" t="s">
        <v>109</v>
      </c>
      <c r="E270">
        <v>11</v>
      </c>
      <c r="F270">
        <v>14959</v>
      </c>
    </row>
    <row r="271" spans="1:6">
      <c r="A271">
        <v>268</v>
      </c>
      <c r="B271">
        <v>160</v>
      </c>
      <c r="C271" t="s">
        <v>112</v>
      </c>
      <c r="D271" t="s">
        <v>108</v>
      </c>
      <c r="E271">
        <v>117</v>
      </c>
      <c r="F271">
        <v>156295</v>
      </c>
    </row>
    <row r="272" spans="1:6">
      <c r="A272">
        <v>269</v>
      </c>
      <c r="B272">
        <v>160</v>
      </c>
      <c r="C272" t="s">
        <v>112</v>
      </c>
      <c r="D272" t="s">
        <v>109</v>
      </c>
      <c r="E272">
        <v>1</v>
      </c>
      <c r="F272">
        <v>252</v>
      </c>
    </row>
    <row r="273" spans="1:6">
      <c r="A273">
        <v>270</v>
      </c>
      <c r="B273">
        <v>160</v>
      </c>
      <c r="C273" t="s">
        <v>112</v>
      </c>
      <c r="D273" t="s">
        <v>105</v>
      </c>
      <c r="E273">
        <v>96</v>
      </c>
      <c r="F273">
        <v>77091</v>
      </c>
    </row>
    <row r="274" spans="1:6">
      <c r="A274">
        <v>271</v>
      </c>
      <c r="B274">
        <v>160</v>
      </c>
      <c r="C274" t="s">
        <v>112</v>
      </c>
      <c r="D274" t="s">
        <v>110</v>
      </c>
      <c r="E274">
        <v>17</v>
      </c>
      <c r="F274">
        <v>12994</v>
      </c>
    </row>
    <row r="275" spans="1:6">
      <c r="A275">
        <v>272</v>
      </c>
      <c r="B275">
        <v>160</v>
      </c>
      <c r="C275" t="s">
        <v>112</v>
      </c>
      <c r="D275" t="s">
        <v>106</v>
      </c>
      <c r="E275">
        <v>121</v>
      </c>
      <c r="F275">
        <v>70012</v>
      </c>
    </row>
    <row r="276" spans="1:6">
      <c r="A276">
        <v>273</v>
      </c>
      <c r="B276">
        <v>160</v>
      </c>
      <c r="C276" t="s">
        <v>122</v>
      </c>
      <c r="D276" t="s">
        <v>108</v>
      </c>
      <c r="E276">
        <v>224</v>
      </c>
      <c r="F276">
        <v>264295</v>
      </c>
    </row>
    <row r="277" spans="1:6">
      <c r="A277">
        <v>274</v>
      </c>
      <c r="B277">
        <v>160</v>
      </c>
      <c r="C277" t="s">
        <v>122</v>
      </c>
      <c r="D277" t="s">
        <v>109</v>
      </c>
      <c r="E277">
        <v>78</v>
      </c>
      <c r="F277">
        <v>59866</v>
      </c>
    </row>
    <row r="278" spans="1:6">
      <c r="A278">
        <v>275</v>
      </c>
      <c r="B278">
        <v>160</v>
      </c>
      <c r="C278" t="s">
        <v>122</v>
      </c>
      <c r="D278" t="s">
        <v>105</v>
      </c>
      <c r="E278">
        <v>30</v>
      </c>
      <c r="F278">
        <v>36516</v>
      </c>
    </row>
    <row r="279" spans="1:6">
      <c r="A279">
        <v>276</v>
      </c>
      <c r="B279">
        <v>160</v>
      </c>
      <c r="C279" t="s">
        <v>122</v>
      </c>
      <c r="D279" t="s">
        <v>110</v>
      </c>
      <c r="E279">
        <v>10</v>
      </c>
      <c r="F279">
        <v>14072</v>
      </c>
    </row>
    <row r="280" spans="1:6">
      <c r="A280">
        <v>277</v>
      </c>
      <c r="B280">
        <v>160</v>
      </c>
      <c r="C280" t="s">
        <v>122</v>
      </c>
      <c r="D280" t="s">
        <v>106</v>
      </c>
      <c r="E280">
        <v>5</v>
      </c>
      <c r="F280">
        <v>3420</v>
      </c>
    </row>
    <row r="281" spans="1:6">
      <c r="A281">
        <v>278</v>
      </c>
      <c r="B281">
        <v>160</v>
      </c>
      <c r="C281" t="s">
        <v>124</v>
      </c>
      <c r="D281" t="s">
        <v>108</v>
      </c>
      <c r="E281">
        <v>107</v>
      </c>
      <c r="F281">
        <v>123339</v>
      </c>
    </row>
    <row r="282" spans="1:6">
      <c r="A282">
        <v>279</v>
      </c>
      <c r="B282">
        <v>160</v>
      </c>
      <c r="C282" t="s">
        <v>124</v>
      </c>
      <c r="D282" t="s">
        <v>109</v>
      </c>
      <c r="E282">
        <v>1</v>
      </c>
      <c r="F282">
        <v>300</v>
      </c>
    </row>
    <row r="283" spans="1:6">
      <c r="A283">
        <v>280</v>
      </c>
      <c r="B283">
        <v>160</v>
      </c>
      <c r="C283" t="s">
        <v>124</v>
      </c>
      <c r="D283" t="s">
        <v>105</v>
      </c>
      <c r="E283">
        <v>274</v>
      </c>
      <c r="F283">
        <v>222033</v>
      </c>
    </row>
    <row r="284" spans="1:6">
      <c r="A284">
        <v>281</v>
      </c>
      <c r="B284">
        <v>160</v>
      </c>
      <c r="C284" t="s">
        <v>124</v>
      </c>
      <c r="D284" t="s">
        <v>110</v>
      </c>
      <c r="E284">
        <v>34</v>
      </c>
      <c r="F284">
        <v>27882</v>
      </c>
    </row>
    <row r="285" spans="1:6">
      <c r="A285">
        <v>282</v>
      </c>
      <c r="B285">
        <v>160</v>
      </c>
      <c r="C285" t="s">
        <v>124</v>
      </c>
      <c r="D285" t="s">
        <v>106</v>
      </c>
      <c r="E285">
        <v>150</v>
      </c>
      <c r="F285">
        <v>52179</v>
      </c>
    </row>
    <row r="286" spans="1:6">
      <c r="A286">
        <v>283</v>
      </c>
      <c r="B286">
        <v>160</v>
      </c>
      <c r="C286" t="s">
        <v>134</v>
      </c>
      <c r="D286" t="s">
        <v>109</v>
      </c>
      <c r="E286">
        <v>10</v>
      </c>
      <c r="F286">
        <v>3871</v>
      </c>
    </row>
    <row r="287" spans="1:6">
      <c r="A287">
        <v>284</v>
      </c>
      <c r="B287">
        <v>160</v>
      </c>
      <c r="C287" t="s">
        <v>134</v>
      </c>
      <c r="D287" t="s">
        <v>105</v>
      </c>
      <c r="E287">
        <v>158</v>
      </c>
      <c r="F287">
        <v>180521</v>
      </c>
    </row>
    <row r="288" spans="1:6">
      <c r="A288">
        <v>285</v>
      </c>
      <c r="B288">
        <v>160</v>
      </c>
      <c r="C288" t="s">
        <v>134</v>
      </c>
      <c r="D288" t="s">
        <v>110</v>
      </c>
      <c r="E288">
        <v>104</v>
      </c>
      <c r="F288">
        <v>72968</v>
      </c>
    </row>
    <row r="289" spans="1:6">
      <c r="A289">
        <v>286</v>
      </c>
      <c r="B289">
        <v>160</v>
      </c>
      <c r="C289" t="s">
        <v>134</v>
      </c>
      <c r="D289" t="s">
        <v>106</v>
      </c>
      <c r="E289">
        <v>91</v>
      </c>
      <c r="F289">
        <v>40779</v>
      </c>
    </row>
    <row r="290" spans="1:6">
      <c r="A290">
        <v>287</v>
      </c>
      <c r="B290">
        <v>160</v>
      </c>
      <c r="C290" t="s">
        <v>130</v>
      </c>
      <c r="D290" t="s">
        <v>108</v>
      </c>
      <c r="E290">
        <v>215</v>
      </c>
      <c r="F290">
        <v>200416</v>
      </c>
    </row>
    <row r="291" spans="1:6">
      <c r="A291">
        <v>288</v>
      </c>
      <c r="B291">
        <v>160</v>
      </c>
      <c r="C291" t="s">
        <v>130</v>
      </c>
      <c r="D291" t="s">
        <v>109</v>
      </c>
      <c r="E291">
        <v>4</v>
      </c>
      <c r="F291">
        <v>2719</v>
      </c>
    </row>
    <row r="292" spans="1:6">
      <c r="A292">
        <v>289</v>
      </c>
      <c r="B292">
        <v>160</v>
      </c>
      <c r="C292" t="s">
        <v>130</v>
      </c>
      <c r="D292" t="s">
        <v>105</v>
      </c>
      <c r="E292">
        <v>170</v>
      </c>
      <c r="F292">
        <v>133165</v>
      </c>
    </row>
    <row r="293" spans="1:6">
      <c r="A293">
        <v>290</v>
      </c>
      <c r="B293">
        <v>160</v>
      </c>
      <c r="C293" t="s">
        <v>130</v>
      </c>
      <c r="D293" t="s">
        <v>110</v>
      </c>
      <c r="E293">
        <v>14</v>
      </c>
      <c r="F293">
        <v>5888</v>
      </c>
    </row>
    <row r="294" spans="1:6">
      <c r="A294">
        <v>291</v>
      </c>
      <c r="B294">
        <v>160</v>
      </c>
      <c r="C294" t="s">
        <v>130</v>
      </c>
      <c r="D294" t="s">
        <v>106</v>
      </c>
      <c r="E294">
        <v>160</v>
      </c>
      <c r="F294">
        <v>74690</v>
      </c>
    </row>
    <row r="295" spans="1:6">
      <c r="A295">
        <v>292</v>
      </c>
      <c r="B295">
        <v>160</v>
      </c>
      <c r="C295" t="s">
        <v>136</v>
      </c>
      <c r="D295" t="s">
        <v>108</v>
      </c>
      <c r="E295">
        <v>61</v>
      </c>
      <c r="F295">
        <v>56463</v>
      </c>
    </row>
    <row r="296" spans="1:6">
      <c r="A296">
        <v>293</v>
      </c>
      <c r="B296">
        <v>160</v>
      </c>
      <c r="C296" t="s">
        <v>136</v>
      </c>
      <c r="D296" t="s">
        <v>109</v>
      </c>
      <c r="E296">
        <v>33</v>
      </c>
      <c r="F296">
        <v>21166</v>
      </c>
    </row>
    <row r="297" spans="1:6">
      <c r="A297">
        <v>294</v>
      </c>
      <c r="B297">
        <v>160</v>
      </c>
      <c r="C297" t="s">
        <v>136</v>
      </c>
      <c r="D297" t="s">
        <v>105</v>
      </c>
      <c r="E297">
        <v>15</v>
      </c>
      <c r="F297">
        <v>12637</v>
      </c>
    </row>
    <row r="298" spans="1:6">
      <c r="A298">
        <v>295</v>
      </c>
      <c r="B298">
        <v>160</v>
      </c>
      <c r="C298" t="s">
        <v>136</v>
      </c>
      <c r="D298" t="s">
        <v>110</v>
      </c>
      <c r="E298">
        <v>11</v>
      </c>
      <c r="F298">
        <v>11204</v>
      </c>
    </row>
    <row r="299" spans="1:6">
      <c r="A299">
        <v>296</v>
      </c>
      <c r="B299">
        <v>160</v>
      </c>
      <c r="C299" t="s">
        <v>136</v>
      </c>
      <c r="D299" t="s">
        <v>106</v>
      </c>
      <c r="E299">
        <v>59</v>
      </c>
      <c r="F299">
        <v>49837</v>
      </c>
    </row>
    <row r="300" spans="1:6">
      <c r="A300">
        <v>297</v>
      </c>
      <c r="B300">
        <v>160</v>
      </c>
      <c r="C300" t="s">
        <v>126</v>
      </c>
      <c r="D300" t="s">
        <v>108</v>
      </c>
      <c r="E300">
        <v>166</v>
      </c>
      <c r="F300">
        <v>171369</v>
      </c>
    </row>
    <row r="301" spans="1:6">
      <c r="A301">
        <v>298</v>
      </c>
      <c r="B301">
        <v>160</v>
      </c>
      <c r="C301" t="s">
        <v>126</v>
      </c>
      <c r="D301" t="s">
        <v>109</v>
      </c>
      <c r="E301">
        <v>7</v>
      </c>
      <c r="F301">
        <v>2005</v>
      </c>
    </row>
    <row r="302" spans="1:6">
      <c r="A302">
        <v>299</v>
      </c>
      <c r="B302">
        <v>160</v>
      </c>
      <c r="C302" t="s">
        <v>126</v>
      </c>
      <c r="D302" t="s">
        <v>105</v>
      </c>
      <c r="E302">
        <v>161</v>
      </c>
      <c r="F302">
        <v>138066</v>
      </c>
    </row>
    <row r="303" spans="1:6">
      <c r="A303">
        <v>300</v>
      </c>
      <c r="B303">
        <v>160</v>
      </c>
      <c r="C303" t="s">
        <v>126</v>
      </c>
      <c r="D303" t="s">
        <v>110</v>
      </c>
      <c r="E303">
        <v>28</v>
      </c>
      <c r="F303">
        <v>18952</v>
      </c>
    </row>
    <row r="304" spans="1:6">
      <c r="A304">
        <v>301</v>
      </c>
      <c r="B304">
        <v>160</v>
      </c>
      <c r="C304" t="s">
        <v>126</v>
      </c>
      <c r="D304" t="s">
        <v>106</v>
      </c>
      <c r="E304">
        <v>192</v>
      </c>
      <c r="F304">
        <v>86557</v>
      </c>
    </row>
    <row r="305" spans="1:6">
      <c r="A305">
        <v>302</v>
      </c>
      <c r="B305">
        <v>160</v>
      </c>
      <c r="C305" t="s">
        <v>138</v>
      </c>
      <c r="D305" t="s">
        <v>108</v>
      </c>
      <c r="E305">
        <v>25</v>
      </c>
      <c r="F305">
        <v>23364</v>
      </c>
    </row>
    <row r="306" spans="1:6">
      <c r="A306">
        <v>303</v>
      </c>
      <c r="B306">
        <v>160</v>
      </c>
      <c r="C306" t="s">
        <v>138</v>
      </c>
      <c r="D306" t="s">
        <v>109</v>
      </c>
      <c r="E306">
        <v>20</v>
      </c>
      <c r="F306">
        <v>12971</v>
      </c>
    </row>
    <row r="307" spans="1:6">
      <c r="A307">
        <v>304</v>
      </c>
      <c r="B307">
        <v>160</v>
      </c>
      <c r="C307" t="s">
        <v>138</v>
      </c>
      <c r="D307" t="s">
        <v>105</v>
      </c>
      <c r="E307">
        <v>263</v>
      </c>
      <c r="F307">
        <v>194880</v>
      </c>
    </row>
    <row r="308" spans="1:6">
      <c r="A308">
        <v>305</v>
      </c>
      <c r="B308">
        <v>160</v>
      </c>
      <c r="C308" t="s">
        <v>138</v>
      </c>
      <c r="D308" t="s">
        <v>110</v>
      </c>
      <c r="E308">
        <v>57</v>
      </c>
      <c r="F308">
        <v>45762</v>
      </c>
    </row>
    <row r="309" spans="1:6">
      <c r="A309">
        <v>306</v>
      </c>
      <c r="B309">
        <v>160</v>
      </c>
      <c r="C309" t="s">
        <v>138</v>
      </c>
      <c r="D309" t="s">
        <v>106</v>
      </c>
      <c r="E309">
        <v>310</v>
      </c>
      <c r="F309">
        <v>117051</v>
      </c>
    </row>
    <row r="310" spans="1:6">
      <c r="A310">
        <v>307</v>
      </c>
      <c r="B310">
        <v>160</v>
      </c>
      <c r="C310" t="s">
        <v>128</v>
      </c>
      <c r="D310" t="s">
        <v>108</v>
      </c>
      <c r="E310">
        <v>51</v>
      </c>
      <c r="F310">
        <v>65909</v>
      </c>
    </row>
    <row r="311" spans="1:6">
      <c r="A311">
        <v>308</v>
      </c>
      <c r="B311">
        <v>160</v>
      </c>
      <c r="C311" t="s">
        <v>128</v>
      </c>
      <c r="D311" t="s">
        <v>105</v>
      </c>
      <c r="E311">
        <v>183</v>
      </c>
      <c r="F311">
        <v>164703</v>
      </c>
    </row>
    <row r="312" spans="1:6">
      <c r="A312">
        <v>309</v>
      </c>
      <c r="B312">
        <v>160</v>
      </c>
      <c r="C312" t="s">
        <v>128</v>
      </c>
      <c r="D312" t="s">
        <v>110</v>
      </c>
      <c r="E312">
        <v>13</v>
      </c>
      <c r="F312">
        <v>9185</v>
      </c>
    </row>
    <row r="313" spans="1:6">
      <c r="A313">
        <v>310</v>
      </c>
      <c r="B313">
        <v>160</v>
      </c>
      <c r="C313" t="s">
        <v>128</v>
      </c>
      <c r="D313" t="s">
        <v>106</v>
      </c>
      <c r="E313">
        <v>121</v>
      </c>
      <c r="F313">
        <v>52836</v>
      </c>
    </row>
    <row r="314" spans="1:6">
      <c r="A314">
        <v>311</v>
      </c>
      <c r="B314">
        <v>190</v>
      </c>
      <c r="D314" t="s">
        <v>105</v>
      </c>
      <c r="E314">
        <v>1</v>
      </c>
      <c r="F314">
        <v>80</v>
      </c>
    </row>
    <row r="315" spans="1:6">
      <c r="A315">
        <v>312</v>
      </c>
      <c r="B315">
        <v>190</v>
      </c>
      <c r="D315" t="s">
        <v>110</v>
      </c>
      <c r="E315">
        <v>1</v>
      </c>
      <c r="F315">
        <v>60</v>
      </c>
    </row>
    <row r="316" spans="1:6">
      <c r="A316">
        <v>313</v>
      </c>
      <c r="B316">
        <v>190</v>
      </c>
      <c r="D316" t="s">
        <v>106</v>
      </c>
      <c r="E316">
        <v>2</v>
      </c>
      <c r="F316">
        <v>54</v>
      </c>
    </row>
    <row r="317" spans="1:6">
      <c r="A317">
        <v>314</v>
      </c>
      <c r="B317">
        <v>190</v>
      </c>
      <c r="C317" t="s">
        <v>107</v>
      </c>
      <c r="D317" t="s">
        <v>108</v>
      </c>
      <c r="E317">
        <v>29</v>
      </c>
      <c r="F317">
        <v>2046</v>
      </c>
    </row>
    <row r="318" spans="1:6">
      <c r="A318">
        <v>315</v>
      </c>
      <c r="B318">
        <v>190</v>
      </c>
      <c r="C318" t="s">
        <v>107</v>
      </c>
      <c r="D318" t="s">
        <v>109</v>
      </c>
      <c r="E318">
        <v>1</v>
      </c>
      <c r="F318">
        <v>32</v>
      </c>
    </row>
    <row r="319" spans="1:6">
      <c r="A319">
        <v>316</v>
      </c>
      <c r="B319">
        <v>190</v>
      </c>
      <c r="C319" t="s">
        <v>107</v>
      </c>
      <c r="D319" t="s">
        <v>105</v>
      </c>
      <c r="E319">
        <v>29</v>
      </c>
      <c r="F319">
        <v>1933</v>
      </c>
    </row>
    <row r="320" spans="1:6">
      <c r="A320">
        <v>317</v>
      </c>
      <c r="B320">
        <v>190</v>
      </c>
      <c r="C320" t="s">
        <v>107</v>
      </c>
      <c r="D320" t="s">
        <v>106</v>
      </c>
      <c r="E320">
        <v>109</v>
      </c>
      <c r="F320">
        <v>9593</v>
      </c>
    </row>
    <row r="321" spans="1:6">
      <c r="A321">
        <v>318</v>
      </c>
      <c r="B321">
        <v>190</v>
      </c>
      <c r="C321" t="s">
        <v>111</v>
      </c>
      <c r="D321" t="s">
        <v>108</v>
      </c>
      <c r="E321">
        <v>39</v>
      </c>
      <c r="F321">
        <v>10709</v>
      </c>
    </row>
    <row r="322" spans="1:6">
      <c r="A322">
        <v>319</v>
      </c>
      <c r="B322">
        <v>190</v>
      </c>
      <c r="C322" t="s">
        <v>111</v>
      </c>
      <c r="D322" t="s">
        <v>109</v>
      </c>
      <c r="E322">
        <v>22</v>
      </c>
      <c r="F322">
        <v>1087</v>
      </c>
    </row>
    <row r="323" spans="1:6">
      <c r="A323">
        <v>320</v>
      </c>
      <c r="B323">
        <v>190</v>
      </c>
      <c r="C323" t="s">
        <v>111</v>
      </c>
      <c r="D323" t="s">
        <v>106</v>
      </c>
      <c r="E323">
        <v>6</v>
      </c>
      <c r="F323">
        <v>941</v>
      </c>
    </row>
    <row r="324" spans="1:6">
      <c r="A324">
        <v>321</v>
      </c>
      <c r="B324">
        <v>190</v>
      </c>
      <c r="C324" t="s">
        <v>112</v>
      </c>
      <c r="D324" t="s">
        <v>108</v>
      </c>
      <c r="E324">
        <v>93</v>
      </c>
      <c r="F324">
        <v>5250</v>
      </c>
    </row>
    <row r="325" spans="1:6">
      <c r="A325">
        <v>322</v>
      </c>
      <c r="B325">
        <v>190</v>
      </c>
      <c r="C325" t="s">
        <v>112</v>
      </c>
      <c r="D325" t="s">
        <v>109</v>
      </c>
      <c r="E325">
        <v>5</v>
      </c>
      <c r="F325">
        <v>279</v>
      </c>
    </row>
    <row r="326" spans="1:6">
      <c r="A326">
        <v>323</v>
      </c>
      <c r="B326">
        <v>190</v>
      </c>
      <c r="C326" t="s">
        <v>112</v>
      </c>
      <c r="D326" t="s">
        <v>105</v>
      </c>
      <c r="E326">
        <v>118</v>
      </c>
      <c r="F326">
        <v>13633</v>
      </c>
    </row>
    <row r="327" spans="1:6">
      <c r="A327">
        <v>324</v>
      </c>
      <c r="B327">
        <v>190</v>
      </c>
      <c r="C327" t="s">
        <v>112</v>
      </c>
      <c r="D327" t="s">
        <v>110</v>
      </c>
      <c r="E327">
        <v>27</v>
      </c>
      <c r="F327">
        <v>2142</v>
      </c>
    </row>
    <row r="328" spans="1:6">
      <c r="A328">
        <v>325</v>
      </c>
      <c r="B328">
        <v>190</v>
      </c>
      <c r="C328" t="s">
        <v>112</v>
      </c>
      <c r="D328" t="s">
        <v>106</v>
      </c>
      <c r="E328">
        <v>493</v>
      </c>
      <c r="F328">
        <v>51152</v>
      </c>
    </row>
    <row r="329" spans="1:6">
      <c r="A329">
        <v>326</v>
      </c>
      <c r="B329">
        <v>190</v>
      </c>
      <c r="C329" t="s">
        <v>122</v>
      </c>
      <c r="D329" t="s">
        <v>108</v>
      </c>
      <c r="E329">
        <v>34</v>
      </c>
      <c r="F329">
        <v>4913</v>
      </c>
    </row>
    <row r="330" spans="1:6">
      <c r="A330">
        <v>327</v>
      </c>
      <c r="B330">
        <v>190</v>
      </c>
      <c r="C330" t="s">
        <v>122</v>
      </c>
      <c r="D330" t="s">
        <v>109</v>
      </c>
      <c r="E330">
        <v>37</v>
      </c>
      <c r="F330">
        <v>3194</v>
      </c>
    </row>
    <row r="331" spans="1:6">
      <c r="A331">
        <v>328</v>
      </c>
      <c r="B331">
        <v>190</v>
      </c>
      <c r="C331" t="s">
        <v>122</v>
      </c>
      <c r="D331" t="s">
        <v>105</v>
      </c>
      <c r="E331">
        <v>1</v>
      </c>
      <c r="F331">
        <v>115</v>
      </c>
    </row>
    <row r="332" spans="1:6">
      <c r="A332">
        <v>329</v>
      </c>
      <c r="B332">
        <v>190</v>
      </c>
      <c r="C332" t="s">
        <v>122</v>
      </c>
      <c r="D332" t="s">
        <v>110</v>
      </c>
      <c r="E332">
        <v>4</v>
      </c>
      <c r="F332">
        <v>304</v>
      </c>
    </row>
    <row r="333" spans="1:6">
      <c r="A333">
        <v>330</v>
      </c>
      <c r="B333">
        <v>190</v>
      </c>
      <c r="C333" t="s">
        <v>122</v>
      </c>
      <c r="D333" t="s">
        <v>106</v>
      </c>
      <c r="E333">
        <v>35</v>
      </c>
      <c r="F333">
        <v>4150</v>
      </c>
    </row>
    <row r="334" spans="1:6">
      <c r="A334">
        <v>331</v>
      </c>
      <c r="B334">
        <v>190</v>
      </c>
      <c r="C334" t="s">
        <v>124</v>
      </c>
      <c r="D334" t="s">
        <v>108</v>
      </c>
      <c r="E334">
        <v>74</v>
      </c>
      <c r="F334">
        <v>4504</v>
      </c>
    </row>
    <row r="335" spans="1:6">
      <c r="A335">
        <v>332</v>
      </c>
      <c r="B335">
        <v>190</v>
      </c>
      <c r="C335" t="s">
        <v>124</v>
      </c>
      <c r="D335" t="s">
        <v>109</v>
      </c>
      <c r="E335">
        <v>3</v>
      </c>
      <c r="F335">
        <v>341</v>
      </c>
    </row>
    <row r="336" spans="1:6">
      <c r="A336">
        <v>333</v>
      </c>
      <c r="B336">
        <v>190</v>
      </c>
      <c r="C336" t="s">
        <v>124</v>
      </c>
      <c r="D336" t="s">
        <v>105</v>
      </c>
      <c r="E336">
        <v>254</v>
      </c>
      <c r="F336">
        <v>21657</v>
      </c>
    </row>
    <row r="337" spans="1:6">
      <c r="A337">
        <v>334</v>
      </c>
      <c r="B337">
        <v>190</v>
      </c>
      <c r="C337" t="s">
        <v>124</v>
      </c>
      <c r="D337" t="s">
        <v>110</v>
      </c>
      <c r="E337">
        <v>37</v>
      </c>
      <c r="F337">
        <v>6365</v>
      </c>
    </row>
    <row r="338" spans="1:6">
      <c r="A338">
        <v>335</v>
      </c>
      <c r="B338">
        <v>190</v>
      </c>
      <c r="C338" t="s">
        <v>124</v>
      </c>
      <c r="D338" t="s">
        <v>106</v>
      </c>
      <c r="E338">
        <v>560</v>
      </c>
      <c r="F338">
        <v>60419</v>
      </c>
    </row>
    <row r="339" spans="1:6">
      <c r="A339">
        <v>336</v>
      </c>
      <c r="B339">
        <v>190</v>
      </c>
      <c r="C339" t="s">
        <v>134</v>
      </c>
      <c r="D339" t="s">
        <v>109</v>
      </c>
      <c r="E339">
        <v>14</v>
      </c>
      <c r="F339">
        <v>976</v>
      </c>
    </row>
    <row r="340" spans="1:6">
      <c r="A340">
        <v>337</v>
      </c>
      <c r="B340">
        <v>190</v>
      </c>
      <c r="C340" t="s">
        <v>134</v>
      </c>
      <c r="D340" t="s">
        <v>105</v>
      </c>
      <c r="E340">
        <v>59</v>
      </c>
      <c r="F340">
        <v>8006</v>
      </c>
    </row>
    <row r="341" spans="1:6">
      <c r="A341">
        <v>338</v>
      </c>
      <c r="B341">
        <v>190</v>
      </c>
      <c r="C341" t="s">
        <v>134</v>
      </c>
      <c r="D341" t="s">
        <v>110</v>
      </c>
      <c r="E341">
        <v>133</v>
      </c>
      <c r="F341">
        <v>12531</v>
      </c>
    </row>
    <row r="342" spans="1:6">
      <c r="A342">
        <v>339</v>
      </c>
      <c r="B342">
        <v>190</v>
      </c>
      <c r="C342" t="s">
        <v>134</v>
      </c>
      <c r="D342" t="s">
        <v>106</v>
      </c>
      <c r="E342">
        <v>202</v>
      </c>
      <c r="F342">
        <v>18997</v>
      </c>
    </row>
    <row r="343" spans="1:6">
      <c r="A343">
        <v>340</v>
      </c>
      <c r="B343">
        <v>190</v>
      </c>
      <c r="C343" t="s">
        <v>130</v>
      </c>
      <c r="D343" t="s">
        <v>108</v>
      </c>
      <c r="E343">
        <v>80</v>
      </c>
      <c r="F343">
        <v>9757</v>
      </c>
    </row>
    <row r="344" spans="1:6">
      <c r="A344">
        <v>341</v>
      </c>
      <c r="B344">
        <v>190</v>
      </c>
      <c r="C344" t="s">
        <v>130</v>
      </c>
      <c r="D344" t="s">
        <v>109</v>
      </c>
      <c r="E344">
        <v>4</v>
      </c>
      <c r="F344">
        <v>302</v>
      </c>
    </row>
    <row r="345" spans="1:6">
      <c r="A345">
        <v>342</v>
      </c>
      <c r="B345">
        <v>190</v>
      </c>
      <c r="C345" t="s">
        <v>130</v>
      </c>
      <c r="D345" t="s">
        <v>105</v>
      </c>
      <c r="E345">
        <v>95</v>
      </c>
      <c r="F345">
        <v>14892</v>
      </c>
    </row>
    <row r="346" spans="1:6">
      <c r="A346">
        <v>343</v>
      </c>
      <c r="B346">
        <v>190</v>
      </c>
      <c r="C346" t="s">
        <v>130</v>
      </c>
      <c r="D346" t="s">
        <v>110</v>
      </c>
      <c r="E346">
        <v>18</v>
      </c>
      <c r="F346">
        <v>1734</v>
      </c>
    </row>
    <row r="347" spans="1:6">
      <c r="A347">
        <v>344</v>
      </c>
      <c r="B347">
        <v>190</v>
      </c>
      <c r="C347" t="s">
        <v>130</v>
      </c>
      <c r="D347" t="s">
        <v>106</v>
      </c>
      <c r="E347">
        <v>464</v>
      </c>
      <c r="F347">
        <v>47722</v>
      </c>
    </row>
    <row r="348" spans="1:6">
      <c r="A348">
        <v>345</v>
      </c>
      <c r="B348">
        <v>190</v>
      </c>
      <c r="C348" t="s">
        <v>136</v>
      </c>
      <c r="D348" t="s">
        <v>108</v>
      </c>
      <c r="E348">
        <v>16</v>
      </c>
      <c r="F348">
        <v>1623</v>
      </c>
    </row>
    <row r="349" spans="1:6">
      <c r="A349">
        <v>346</v>
      </c>
      <c r="B349">
        <v>190</v>
      </c>
      <c r="C349" t="s">
        <v>136</v>
      </c>
      <c r="D349" t="s">
        <v>109</v>
      </c>
      <c r="E349">
        <v>46</v>
      </c>
      <c r="F349">
        <v>3048</v>
      </c>
    </row>
    <row r="350" spans="1:6">
      <c r="A350">
        <v>347</v>
      </c>
      <c r="B350">
        <v>190</v>
      </c>
      <c r="C350" t="s">
        <v>136</v>
      </c>
      <c r="D350" t="s">
        <v>105</v>
      </c>
      <c r="E350">
        <v>16</v>
      </c>
      <c r="F350">
        <v>1565</v>
      </c>
    </row>
    <row r="351" spans="1:6">
      <c r="A351">
        <v>348</v>
      </c>
      <c r="B351">
        <v>190</v>
      </c>
      <c r="C351" t="s">
        <v>136</v>
      </c>
      <c r="D351" t="s">
        <v>110</v>
      </c>
      <c r="E351">
        <v>22</v>
      </c>
      <c r="F351">
        <v>1141</v>
      </c>
    </row>
    <row r="352" spans="1:6">
      <c r="A352">
        <v>349</v>
      </c>
      <c r="B352">
        <v>190</v>
      </c>
      <c r="C352" t="s">
        <v>136</v>
      </c>
      <c r="D352" t="s">
        <v>106</v>
      </c>
      <c r="E352">
        <v>206</v>
      </c>
      <c r="F352">
        <v>26106</v>
      </c>
    </row>
    <row r="353" spans="1:6">
      <c r="A353">
        <v>350</v>
      </c>
      <c r="B353">
        <v>190</v>
      </c>
      <c r="C353" t="s">
        <v>126</v>
      </c>
      <c r="D353" t="s">
        <v>108</v>
      </c>
      <c r="E353">
        <v>73</v>
      </c>
      <c r="F353">
        <v>6337</v>
      </c>
    </row>
    <row r="354" spans="1:6">
      <c r="A354">
        <v>351</v>
      </c>
      <c r="B354">
        <v>190</v>
      </c>
      <c r="C354" t="s">
        <v>126</v>
      </c>
      <c r="D354" t="s">
        <v>109</v>
      </c>
      <c r="E354">
        <v>13</v>
      </c>
      <c r="F354">
        <v>1113</v>
      </c>
    </row>
    <row r="355" spans="1:6">
      <c r="A355">
        <v>352</v>
      </c>
      <c r="B355">
        <v>190</v>
      </c>
      <c r="C355" t="s">
        <v>126</v>
      </c>
      <c r="D355" t="s">
        <v>105</v>
      </c>
      <c r="E355">
        <v>117</v>
      </c>
      <c r="F355">
        <v>19630</v>
      </c>
    </row>
    <row r="356" spans="1:6">
      <c r="A356">
        <v>353</v>
      </c>
      <c r="B356">
        <v>190</v>
      </c>
      <c r="C356" t="s">
        <v>126</v>
      </c>
      <c r="D356" t="s">
        <v>110</v>
      </c>
      <c r="E356">
        <v>151</v>
      </c>
      <c r="F356">
        <v>15825</v>
      </c>
    </row>
    <row r="357" spans="1:6">
      <c r="A357">
        <v>354</v>
      </c>
      <c r="B357">
        <v>190</v>
      </c>
      <c r="C357" t="s">
        <v>126</v>
      </c>
      <c r="D357" t="s">
        <v>106</v>
      </c>
      <c r="E357">
        <v>379</v>
      </c>
      <c r="F357">
        <v>40423</v>
      </c>
    </row>
    <row r="358" spans="1:6">
      <c r="A358">
        <v>355</v>
      </c>
      <c r="B358">
        <v>190</v>
      </c>
      <c r="C358" t="s">
        <v>138</v>
      </c>
      <c r="D358" t="s">
        <v>108</v>
      </c>
      <c r="E358">
        <v>7</v>
      </c>
      <c r="F358">
        <v>492</v>
      </c>
    </row>
    <row r="359" spans="1:6">
      <c r="A359">
        <v>356</v>
      </c>
      <c r="B359">
        <v>190</v>
      </c>
      <c r="C359" t="s">
        <v>138</v>
      </c>
      <c r="D359" t="s">
        <v>109</v>
      </c>
      <c r="E359">
        <v>18</v>
      </c>
      <c r="F359">
        <v>3244</v>
      </c>
    </row>
    <row r="360" spans="1:6">
      <c r="A360">
        <v>357</v>
      </c>
      <c r="B360">
        <v>190</v>
      </c>
      <c r="C360" t="s">
        <v>138</v>
      </c>
      <c r="D360" t="s">
        <v>105</v>
      </c>
      <c r="E360">
        <v>96</v>
      </c>
      <c r="F360">
        <v>6905</v>
      </c>
    </row>
    <row r="361" spans="1:6">
      <c r="A361">
        <v>358</v>
      </c>
      <c r="B361">
        <v>190</v>
      </c>
      <c r="C361" t="s">
        <v>138</v>
      </c>
      <c r="D361" t="s">
        <v>110</v>
      </c>
      <c r="E361">
        <v>49</v>
      </c>
      <c r="F361">
        <v>5230</v>
      </c>
    </row>
    <row r="362" spans="1:6">
      <c r="A362">
        <v>359</v>
      </c>
      <c r="B362">
        <v>190</v>
      </c>
      <c r="C362" t="s">
        <v>138</v>
      </c>
      <c r="D362" t="s">
        <v>106</v>
      </c>
      <c r="E362">
        <v>688</v>
      </c>
      <c r="F362">
        <v>80186</v>
      </c>
    </row>
    <row r="363" spans="1:6">
      <c r="A363">
        <v>360</v>
      </c>
      <c r="B363">
        <v>190</v>
      </c>
      <c r="C363" t="s">
        <v>128</v>
      </c>
      <c r="D363" t="s">
        <v>108</v>
      </c>
      <c r="E363">
        <v>4</v>
      </c>
      <c r="F363">
        <v>1109</v>
      </c>
    </row>
    <row r="364" spans="1:6">
      <c r="A364">
        <v>361</v>
      </c>
      <c r="B364">
        <v>190</v>
      </c>
      <c r="C364" t="s">
        <v>128</v>
      </c>
      <c r="D364" t="s">
        <v>105</v>
      </c>
      <c r="E364">
        <v>148</v>
      </c>
      <c r="F364">
        <v>18671</v>
      </c>
    </row>
    <row r="365" spans="1:6">
      <c r="A365">
        <v>362</v>
      </c>
      <c r="B365">
        <v>190</v>
      </c>
      <c r="C365" t="s">
        <v>128</v>
      </c>
      <c r="D365" t="s">
        <v>110</v>
      </c>
      <c r="E365">
        <v>13</v>
      </c>
      <c r="F365">
        <v>1852</v>
      </c>
    </row>
    <row r="366" spans="1:6">
      <c r="A366">
        <v>363</v>
      </c>
      <c r="B366">
        <v>190</v>
      </c>
      <c r="C366" t="s">
        <v>128</v>
      </c>
      <c r="D366" t="s">
        <v>106</v>
      </c>
      <c r="E366">
        <v>266</v>
      </c>
      <c r="F366">
        <v>34088</v>
      </c>
    </row>
    <row r="367" spans="1:6">
      <c r="A367">
        <v>364</v>
      </c>
      <c r="B367">
        <v>5101</v>
      </c>
      <c r="D367" t="s">
        <v>105</v>
      </c>
      <c r="E367">
        <v>7</v>
      </c>
      <c r="F367">
        <v>212</v>
      </c>
    </row>
    <row r="368" spans="1:6">
      <c r="A368">
        <v>365</v>
      </c>
      <c r="B368">
        <v>5101</v>
      </c>
      <c r="D368" t="s">
        <v>110</v>
      </c>
      <c r="E368">
        <v>6</v>
      </c>
      <c r="F368">
        <v>410</v>
      </c>
    </row>
    <row r="369" spans="1:6">
      <c r="A369">
        <v>366</v>
      </c>
      <c r="B369">
        <v>5101</v>
      </c>
      <c r="D369" t="s">
        <v>106</v>
      </c>
      <c r="E369">
        <v>39</v>
      </c>
      <c r="F369">
        <v>2780</v>
      </c>
    </row>
    <row r="370" spans="1:6">
      <c r="A370">
        <v>367</v>
      </c>
      <c r="B370">
        <v>5101</v>
      </c>
      <c r="C370" t="s">
        <v>107</v>
      </c>
      <c r="D370" t="s">
        <v>106</v>
      </c>
      <c r="E370">
        <v>116</v>
      </c>
      <c r="F370">
        <v>11982</v>
      </c>
    </row>
    <row r="371" spans="1:6">
      <c r="A371">
        <v>368</v>
      </c>
      <c r="B371">
        <v>5101</v>
      </c>
      <c r="C371" t="s">
        <v>111</v>
      </c>
      <c r="D371" t="s">
        <v>108</v>
      </c>
      <c r="E371">
        <v>4</v>
      </c>
      <c r="F371">
        <v>149</v>
      </c>
    </row>
    <row r="372" spans="1:6">
      <c r="A372">
        <v>369</v>
      </c>
      <c r="B372">
        <v>5101</v>
      </c>
      <c r="C372" t="s">
        <v>111</v>
      </c>
      <c r="D372" t="s">
        <v>109</v>
      </c>
      <c r="E372">
        <v>51</v>
      </c>
      <c r="F372">
        <v>3491</v>
      </c>
    </row>
    <row r="373" spans="1:6">
      <c r="A373">
        <v>370</v>
      </c>
      <c r="B373">
        <v>5101</v>
      </c>
      <c r="C373" t="s">
        <v>111</v>
      </c>
      <c r="D373" t="s">
        <v>106</v>
      </c>
      <c r="E373">
        <v>65</v>
      </c>
      <c r="F373">
        <v>4467</v>
      </c>
    </row>
    <row r="374" spans="1:6">
      <c r="A374">
        <v>371</v>
      </c>
      <c r="B374">
        <v>5101</v>
      </c>
      <c r="C374" t="s">
        <v>112</v>
      </c>
      <c r="D374" t="s">
        <v>108</v>
      </c>
      <c r="E374">
        <v>3</v>
      </c>
      <c r="F374">
        <v>168</v>
      </c>
    </row>
    <row r="375" spans="1:6">
      <c r="A375">
        <v>372</v>
      </c>
      <c r="B375">
        <v>5101</v>
      </c>
      <c r="C375" t="s">
        <v>112</v>
      </c>
      <c r="D375" t="s">
        <v>105</v>
      </c>
      <c r="E375">
        <v>11</v>
      </c>
      <c r="F375">
        <v>1213</v>
      </c>
    </row>
    <row r="376" spans="1:6">
      <c r="A376">
        <v>373</v>
      </c>
      <c r="B376">
        <v>5101</v>
      </c>
      <c r="C376" t="s">
        <v>112</v>
      </c>
      <c r="D376" t="s">
        <v>106</v>
      </c>
      <c r="E376">
        <v>574</v>
      </c>
      <c r="F376">
        <v>37926</v>
      </c>
    </row>
    <row r="377" spans="1:6">
      <c r="A377">
        <v>374</v>
      </c>
      <c r="B377">
        <v>5101</v>
      </c>
      <c r="C377" t="s">
        <v>122</v>
      </c>
      <c r="D377" t="s">
        <v>108</v>
      </c>
      <c r="E377">
        <v>2</v>
      </c>
      <c r="F377">
        <v>161</v>
      </c>
    </row>
    <row r="378" spans="1:6">
      <c r="A378">
        <v>375</v>
      </c>
      <c r="B378">
        <v>5101</v>
      </c>
      <c r="C378" t="s">
        <v>122</v>
      </c>
      <c r="D378" t="s">
        <v>109</v>
      </c>
      <c r="E378">
        <v>13</v>
      </c>
      <c r="F378">
        <v>653</v>
      </c>
    </row>
    <row r="379" spans="1:6">
      <c r="A379">
        <v>376</v>
      </c>
      <c r="B379">
        <v>5101</v>
      </c>
      <c r="C379" t="s">
        <v>122</v>
      </c>
      <c r="D379" t="s">
        <v>110</v>
      </c>
      <c r="E379">
        <v>33</v>
      </c>
      <c r="F379">
        <v>2257</v>
      </c>
    </row>
    <row r="380" spans="1:6">
      <c r="A380">
        <v>377</v>
      </c>
      <c r="B380">
        <v>5101</v>
      </c>
      <c r="C380" t="s">
        <v>122</v>
      </c>
      <c r="D380" t="s">
        <v>106</v>
      </c>
      <c r="E380">
        <v>31</v>
      </c>
      <c r="F380">
        <v>2449</v>
      </c>
    </row>
    <row r="381" spans="1:6">
      <c r="A381">
        <v>378</v>
      </c>
      <c r="B381">
        <v>5101</v>
      </c>
      <c r="C381" t="s">
        <v>124</v>
      </c>
      <c r="D381" t="s">
        <v>105</v>
      </c>
      <c r="E381">
        <v>61</v>
      </c>
      <c r="F381">
        <v>4490</v>
      </c>
    </row>
    <row r="382" spans="1:6">
      <c r="A382">
        <v>379</v>
      </c>
      <c r="B382">
        <v>5101</v>
      </c>
      <c r="C382" t="s">
        <v>124</v>
      </c>
      <c r="D382" t="s">
        <v>110</v>
      </c>
      <c r="E382">
        <v>22</v>
      </c>
      <c r="F382">
        <v>1595</v>
      </c>
    </row>
    <row r="383" spans="1:6">
      <c r="A383">
        <v>380</v>
      </c>
      <c r="B383">
        <v>5101</v>
      </c>
      <c r="C383" t="s">
        <v>124</v>
      </c>
      <c r="D383" t="s">
        <v>106</v>
      </c>
      <c r="E383">
        <v>1865</v>
      </c>
      <c r="F383">
        <v>129287</v>
      </c>
    </row>
    <row r="384" spans="1:6">
      <c r="A384">
        <v>381</v>
      </c>
      <c r="B384">
        <v>5101</v>
      </c>
      <c r="C384" t="s">
        <v>134</v>
      </c>
      <c r="D384" t="s">
        <v>105</v>
      </c>
      <c r="E384">
        <v>79</v>
      </c>
      <c r="F384">
        <v>7569</v>
      </c>
    </row>
    <row r="385" spans="1:6">
      <c r="A385">
        <v>382</v>
      </c>
      <c r="B385">
        <v>5101</v>
      </c>
      <c r="C385" t="s">
        <v>134</v>
      </c>
      <c r="D385" t="s">
        <v>110</v>
      </c>
      <c r="E385">
        <v>167</v>
      </c>
      <c r="F385">
        <v>13826</v>
      </c>
    </row>
    <row r="386" spans="1:6">
      <c r="A386">
        <v>383</v>
      </c>
      <c r="B386">
        <v>5101</v>
      </c>
      <c r="C386" t="s">
        <v>134</v>
      </c>
      <c r="D386" t="s">
        <v>106</v>
      </c>
      <c r="E386">
        <v>5829</v>
      </c>
      <c r="F386">
        <v>413606</v>
      </c>
    </row>
    <row r="387" spans="1:6">
      <c r="A387">
        <v>384</v>
      </c>
      <c r="B387">
        <v>5101</v>
      </c>
      <c r="C387" t="s">
        <v>130</v>
      </c>
      <c r="D387" t="s">
        <v>108</v>
      </c>
      <c r="E387">
        <v>33</v>
      </c>
      <c r="F387">
        <v>2177</v>
      </c>
    </row>
    <row r="388" spans="1:6">
      <c r="A388">
        <v>385</v>
      </c>
      <c r="B388">
        <v>5101</v>
      </c>
      <c r="C388" t="s">
        <v>130</v>
      </c>
      <c r="D388" t="s">
        <v>109</v>
      </c>
      <c r="E388">
        <v>2</v>
      </c>
      <c r="F388">
        <v>139</v>
      </c>
    </row>
    <row r="389" spans="1:6">
      <c r="A389">
        <v>386</v>
      </c>
      <c r="B389">
        <v>5101</v>
      </c>
      <c r="C389" t="s">
        <v>130</v>
      </c>
      <c r="D389" t="s">
        <v>105</v>
      </c>
      <c r="E389">
        <v>45</v>
      </c>
      <c r="F389">
        <v>3534</v>
      </c>
    </row>
    <row r="390" spans="1:6">
      <c r="A390">
        <v>387</v>
      </c>
      <c r="B390">
        <v>5101</v>
      </c>
      <c r="C390" t="s">
        <v>130</v>
      </c>
      <c r="D390" t="s">
        <v>110</v>
      </c>
      <c r="E390">
        <v>5</v>
      </c>
      <c r="F390">
        <v>384</v>
      </c>
    </row>
    <row r="391" spans="1:6">
      <c r="A391">
        <v>388</v>
      </c>
      <c r="B391">
        <v>5101</v>
      </c>
      <c r="C391" t="s">
        <v>130</v>
      </c>
      <c r="D391" t="s">
        <v>106</v>
      </c>
      <c r="E391">
        <v>2314</v>
      </c>
      <c r="F391">
        <v>164732</v>
      </c>
    </row>
    <row r="392" spans="1:6">
      <c r="A392">
        <v>389</v>
      </c>
      <c r="B392">
        <v>5101</v>
      </c>
      <c r="C392" t="s">
        <v>136</v>
      </c>
      <c r="D392" t="s">
        <v>108</v>
      </c>
      <c r="E392">
        <v>1</v>
      </c>
      <c r="F392">
        <v>50</v>
      </c>
    </row>
    <row r="393" spans="1:6">
      <c r="A393">
        <v>390</v>
      </c>
      <c r="B393">
        <v>5101</v>
      </c>
      <c r="C393" t="s">
        <v>136</v>
      </c>
      <c r="D393" t="s">
        <v>109</v>
      </c>
      <c r="E393">
        <v>29</v>
      </c>
      <c r="F393">
        <v>1586</v>
      </c>
    </row>
    <row r="394" spans="1:6">
      <c r="A394">
        <v>391</v>
      </c>
      <c r="B394">
        <v>5101</v>
      </c>
      <c r="C394" t="s">
        <v>136</v>
      </c>
      <c r="D394" t="s">
        <v>106</v>
      </c>
      <c r="E394">
        <v>871</v>
      </c>
      <c r="F394">
        <v>59335</v>
      </c>
    </row>
    <row r="395" spans="1:6">
      <c r="A395">
        <v>392</v>
      </c>
      <c r="B395">
        <v>5101</v>
      </c>
      <c r="C395" t="s">
        <v>126</v>
      </c>
      <c r="D395" t="s">
        <v>108</v>
      </c>
      <c r="E395">
        <v>26</v>
      </c>
      <c r="F395">
        <v>1661</v>
      </c>
    </row>
    <row r="396" spans="1:6">
      <c r="A396">
        <v>393</v>
      </c>
      <c r="B396">
        <v>5101</v>
      </c>
      <c r="C396" t="s">
        <v>126</v>
      </c>
      <c r="D396" t="s">
        <v>109</v>
      </c>
      <c r="E396">
        <v>14</v>
      </c>
      <c r="F396">
        <v>897</v>
      </c>
    </row>
    <row r="397" spans="1:6">
      <c r="A397">
        <v>394</v>
      </c>
      <c r="B397">
        <v>5101</v>
      </c>
      <c r="C397" t="s">
        <v>126</v>
      </c>
      <c r="D397" t="s">
        <v>105</v>
      </c>
      <c r="E397">
        <v>2</v>
      </c>
      <c r="F397">
        <v>75</v>
      </c>
    </row>
    <row r="398" spans="1:6">
      <c r="A398">
        <v>395</v>
      </c>
      <c r="B398">
        <v>5101</v>
      </c>
      <c r="C398" t="s">
        <v>126</v>
      </c>
      <c r="D398" t="s">
        <v>110</v>
      </c>
      <c r="E398">
        <v>2</v>
      </c>
      <c r="F398">
        <v>46</v>
      </c>
    </row>
    <row r="399" spans="1:6">
      <c r="A399">
        <v>396</v>
      </c>
      <c r="B399">
        <v>5101</v>
      </c>
      <c r="C399" t="s">
        <v>126</v>
      </c>
      <c r="D399" t="s">
        <v>106</v>
      </c>
      <c r="E399">
        <v>820</v>
      </c>
      <c r="F399">
        <v>56575</v>
      </c>
    </row>
    <row r="400" spans="1:6">
      <c r="A400">
        <v>397</v>
      </c>
      <c r="B400">
        <v>5101</v>
      </c>
      <c r="C400" t="s">
        <v>138</v>
      </c>
      <c r="D400" t="s">
        <v>110</v>
      </c>
      <c r="E400">
        <v>57</v>
      </c>
      <c r="F400">
        <v>3191</v>
      </c>
    </row>
    <row r="401" spans="1:6">
      <c r="A401">
        <v>398</v>
      </c>
      <c r="B401">
        <v>5101</v>
      </c>
      <c r="C401" t="s">
        <v>138</v>
      </c>
      <c r="D401" t="s">
        <v>106</v>
      </c>
      <c r="E401">
        <v>5973</v>
      </c>
      <c r="F401">
        <v>379842</v>
      </c>
    </row>
    <row r="402" spans="1:6">
      <c r="A402">
        <v>399</v>
      </c>
      <c r="B402">
        <v>5101</v>
      </c>
      <c r="C402" t="s">
        <v>128</v>
      </c>
      <c r="D402" t="s">
        <v>108</v>
      </c>
      <c r="E402">
        <v>10</v>
      </c>
      <c r="F402">
        <v>598</v>
      </c>
    </row>
    <row r="403" spans="1:6">
      <c r="A403">
        <v>400</v>
      </c>
      <c r="B403">
        <v>5101</v>
      </c>
      <c r="C403" t="s">
        <v>128</v>
      </c>
      <c r="D403" t="s">
        <v>105</v>
      </c>
      <c r="E403">
        <v>9</v>
      </c>
      <c r="F403">
        <v>429</v>
      </c>
    </row>
    <row r="404" spans="1:6">
      <c r="A404">
        <v>401</v>
      </c>
      <c r="B404">
        <v>5101</v>
      </c>
      <c r="C404" t="s">
        <v>128</v>
      </c>
      <c r="D404" t="s">
        <v>110</v>
      </c>
      <c r="E404">
        <v>5</v>
      </c>
      <c r="F404">
        <v>331</v>
      </c>
    </row>
    <row r="405" spans="1:6">
      <c r="A405">
        <v>402</v>
      </c>
      <c r="B405">
        <v>5101</v>
      </c>
      <c r="C405" t="s">
        <v>128</v>
      </c>
      <c r="D405" t="s">
        <v>106</v>
      </c>
      <c r="E405">
        <v>645</v>
      </c>
      <c r="F405">
        <v>47110</v>
      </c>
    </row>
  </sheetData>
  <mergeCells count="8">
    <mergeCell ref="M30:O30"/>
    <mergeCell ref="P30:R30"/>
    <mergeCell ref="S30:U30"/>
    <mergeCell ref="M12:U12"/>
    <mergeCell ref="M13:O13"/>
    <mergeCell ref="P13:R13"/>
    <mergeCell ref="S13:U13"/>
    <mergeCell ref="M29:U29"/>
  </mergeCells>
  <pageMargins left="0.7" right="0.7" top="0.75" bottom="0.75" header="0.3" footer="0.3"/>
  <pageSetup paperSize="9" orientation="portrait"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LOG</vt:lpstr>
      <vt:lpstr>Intro</vt:lpstr>
      <vt:lpstr>BY_Demands</vt:lpstr>
      <vt:lpstr>Mm2_PROJ</vt:lpstr>
      <vt:lpstr>APP_PROJ</vt:lpstr>
      <vt:lpstr>NETP 2016</vt:lpstr>
      <vt:lpstr>TIMES-DK Data a</vt:lpstr>
      <vt:lpstr>TIMES-DK Data b</vt:lpstr>
      <vt:lpstr>'TIMES-DK Data b'!Provinces_CDI_m2_3</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2021-02-10T15:45:30Z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823676705360412</vt:r8>
  </property>
</Properties>
</file>