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Nordic\SuppXLS\"/>
    </mc:Choice>
  </mc:AlternateContent>
  <xr:revisionPtr revIDLastSave="0" documentId="13_ncr:1_{AE749B48-6BDD-4C12-94C0-E111B4EC4B87}" xr6:coauthVersionLast="46" xr6:coauthVersionMax="46" xr10:uidLastSave="{00000000-0000-0000-0000-000000000000}"/>
  <bookViews>
    <workbookView xWindow="1536" yWindow="1536" windowWidth="22560" windowHeight="15504" activeTab="3" xr2:uid="{00000000-000D-0000-FFFF-FFFF00000000}"/>
  </bookViews>
  <sheets>
    <sheet name="LOG" sheetId="13" r:id="rId1"/>
    <sheet name="Intro" sheetId="17" r:id="rId2"/>
    <sheet name="FILL_IND" sheetId="9" r:id="rId3"/>
    <sheet name="IND_HETSHA" sheetId="19" r:id="rId4"/>
    <sheet name="IND_HETINV" sheetId="11" r:id="rId5"/>
    <sheet name="UC_IND" sheetId="20" r:id="rId6"/>
    <sheet name="Sheet1" sheetId="2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20" l="1"/>
  <c r="M6" i="20"/>
  <c r="L6" i="20"/>
  <c r="K6" i="20"/>
  <c r="J6" i="20"/>
  <c r="J7" i="20" s="1"/>
  <c r="N58" i="11"/>
  <c r="M58" i="11"/>
  <c r="L58" i="11"/>
  <c r="K58" i="11"/>
  <c r="N57" i="11"/>
  <c r="M57" i="11"/>
  <c r="L57" i="11"/>
  <c r="K57" i="11"/>
  <c r="N56" i="11"/>
  <c r="M56" i="11"/>
  <c r="L56" i="11"/>
  <c r="K56" i="11"/>
  <c r="N55" i="11"/>
  <c r="M55" i="11"/>
  <c r="L55" i="11"/>
  <c r="K55" i="11"/>
  <c r="N54" i="11"/>
  <c r="M54" i="11"/>
  <c r="L54" i="11"/>
  <c r="K54" i="11"/>
  <c r="N53" i="11"/>
  <c r="M53" i="11"/>
  <c r="L53" i="11"/>
  <c r="K53" i="11"/>
  <c r="N52" i="11"/>
  <c r="M52" i="11"/>
  <c r="L52" i="11"/>
  <c r="K52" i="11"/>
  <c r="N51" i="11"/>
  <c r="M51" i="11"/>
  <c r="L51" i="11"/>
  <c r="K51" i="11"/>
  <c r="N50" i="11"/>
  <c r="M50" i="11"/>
  <c r="L50" i="11"/>
  <c r="K50" i="11"/>
  <c r="N49" i="11"/>
  <c r="M49" i="11"/>
  <c r="L49" i="11"/>
  <c r="K49" i="11"/>
  <c r="N48" i="11"/>
  <c r="M48" i="11"/>
  <c r="L48" i="11"/>
  <c r="K48" i="11"/>
  <c r="N47" i="11"/>
  <c r="M47" i="11"/>
  <c r="L47" i="11"/>
  <c r="K47" i="11"/>
  <c r="N46" i="11"/>
  <c r="M46" i="11"/>
  <c r="L46" i="11"/>
  <c r="K46" i="11"/>
  <c r="N45" i="11"/>
  <c r="M45" i="11"/>
  <c r="L45" i="11"/>
  <c r="K45" i="11"/>
  <c r="N44" i="11"/>
  <c r="M44" i="11"/>
  <c r="L44" i="11"/>
  <c r="K44" i="11"/>
  <c r="N43" i="11"/>
  <c r="M43" i="11"/>
  <c r="L43" i="11"/>
  <c r="K43" i="11"/>
  <c r="N42" i="11"/>
  <c r="M42" i="11"/>
  <c r="L42" i="11"/>
  <c r="K42" i="11"/>
  <c r="N41" i="11"/>
  <c r="M41" i="11"/>
  <c r="L41" i="11"/>
  <c r="K41" i="11"/>
  <c r="N40" i="11"/>
  <c r="M40" i="11"/>
  <c r="L40" i="11"/>
  <c r="K40" i="11"/>
  <c r="N39" i="11"/>
  <c r="M39" i="11"/>
  <c r="L39" i="11"/>
  <c r="K39" i="11"/>
  <c r="N38" i="11"/>
  <c r="M38" i="11"/>
  <c r="L38" i="11"/>
  <c r="K38" i="11"/>
  <c r="N37" i="11"/>
  <c r="M37" i="11"/>
  <c r="L37" i="11"/>
  <c r="K37" i="11"/>
  <c r="N36" i="11"/>
  <c r="M36" i="11"/>
  <c r="L36" i="11"/>
  <c r="K36" i="11"/>
  <c r="N35" i="11"/>
  <c r="M35" i="11"/>
  <c r="L35" i="11"/>
  <c r="K35" i="11"/>
  <c r="N34" i="11"/>
  <c r="M34" i="11"/>
  <c r="L34" i="11"/>
  <c r="K34" i="11"/>
  <c r="N33" i="11"/>
  <c r="M33" i="11"/>
  <c r="L33" i="11"/>
  <c r="K33" i="11"/>
  <c r="N32" i="11"/>
  <c r="M32" i="11"/>
  <c r="L32" i="11"/>
  <c r="K32" i="11"/>
  <c r="N31" i="11"/>
  <c r="M31" i="11"/>
  <c r="L31" i="11"/>
  <c r="K31" i="11"/>
  <c r="N30" i="11"/>
  <c r="M30" i="11"/>
  <c r="L30" i="11"/>
  <c r="K30" i="11"/>
  <c r="N29" i="11"/>
  <c r="M29" i="11"/>
  <c r="L29" i="11"/>
  <c r="K29" i="11"/>
  <c r="N28" i="11"/>
  <c r="M28" i="11"/>
  <c r="L28" i="11"/>
  <c r="K28" i="11"/>
  <c r="N27" i="11"/>
  <c r="M27" i="11"/>
  <c r="L27" i="11"/>
  <c r="K27" i="11"/>
  <c r="N26" i="11"/>
  <c r="M26" i="11"/>
  <c r="L26" i="11"/>
  <c r="K26" i="11"/>
  <c r="N25" i="11"/>
  <c r="M25" i="11"/>
  <c r="L25" i="11"/>
  <c r="K25" i="11"/>
  <c r="N24" i="11"/>
  <c r="M24" i="11"/>
  <c r="L24" i="11"/>
  <c r="K24" i="11"/>
  <c r="N23" i="11"/>
  <c r="M23" i="11"/>
  <c r="L23" i="11"/>
  <c r="K23" i="11"/>
  <c r="N22" i="11"/>
  <c r="M22" i="11"/>
  <c r="L22" i="11"/>
  <c r="K22" i="11"/>
  <c r="N21" i="11"/>
  <c r="M21" i="11"/>
  <c r="L21" i="11"/>
  <c r="K21" i="11"/>
  <c r="N20" i="11"/>
  <c r="M20" i="11"/>
  <c r="L20" i="11"/>
  <c r="K20" i="11"/>
  <c r="N19" i="11"/>
  <c r="M19" i="11"/>
  <c r="L19" i="11"/>
  <c r="K19" i="11"/>
  <c r="N18" i="11"/>
  <c r="M18" i="11"/>
  <c r="L18" i="11"/>
  <c r="K18" i="11"/>
  <c r="N17" i="11"/>
  <c r="M17" i="11"/>
  <c r="L17" i="11"/>
  <c r="K17" i="11"/>
  <c r="N16" i="11"/>
  <c r="M16" i="11"/>
  <c r="L16" i="11"/>
  <c r="K16" i="11"/>
  <c r="N15" i="11"/>
  <c r="M15" i="11"/>
  <c r="L15" i="11"/>
  <c r="K15" i="11"/>
  <c r="N14" i="11"/>
  <c r="M14" i="11"/>
  <c r="L14" i="11"/>
  <c r="K14" i="11"/>
  <c r="N13" i="11"/>
  <c r="M13" i="11"/>
  <c r="L13" i="11"/>
  <c r="K13" i="11"/>
  <c r="N12" i="11"/>
  <c r="M12" i="11"/>
  <c r="L12" i="11"/>
  <c r="K12" i="11"/>
  <c r="N11" i="11"/>
  <c r="M11" i="11"/>
  <c r="L11" i="11"/>
  <c r="K11" i="11"/>
  <c r="N10" i="11"/>
  <c r="M10" i="11"/>
  <c r="L10" i="11"/>
  <c r="K10" i="11"/>
  <c r="N9" i="11"/>
  <c r="M9" i="11"/>
  <c r="L9" i="11"/>
  <c r="K9" i="11"/>
  <c r="N8" i="11"/>
  <c r="M8" i="11"/>
  <c r="L8" i="11"/>
  <c r="K8" i="11"/>
  <c r="N7" i="11"/>
  <c r="M7" i="11"/>
  <c r="L7" i="11"/>
  <c r="K7" i="11"/>
  <c r="AC13" i="11"/>
  <c r="AC14" i="11" s="1"/>
  <c r="AC11" i="11"/>
  <c r="AC12" i="11" s="1"/>
  <c r="AC9" i="11"/>
  <c r="AC10" i="11" s="1"/>
  <c r="AC7" i="11"/>
  <c r="AC8" i="11" s="1"/>
  <c r="K35" i="20"/>
  <c r="L35" i="20"/>
  <c r="M35" i="20"/>
  <c r="M8" i="20" s="1"/>
  <c r="J35" i="20"/>
  <c r="L8" i="20" l="1"/>
  <c r="K8" i="20"/>
  <c r="R32" i="20"/>
  <c r="O32" i="20"/>
  <c r="O33" i="20" s="1"/>
  <c r="U32" i="20" l="1"/>
  <c r="U33" i="20" s="1"/>
  <c r="U34" i="20" s="1"/>
  <c r="R33" i="20"/>
  <c r="R34" i="20" s="1"/>
  <c r="F63" i="21"/>
  <c r="G63" i="21"/>
  <c r="H63" i="21"/>
  <c r="F64" i="21"/>
  <c r="G64" i="21"/>
  <c r="H64" i="21"/>
  <c r="F65" i="21"/>
  <c r="G65" i="21"/>
  <c r="H65" i="21"/>
  <c r="F66" i="21"/>
  <c r="G66" i="21"/>
  <c r="H66" i="21"/>
  <c r="F67" i="21"/>
  <c r="G67" i="21"/>
  <c r="H67" i="21"/>
  <c r="F68" i="21"/>
  <c r="G68" i="21"/>
  <c r="H68" i="21"/>
  <c r="F69" i="21"/>
  <c r="G69" i="21"/>
  <c r="H69" i="21"/>
  <c r="F70" i="21"/>
  <c r="G70" i="21"/>
  <c r="H70" i="21"/>
  <c r="F54" i="21"/>
  <c r="G54" i="21"/>
  <c r="H54" i="21"/>
  <c r="F55" i="21"/>
  <c r="G55" i="21"/>
  <c r="H55" i="21"/>
  <c r="F56" i="21"/>
  <c r="G56" i="21"/>
  <c r="H56" i="21"/>
  <c r="F57" i="21"/>
  <c r="G57" i="21"/>
  <c r="H57" i="21"/>
  <c r="F58" i="21"/>
  <c r="G58" i="21"/>
  <c r="H58" i="21"/>
  <c r="F59" i="21"/>
  <c r="G59" i="21"/>
  <c r="H59" i="21"/>
  <c r="F60" i="21"/>
  <c r="G60" i="21"/>
  <c r="H60" i="21"/>
  <c r="F61" i="21"/>
  <c r="G61" i="21"/>
  <c r="H61" i="21"/>
  <c r="F45" i="21"/>
  <c r="G45" i="21"/>
  <c r="J45" i="21" s="1"/>
  <c r="H45" i="21"/>
  <c r="F46" i="21"/>
  <c r="G46" i="21"/>
  <c r="H46" i="21"/>
  <c r="F47" i="21"/>
  <c r="G47" i="21"/>
  <c r="H47" i="21"/>
  <c r="F48" i="21"/>
  <c r="G48" i="21"/>
  <c r="H48" i="21"/>
  <c r="F49" i="21"/>
  <c r="G49" i="21"/>
  <c r="H49" i="21"/>
  <c r="F50" i="21"/>
  <c r="G50" i="21"/>
  <c r="H50" i="21"/>
  <c r="F51" i="21"/>
  <c r="G51" i="21"/>
  <c r="H51" i="21"/>
  <c r="F52" i="21"/>
  <c r="G52" i="21"/>
  <c r="H52" i="21"/>
  <c r="F36" i="21"/>
  <c r="G36" i="21"/>
  <c r="H36" i="21"/>
  <c r="F37" i="21"/>
  <c r="G37" i="21"/>
  <c r="H37" i="21"/>
  <c r="F38" i="21"/>
  <c r="G38" i="21"/>
  <c r="H38" i="21"/>
  <c r="F39" i="21"/>
  <c r="G39" i="21"/>
  <c r="H39" i="21"/>
  <c r="F40" i="21"/>
  <c r="G40" i="21"/>
  <c r="H40" i="21"/>
  <c r="F41" i="21"/>
  <c r="G41" i="21"/>
  <c r="H41" i="21"/>
  <c r="F42" i="21"/>
  <c r="G42" i="21"/>
  <c r="H42" i="21"/>
  <c r="F43" i="21"/>
  <c r="G43" i="21"/>
  <c r="H43" i="21"/>
  <c r="H62" i="21"/>
  <c r="G62" i="21"/>
  <c r="F62" i="21"/>
  <c r="K62" i="21" s="1"/>
  <c r="H53" i="21"/>
  <c r="G53" i="21"/>
  <c r="F53" i="21"/>
  <c r="J53" i="21" s="1"/>
  <c r="H44" i="21"/>
  <c r="G44" i="21"/>
  <c r="F44" i="21"/>
  <c r="H35" i="21"/>
  <c r="G35" i="21"/>
  <c r="F35" i="21"/>
  <c r="K35" i="21" s="1"/>
  <c r="J70" i="21" l="1"/>
  <c r="J52" i="21"/>
  <c r="K37" i="21"/>
  <c r="J67" i="21"/>
  <c r="J48" i="21"/>
  <c r="K67" i="21"/>
  <c r="J51" i="21"/>
  <c r="J35" i="21"/>
  <c r="K60" i="21"/>
  <c r="K66" i="21"/>
  <c r="K64" i="21"/>
  <c r="K68" i="21"/>
  <c r="K59" i="21"/>
  <c r="K65" i="21"/>
  <c r="J59" i="21"/>
  <c r="J55" i="21"/>
  <c r="J57" i="21"/>
  <c r="K46" i="21"/>
  <c r="J56" i="21"/>
  <c r="K38" i="21"/>
  <c r="K45" i="21"/>
  <c r="K70" i="21"/>
  <c r="K42" i="21"/>
  <c r="K44" i="21"/>
  <c r="K49" i="21"/>
  <c r="J58" i="21"/>
  <c r="K48" i="21"/>
  <c r="J63" i="21"/>
  <c r="K63" i="21"/>
  <c r="K47" i="21"/>
  <c r="K50" i="21"/>
  <c r="J47" i="21"/>
  <c r="K43" i="21"/>
  <c r="J61" i="21"/>
  <c r="J54" i="21"/>
  <c r="J46" i="21"/>
  <c r="K69" i="21"/>
  <c r="K53" i="21"/>
  <c r="K36" i="21"/>
  <c r="K61" i="21"/>
  <c r="K41" i="21"/>
  <c r="J60" i="21"/>
  <c r="J44" i="21"/>
  <c r="K52" i="21"/>
  <c r="K54" i="21"/>
  <c r="K40" i="21"/>
  <c r="K39" i="21"/>
  <c r="K51" i="21"/>
  <c r="J50" i="21"/>
  <c r="K58" i="21"/>
  <c r="J49" i="21"/>
  <c r="K57" i="21"/>
  <c r="K56" i="21"/>
  <c r="K55" i="21"/>
  <c r="J43" i="21"/>
  <c r="J41" i="21"/>
  <c r="J42" i="21"/>
  <c r="J69" i="21"/>
  <c r="J68" i="21"/>
  <c r="J40" i="21"/>
  <c r="J39" i="21"/>
  <c r="J66" i="21"/>
  <c r="J38" i="21"/>
  <c r="J65" i="21"/>
  <c r="J37" i="21"/>
  <c r="J64" i="21"/>
  <c r="J36" i="21"/>
  <c r="J62" i="21"/>
  <c r="F58" i="11"/>
  <c r="D58" i="11" s="1"/>
  <c r="F57" i="11"/>
  <c r="D57" i="11" s="1"/>
  <c r="F56" i="11"/>
  <c r="G56" i="11" s="1"/>
  <c r="F55" i="11"/>
  <c r="G55" i="11" s="1"/>
  <c r="B55" i="11" s="1"/>
  <c r="O367" i="9"/>
  <c r="N367" i="9"/>
  <c r="M367" i="9"/>
  <c r="L367" i="9"/>
  <c r="O366" i="9"/>
  <c r="N366" i="9"/>
  <c r="M366" i="9"/>
  <c r="L366" i="9"/>
  <c r="O365" i="9"/>
  <c r="N365" i="9"/>
  <c r="M365" i="9"/>
  <c r="L365" i="9"/>
  <c r="O364" i="9"/>
  <c r="N364" i="9"/>
  <c r="M364" i="9"/>
  <c r="L364" i="9"/>
  <c r="O363" i="9"/>
  <c r="N363" i="9"/>
  <c r="M363" i="9"/>
  <c r="L363" i="9"/>
  <c r="O362" i="9"/>
  <c r="N362" i="9"/>
  <c r="M362" i="9"/>
  <c r="L362" i="9"/>
  <c r="O361" i="9"/>
  <c r="N361" i="9"/>
  <c r="M361" i="9"/>
  <c r="L361" i="9"/>
  <c r="O360" i="9"/>
  <c r="N360" i="9"/>
  <c r="M360" i="9"/>
  <c r="L360" i="9"/>
  <c r="O359" i="9"/>
  <c r="N359" i="9"/>
  <c r="M359" i="9"/>
  <c r="L359" i="9"/>
  <c r="O358" i="9"/>
  <c r="N358" i="9"/>
  <c r="M358" i="9"/>
  <c r="L358" i="9"/>
  <c r="O357" i="9"/>
  <c r="N357" i="9"/>
  <c r="M357" i="9"/>
  <c r="L357" i="9"/>
  <c r="O356" i="9"/>
  <c r="N356" i="9"/>
  <c r="M356" i="9"/>
  <c r="L356" i="9"/>
  <c r="O355" i="9"/>
  <c r="N355" i="9"/>
  <c r="M355" i="9"/>
  <c r="L355" i="9"/>
  <c r="O354" i="9"/>
  <c r="N354" i="9"/>
  <c r="M354" i="9"/>
  <c r="L354" i="9"/>
  <c r="O353" i="9"/>
  <c r="N353" i="9"/>
  <c r="M353" i="9"/>
  <c r="L353" i="9"/>
  <c r="O352" i="9"/>
  <c r="N352" i="9"/>
  <c r="M352" i="9"/>
  <c r="L352" i="9"/>
  <c r="O351" i="9"/>
  <c r="N351" i="9"/>
  <c r="M351" i="9"/>
  <c r="L351" i="9"/>
  <c r="O350" i="9"/>
  <c r="N350" i="9"/>
  <c r="M350" i="9"/>
  <c r="L350" i="9"/>
  <c r="O349" i="9"/>
  <c r="N349" i="9"/>
  <c r="M349" i="9"/>
  <c r="L349" i="9"/>
  <c r="O348" i="9"/>
  <c r="N348" i="9"/>
  <c r="M348" i="9"/>
  <c r="L348" i="9"/>
  <c r="O347" i="9"/>
  <c r="N347" i="9"/>
  <c r="M347" i="9"/>
  <c r="L347" i="9"/>
  <c r="O346" i="9"/>
  <c r="N346" i="9"/>
  <c r="M346" i="9"/>
  <c r="L346" i="9"/>
  <c r="O345" i="9"/>
  <c r="N345" i="9"/>
  <c r="M345" i="9"/>
  <c r="L345" i="9"/>
  <c r="O344" i="9"/>
  <c r="N344" i="9"/>
  <c r="M344" i="9"/>
  <c r="L344" i="9"/>
  <c r="O343" i="9"/>
  <c r="N343" i="9"/>
  <c r="M343" i="9"/>
  <c r="L343" i="9"/>
  <c r="O342" i="9"/>
  <c r="N342" i="9"/>
  <c r="M342" i="9"/>
  <c r="L342" i="9"/>
  <c r="O341" i="9"/>
  <c r="N341" i="9"/>
  <c r="M341" i="9"/>
  <c r="L341" i="9"/>
  <c r="O340" i="9"/>
  <c r="N340" i="9"/>
  <c r="M340" i="9"/>
  <c r="L340" i="9"/>
  <c r="F367" i="9"/>
  <c r="E367" i="9"/>
  <c r="F366" i="9"/>
  <c r="E366" i="9"/>
  <c r="F365" i="9"/>
  <c r="E365" i="9"/>
  <c r="F364" i="9"/>
  <c r="E364" i="9"/>
  <c r="F363" i="9"/>
  <c r="E363" i="9"/>
  <c r="F362" i="9"/>
  <c r="E362" i="9"/>
  <c r="F361" i="9"/>
  <c r="E361" i="9"/>
  <c r="F360" i="9"/>
  <c r="E360" i="9"/>
  <c r="F359" i="9"/>
  <c r="E359" i="9"/>
  <c r="F358" i="9"/>
  <c r="E358" i="9"/>
  <c r="F357" i="9"/>
  <c r="E357" i="9"/>
  <c r="F356" i="9"/>
  <c r="E356" i="9"/>
  <c r="F355" i="9"/>
  <c r="E355" i="9"/>
  <c r="F354" i="9"/>
  <c r="E354" i="9"/>
  <c r="F353" i="9"/>
  <c r="E353" i="9"/>
  <c r="F352" i="9"/>
  <c r="E352" i="9"/>
  <c r="F351" i="9"/>
  <c r="E351" i="9"/>
  <c r="F350" i="9"/>
  <c r="E350" i="9"/>
  <c r="F349" i="9"/>
  <c r="E349" i="9"/>
  <c r="F348" i="9"/>
  <c r="E348" i="9"/>
  <c r="F347" i="9"/>
  <c r="E347" i="9"/>
  <c r="F346" i="9"/>
  <c r="E346" i="9"/>
  <c r="F345" i="9"/>
  <c r="E345" i="9"/>
  <c r="F344" i="9"/>
  <c r="E344" i="9"/>
  <c r="F343" i="9"/>
  <c r="E343" i="9"/>
  <c r="F342" i="9"/>
  <c r="E342" i="9"/>
  <c r="F341" i="9"/>
  <c r="E341" i="9"/>
  <c r="F340" i="9"/>
  <c r="G57" i="11" l="1"/>
  <c r="G58" i="11"/>
  <c r="D55" i="11"/>
  <c r="D56" i="11"/>
  <c r="K7" i="19"/>
  <c r="J7" i="19"/>
  <c r="I7" i="19"/>
  <c r="M7" i="20" l="1"/>
  <c r="M9" i="20" s="1"/>
  <c r="L7" i="20"/>
  <c r="L9" i="20" s="1"/>
  <c r="K7" i="20"/>
  <c r="K9" i="20" s="1"/>
  <c r="O339" i="9" l="1"/>
  <c r="O338" i="9"/>
  <c r="O337" i="9"/>
  <c r="O336" i="9"/>
  <c r="O335" i="9"/>
  <c r="O334" i="9"/>
  <c r="O333" i="9"/>
  <c r="O332" i="9"/>
  <c r="O331" i="9"/>
  <c r="O330" i="9"/>
  <c r="O329" i="9"/>
  <c r="O328" i="9"/>
  <c r="O327" i="9"/>
  <c r="O326" i="9"/>
  <c r="O325" i="9"/>
  <c r="O324" i="9"/>
  <c r="O323" i="9"/>
  <c r="O322" i="9"/>
  <c r="O321" i="9"/>
  <c r="O320" i="9"/>
  <c r="O319" i="9"/>
  <c r="O318" i="9"/>
  <c r="O317" i="9"/>
  <c r="O316" i="9"/>
  <c r="O315" i="9"/>
  <c r="O314" i="9"/>
  <c r="O313" i="9"/>
  <c r="O312" i="9"/>
  <c r="O311" i="9"/>
  <c r="O310" i="9"/>
  <c r="O309" i="9"/>
  <c r="O308" i="9"/>
  <c r="O307" i="9"/>
  <c r="O306" i="9"/>
  <c r="O305" i="9"/>
  <c r="O304" i="9"/>
  <c r="O303" i="9"/>
  <c r="O302" i="9"/>
  <c r="O301" i="9"/>
  <c r="O300" i="9"/>
  <c r="O299" i="9"/>
  <c r="O298" i="9"/>
  <c r="O297" i="9"/>
  <c r="O296" i="9"/>
  <c r="O295" i="9"/>
  <c r="O294" i="9"/>
  <c r="O293" i="9"/>
  <c r="O292" i="9"/>
  <c r="O291" i="9"/>
  <c r="O290" i="9"/>
  <c r="O289" i="9"/>
  <c r="O288" i="9"/>
  <c r="O287" i="9"/>
  <c r="O286" i="9"/>
  <c r="O285" i="9"/>
  <c r="O284" i="9"/>
  <c r="O283" i="9"/>
  <c r="O282" i="9"/>
  <c r="O281" i="9"/>
  <c r="O280" i="9"/>
  <c r="O279" i="9"/>
  <c r="O278" i="9"/>
  <c r="O277" i="9"/>
  <c r="O276" i="9"/>
  <c r="O275" i="9"/>
  <c r="O274" i="9"/>
  <c r="O273" i="9"/>
  <c r="O272" i="9"/>
  <c r="O271" i="9"/>
  <c r="O270" i="9"/>
  <c r="O269" i="9"/>
  <c r="O268" i="9"/>
  <c r="O267" i="9"/>
  <c r="O266" i="9"/>
  <c r="O265" i="9"/>
  <c r="O264" i="9"/>
  <c r="O263" i="9"/>
  <c r="O262" i="9"/>
  <c r="O261" i="9"/>
  <c r="O260" i="9"/>
  <c r="O259" i="9"/>
  <c r="O258" i="9"/>
  <c r="O257" i="9"/>
  <c r="O256" i="9"/>
  <c r="O255" i="9"/>
  <c r="O254" i="9"/>
  <c r="O253" i="9"/>
  <c r="O252" i="9"/>
  <c r="O251" i="9"/>
  <c r="O250" i="9"/>
  <c r="O249" i="9"/>
  <c r="O248" i="9"/>
  <c r="O247" i="9"/>
  <c r="O246" i="9"/>
  <c r="O245" i="9"/>
  <c r="O244" i="9"/>
  <c r="O243" i="9"/>
  <c r="O242" i="9"/>
  <c r="O241" i="9"/>
  <c r="O240" i="9"/>
  <c r="O239" i="9"/>
  <c r="O238" i="9"/>
  <c r="O237" i="9"/>
  <c r="O236" i="9"/>
  <c r="O235" i="9"/>
  <c r="O234" i="9"/>
  <c r="O233" i="9"/>
  <c r="O232" i="9"/>
  <c r="O231" i="9"/>
  <c r="O230" i="9"/>
  <c r="O229" i="9"/>
  <c r="O228" i="9"/>
  <c r="O227" i="9"/>
  <c r="O226" i="9"/>
  <c r="O225" i="9"/>
  <c r="O224" i="9"/>
  <c r="O223" i="9"/>
  <c r="O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O206" i="9"/>
  <c r="O205" i="9"/>
  <c r="O204" i="9"/>
  <c r="O203" i="9"/>
  <c r="O202" i="9"/>
  <c r="O201" i="9"/>
  <c r="O200" i="9"/>
  <c r="O199" i="9"/>
  <c r="O198" i="9"/>
  <c r="O197" i="9"/>
  <c r="O196" i="9"/>
  <c r="O195" i="9"/>
  <c r="O194" i="9"/>
  <c r="O193" i="9"/>
  <c r="O192" i="9"/>
  <c r="O191" i="9"/>
  <c r="O190" i="9"/>
  <c r="O189" i="9"/>
  <c r="O188" i="9"/>
  <c r="O187" i="9"/>
  <c r="O186" i="9"/>
  <c r="O185" i="9"/>
  <c r="O184" i="9"/>
  <c r="O183" i="9"/>
  <c r="O182" i="9"/>
  <c r="O181" i="9"/>
  <c r="O180" i="9"/>
  <c r="O179" i="9"/>
  <c r="O178" i="9"/>
  <c r="O177" i="9"/>
  <c r="O176" i="9"/>
  <c r="O175" i="9"/>
  <c r="O174" i="9"/>
  <c r="O173" i="9"/>
  <c r="O172" i="9"/>
  <c r="O171" i="9"/>
  <c r="O170" i="9"/>
  <c r="O169" i="9"/>
  <c r="O168" i="9"/>
  <c r="O167" i="9"/>
  <c r="O166" i="9"/>
  <c r="O165" i="9"/>
  <c r="O164" i="9"/>
  <c r="O163" i="9"/>
  <c r="O162" i="9"/>
  <c r="O161" i="9"/>
  <c r="O160" i="9"/>
  <c r="O159" i="9"/>
  <c r="O158" i="9"/>
  <c r="O157" i="9"/>
  <c r="O156" i="9"/>
  <c r="O155" i="9"/>
  <c r="O154" i="9"/>
  <c r="O153" i="9"/>
  <c r="O152" i="9"/>
  <c r="O151" i="9"/>
  <c r="O150" i="9"/>
  <c r="O149" i="9"/>
  <c r="O148" i="9"/>
  <c r="O147" i="9"/>
  <c r="O146" i="9"/>
  <c r="O145" i="9"/>
  <c r="O144" i="9"/>
  <c r="O143" i="9"/>
  <c r="O142" i="9"/>
  <c r="O141" i="9"/>
  <c r="O140" i="9"/>
  <c r="O139" i="9"/>
  <c r="O138" i="9"/>
  <c r="O137" i="9"/>
  <c r="O136" i="9"/>
  <c r="O135" i="9"/>
  <c r="O134" i="9"/>
  <c r="O133" i="9"/>
  <c r="O132" i="9"/>
  <c r="O131" i="9"/>
  <c r="O130" i="9"/>
  <c r="O129" i="9"/>
  <c r="O128" i="9"/>
  <c r="O127" i="9"/>
  <c r="O126" i="9"/>
  <c r="O125" i="9"/>
  <c r="O124" i="9"/>
  <c r="O123" i="9"/>
  <c r="O122" i="9"/>
  <c r="O121" i="9"/>
  <c r="O120" i="9"/>
  <c r="O119" i="9"/>
  <c r="O118" i="9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N339" i="9"/>
  <c r="N338" i="9"/>
  <c r="N337" i="9"/>
  <c r="N336" i="9"/>
  <c r="N335" i="9"/>
  <c r="N334" i="9"/>
  <c r="N333" i="9"/>
  <c r="N332" i="9"/>
  <c r="N331" i="9"/>
  <c r="N330" i="9"/>
  <c r="N329" i="9"/>
  <c r="N328" i="9"/>
  <c r="N327" i="9"/>
  <c r="N326" i="9"/>
  <c r="N325" i="9"/>
  <c r="N324" i="9"/>
  <c r="N323" i="9"/>
  <c r="N322" i="9"/>
  <c r="N321" i="9"/>
  <c r="N320" i="9"/>
  <c r="N319" i="9"/>
  <c r="N318" i="9"/>
  <c r="N317" i="9"/>
  <c r="N316" i="9"/>
  <c r="N315" i="9"/>
  <c r="N314" i="9"/>
  <c r="N313" i="9"/>
  <c r="N312" i="9"/>
  <c r="N311" i="9"/>
  <c r="N310" i="9"/>
  <c r="N309" i="9"/>
  <c r="N308" i="9"/>
  <c r="N307" i="9"/>
  <c r="N306" i="9"/>
  <c r="N305" i="9"/>
  <c r="N304" i="9"/>
  <c r="N303" i="9"/>
  <c r="N302" i="9"/>
  <c r="N301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2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1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N225" i="9"/>
  <c r="N224" i="9"/>
  <c r="N223" i="9"/>
  <c r="N222" i="9"/>
  <c r="N221" i="9"/>
  <c r="N220" i="9"/>
  <c r="N219" i="9"/>
  <c r="N218" i="9"/>
  <c r="N217" i="9"/>
  <c r="N216" i="9"/>
  <c r="N215" i="9"/>
  <c r="N214" i="9"/>
  <c r="N213" i="9"/>
  <c r="N212" i="9"/>
  <c r="N211" i="9"/>
  <c r="N210" i="9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M42" i="9"/>
  <c r="M49" i="9"/>
  <c r="F4" i="9" l="1"/>
  <c r="L210" i="9" l="1"/>
  <c r="F54" i="11" l="1"/>
  <c r="D54" i="11" s="1"/>
  <c r="F53" i="11"/>
  <c r="G53" i="11" s="1"/>
  <c r="B53" i="11" s="1"/>
  <c r="F52" i="11"/>
  <c r="D52" i="11" s="1"/>
  <c r="F51" i="11"/>
  <c r="D51" i="11" s="1"/>
  <c r="F50" i="11"/>
  <c r="D50" i="11" s="1"/>
  <c r="F49" i="11"/>
  <c r="G49" i="11" s="1"/>
  <c r="B49" i="11" s="1"/>
  <c r="F48" i="11"/>
  <c r="G48" i="11" s="1"/>
  <c r="F47" i="11"/>
  <c r="D47" i="11" s="1"/>
  <c r="F46" i="11"/>
  <c r="D46" i="11" s="1"/>
  <c r="F45" i="11"/>
  <c r="G45" i="11" s="1"/>
  <c r="B45" i="11" s="1"/>
  <c r="F44" i="11"/>
  <c r="D44" i="11" s="1"/>
  <c r="F43" i="11"/>
  <c r="D43" i="11" s="1"/>
  <c r="F42" i="11"/>
  <c r="D42" i="11" s="1"/>
  <c r="F41" i="11"/>
  <c r="G41" i="11" s="1"/>
  <c r="B41" i="11" s="1"/>
  <c r="F40" i="11"/>
  <c r="D40" i="11" s="1"/>
  <c r="F39" i="11"/>
  <c r="D39" i="11" s="1"/>
  <c r="F38" i="11"/>
  <c r="D38" i="11" s="1"/>
  <c r="F37" i="11"/>
  <c r="G37" i="11" s="1"/>
  <c r="B37" i="11" s="1"/>
  <c r="F36" i="11"/>
  <c r="G36" i="11" s="1"/>
  <c r="F35" i="11"/>
  <c r="D35" i="11" s="1"/>
  <c r="F34" i="11"/>
  <c r="D34" i="11" s="1"/>
  <c r="F33" i="11"/>
  <c r="G33" i="11" s="1"/>
  <c r="B33" i="11" s="1"/>
  <c r="F32" i="11"/>
  <c r="G32" i="11" s="1"/>
  <c r="F31" i="11"/>
  <c r="D31" i="11" s="1"/>
  <c r="F30" i="11"/>
  <c r="D30" i="11" s="1"/>
  <c r="F29" i="11"/>
  <c r="G29" i="11" s="1"/>
  <c r="B29" i="11" s="1"/>
  <c r="F28" i="11"/>
  <c r="G28" i="11" s="1"/>
  <c r="F27" i="11"/>
  <c r="G27" i="11" s="1"/>
  <c r="B27" i="11" s="1"/>
  <c r="F26" i="11"/>
  <c r="D26" i="11" s="1"/>
  <c r="F25" i="11"/>
  <c r="G25" i="11" s="1"/>
  <c r="B25" i="11" s="1"/>
  <c r="F24" i="11"/>
  <c r="G24" i="11" s="1"/>
  <c r="F23" i="11"/>
  <c r="D23" i="11" s="1"/>
  <c r="F22" i="11"/>
  <c r="D22" i="11" s="1"/>
  <c r="F21" i="11"/>
  <c r="D21" i="11" s="1"/>
  <c r="F20" i="11"/>
  <c r="G20" i="11" s="1"/>
  <c r="F19" i="11"/>
  <c r="D19" i="11" s="1"/>
  <c r="F18" i="11"/>
  <c r="D18" i="11" s="1"/>
  <c r="F17" i="11"/>
  <c r="G17" i="11" s="1"/>
  <c r="B17" i="11" s="1"/>
  <c r="F16" i="11"/>
  <c r="G16" i="11" s="1"/>
  <c r="F15" i="11"/>
  <c r="D15" i="11" s="1"/>
  <c r="F14" i="11"/>
  <c r="D14" i="11" s="1"/>
  <c r="F13" i="11"/>
  <c r="G13" i="11" s="1"/>
  <c r="B13" i="11" s="1"/>
  <c r="F12" i="11"/>
  <c r="D12" i="11" s="1"/>
  <c r="F11" i="11"/>
  <c r="D11" i="11" s="1"/>
  <c r="D33" i="11" l="1"/>
  <c r="D36" i="11"/>
  <c r="G12" i="11"/>
  <c r="D29" i="11"/>
  <c r="D17" i="11"/>
  <c r="G21" i="11"/>
  <c r="B21" i="11" s="1"/>
  <c r="D25" i="11"/>
  <c r="G44" i="11"/>
  <c r="D48" i="11"/>
  <c r="G52" i="11"/>
  <c r="D41" i="11"/>
  <c r="D13" i="11"/>
  <c r="D16" i="11"/>
  <c r="D20" i="11"/>
  <c r="D24" i="11"/>
  <c r="D28" i="11"/>
  <c r="D32" i="11"/>
  <c r="G40" i="11"/>
  <c r="D45" i="11"/>
  <c r="D49" i="11"/>
  <c r="D53" i="11"/>
  <c r="D27" i="11"/>
  <c r="D37" i="11"/>
  <c r="G51" i="11"/>
  <c r="B51" i="11" s="1"/>
  <c r="G54" i="11"/>
  <c r="G47" i="11"/>
  <c r="B47" i="11" s="1"/>
  <c r="G50" i="11"/>
  <c r="G43" i="11"/>
  <c r="B43" i="11" s="1"/>
  <c r="G46" i="11"/>
  <c r="G39" i="11"/>
  <c r="B39" i="11" s="1"/>
  <c r="G42" i="11"/>
  <c r="G35" i="11"/>
  <c r="B35" i="11" s="1"/>
  <c r="G38" i="11"/>
  <c r="G31" i="11"/>
  <c r="B31" i="11" s="1"/>
  <c r="G34" i="11"/>
  <c r="G30" i="11"/>
  <c r="G23" i="11"/>
  <c r="B23" i="11" s="1"/>
  <c r="G26" i="11"/>
  <c r="G19" i="11"/>
  <c r="B19" i="11" s="1"/>
  <c r="G22" i="11"/>
  <c r="G15" i="11"/>
  <c r="B15" i="11" s="1"/>
  <c r="G18" i="11"/>
  <c r="G11" i="11"/>
  <c r="B11" i="11" s="1"/>
  <c r="G14" i="11"/>
  <c r="F339" i="9" l="1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5" i="9"/>
  <c r="F29" i="9"/>
  <c r="F30" i="9"/>
  <c r="F31" i="9"/>
  <c r="F10" i="9"/>
  <c r="F9" i="9"/>
  <c r="F8" i="9"/>
  <c r="F7" i="9"/>
  <c r="F6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M339" i="9"/>
  <c r="L339" i="9"/>
  <c r="M338" i="9"/>
  <c r="L338" i="9"/>
  <c r="M337" i="9"/>
  <c r="L337" i="9"/>
  <c r="M336" i="9"/>
  <c r="L336" i="9"/>
  <c r="M335" i="9"/>
  <c r="L335" i="9"/>
  <c r="M334" i="9"/>
  <c r="L334" i="9"/>
  <c r="M333" i="9"/>
  <c r="L333" i="9"/>
  <c r="M332" i="9"/>
  <c r="L332" i="9"/>
  <c r="M331" i="9"/>
  <c r="L331" i="9"/>
  <c r="M330" i="9"/>
  <c r="L330" i="9"/>
  <c r="M329" i="9"/>
  <c r="L329" i="9"/>
  <c r="M328" i="9"/>
  <c r="L328" i="9"/>
  <c r="M327" i="9"/>
  <c r="L327" i="9"/>
  <c r="M326" i="9"/>
  <c r="L326" i="9"/>
  <c r="M325" i="9"/>
  <c r="L325" i="9"/>
  <c r="M324" i="9"/>
  <c r="L324" i="9"/>
  <c r="M323" i="9"/>
  <c r="L323" i="9"/>
  <c r="M322" i="9"/>
  <c r="L322" i="9"/>
  <c r="M321" i="9"/>
  <c r="L321" i="9"/>
  <c r="M320" i="9"/>
  <c r="L320" i="9"/>
  <c r="M319" i="9"/>
  <c r="L319" i="9"/>
  <c r="M318" i="9"/>
  <c r="L318" i="9"/>
  <c r="M317" i="9"/>
  <c r="L317" i="9"/>
  <c r="M316" i="9"/>
  <c r="L316" i="9"/>
  <c r="M315" i="9"/>
  <c r="L315" i="9"/>
  <c r="M314" i="9"/>
  <c r="L314" i="9"/>
  <c r="M313" i="9"/>
  <c r="L313" i="9"/>
  <c r="M312" i="9"/>
  <c r="L312" i="9"/>
  <c r="M311" i="9"/>
  <c r="L311" i="9"/>
  <c r="M310" i="9"/>
  <c r="L310" i="9"/>
  <c r="M309" i="9"/>
  <c r="L309" i="9"/>
  <c r="M308" i="9"/>
  <c r="L308" i="9"/>
  <c r="M307" i="9"/>
  <c r="L307" i="9"/>
  <c r="M306" i="9"/>
  <c r="L306" i="9"/>
  <c r="M305" i="9"/>
  <c r="L305" i="9"/>
  <c r="M304" i="9"/>
  <c r="L304" i="9"/>
  <c r="M303" i="9"/>
  <c r="L303" i="9"/>
  <c r="M302" i="9"/>
  <c r="L302" i="9"/>
  <c r="M301" i="9"/>
  <c r="L301" i="9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AC43" i="11" s="1"/>
  <c r="AC44" i="11" s="1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AC41" i="11" s="1"/>
  <c r="AC42" i="11" s="1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AC39" i="11" s="1"/>
  <c r="AC40" i="11" s="1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AC37" i="11" s="1"/>
  <c r="AC38" i="11" s="1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L42" i="9"/>
  <c r="M41" i="9"/>
  <c r="L41" i="9"/>
  <c r="M40" i="9"/>
  <c r="AD11" i="11" s="1"/>
  <c r="AD12" i="11" s="1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M4" i="9"/>
  <c r="L4" i="9"/>
  <c r="AD9" i="11" l="1"/>
  <c r="AD10" i="11" s="1"/>
  <c r="AC15" i="11"/>
  <c r="AC16" i="11" s="1"/>
  <c r="AC17" i="11"/>
  <c r="AC18" i="11" s="1"/>
  <c r="AC19" i="11"/>
  <c r="AC20" i="11" s="1"/>
  <c r="AC21" i="11"/>
  <c r="AC22" i="11" s="1"/>
  <c r="AF13" i="11"/>
  <c r="AF14" i="11" s="1"/>
  <c r="AE17" i="11"/>
  <c r="AE18" i="11" s="1"/>
  <c r="AE13" i="11"/>
  <c r="AE14" i="11" s="1"/>
  <c r="AF17" i="11"/>
  <c r="AF18" i="11" s="1"/>
  <c r="AE15" i="11"/>
  <c r="AE16" i="11" s="1"/>
  <c r="AE21" i="11"/>
  <c r="AE22" i="11" s="1"/>
  <c r="AF57" i="11"/>
  <c r="AF58" i="11" s="1"/>
  <c r="AD57" i="11"/>
  <c r="AD58" i="11" s="1"/>
  <c r="AF9" i="11"/>
  <c r="AF10" i="11" s="1"/>
  <c r="AF21" i="11"/>
  <c r="AF22" i="11" s="1"/>
  <c r="AC55" i="11"/>
  <c r="AC56" i="11" s="1"/>
  <c r="AF11" i="11"/>
  <c r="AF12" i="11" s="1"/>
  <c r="AF19" i="11"/>
  <c r="AF20" i="11" s="1"/>
  <c r="AF55" i="11"/>
  <c r="AF56" i="11" s="1"/>
  <c r="AD55" i="11"/>
  <c r="AD56" i="11" s="1"/>
  <c r="AE9" i="11"/>
  <c r="AE10" i="11" s="1"/>
  <c r="AF7" i="11"/>
  <c r="AF8" i="11" s="1"/>
  <c r="AE55" i="11"/>
  <c r="AE56" i="11" s="1"/>
  <c r="AE11" i="11"/>
  <c r="AE12" i="11" s="1"/>
  <c r="AE19" i="11"/>
  <c r="AE20" i="11" s="1"/>
  <c r="AE57" i="11"/>
  <c r="AE58" i="11" s="1"/>
  <c r="AC57" i="11"/>
  <c r="AC58" i="11" s="1"/>
  <c r="AF15" i="11"/>
  <c r="AF16" i="11" s="1"/>
  <c r="AE7" i="11"/>
  <c r="AE8" i="11" s="1"/>
  <c r="AD13" i="11"/>
  <c r="AD14" i="11" s="1"/>
  <c r="AD15" i="11"/>
  <c r="AD16" i="11" s="1"/>
  <c r="AD17" i="11"/>
  <c r="AD18" i="11" s="1"/>
  <c r="AD19" i="11"/>
  <c r="AD20" i="11" s="1"/>
  <c r="AD21" i="11"/>
  <c r="AD22" i="11" s="1"/>
  <c r="AD7" i="11"/>
  <c r="AD8" i="11" s="1"/>
  <c r="AC45" i="11"/>
  <c r="AC46" i="11" s="1"/>
  <c r="AC47" i="11"/>
  <c r="AC48" i="11" s="1"/>
  <c r="AC49" i="11"/>
  <c r="AC50" i="11" s="1"/>
  <c r="AC51" i="11"/>
  <c r="AC52" i="11" s="1"/>
  <c r="AC53" i="11"/>
  <c r="AC54" i="11" s="1"/>
  <c r="AC25" i="11"/>
  <c r="AC26" i="11" s="1"/>
  <c r="AC29" i="11"/>
  <c r="AC30" i="11" s="1"/>
  <c r="AC33" i="11"/>
  <c r="AC34" i="11" s="1"/>
  <c r="AD37" i="11"/>
  <c r="AD38" i="11" s="1"/>
  <c r="AD41" i="11"/>
  <c r="AD42" i="11" s="1"/>
  <c r="AD45" i="11"/>
  <c r="AD46" i="11" s="1"/>
  <c r="AD49" i="11"/>
  <c r="AD50" i="11" s="1"/>
  <c r="AD53" i="11"/>
  <c r="AD54" i="11" s="1"/>
  <c r="AD25" i="11"/>
  <c r="AD26" i="11" s="1"/>
  <c r="AD29" i="11"/>
  <c r="AD30" i="11" s="1"/>
  <c r="AD33" i="11"/>
  <c r="AD34" i="11" s="1"/>
  <c r="AD35" i="11"/>
  <c r="AD36" i="11" s="1"/>
  <c r="AE23" i="11"/>
  <c r="AE24" i="11" s="1"/>
  <c r="AE39" i="11"/>
  <c r="AE40" i="11" s="1"/>
  <c r="AF23" i="11"/>
  <c r="AF24" i="11" s="1"/>
  <c r="AF39" i="11"/>
  <c r="AF40" i="11" s="1"/>
  <c r="AE25" i="11"/>
  <c r="AE26" i="11" s="1"/>
  <c r="AE41" i="11"/>
  <c r="AE42" i="11" s="1"/>
  <c r="AF25" i="11"/>
  <c r="AF26" i="11" s="1"/>
  <c r="AF41" i="11"/>
  <c r="AF42" i="11" s="1"/>
  <c r="AE47" i="11"/>
  <c r="AE48" i="11" s="1"/>
  <c r="AF47" i="11"/>
  <c r="AF48" i="11" s="1"/>
  <c r="AE49" i="11"/>
  <c r="AE50" i="11" s="1"/>
  <c r="AF49" i="11"/>
  <c r="AF50" i="11" s="1"/>
  <c r="AE51" i="11"/>
  <c r="AE52" i="11" s="1"/>
  <c r="AF51" i="11"/>
  <c r="AF52" i="11" s="1"/>
  <c r="AE53" i="11"/>
  <c r="AE54" i="11" s="1"/>
  <c r="AF53" i="11"/>
  <c r="AF54" i="11" s="1"/>
  <c r="AE27" i="11"/>
  <c r="AE28" i="11" s="1"/>
  <c r="AE43" i="11"/>
  <c r="AE44" i="11" s="1"/>
  <c r="AF27" i="11"/>
  <c r="AF28" i="11" s="1"/>
  <c r="AF43" i="11"/>
  <c r="AF44" i="11" s="1"/>
  <c r="AE29" i="11"/>
  <c r="AE30" i="11" s="1"/>
  <c r="AE45" i="11"/>
  <c r="AE46" i="11" s="1"/>
  <c r="AF29" i="11"/>
  <c r="AF30" i="11" s="1"/>
  <c r="AF45" i="11"/>
  <c r="AF46" i="11" s="1"/>
  <c r="AE31" i="11"/>
  <c r="AE32" i="11" s="1"/>
  <c r="AF31" i="11"/>
  <c r="AF32" i="11" s="1"/>
  <c r="AE33" i="11"/>
  <c r="AE34" i="11" s="1"/>
  <c r="AF33" i="11"/>
  <c r="AF34" i="11" s="1"/>
  <c r="AE35" i="11"/>
  <c r="AE36" i="11" s="1"/>
  <c r="AF35" i="11"/>
  <c r="AF36" i="11" s="1"/>
  <c r="AE37" i="11"/>
  <c r="AE38" i="11" s="1"/>
  <c r="AF37" i="11"/>
  <c r="AF38" i="11" s="1"/>
  <c r="AC23" i="11"/>
  <c r="AC24" i="11" s="1"/>
  <c r="AC27" i="11"/>
  <c r="AC28" i="11" s="1"/>
  <c r="AC31" i="11"/>
  <c r="AC32" i="11" s="1"/>
  <c r="AC35" i="11"/>
  <c r="AC36" i="11" s="1"/>
  <c r="AD39" i="11"/>
  <c r="AD40" i="11" s="1"/>
  <c r="AD43" i="11"/>
  <c r="AD44" i="11" s="1"/>
  <c r="AD47" i="11"/>
  <c r="AD48" i="11" s="1"/>
  <c r="AD51" i="11"/>
  <c r="AD52" i="11" s="1"/>
  <c r="AD23" i="11"/>
  <c r="AD24" i="11" s="1"/>
  <c r="AD27" i="11"/>
  <c r="AD28" i="11" s="1"/>
  <c r="AD31" i="11"/>
  <c r="AD32" i="11" s="1"/>
  <c r="F10" i="11"/>
  <c r="G10" i="11" s="1"/>
  <c r="F9" i="11"/>
  <c r="G9" i="11" s="1"/>
  <c r="F8" i="11"/>
  <c r="G8" i="11" s="1"/>
  <c r="F7" i="11"/>
  <c r="G7" i="11" s="1"/>
  <c r="D10" i="11" l="1"/>
  <c r="D9" i="11"/>
  <c r="B9" i="11"/>
  <c r="E6" i="9" l="1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5" i="9"/>
  <c r="D8" i="11"/>
  <c r="D7" i="11" l="1"/>
  <c r="B7" i="11"/>
  <c r="J9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I</t>
        </r>
        <r>
          <rPr>
            <sz val="9"/>
            <color indexed="81"/>
            <rFont val="Tahoma"/>
            <family val="2"/>
          </rPr>
          <t>ncluding existing techs in VT and future tehs in SubRes</t>
        </r>
      </text>
    </comment>
    <comment ref="G7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This is the commodity needed for the UC_COMPRD
The Pset is used to identify the sub-group of technologies producing that commodity</t>
        </r>
      </text>
    </comment>
    <comment ref="P7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Interpolation rule. Full interpolation and forward extrapolation</t>
        </r>
      </text>
    </comment>
  </commentList>
</comments>
</file>

<file path=xl/sharedStrings.xml><?xml version="1.0" encoding="utf-8"?>
<sst xmlns="http://schemas.openxmlformats.org/spreadsheetml/2006/main" count="2347" uniqueCount="317">
  <si>
    <t>UC_N</t>
  </si>
  <si>
    <t>Year</t>
  </si>
  <si>
    <t>Pset_PN</t>
  </si>
  <si>
    <t>Cset_CN</t>
  </si>
  <si>
    <t>Pset_CO</t>
  </si>
  <si>
    <t>UC_FLO</t>
  </si>
  <si>
    <t>Attribute</t>
  </si>
  <si>
    <t>LimType</t>
  </si>
  <si>
    <t>~UC_Sets: T_E:</t>
  </si>
  <si>
    <t>UC_Desc</t>
  </si>
  <si>
    <t>UC_RHSRTS</t>
  </si>
  <si>
    <t>UC_RHSRTS~0</t>
  </si>
  <si>
    <t>UP</t>
  </si>
  <si>
    <t>~TFM_FILL</t>
  </si>
  <si>
    <t>Operation_Sum_Avg_Count</t>
  </si>
  <si>
    <t>Scenario</t>
  </si>
  <si>
    <t>A</t>
  </si>
  <si>
    <t>BASE</t>
  </si>
  <si>
    <t>STOCK</t>
  </si>
  <si>
    <t>Share</t>
  </si>
  <si>
    <t>Pset_Set</t>
  </si>
  <si>
    <t>Pset_CI</t>
  </si>
  <si>
    <t>Annual growth allowed by DH</t>
  </si>
  <si>
    <t>Assumptions</t>
  </si>
  <si>
    <t>INDHCE,INDHDE</t>
  </si>
  <si>
    <t>Agriculture</t>
  </si>
  <si>
    <t>MT</t>
  </si>
  <si>
    <t>RH</t>
  </si>
  <si>
    <t>Initial growth shock</t>
  </si>
  <si>
    <t>Date</t>
  </si>
  <si>
    <t>Name</t>
  </si>
  <si>
    <t>Sheet Name</t>
  </si>
  <si>
    <t xml:space="preserve">Cell no </t>
  </si>
  <si>
    <t>Description</t>
  </si>
  <si>
    <t>Steffen Dockweiler</t>
  </si>
  <si>
    <t>FILL_IND</t>
  </si>
  <si>
    <t>Changed this sheet to be on both existing and new district heating technologies</t>
  </si>
  <si>
    <t>Introduced assumptions on initial growth shock (to aliviate problems with dummy variables in 2014)</t>
  </si>
  <si>
    <t>Introduced assumptions on annual growth for DH used for MT/RH, sectorspecific. Assumptions are made by SDO guesses</t>
  </si>
  <si>
    <t>Food</t>
  </si>
  <si>
    <t>Chemical</t>
  </si>
  <si>
    <t>Glass &amp; Concrete</t>
  </si>
  <si>
    <t>Other Comm</t>
  </si>
  <si>
    <t>Construction</t>
  </si>
  <si>
    <t>AD</t>
  </si>
  <si>
    <t>FD</t>
  </si>
  <si>
    <t>CD</t>
  </si>
  <si>
    <t>GD</t>
  </si>
  <si>
    <t>MD</t>
  </si>
  <si>
    <t>OD</t>
  </si>
  <si>
    <t>UD</t>
  </si>
  <si>
    <t>ND</t>
  </si>
  <si>
    <t>Limiting district heating expansion</t>
  </si>
  <si>
    <t>INDADMTBHETE1</t>
  </si>
  <si>
    <t>INDADRHBHETE1</t>
  </si>
  <si>
    <t>INDFDMTBHETE1</t>
  </si>
  <si>
    <t>INDFDRHBHETE1</t>
  </si>
  <si>
    <t>INDCDMTBHETE1</t>
  </si>
  <si>
    <t>INDCDRHBHETE1</t>
  </si>
  <si>
    <t>INDGDMTBHETE1</t>
  </si>
  <si>
    <t>INDGDRHBHETE1</t>
  </si>
  <si>
    <t>INDMDMTBHETE1</t>
  </si>
  <si>
    <t>INDMDRHBHETE1</t>
  </si>
  <si>
    <t>INDODMTBHETE1</t>
  </si>
  <si>
    <t>INDODRHBHETE1</t>
  </si>
  <si>
    <t>INDUDMTBHETE1</t>
  </si>
  <si>
    <t>INDUDRHBHETE1</t>
  </si>
  <si>
    <t>INDNDMTBHETE1</t>
  </si>
  <si>
    <t>INDNDRHBHETE1</t>
  </si>
  <si>
    <t>References for function "Lopslag"/"VLOOKUP"</t>
  </si>
  <si>
    <t>IND_HETINV</t>
  </si>
  <si>
    <t>Introduced all technologies from all sectors</t>
  </si>
  <si>
    <t>*Constraint on the expansion of district heat (the share of DH in MT and RH)</t>
  </si>
  <si>
    <t>Purpose:</t>
  </si>
  <si>
    <t>Description:</t>
  </si>
  <si>
    <t>Relevant sectors</t>
  </si>
  <si>
    <t>IND</t>
  </si>
  <si>
    <t>Description of different sheets</t>
  </si>
  <si>
    <t>This sheet is filled in by VEDA - and includes all the existing stocks of all rechnologies</t>
  </si>
  <si>
    <t>Constraint on the share of district heat (both central and decentral) for all sectors on MT and RH energy services</t>
  </si>
  <si>
    <t>IND_HETSHA</t>
  </si>
  <si>
    <t>IND_CAPINV</t>
  </si>
  <si>
    <t>UC - Each Region/Period</t>
  </si>
  <si>
    <t>FT-INDHDE</t>
  </si>
  <si>
    <t>INDHDE,INDHCE</t>
  </si>
  <si>
    <t>Share of HDE in industry</t>
  </si>
  <si>
    <t>IND_HETSHARE</t>
  </si>
  <si>
    <t>Introduced a constraint to keep the share between central and decentral distric heat in industry</t>
  </si>
  <si>
    <t>Constraint on the share of central to decentral distric heat - to eliminate problems of industry shifting to cheaper central district heat (and we consider them not being on the grid to do so..)</t>
  </si>
  <si>
    <t>IC_HETSHA_HDE-HCE</t>
  </si>
  <si>
    <t>FX</t>
  </si>
  <si>
    <t>This sheet put basic constraint on the industry, e.g. expansion of district heat, central to decentral district heat ratio and much more…</t>
  </si>
  <si>
    <t>The constraint are put in place to eliminate results that are extremely different from the statistics.</t>
  </si>
  <si>
    <t>All</t>
  </si>
  <si>
    <t>General clean-up of file + adding Intro</t>
  </si>
  <si>
    <r>
      <t xml:space="preserve">Introduced a constraint on annual investment in capacity. </t>
    </r>
    <r>
      <rPr>
        <sz val="10"/>
        <color rgb="FFFF0000"/>
        <rFont val="Arial"/>
        <family val="2"/>
      </rPr>
      <t>Removed.</t>
    </r>
  </si>
  <si>
    <t xml:space="preserve">Reduced annual allowed growth in DH, to limit observed expansion. Only reduced for MT. </t>
  </si>
  <si>
    <t>Index</t>
  </si>
  <si>
    <t>Code</t>
  </si>
  <si>
    <t>Sector</t>
  </si>
  <si>
    <t>Text</t>
  </si>
  <si>
    <t>IA</t>
  </si>
  <si>
    <t>IAG</t>
  </si>
  <si>
    <t>INDA</t>
  </si>
  <si>
    <t>01 Agriculture, forestry, fishing, gravel &amp; stone</t>
  </si>
  <si>
    <t>IF</t>
  </si>
  <si>
    <t>IFD</t>
  </si>
  <si>
    <t>INDF</t>
  </si>
  <si>
    <t>Food industry</t>
  </si>
  <si>
    <t>02 Food, beverages, tobacco industry</t>
  </si>
  <si>
    <t>IC</t>
  </si>
  <si>
    <t>ICH</t>
  </si>
  <si>
    <t>INDC</t>
  </si>
  <si>
    <t>Chemical industry</t>
  </si>
  <si>
    <t>04 Chemical industry (excl manufacture of basic metals)</t>
  </si>
  <si>
    <t>IG</t>
  </si>
  <si>
    <t>IGL</t>
  </si>
  <si>
    <t>INDG</t>
  </si>
  <si>
    <t>Glass &amp; Concrete industry</t>
  </si>
  <si>
    <t>05 Concrete and bricks, glass and ceramics</t>
  </si>
  <si>
    <t>IM</t>
  </si>
  <si>
    <t>IME</t>
  </si>
  <si>
    <t>INDM</t>
  </si>
  <si>
    <t>Metal industry</t>
  </si>
  <si>
    <t>06 Metals, machinery and transport equipment industry</t>
  </si>
  <si>
    <t>IO</t>
  </si>
  <si>
    <t>IOT</t>
  </si>
  <si>
    <t>INDO</t>
  </si>
  <si>
    <t>Other comm</t>
  </si>
  <si>
    <t>07 Other commodity production</t>
  </si>
  <si>
    <t>IR</t>
  </si>
  <si>
    <t>IPR</t>
  </si>
  <si>
    <t>INDR</t>
  </si>
  <si>
    <t>Pulp and paper industry</t>
  </si>
  <si>
    <t>08 Pulp and paper</t>
  </si>
  <si>
    <t>IS</t>
  </si>
  <si>
    <t>ISM</t>
  </si>
  <si>
    <t>INDS</t>
  </si>
  <si>
    <t>Steel and metals</t>
  </si>
  <si>
    <t>09 Steel and metals</t>
  </si>
  <si>
    <t>IP</t>
  </si>
  <si>
    <t>INDP</t>
  </si>
  <si>
    <t>Private service</t>
  </si>
  <si>
    <t>10 Private service industries (incl support for transportation and postal activities)</t>
  </si>
  <si>
    <t>IU</t>
  </si>
  <si>
    <t>IPU</t>
  </si>
  <si>
    <t>INDU</t>
  </si>
  <si>
    <t>Public service</t>
  </si>
  <si>
    <t>11 Public service industries</t>
  </si>
  <si>
    <t>IN</t>
  </si>
  <si>
    <t>ICO</t>
  </si>
  <si>
    <t>INDN</t>
  </si>
  <si>
    <t>12 Construction industries</t>
  </si>
  <si>
    <t>IW</t>
  </si>
  <si>
    <t>IWP</t>
  </si>
  <si>
    <t>INDW</t>
  </si>
  <si>
    <t>Wood products industry</t>
  </si>
  <si>
    <t>13 Wood products</t>
  </si>
  <si>
    <t>Not this =&gt;</t>
  </si>
  <si>
    <t>03 Oil refinery &amp; manufacture of basic chemicals</t>
  </si>
  <si>
    <t>ORIGINAL FROM VT_DK:</t>
  </si>
  <si>
    <t>IV</t>
  </si>
  <si>
    <t>IMV</t>
  </si>
  <si>
    <t>INDV</t>
  </si>
  <si>
    <t>Motor vehicles</t>
  </si>
  <si>
    <t>08 Motor vehicles - purchase and repair</t>
  </si>
  <si>
    <t>IT</t>
  </si>
  <si>
    <t>ITR</t>
  </si>
  <si>
    <t>INDT</t>
  </si>
  <si>
    <t>Wholesale and retail</t>
  </si>
  <si>
    <t>09 Wholesale and retail trade</t>
  </si>
  <si>
    <t>IL</t>
  </si>
  <si>
    <t>IOU</t>
  </si>
  <si>
    <t>INDL</t>
  </si>
  <si>
    <t>Other utilities</t>
  </si>
  <si>
    <t>13 Other utilities</t>
  </si>
  <si>
    <t>SE1</t>
  </si>
  <si>
    <t>SE2</t>
  </si>
  <si>
    <t>SE3</t>
  </si>
  <si>
    <t>SE4</t>
  </si>
  <si>
    <t>RD</t>
  </si>
  <si>
    <t>SD</t>
  </si>
  <si>
    <t>WD</t>
  </si>
  <si>
    <t>Adjesuted foir Swedish cond</t>
  </si>
  <si>
    <t>Martin Hagberg</t>
  </si>
  <si>
    <t>Pulp and paper</t>
  </si>
  <si>
    <t>INDRDMTBHETE1</t>
  </si>
  <si>
    <t>INDRDRHBHETE1</t>
  </si>
  <si>
    <t>INDSDMTBHETE1</t>
  </si>
  <si>
    <t>INDSDRHBHETE1</t>
  </si>
  <si>
    <t>INDWDMTBHETE1</t>
  </si>
  <si>
    <t>INDWDRHBHETE1</t>
  </si>
  <si>
    <t>ISDHT</t>
  </si>
  <si>
    <t>INDCOA</t>
  </si>
  <si>
    <t>LO</t>
  </si>
  <si>
    <t xml:space="preserve">MH: The table constrains the use of coal as a reducing agent in the blast furnaces in the metal and steel industry.  </t>
  </si>
  <si>
    <t>This coal use cannot easily be replaced by other fuels. Alternative technologies for this are currently</t>
  </si>
  <si>
    <t xml:space="preserve">not represented in the model. Thus, this constraint needs to be included until a correct representation of </t>
  </si>
  <si>
    <t xml:space="preserve">different options for this is includede in the model. </t>
  </si>
  <si>
    <t>copied from VT_SE_IND</t>
  </si>
  <si>
    <t>PJ</t>
  </si>
  <si>
    <t>x</t>
  </si>
  <si>
    <t>~UC_Sets: R_E: SE1, SE2, SE3, SE4</t>
  </si>
  <si>
    <t>MH: removed AllRegions above</t>
  </si>
  <si>
    <t>Changed AllRegions to SE1, SE2, SE3, SE4</t>
  </si>
  <si>
    <t>Changed AllRegions to SE1, SE2, SE3, SE5</t>
  </si>
  <si>
    <t>Removed AllRegions to the left</t>
  </si>
  <si>
    <t>01 Agriculture, forestry and fishing</t>
  </si>
  <si>
    <t>02 Food and Tabacco industry</t>
  </si>
  <si>
    <t>04 Chemical and Petrochemical industry</t>
  </si>
  <si>
    <t>05 Non-metallic Minerals (Glass, pottery &amp; building mat. Industry)</t>
  </si>
  <si>
    <t>IX</t>
  </si>
  <si>
    <t>IAL</t>
  </si>
  <si>
    <t>INDX</t>
  </si>
  <si>
    <t>Aluminium industry</t>
  </si>
  <si>
    <t>06 Non-ferrous metal industry</t>
  </si>
  <si>
    <t>IPP</t>
  </si>
  <si>
    <t>Paper &amp; Pulp industry</t>
  </si>
  <si>
    <t>08 Paper, Pulp and Print</t>
  </si>
  <si>
    <t xml:space="preserve">Iron &amp; Steel </t>
  </si>
  <si>
    <t>09 Iron and steel industry</t>
  </si>
  <si>
    <t>Machinery industry</t>
  </si>
  <si>
    <t>10 Machinery and Transport Equipment</t>
  </si>
  <si>
    <t>ISR</t>
  </si>
  <si>
    <t>Service</t>
  </si>
  <si>
    <t>11 Service industries</t>
  </si>
  <si>
    <t>13 Wood and Wood Products</t>
  </si>
  <si>
    <t>II</t>
  </si>
  <si>
    <t>IMQ</t>
  </si>
  <si>
    <t>INDI</t>
  </si>
  <si>
    <t>Mining</t>
  </si>
  <si>
    <t>14 Mining and Quarrying</t>
  </si>
  <si>
    <t>OK</t>
  </si>
  <si>
    <t>XD</t>
  </si>
  <si>
    <t>Ok</t>
  </si>
  <si>
    <t>ok</t>
  </si>
  <si>
    <t>ID</t>
  </si>
  <si>
    <t>Aluminium</t>
  </si>
  <si>
    <t>Iron and Steel</t>
  </si>
  <si>
    <t>Machinery</t>
  </si>
  <si>
    <t>Wood</t>
  </si>
  <si>
    <t>INDXDMTBHETE1</t>
  </si>
  <si>
    <t>INDXDRHBHETE1</t>
  </si>
  <si>
    <t>INDIDMTBHETE1</t>
  </si>
  <si>
    <t>INDIDRHBHETE1</t>
  </si>
  <si>
    <t xml:space="preserve">Coal use as a reducing agent in Iron and Steel industry </t>
  </si>
  <si>
    <t>UC_COAL_IN_IRONSTEELIND</t>
  </si>
  <si>
    <t>Changed to Eurostat industry branches</t>
  </si>
  <si>
    <t>updated constraint to fit se ind vt file</t>
  </si>
  <si>
    <t>TechName</t>
  </si>
  <si>
    <t>*TechDesc</t>
  </si>
  <si>
    <t>Comm-IN</t>
  </si>
  <si>
    <t>Comm-OUT</t>
  </si>
  <si>
    <t>STOCK~SE1</t>
  </si>
  <si>
    <t>STOCK~SE2</t>
  </si>
  <si>
    <t>STOCK~SE1~2012</t>
  </si>
  <si>
    <t>STOCK~SE2~2012</t>
  </si>
  <si>
    <t>STOCK~SE1~2014</t>
  </si>
  <si>
    <t>STOCK~SE2~2014</t>
  </si>
  <si>
    <t>*Unit</t>
  </si>
  <si>
    <t>MW</t>
  </si>
  <si>
    <t>INDSNG1,INDSNG2,INDNGA</t>
  </si>
  <si>
    <t>INDDSB1,INDDSB2,INDDSL</t>
  </si>
  <si>
    <t>INDWPE</t>
  </si>
  <si>
    <t>INDWCH</t>
  </si>
  <si>
    <t>INDHFO</t>
  </si>
  <si>
    <t>INDLPG</t>
  </si>
  <si>
    <t>INDWST</t>
  </si>
  <si>
    <t>INDELC</t>
  </si>
  <si>
    <t>INDSDHTBNGAE1</t>
  </si>
  <si>
    <t>Iron &amp; Steel  Heat High Temp. Boiler - Nat. Gas Existing 1</t>
  </si>
  <si>
    <t>INDSDHTBCOAE1</t>
  </si>
  <si>
    <t>Iron &amp; Steel  Heat High Temp. Boiler - Coal Existing 1</t>
  </si>
  <si>
    <t>INDSDHTBDSLE1</t>
  </si>
  <si>
    <t>Iron &amp; Steel  Heat High Temp. Boiler - Diesel Existing 1</t>
  </si>
  <si>
    <t>INDSDHTBWPEE1</t>
  </si>
  <si>
    <t>Iron &amp; Steel  Heat High Temp. Boiler - Wood Pellets Existing 1</t>
  </si>
  <si>
    <t>INDSDHTBHFOE1</t>
  </si>
  <si>
    <t>Iron &amp; Steel  Heat High Temp. Boiler - Heavy Fuel Oil Existing 1</t>
  </si>
  <si>
    <t>INDSDHTBLPGE1</t>
  </si>
  <si>
    <t>Iron &amp; Steel  Heat High Temp. Boiler - Liquified Petroleum Gas Existing 1</t>
  </si>
  <si>
    <t>INDSDHTBWSTE1</t>
  </si>
  <si>
    <t>Iron &amp; Steel  Heat High Temp. Boiler - Waste Existing 1</t>
  </si>
  <si>
    <t>INDSDHTBELCE1</t>
  </si>
  <si>
    <t>Iron &amp; Steel  Heat High Temp. Boiler - Electricity Existing 1</t>
  </si>
  <si>
    <t>STOCK~SE3</t>
  </si>
  <si>
    <t>STOCK~SE4</t>
  </si>
  <si>
    <t>STOCK~SE3~2012</t>
  </si>
  <si>
    <t>STOCK~SE4~2012</t>
  </si>
  <si>
    <t>STOCK~SE3~2014</t>
  </si>
  <si>
    <t>STOCK~SE4~2014</t>
  </si>
  <si>
    <t>average</t>
  </si>
  <si>
    <t>max</t>
  </si>
  <si>
    <t>*COA</t>
  </si>
  <si>
    <t>*INDSD*</t>
  </si>
  <si>
    <t>TWh</t>
  </si>
  <si>
    <t>could be replaced by 15 TWh of electricity in HYBRIT technology</t>
  </si>
  <si>
    <t>EFF existing tech</t>
  </si>
  <si>
    <t>Mkr12</t>
  </si>
  <si>
    <t>INDSDHTCOAN1</t>
  </si>
  <si>
    <t>Industrial heating technology Iron &amp; Steel  HT - Coal boiler - new 1</t>
  </si>
  <si>
    <t>EFF</t>
  </si>
  <si>
    <t>copy of old formulation</t>
  </si>
  <si>
    <t>*ISDHT</t>
  </si>
  <si>
    <t>*INDSDHTCOA*,INDSDHTBCOA*,INDSDHTELCN2</t>
  </si>
  <si>
    <t xml:space="preserve">Coal use as a reducing agent in Iron and Steel industry. CCS or Hybrit tech also possible options. </t>
  </si>
  <si>
    <t>UC_HYBRIT_IN_IRONSTEELIND</t>
  </si>
  <si>
    <t>INDSDHTELCN2</t>
  </si>
  <si>
    <t xml:space="preserve">Constraining introduction of HYBRIT technology in 2040. </t>
  </si>
  <si>
    <t>DEACTIVATED~UC_Sets: R_E: SE1, SE2, SE3, SE4</t>
  </si>
  <si>
    <t>DEACTIVATED~UC_Sets: T_E:</t>
  </si>
  <si>
    <t>DEACTIVATED~UC_T: UC_RHSRTS</t>
  </si>
  <si>
    <t>TABLE HAS BEEN MOVED TO OTHER FILE</t>
  </si>
  <si>
    <t>UC_T: UC_COMPRD</t>
  </si>
  <si>
    <t>UC_T:UC_COMPRD</t>
  </si>
  <si>
    <t>UC_Sets: T_E:</t>
  </si>
  <si>
    <t>UC_Sets: R_E: SE1, SE2, SE3, SE4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</si>
</sst>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* #,##0_);_(* \(#,##0\);_(* &quot;-&quot;_);_(@_)"/>
    <numFmt numFmtId="165" formatCode="_(* #,##0.00_);_(* \(#,##0.00\);_(* &quot;-&quot;??_);_(@_)"/>
    <numFmt numFmtId="166" formatCode="_-* #,##0.00\ _k_r_-;\-* #,##0.00\ _k_r_-;_-* &quot;-&quot;??\ _k_r_-;_-@_-"/>
    <numFmt numFmtId="167" formatCode="_ * #,##0.00_ ;_ * \-#,##0.00_ ;_ * &quot;-&quot;??_ ;_ @_ "/>
    <numFmt numFmtId="168" formatCode="_-&quot;€&quot;\ * #,##0.00_-;\-&quot;€&quot;\ * #,##0.00_-;_-&quot;€&quot;\ * &quot;-&quot;??_-;_-@_-"/>
    <numFmt numFmtId="169" formatCode="#,##0;\-\ #,##0;_-\ &quot;- &quot;"/>
    <numFmt numFmtId="170" formatCode="_-[$€-2]\ * #,##0.00_-;\-[$€-2]\ * #,##0.00_-;_-[$€-2]\ * &quot;-&quot;??_-"/>
    <numFmt numFmtId="171" formatCode="_([$€]* #,##0.00_);_([$€]* \(#,##0.00\);_([$€]* &quot;-&quot;??_);_(@_)"/>
    <numFmt numFmtId="172" formatCode="0.000"/>
    <numFmt numFmtId="173" formatCode="0.0%"/>
    <numFmt numFmtId="174" formatCode="\Te\x\t"/>
    <numFmt numFmtId="175" formatCode="0.0000"/>
    <numFmt numFmtId="176" formatCode="0.0\ \ \ \ \ \ ;\-0.0\ \ \ \ \ \ ;"/>
    <numFmt numFmtId="177" formatCode="_-* #,##0.00000\ _k_r_-;\-* #,##0.00000\ _k_r_-;_-* &quot;-&quot;??\ _k_r_-;_-@_-"/>
  </numFmts>
  <fonts count="6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Helv"/>
    </font>
    <font>
      <b/>
      <sz val="11"/>
      <name val="Calibri"/>
      <family val="2"/>
      <charset val="204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Geneva"/>
      <family val="2"/>
    </font>
    <font>
      <sz val="11"/>
      <color theme="1"/>
      <name val="Calibri"/>
      <family val="2"/>
      <scheme val="minor"/>
    </font>
    <font>
      <sz val="10"/>
      <color rgb="FF9C0006"/>
      <name val="Calibri"/>
      <family val="2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8FBC"/>
      <name val="Calibri"/>
      <family val="2"/>
    </font>
    <font>
      <sz val="10"/>
      <color indexed="23"/>
      <name val="Calibri"/>
      <family val="2"/>
    </font>
    <font>
      <b/>
      <sz val="16"/>
      <color theme="0"/>
      <name val="Calibri"/>
      <family val="2"/>
    </font>
    <font>
      <b/>
      <sz val="12"/>
      <color theme="0"/>
      <name val="Calibri"/>
      <family val="2"/>
      <scheme val="minor"/>
    </font>
    <font>
      <sz val="10"/>
      <color rgb="FF00B050"/>
      <name val="Calibri"/>
      <family val="2"/>
    </font>
    <font>
      <sz val="10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0"/>
      <name val="Calibri"/>
      <family val="2"/>
    </font>
    <font>
      <sz val="8"/>
      <name val="Calibri"/>
      <family val="2"/>
    </font>
    <font>
      <i/>
      <sz val="10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F1FF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92CDDC"/>
        <bgColor rgb="FF000000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rgb="FFFFC000"/>
      </left>
      <right style="thick">
        <color rgb="FFFFC000"/>
      </right>
      <top style="thin">
        <color rgb="FFFFC000"/>
      </top>
      <bottom style="thick">
        <color rgb="FFFFC000"/>
      </bottom>
      <diagonal/>
    </border>
    <border>
      <left style="thick">
        <color theme="0" tint="-0.24994659260841701"/>
      </left>
      <right style="thick">
        <color theme="0" tint="-0.24994659260841701"/>
      </right>
      <top style="medium">
        <color theme="0" tint="-0.24994659260841701"/>
      </top>
      <bottom style="thick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832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4" fontId="28" fillId="20" borderId="1">
      <alignment horizontal="right" vertical="center"/>
    </xf>
    <xf numFmtId="4" fontId="28" fillId="20" borderId="1">
      <alignment horizontal="right" vertical="center"/>
    </xf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34" fillId="29" borderId="14" applyNumberFormat="0" applyAlignment="0" applyProtection="0"/>
    <xf numFmtId="0" fontId="18" fillId="0" borderId="3" applyNumberFormat="0" applyFill="0" applyAlignment="0" applyProtection="0"/>
    <xf numFmtId="0" fontId="11" fillId="22" borderId="4" applyNumberFormat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7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3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6" fillId="0" borderId="0"/>
    <xf numFmtId="0" fontId="29" fillId="0" borderId="5">
      <alignment horizontal="left" vertical="center" wrapText="1" indent="2"/>
    </xf>
    <xf numFmtId="0" fontId="29" fillId="0" borderId="5">
      <alignment horizontal="left" vertical="center" wrapText="1" indent="2"/>
    </xf>
    <xf numFmtId="170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3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3" fillId="0" borderId="0" applyFont="0" applyFill="0" applyBorder="0" applyAlignment="0" applyProtection="0"/>
    <xf numFmtId="0" fontId="6" fillId="0" borderId="0"/>
    <xf numFmtId="0" fontId="17" fillId="7" borderId="2" applyNumberFormat="0" applyAlignment="0" applyProtection="0"/>
    <xf numFmtId="0" fontId="17" fillId="7" borderId="2" applyNumberFormat="0" applyAlignment="0" applyProtection="0"/>
    <xf numFmtId="0" fontId="35" fillId="30" borderId="14" applyNumberFormat="0" applyAlignment="0" applyProtection="0"/>
    <xf numFmtId="0" fontId="35" fillId="30" borderId="14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4" fontId="29" fillId="0" borderId="0" applyBorder="0">
      <alignment horizontal="right" vertical="center"/>
    </xf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9" fillId="23" borderId="0" applyNumberFormat="0" applyBorder="0" applyAlignment="0" applyProtection="0"/>
    <xf numFmtId="0" fontId="4" fillId="0" borderId="0"/>
    <xf numFmtId="0" fontId="4" fillId="0" borderId="0"/>
    <xf numFmtId="0" fontId="37" fillId="0" borderId="0"/>
    <xf numFmtId="0" fontId="4" fillId="0" borderId="0"/>
    <xf numFmtId="0" fontId="23" fillId="0" borderId="0"/>
    <xf numFmtId="0" fontId="32" fillId="0" borderId="0"/>
    <xf numFmtId="0" fontId="23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32" fillId="0" borderId="0"/>
    <xf numFmtId="0" fontId="4" fillId="0" borderId="0"/>
    <xf numFmtId="0" fontId="25" fillId="0" borderId="0" applyFill="0" applyBorder="0"/>
    <xf numFmtId="0" fontId="4" fillId="0" borderId="0"/>
    <xf numFmtId="0" fontId="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" fillId="0" borderId="0"/>
    <xf numFmtId="0" fontId="6" fillId="0" borderId="0"/>
    <xf numFmtId="0" fontId="6" fillId="0" borderId="0"/>
    <xf numFmtId="0" fontId="37" fillId="0" borderId="0"/>
    <xf numFmtId="0" fontId="32" fillId="0" borderId="0"/>
    <xf numFmtId="0" fontId="38" fillId="0" borderId="0"/>
    <xf numFmtId="0" fontId="4" fillId="0" borderId="0"/>
    <xf numFmtId="0" fontId="38" fillId="0" borderId="0"/>
    <xf numFmtId="0" fontId="38" fillId="0" borderId="0"/>
    <xf numFmtId="0" fontId="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2" fillId="0" borderId="0"/>
    <xf numFmtId="0" fontId="32" fillId="0" borderId="0"/>
    <xf numFmtId="0" fontId="32" fillId="0" borderId="0"/>
    <xf numFmtId="0" fontId="4" fillId="0" borderId="0"/>
    <xf numFmtId="0" fontId="32" fillId="0" borderId="0"/>
    <xf numFmtId="0" fontId="32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0" fontId="32" fillId="0" borderId="0"/>
    <xf numFmtId="0" fontId="4" fillId="0" borderId="0"/>
    <xf numFmtId="0" fontId="26" fillId="0" borderId="0"/>
    <xf numFmtId="0" fontId="32" fillId="0" borderId="0"/>
    <xf numFmtId="0" fontId="37" fillId="0" borderId="0"/>
    <xf numFmtId="4" fontId="29" fillId="0" borderId="1" applyFill="0" applyBorder="0" applyProtection="0">
      <alignment horizontal="right" vertical="center"/>
    </xf>
    <xf numFmtId="4" fontId="29" fillId="0" borderId="1" applyFill="0" applyBorder="0" applyProtection="0">
      <alignment horizontal="right" vertical="center"/>
    </xf>
    <xf numFmtId="4" fontId="29" fillId="0" borderId="1" applyFill="0" applyBorder="0" applyProtection="0">
      <alignment horizontal="right" vertical="center"/>
    </xf>
    <xf numFmtId="0" fontId="30" fillId="0" borderId="0" applyNumberFormat="0" applyFill="0" applyBorder="0" applyProtection="0">
      <alignment horizontal="left" vertical="center"/>
    </xf>
    <xf numFmtId="0" fontId="4" fillId="24" borderId="0" applyNumberFormat="0" applyFont="0" applyBorder="0" applyAlignment="0" applyProtection="0"/>
    <xf numFmtId="0" fontId="4" fillId="24" borderId="0" applyNumberFormat="0" applyFon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27" fillId="0" borderId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26" fillId="25" borderId="9" applyNumberFormat="0" applyFont="0" applyAlignment="0" applyProtection="0"/>
    <xf numFmtId="0" fontId="26" fillId="25" borderId="9" applyNumberFormat="0" applyFont="0" applyAlignment="0" applyProtection="0"/>
    <xf numFmtId="0" fontId="4" fillId="25" borderId="9" applyNumberFormat="0" applyFont="0" applyAlignment="0" applyProtection="0"/>
    <xf numFmtId="0" fontId="23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26" fillId="25" borderId="9" applyNumberFormat="0" applyFont="0" applyAlignment="0" applyProtection="0"/>
    <xf numFmtId="0" fontId="23" fillId="25" borderId="9" applyNumberFormat="0" applyFont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0" fontId="20" fillId="21" borderId="10" applyNumberFormat="0" applyAlignment="0" applyProtection="0"/>
    <xf numFmtId="0" fontId="20" fillId="21" borderId="10" applyNumberFormat="0" applyAlignment="0" applyProtection="0"/>
    <xf numFmtId="0" fontId="39" fillId="29" borderId="15" applyNumberFormat="0" applyAlignment="0" applyProtection="0"/>
    <xf numFmtId="0" fontId="39" fillId="29" borderId="15" applyNumberFormat="0" applyAlignment="0" applyProtection="0"/>
    <xf numFmtId="0" fontId="20" fillId="21" borderId="10" applyNumberFormat="0" applyAlignment="0" applyProtection="0"/>
    <xf numFmtId="0" fontId="20" fillId="21" borderId="10" applyNumberFormat="0" applyAlignment="0" applyProtection="0"/>
    <xf numFmtId="0" fontId="6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2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9" fillId="3" borderId="0" applyNumberFormat="0" applyBorder="0" applyAlignment="0" applyProtection="0"/>
    <xf numFmtId="0" fontId="13" fillId="4" borderId="0" applyNumberFormat="0" applyBorder="0" applyAlignment="0" applyProtection="0"/>
    <xf numFmtId="4" fontId="29" fillId="0" borderId="0"/>
    <xf numFmtId="165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0" fontId="26" fillId="25" borderId="9" applyNumberFormat="0" applyFont="0" applyAlignment="0" applyProtection="0"/>
    <xf numFmtId="171" fontId="4" fillId="0" borderId="0" applyFont="0" applyFill="0" applyBorder="0" applyAlignment="0" applyProtection="0"/>
    <xf numFmtId="0" fontId="17" fillId="7" borderId="19" applyNumberFormat="0" applyAlignment="0" applyProtection="0"/>
    <xf numFmtId="0" fontId="17" fillId="7" borderId="19" applyNumberFormat="0" applyAlignment="0" applyProtection="0"/>
    <xf numFmtId="0" fontId="17" fillId="7" borderId="19" applyNumberFormat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" fillId="0" borderId="30" applyNumberFormat="0" applyFill="0" applyAlignment="0" applyProtection="0"/>
    <xf numFmtId="0" fontId="16" fillId="0" borderId="27" applyNumberFormat="0" applyFill="0" applyAlignment="0" applyProtection="0"/>
    <xf numFmtId="0" fontId="16" fillId="0" borderId="27" applyNumberFormat="0" applyFill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70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0" fontId="4" fillId="0" borderId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0" fontId="37" fillId="0" borderId="0"/>
    <xf numFmtId="168" fontId="26" fillId="0" borderId="0" applyFont="0" applyFill="0" applyBorder="0" applyAlignment="0" applyProtection="0"/>
    <xf numFmtId="4" fontId="29" fillId="0" borderId="18" applyFill="0" applyBorder="0" applyProtection="0">
      <alignment horizontal="right" vertical="center"/>
    </xf>
    <xf numFmtId="168" fontId="26" fillId="0" borderId="0" applyFont="0" applyFill="0" applyBorder="0" applyAlignment="0" applyProtection="0"/>
    <xf numFmtId="4" fontId="29" fillId="0" borderId="18" applyFill="0" applyBorder="0" applyProtection="0">
      <alignment horizontal="right" vertical="center"/>
    </xf>
    <xf numFmtId="4" fontId="29" fillId="0" borderId="18" applyFill="0" applyBorder="0" applyProtection="0">
      <alignment horizontal="right" vertical="center"/>
    </xf>
    <xf numFmtId="168" fontId="26" fillId="0" borderId="0" applyFont="0" applyFill="0" applyBorder="0" applyAlignment="0" applyProtection="0"/>
    <xf numFmtId="0" fontId="20" fillId="21" borderId="29" applyNumberFormat="0" applyAlignment="0" applyProtection="0"/>
    <xf numFmtId="0" fontId="20" fillId="21" borderId="29" applyNumberFormat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0" fontId="4" fillId="25" borderId="28" applyNumberFormat="0" applyFont="0" applyAlignment="0" applyProtection="0"/>
    <xf numFmtId="0" fontId="4" fillId="25" borderId="28" applyNumberFormat="0" applyFont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0" fontId="4" fillId="25" borderId="21" applyNumberFormat="0" applyFont="0" applyAlignment="0" applyProtection="0"/>
    <xf numFmtId="0" fontId="4" fillId="25" borderId="21" applyNumberFormat="0" applyFont="0" applyAlignment="0" applyProtection="0"/>
    <xf numFmtId="168" fontId="26" fillId="0" borderId="0" applyFont="0" applyFill="0" applyBorder="0" applyAlignment="0" applyProtection="0"/>
    <xf numFmtId="0" fontId="4" fillId="25" borderId="21" applyNumberFormat="0" applyFont="0" applyAlignment="0" applyProtection="0"/>
    <xf numFmtId="0" fontId="4" fillId="25" borderId="21" applyNumberFormat="0" applyFont="0" applyAlignment="0" applyProtection="0"/>
    <xf numFmtId="0" fontId="4" fillId="25" borderId="21" applyNumberFormat="0" applyFont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41" fillId="0" borderId="0"/>
    <xf numFmtId="3" fontId="42" fillId="36" borderId="14" applyBorder="0" applyAlignment="0" applyProtection="0"/>
    <xf numFmtId="0" fontId="43" fillId="0" borderId="0" applyNumberFormat="0" applyFill="0" applyBorder="0" applyAlignment="0" applyProtection="0"/>
    <xf numFmtId="0" fontId="44" fillId="34" borderId="0" applyNumberFormat="0" applyAlignment="0" applyProtection="0"/>
    <xf numFmtId="0" fontId="44" fillId="34" borderId="16" applyNumberFormat="0" applyAlignment="0" applyProtection="0"/>
    <xf numFmtId="0" fontId="45" fillId="37" borderId="17" applyNumberFormat="0" applyAlignment="0" applyProtection="0"/>
    <xf numFmtId="3" fontId="46" fillId="35" borderId="0"/>
    <xf numFmtId="3" fontId="47" fillId="35" borderId="14" applyBorder="0" applyAlignment="0" applyProtection="0">
      <alignment horizontal="center" vertical="center"/>
    </xf>
    <xf numFmtId="169" fontId="26" fillId="0" borderId="0" applyFont="0" applyFill="0" applyBorder="0" applyAlignment="0" applyProtection="0"/>
    <xf numFmtId="0" fontId="29" fillId="0" borderId="20">
      <alignment horizontal="left" vertical="center" wrapText="1" indent="2"/>
    </xf>
    <xf numFmtId="0" fontId="29" fillId="0" borderId="20">
      <alignment horizontal="left" vertical="center" wrapText="1" indent="2"/>
    </xf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0" fontId="10" fillId="21" borderId="19" applyNumberFormat="0" applyAlignment="0" applyProtection="0"/>
    <xf numFmtId="0" fontId="10" fillId="21" borderId="19" applyNumberFormat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25" borderId="28" applyNumberFormat="0" applyFont="0" applyAlignment="0" applyProtection="0"/>
    <xf numFmtId="0" fontId="4" fillId="25" borderId="28" applyNumberFormat="0" applyFont="0" applyAlignment="0" applyProtection="0"/>
    <xf numFmtId="0" fontId="4" fillId="25" borderId="28" applyNumberFormat="0" applyFont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0" fillId="21" borderId="29" applyNumberFormat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" fillId="0" borderId="30" applyNumberFormat="0" applyFill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170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0" fillId="21" borderId="22" applyNumberFormat="0" applyAlignment="0" applyProtection="0"/>
    <xf numFmtId="0" fontId="20" fillId="21" borderId="22" applyNumberFormat="0" applyAlignment="0" applyProtection="0"/>
    <xf numFmtId="0" fontId="20" fillId="21" borderId="22" applyNumberFormat="0" applyAlignment="0" applyProtection="0"/>
    <xf numFmtId="0" fontId="16" fillId="0" borderId="32" applyNumberFormat="0" applyFill="0" applyAlignment="0" applyProtection="0"/>
    <xf numFmtId="0" fontId="16" fillId="0" borderId="8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2" fillId="0" borderId="23" applyNumberFormat="0" applyFill="0" applyAlignment="0" applyProtection="0"/>
    <xf numFmtId="0" fontId="4" fillId="0" borderId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" fillId="0" borderId="30" applyNumberFormat="0" applyFill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4" fontId="29" fillId="0" borderId="31" applyFill="0" applyBorder="0" applyProtection="0">
      <alignment horizontal="right" vertical="center"/>
    </xf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25" borderId="21" applyNumberFormat="0" applyFont="0" applyAlignment="0" applyProtection="0"/>
    <xf numFmtId="0" fontId="4" fillId="25" borderId="21" applyNumberFormat="0" applyFont="0" applyAlignment="0" applyProtection="0"/>
    <xf numFmtId="0" fontId="4" fillId="25" borderId="21" applyNumberFormat="0" applyFont="0" applyAlignment="0" applyProtection="0"/>
    <xf numFmtId="0" fontId="26" fillId="25" borderId="21" applyNumberFormat="0" applyFont="0" applyAlignment="0" applyProtection="0"/>
    <xf numFmtId="0" fontId="26" fillId="25" borderId="21" applyNumberFormat="0" applyFont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7" fillId="7" borderId="25" applyNumberFormat="0" applyAlignment="0" applyProtection="0"/>
    <xf numFmtId="0" fontId="17" fillId="7" borderId="25" applyNumberFormat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9" fillId="0" borderId="26">
      <alignment horizontal="left" vertical="center" wrapText="1" indent="2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0" fillId="21" borderId="25" applyNumberFormat="0" applyAlignment="0" applyProtection="0"/>
    <xf numFmtId="0" fontId="10" fillId="21" borderId="25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6" fillId="0" borderId="32" applyNumberFormat="0" applyFill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" fontId="29" fillId="0" borderId="24" applyFill="0" applyBorder="0" applyProtection="0">
      <alignment horizontal="right"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25" borderId="21" applyNumberFormat="0" applyFont="0" applyAlignment="0" applyProtection="0"/>
    <xf numFmtId="0" fontId="17" fillId="7" borderId="25" applyNumberFormat="0" applyAlignment="0" applyProtection="0"/>
    <xf numFmtId="0" fontId="29" fillId="0" borderId="26">
      <alignment horizontal="left" vertical="center" wrapText="1" indent="2"/>
    </xf>
    <xf numFmtId="0" fontId="4" fillId="25" borderId="28" applyNumberFormat="0" applyFont="0" applyAlignment="0" applyProtection="0"/>
    <xf numFmtId="0" fontId="4" fillId="25" borderId="28" applyNumberFormat="0" applyFont="0" applyAlignment="0" applyProtection="0"/>
    <xf numFmtId="0" fontId="4" fillId="25" borderId="28" applyNumberFormat="0" applyFont="0" applyAlignment="0" applyProtection="0"/>
    <xf numFmtId="0" fontId="26" fillId="25" borderId="28" applyNumberFormat="0" applyFont="0" applyAlignment="0" applyProtection="0"/>
    <xf numFmtId="0" fontId="26" fillId="25" borderId="28" applyNumberFormat="0" applyFont="0" applyAlignment="0" applyProtection="0"/>
    <xf numFmtId="0" fontId="4" fillId="25" borderId="28" applyNumberFormat="0" applyFont="0" applyAlignment="0" applyProtection="0"/>
    <xf numFmtId="0" fontId="1" fillId="0" borderId="0"/>
    <xf numFmtId="0" fontId="32" fillId="0" borderId="0"/>
    <xf numFmtId="0" fontId="1" fillId="0" borderId="0"/>
  </cellStyleXfs>
  <cellXfs count="166">
    <xf numFmtId="0" fontId="0" fillId="0" borderId="0" xfId="0"/>
    <xf numFmtId="0" fontId="5" fillId="0" borderId="0" xfId="2374" applyFont="1"/>
    <xf numFmtId="0" fontId="6" fillId="0" borderId="0" xfId="2374"/>
    <xf numFmtId="0" fontId="7" fillId="27" borderId="12" xfId="2374" applyFont="1" applyFill="1" applyBorder="1"/>
    <xf numFmtId="0" fontId="7" fillId="26" borderId="12" xfId="2374" applyFont="1" applyFill="1" applyBorder="1"/>
    <xf numFmtId="0" fontId="40" fillId="0" borderId="0" xfId="0" applyFont="1"/>
    <xf numFmtId="2" fontId="40" fillId="33" borderId="0" xfId="0" applyNumberFormat="1" applyFont="1" applyFill="1"/>
    <xf numFmtId="0" fontId="0" fillId="0" borderId="13" xfId="0" applyBorder="1"/>
    <xf numFmtId="2" fontId="0" fillId="0" borderId="0" xfId="0" applyNumberFormat="1"/>
    <xf numFmtId="2" fontId="0" fillId="0" borderId="13" xfId="0" applyNumberFormat="1" applyBorder="1"/>
    <xf numFmtId="0" fontId="40" fillId="0" borderId="13" xfId="0" applyFont="1" applyBorder="1"/>
    <xf numFmtId="0" fontId="0" fillId="0" borderId="0" xfId="0" applyBorder="1"/>
    <xf numFmtId="0" fontId="0" fillId="0" borderId="0" xfId="0"/>
    <xf numFmtId="0" fontId="2" fillId="0" borderId="0" xfId="5829" applyFont="1"/>
    <xf numFmtId="0" fontId="3" fillId="26" borderId="0" xfId="0" applyFont="1" applyFill="1" applyBorder="1"/>
    <xf numFmtId="0" fontId="3" fillId="31" borderId="0" xfId="0" applyFont="1" applyFill="1" applyBorder="1"/>
    <xf numFmtId="0" fontId="3" fillId="32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40" fillId="0" borderId="0" xfId="0" applyFont="1" applyBorder="1"/>
    <xf numFmtId="0" fontId="0" fillId="0" borderId="0" xfId="0" applyFill="1"/>
    <xf numFmtId="9" fontId="0" fillId="0" borderId="0" xfId="0" applyNumberFormat="1" applyFill="1" applyBorder="1"/>
    <xf numFmtId="0" fontId="0" fillId="0" borderId="0" xfId="0" applyFill="1" applyBorder="1"/>
    <xf numFmtId="0" fontId="0" fillId="0" borderId="34" xfId="0" applyBorder="1"/>
    <xf numFmtId="0" fontId="0" fillId="0" borderId="36" xfId="0" applyBorder="1"/>
    <xf numFmtId="0" fontId="0" fillId="0" borderId="37" xfId="0" applyBorder="1"/>
    <xf numFmtId="0" fontId="0" fillId="0" borderId="39" xfId="0" applyBorder="1"/>
    <xf numFmtId="0" fontId="0" fillId="0" borderId="40" xfId="0" applyBorder="1"/>
    <xf numFmtId="11" fontId="0" fillId="0" borderId="0" xfId="0" applyNumberFormat="1"/>
    <xf numFmtId="0" fontId="3" fillId="0" borderId="0" xfId="2367" applyFont="1"/>
    <xf numFmtId="174" fontId="3" fillId="0" borderId="0" xfId="2367" applyNumberFormat="1" applyFont="1" applyFill="1" applyBorder="1"/>
    <xf numFmtId="14" fontId="4" fillId="0" borderId="0" xfId="2367" applyNumberFormat="1" applyFont="1" applyAlignment="1">
      <alignment horizontal="left"/>
    </xf>
    <xf numFmtId="174" fontId="4" fillId="0" borderId="0" xfId="2367" applyNumberFormat="1" applyFont="1" applyFill="1" applyBorder="1"/>
    <xf numFmtId="173" fontId="0" fillId="0" borderId="0" xfId="0" applyNumberFormat="1" applyFill="1"/>
    <xf numFmtId="173" fontId="0" fillId="31" borderId="0" xfId="0" applyNumberFormat="1" applyFill="1" applyBorder="1" applyAlignment="1">
      <alignment horizontal="center"/>
    </xf>
    <xf numFmtId="0" fontId="50" fillId="0" borderId="33" xfId="0" applyFont="1" applyBorder="1"/>
    <xf numFmtId="0" fontId="51" fillId="0" borderId="36" xfId="0" applyFont="1" applyBorder="1" applyAlignment="1">
      <alignment vertical="center" wrapText="1"/>
    </xf>
    <xf numFmtId="0" fontId="51" fillId="0" borderId="36" xfId="0" applyFont="1" applyFill="1" applyBorder="1"/>
    <xf numFmtId="0" fontId="0" fillId="0" borderId="37" xfId="0" applyFill="1" applyBorder="1"/>
    <xf numFmtId="0" fontId="51" fillId="0" borderId="36" xfId="0" applyFont="1" applyBorder="1"/>
    <xf numFmtId="172" fontId="51" fillId="0" borderId="36" xfId="0" applyNumberFormat="1" applyFont="1" applyBorder="1"/>
    <xf numFmtId="0" fontId="51" fillId="0" borderId="38" xfId="0" applyFont="1" applyBorder="1"/>
    <xf numFmtId="9" fontId="0" fillId="0" borderId="39" xfId="0" applyNumberFormat="1" applyFill="1" applyBorder="1"/>
    <xf numFmtId="0" fontId="0" fillId="0" borderId="39" xfId="0" applyFill="1" applyBorder="1"/>
    <xf numFmtId="0" fontId="40" fillId="0" borderId="34" xfId="0" applyFont="1" applyBorder="1" applyAlignment="1">
      <alignment horizontal="center"/>
    </xf>
    <xf numFmtId="0" fontId="0" fillId="0" borderId="36" xfId="0" applyFont="1" applyBorder="1" applyAlignment="1">
      <alignment vertical="center" wrapText="1"/>
    </xf>
    <xf numFmtId="0" fontId="0" fillId="0" borderId="36" xfId="0" applyFont="1" applyFill="1" applyBorder="1"/>
    <xf numFmtId="0" fontId="0" fillId="0" borderId="36" xfId="0" applyFont="1" applyBorder="1"/>
    <xf numFmtId="0" fontId="0" fillId="0" borderId="0" xfId="0"/>
    <xf numFmtId="0" fontId="4" fillId="0" borderId="0" xfId="0" applyFont="1" applyFill="1" applyBorder="1"/>
    <xf numFmtId="2" fontId="0" fillId="0" borderId="0" xfId="0" applyNumberFormat="1" applyBorder="1"/>
    <xf numFmtId="0" fontId="40" fillId="0" borderId="39" xfId="0" applyFont="1" applyBorder="1"/>
    <xf numFmtId="2" fontId="0" fillId="0" borderId="39" xfId="0" applyNumberFormat="1" applyBorder="1"/>
    <xf numFmtId="0" fontId="0" fillId="0" borderId="0" xfId="0" applyFont="1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40" fillId="0" borderId="35" xfId="0" applyFont="1" applyBorder="1" applyAlignment="1">
      <alignment horizontal="center"/>
    </xf>
    <xf numFmtId="173" fontId="0" fillId="31" borderId="37" xfId="0" applyNumberFormat="1" applyFont="1" applyFill="1" applyBorder="1" applyAlignment="1">
      <alignment horizontal="center"/>
    </xf>
    <xf numFmtId="173" fontId="0" fillId="31" borderId="37" xfId="0" applyNumberFormat="1" applyFill="1" applyBorder="1" applyAlignment="1">
      <alignment horizontal="center"/>
    </xf>
    <xf numFmtId="0" fontId="6" fillId="0" borderId="0" xfId="2374" applyAlignment="1">
      <alignment horizontal="center"/>
    </xf>
    <xf numFmtId="0" fontId="7" fillId="27" borderId="12" xfId="2374" applyFont="1" applyFill="1" applyBorder="1" applyAlignment="1">
      <alignment horizontal="center"/>
    </xf>
    <xf numFmtId="0" fontId="4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52" fillId="0" borderId="0" xfId="0" applyFont="1"/>
    <xf numFmtId="0" fontId="54" fillId="0" borderId="0" xfId="5830" applyFont="1"/>
    <xf numFmtId="0" fontId="32" fillId="0" borderId="0" xfId="5830"/>
    <xf numFmtId="0" fontId="40" fillId="0" borderId="0" xfId="5830" applyFont="1"/>
    <xf numFmtId="0" fontId="32" fillId="0" borderId="0" xfId="5830" applyFont="1"/>
    <xf numFmtId="0" fontId="40" fillId="0" borderId="13" xfId="5830" applyFont="1" applyBorder="1"/>
    <xf numFmtId="0" fontId="0" fillId="0" borderId="0" xfId="5830" applyFont="1"/>
    <xf numFmtId="0" fontId="40" fillId="0" borderId="0" xfId="5830" applyFont="1" applyFill="1"/>
    <xf numFmtId="0" fontId="32" fillId="0" borderId="0" xfId="5830" applyFill="1"/>
    <xf numFmtId="0" fontId="53" fillId="38" borderId="0" xfId="5830" applyFont="1" applyFill="1"/>
    <xf numFmtId="0" fontId="53" fillId="39" borderId="0" xfId="5830" applyFont="1" applyFill="1"/>
    <xf numFmtId="0" fontId="0" fillId="0" borderId="0" xfId="0"/>
    <xf numFmtId="0" fontId="2" fillId="0" borderId="0" xfId="5831" applyFont="1"/>
    <xf numFmtId="0" fontId="3" fillId="26" borderId="0" xfId="0" applyFont="1" applyFill="1" applyBorder="1"/>
    <xf numFmtId="0" fontId="3" fillId="31" borderId="0" xfId="0" applyFont="1" applyFill="1" applyBorder="1"/>
    <xf numFmtId="0" fontId="3" fillId="32" borderId="0" xfId="0" applyFont="1" applyFill="1" applyBorder="1"/>
    <xf numFmtId="2" fontId="0" fillId="0" borderId="0" xfId="0" applyNumberFormat="1"/>
    <xf numFmtId="0" fontId="3" fillId="40" borderId="0" xfId="0" applyFont="1" applyFill="1" applyBorder="1"/>
    <xf numFmtId="0" fontId="0" fillId="0" borderId="0" xfId="0" applyBorder="1" applyAlignment="1">
      <alignment horizontal="center"/>
    </xf>
    <xf numFmtId="0" fontId="56" fillId="41" borderId="0" xfId="0" applyFont="1" applyFill="1" applyAlignment="1">
      <alignment horizontal="center" vertical="center"/>
    </xf>
    <xf numFmtId="0" fontId="56" fillId="41" borderId="0" xfId="0" applyFont="1" applyFill="1" applyAlignment="1">
      <alignment vertical="center"/>
    </xf>
    <xf numFmtId="0" fontId="56" fillId="42" borderId="0" xfId="0" applyFont="1" applyFill="1" applyAlignment="1">
      <alignment horizontal="center"/>
    </xf>
    <xf numFmtId="0" fontId="56" fillId="42" borderId="0" xfId="0" applyFont="1" applyFill="1" applyAlignment="1"/>
    <xf numFmtId="0" fontId="56" fillId="42" borderId="0" xfId="0" applyFont="1" applyFill="1"/>
    <xf numFmtId="0" fontId="56" fillId="43" borderId="0" xfId="0" applyFont="1" applyFill="1"/>
    <xf numFmtId="0" fontId="56" fillId="31" borderId="0" xfId="2368" applyFont="1" applyFill="1" applyAlignment="1">
      <alignment horizontal="center"/>
    </xf>
    <xf numFmtId="0" fontId="56" fillId="31" borderId="0" xfId="2368" applyFont="1" applyFill="1" applyAlignment="1"/>
    <xf numFmtId="0" fontId="56" fillId="31" borderId="0" xfId="2368" applyFont="1" applyFill="1"/>
    <xf numFmtId="0" fontId="56" fillId="31" borderId="0" xfId="0" applyFont="1" applyFill="1"/>
    <xf numFmtId="0" fontId="56" fillId="0" borderId="0" xfId="0" applyFont="1"/>
    <xf numFmtId="165" fontId="57" fillId="0" borderId="0" xfId="5079" applyFont="1" applyFill="1" applyBorder="1" applyAlignment="1">
      <alignment horizontal="center"/>
    </xf>
    <xf numFmtId="165" fontId="57" fillId="0" borderId="0" xfId="5079" applyFont="1" applyFill="1" applyBorder="1" applyAlignment="1">
      <alignment horizontal="right"/>
    </xf>
    <xf numFmtId="0" fontId="58" fillId="0" borderId="0" xfId="2368" applyFont="1"/>
    <xf numFmtId="0" fontId="4" fillId="0" borderId="0" xfId="2368"/>
    <xf numFmtId="0" fontId="56" fillId="44" borderId="0" xfId="2368" applyFont="1" applyFill="1" applyAlignment="1">
      <alignment horizontal="center" vertical="center"/>
    </xf>
    <xf numFmtId="0" fontId="56" fillId="44" borderId="0" xfId="2368" applyFont="1" applyFill="1" applyAlignment="1">
      <alignment vertical="center"/>
    </xf>
    <xf numFmtId="0" fontId="56" fillId="44" borderId="0" xfId="0" applyFont="1" applyFill="1" applyAlignment="1">
      <alignment horizontal="center"/>
    </xf>
    <xf numFmtId="0" fontId="56" fillId="44" borderId="0" xfId="0" applyFont="1" applyFill="1" applyAlignment="1"/>
    <xf numFmtId="0" fontId="56" fillId="44" borderId="0" xfId="0" applyFont="1" applyFill="1"/>
    <xf numFmtId="0" fontId="7" fillId="26" borderId="0" xfId="2374" applyFont="1" applyFill="1" applyBorder="1"/>
    <xf numFmtId="0" fontId="0" fillId="45" borderId="36" xfId="0" applyFont="1" applyFill="1" applyBorder="1"/>
    <xf numFmtId="0" fontId="0" fillId="46" borderId="36" xfId="0" applyFont="1" applyFill="1" applyBorder="1"/>
    <xf numFmtId="0" fontId="56" fillId="45" borderId="0" xfId="0" applyFont="1" applyFill="1" applyAlignment="1">
      <alignment horizontal="center"/>
    </xf>
    <xf numFmtId="0" fontId="56" fillId="46" borderId="0" xfId="2368" applyFont="1" applyFill="1" applyAlignment="1">
      <alignment horizontal="center"/>
    </xf>
    <xf numFmtId="14" fontId="4" fillId="0" borderId="0" xfId="2367" applyNumberFormat="1" applyFont="1"/>
    <xf numFmtId="0" fontId="51" fillId="46" borderId="36" xfId="0" applyFont="1" applyFill="1" applyBorder="1"/>
    <xf numFmtId="0" fontId="0" fillId="46" borderId="0" xfId="0" applyFill="1"/>
    <xf numFmtId="175" fontId="0" fillId="31" borderId="0" xfId="0" applyNumberFormat="1" applyFill="1"/>
    <xf numFmtId="0" fontId="3" fillId="47" borderId="0" xfId="0" applyFont="1" applyFill="1" applyBorder="1"/>
    <xf numFmtId="0" fontId="3" fillId="48" borderId="0" xfId="0" applyFont="1" applyFill="1" applyBorder="1"/>
    <xf numFmtId="0" fontId="3" fillId="49" borderId="0" xfId="0" applyFont="1" applyFill="1" applyBorder="1"/>
    <xf numFmtId="0" fontId="3" fillId="0" borderId="0" xfId="0" applyFont="1" applyFill="1" applyBorder="1" applyAlignment="1">
      <alignment horizontal="right"/>
    </xf>
    <xf numFmtId="0" fontId="0" fillId="31" borderId="0" xfId="0" applyFill="1"/>
    <xf numFmtId="165" fontId="0" fillId="0" borderId="0" xfId="0" applyNumberFormat="1"/>
    <xf numFmtId="0" fontId="0" fillId="44" borderId="33" xfId="0" applyFill="1" applyBorder="1"/>
    <xf numFmtId="0" fontId="0" fillId="44" borderId="34" xfId="0" applyFill="1" applyBorder="1"/>
    <xf numFmtId="0" fontId="0" fillId="44" borderId="35" xfId="0" applyFill="1" applyBorder="1"/>
    <xf numFmtId="0" fontId="0" fillId="44" borderId="36" xfId="0" applyFill="1" applyBorder="1"/>
    <xf numFmtId="0" fontId="0" fillId="44" borderId="0" xfId="0" applyFill="1" applyBorder="1"/>
    <xf numFmtId="0" fontId="0" fillId="44" borderId="37" xfId="0" applyFill="1" applyBorder="1"/>
    <xf numFmtId="0" fontId="0" fillId="44" borderId="38" xfId="0" applyFill="1" applyBorder="1"/>
    <xf numFmtId="0" fontId="0" fillId="44" borderId="39" xfId="0" applyFill="1" applyBorder="1"/>
    <xf numFmtId="0" fontId="0" fillId="44" borderId="40" xfId="0" applyFill="1" applyBorder="1"/>
    <xf numFmtId="0" fontId="38" fillId="0" borderId="0" xfId="0" applyFont="1" applyFill="1" applyBorder="1"/>
    <xf numFmtId="0" fontId="59" fillId="50" borderId="13" xfId="0" applyFont="1" applyFill="1" applyBorder="1" applyAlignment="1">
      <alignment horizontal="left" vertical="top" wrapText="1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51" borderId="0" xfId="0" applyNumberFormat="1" applyFill="1"/>
    <xf numFmtId="0" fontId="56" fillId="42" borderId="0" xfId="0" applyFont="1" applyFill="1" applyAlignment="1">
      <alignment horizontal="left"/>
    </xf>
    <xf numFmtId="0" fontId="56" fillId="31" borderId="0" xfId="0" applyFont="1" applyFill="1" applyAlignment="1">
      <alignment horizontal="center"/>
    </xf>
    <xf numFmtId="0" fontId="56" fillId="31" borderId="0" xfId="0" applyFont="1" applyFill="1" applyAlignment="1">
      <alignment horizontal="left"/>
    </xf>
    <xf numFmtId="0" fontId="61" fillId="0" borderId="36" xfId="0" applyFont="1" applyBorder="1"/>
    <xf numFmtId="0" fontId="60" fillId="0" borderId="36" xfId="0" applyFont="1" applyBorder="1"/>
    <xf numFmtId="14" fontId="3" fillId="0" borderId="0" xfId="2367" applyNumberFormat="1" applyFont="1"/>
    <xf numFmtId="0" fontId="62" fillId="52" borderId="41" xfId="0" applyFont="1" applyFill="1" applyBorder="1" applyAlignment="1">
      <alignment horizontal="left" vertical="center" wrapText="1"/>
    </xf>
    <xf numFmtId="0" fontId="62" fillId="53" borderId="41" xfId="0" applyFont="1" applyFill="1" applyBorder="1" applyAlignment="1">
      <alignment horizontal="left" vertical="center" wrapText="1"/>
    </xf>
    <xf numFmtId="0" fontId="62" fillId="54" borderId="41" xfId="0" applyFont="1" applyFill="1" applyBorder="1" applyAlignment="1">
      <alignment horizontal="left" vertical="center" wrapText="1"/>
    </xf>
    <xf numFmtId="0" fontId="63" fillId="55" borderId="12" xfId="0" applyFont="1" applyFill="1" applyBorder="1" applyAlignment="1">
      <alignment horizontal="left" vertical="top" wrapText="1"/>
    </xf>
    <xf numFmtId="0" fontId="62" fillId="56" borderId="0" xfId="0" applyFont="1" applyFill="1" applyBorder="1"/>
    <xf numFmtId="0" fontId="62" fillId="56" borderId="0" xfId="0" applyFont="1" applyFill="1" applyBorder="1" applyAlignment="1">
      <alignment horizontal="left"/>
    </xf>
    <xf numFmtId="176" fontId="62" fillId="56" borderId="0" xfId="0" applyNumberFormat="1" applyFont="1" applyFill="1" applyBorder="1" applyAlignment="1"/>
    <xf numFmtId="176" fontId="64" fillId="57" borderId="0" xfId="0" applyNumberFormat="1" applyFont="1" applyFill="1" applyBorder="1" applyAlignment="1"/>
    <xf numFmtId="0" fontId="62" fillId="56" borderId="13" xfId="0" applyFont="1" applyFill="1" applyBorder="1"/>
    <xf numFmtId="0" fontId="62" fillId="56" borderId="13" xfId="0" applyFont="1" applyFill="1" applyBorder="1" applyAlignment="1">
      <alignment horizontal="left"/>
    </xf>
    <xf numFmtId="176" fontId="62" fillId="56" borderId="13" xfId="0" applyNumberFormat="1" applyFont="1" applyFill="1" applyBorder="1" applyAlignment="1"/>
    <xf numFmtId="176" fontId="62" fillId="56" borderId="41" xfId="0" applyNumberFormat="1" applyFont="1" applyFill="1" applyBorder="1" applyAlignment="1"/>
    <xf numFmtId="0" fontId="62" fillId="52" borderId="42" xfId="0" applyFont="1" applyFill="1" applyBorder="1" applyAlignment="1">
      <alignment horizontal="left" vertical="center" wrapText="1"/>
    </xf>
    <xf numFmtId="0" fontId="62" fillId="53" borderId="42" xfId="0" applyFont="1" applyFill="1" applyBorder="1" applyAlignment="1">
      <alignment horizontal="left" vertical="center" wrapText="1"/>
    </xf>
    <xf numFmtId="0" fontId="62" fillId="54" borderId="42" xfId="0" applyFont="1" applyFill="1" applyBorder="1" applyAlignment="1">
      <alignment horizontal="left" vertical="center" wrapText="1"/>
    </xf>
    <xf numFmtId="176" fontId="62" fillId="56" borderId="42" xfId="0" applyNumberFormat="1" applyFont="1" applyFill="1" applyBorder="1" applyAlignment="1"/>
    <xf numFmtId="176" fontId="0" fillId="0" borderId="0" xfId="0" applyNumberFormat="1"/>
    <xf numFmtId="0" fontId="62" fillId="49" borderId="0" xfId="0" applyFont="1" applyFill="1" applyBorder="1"/>
    <xf numFmtId="0" fontId="62" fillId="49" borderId="13" xfId="0" applyFont="1" applyFill="1" applyBorder="1"/>
    <xf numFmtId="166" fontId="0" fillId="0" borderId="0" xfId="0" applyNumberFormat="1"/>
    <xf numFmtId="174" fontId="38" fillId="0" borderId="0" xfId="0" applyNumberFormat="1" applyFont="1" applyFill="1" applyBorder="1"/>
    <xf numFmtId="0" fontId="38" fillId="0" borderId="0" xfId="0" applyFont="1" applyFill="1" applyBorder="1" applyAlignment="1">
      <alignment horizontal="left"/>
    </xf>
    <xf numFmtId="0" fontId="65" fillId="0" borderId="18" xfId="0" applyFont="1" applyFill="1" applyBorder="1" applyAlignment="1">
      <alignment horizontal="center"/>
    </xf>
    <xf numFmtId="2" fontId="66" fillId="0" borderId="18" xfId="0" applyNumberFormat="1" applyFont="1" applyFill="1" applyBorder="1" applyAlignment="1">
      <alignment horizontal="center"/>
    </xf>
    <xf numFmtId="175" fontId="0" fillId="0" borderId="0" xfId="0" applyNumberFormat="1"/>
    <xf numFmtId="177" fontId="0" fillId="0" borderId="0" xfId="0" applyNumberFormat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5832">
    <cellStyle name="20% - Colore 1" xfId="1" xr:uid="{00000000-0005-0000-0000-000000000000}"/>
    <cellStyle name="20% - Colore 1 2" xfId="2" xr:uid="{00000000-0005-0000-0000-000001000000}"/>
    <cellStyle name="20% - Colore 2" xfId="3" xr:uid="{00000000-0005-0000-0000-000002000000}"/>
    <cellStyle name="20% - Colore 2 2" xfId="4" xr:uid="{00000000-0005-0000-0000-000003000000}"/>
    <cellStyle name="20% - Colore 3" xfId="5" xr:uid="{00000000-0005-0000-0000-000004000000}"/>
    <cellStyle name="20% - Colore 3 2" xfId="6" xr:uid="{00000000-0005-0000-0000-000005000000}"/>
    <cellStyle name="20% - Colore 4" xfId="7" xr:uid="{00000000-0005-0000-0000-000006000000}"/>
    <cellStyle name="20% - Colore 4 2" xfId="8" xr:uid="{00000000-0005-0000-0000-000007000000}"/>
    <cellStyle name="20% - Colore 5" xfId="9" xr:uid="{00000000-0005-0000-0000-000008000000}"/>
    <cellStyle name="20% - Colore 5 2" xfId="10" xr:uid="{00000000-0005-0000-0000-000009000000}"/>
    <cellStyle name="20% - Colore 6" xfId="11" xr:uid="{00000000-0005-0000-0000-00000A000000}"/>
    <cellStyle name="20% - Colore 6 2" xfId="12" xr:uid="{00000000-0005-0000-0000-00000B000000}"/>
    <cellStyle name="40% - Colore 1" xfId="13" xr:uid="{00000000-0005-0000-0000-00000C000000}"/>
    <cellStyle name="40% - Colore 1 2" xfId="14" xr:uid="{00000000-0005-0000-0000-00000D000000}"/>
    <cellStyle name="40% - Colore 2" xfId="15" xr:uid="{00000000-0005-0000-0000-00000E000000}"/>
    <cellStyle name="40% - Colore 2 2" xfId="16" xr:uid="{00000000-0005-0000-0000-00000F000000}"/>
    <cellStyle name="40% - Colore 3" xfId="17" xr:uid="{00000000-0005-0000-0000-000010000000}"/>
    <cellStyle name="40% - Colore 3 2" xfId="18" xr:uid="{00000000-0005-0000-0000-000011000000}"/>
    <cellStyle name="40% - Colore 4" xfId="19" xr:uid="{00000000-0005-0000-0000-000012000000}"/>
    <cellStyle name="40% - Colore 4 2" xfId="20" xr:uid="{00000000-0005-0000-0000-000013000000}"/>
    <cellStyle name="40% - Colore 5" xfId="21" xr:uid="{00000000-0005-0000-0000-000014000000}"/>
    <cellStyle name="40% - Colore 5 2" xfId="22" xr:uid="{00000000-0005-0000-0000-000015000000}"/>
    <cellStyle name="40% - Colore 6" xfId="23" xr:uid="{00000000-0005-0000-0000-000016000000}"/>
    <cellStyle name="40% - Colore 6 2" xfId="24" xr:uid="{00000000-0005-0000-0000-000017000000}"/>
    <cellStyle name="5x indented GHG Textfiels" xfId="25" xr:uid="{00000000-0005-0000-0000-000018000000}"/>
    <cellStyle name="5x indented GHG Textfiels 2" xfId="26" xr:uid="{00000000-0005-0000-0000-000019000000}"/>
    <cellStyle name="60% - Colore 1" xfId="27" xr:uid="{00000000-0005-0000-0000-00001A000000}"/>
    <cellStyle name="60% - Colore 2" xfId="28" xr:uid="{00000000-0005-0000-0000-00001B000000}"/>
    <cellStyle name="60% - Colore 3" xfId="29" xr:uid="{00000000-0005-0000-0000-00001C000000}"/>
    <cellStyle name="60% - Colore 4" xfId="30" xr:uid="{00000000-0005-0000-0000-00001D000000}"/>
    <cellStyle name="60% - Colore 5" xfId="31" xr:uid="{00000000-0005-0000-0000-00001E000000}"/>
    <cellStyle name="60% - Colore 6" xfId="32" xr:uid="{00000000-0005-0000-0000-00001F000000}"/>
    <cellStyle name="AggOrange_CRFReport-template" xfId="33" xr:uid="{00000000-0005-0000-0000-000020000000}"/>
    <cellStyle name="AggOrange9_CRFReport-template" xfId="34" xr:uid="{00000000-0005-0000-0000-000021000000}"/>
    <cellStyle name="Bad 2" xfId="35" xr:uid="{00000000-0005-0000-0000-000022000000}"/>
    <cellStyle name="Bad 3" xfId="36" xr:uid="{00000000-0005-0000-0000-000023000000}"/>
    <cellStyle name="Bruger data" xfId="4710" xr:uid="{00000000-0005-0000-0000-000024000000}"/>
    <cellStyle name="Calcolo" xfId="37" xr:uid="{00000000-0005-0000-0000-000025000000}"/>
    <cellStyle name="Calcolo 2" xfId="38" xr:uid="{00000000-0005-0000-0000-000026000000}"/>
    <cellStyle name="Calcolo 2 2" xfId="4722" xr:uid="{00000000-0005-0000-0000-000027000000}"/>
    <cellStyle name="Calcolo 2 3" xfId="5657" xr:uid="{00000000-0005-0000-0000-000028000000}"/>
    <cellStyle name="Calcolo 3" xfId="4723" xr:uid="{00000000-0005-0000-0000-000029000000}"/>
    <cellStyle name="Calcolo 3 2" xfId="5658" xr:uid="{00000000-0005-0000-0000-00002A000000}"/>
    <cellStyle name="Calculation 2" xfId="39" xr:uid="{00000000-0005-0000-0000-00002B000000}"/>
    <cellStyle name="Cella collegata" xfId="40" xr:uid="{00000000-0005-0000-0000-00002C000000}"/>
    <cellStyle name="Cella da controllare" xfId="41" xr:uid="{00000000-0005-0000-0000-00002D000000}"/>
    <cellStyle name="Colore 1" xfId="42" xr:uid="{00000000-0005-0000-0000-00002E000000}"/>
    <cellStyle name="Colore 2" xfId="43" xr:uid="{00000000-0005-0000-0000-00002F000000}"/>
    <cellStyle name="Colore 3" xfId="44" xr:uid="{00000000-0005-0000-0000-000030000000}"/>
    <cellStyle name="Colore 4" xfId="45" xr:uid="{00000000-0005-0000-0000-000031000000}"/>
    <cellStyle name="Colore 5" xfId="46" xr:uid="{00000000-0005-0000-0000-000032000000}"/>
    <cellStyle name="Colore 6" xfId="47" xr:uid="{00000000-0005-0000-0000-000033000000}"/>
    <cellStyle name="Comma 2" xfId="48" xr:uid="{00000000-0005-0000-0000-000034000000}"/>
    <cellStyle name="Comma 2 2" xfId="49" xr:uid="{00000000-0005-0000-0000-000035000000}"/>
    <cellStyle name="Comma 2 2 2" xfId="50" xr:uid="{00000000-0005-0000-0000-000036000000}"/>
    <cellStyle name="Comma 2 2 2 2" xfId="51" xr:uid="{00000000-0005-0000-0000-000037000000}"/>
    <cellStyle name="Comma 2 2 2 3" xfId="5078" xr:uid="{00000000-0005-0000-0000-000038000000}"/>
    <cellStyle name="Comma 2 2 3" xfId="52" xr:uid="{00000000-0005-0000-0000-000039000000}"/>
    <cellStyle name="Comma 2 2 3 2" xfId="4831" xr:uid="{00000000-0005-0000-0000-00003A000000}"/>
    <cellStyle name="Comma 2 2 4" xfId="3972" xr:uid="{00000000-0005-0000-0000-00003B000000}"/>
    <cellStyle name="Comma 2 3" xfId="53" xr:uid="{00000000-0005-0000-0000-00003C000000}"/>
    <cellStyle name="Comma 2 3 2" xfId="54" xr:uid="{00000000-0005-0000-0000-00003D000000}"/>
    <cellStyle name="Comma 2 3 2 2" xfId="5080" xr:uid="{00000000-0005-0000-0000-00003E000000}"/>
    <cellStyle name="Comma 2 3 3" xfId="55" xr:uid="{00000000-0005-0000-0000-00003F000000}"/>
    <cellStyle name="Comma 2 3 3 2" xfId="5079" xr:uid="{00000000-0005-0000-0000-000040000000}"/>
    <cellStyle name="Comma 2 3 4" xfId="56" xr:uid="{00000000-0005-0000-0000-000041000000}"/>
    <cellStyle name="Comma 2 3 4 2" xfId="5075" xr:uid="{00000000-0005-0000-0000-000042000000}"/>
    <cellStyle name="Comma 2 3 5" xfId="57" xr:uid="{00000000-0005-0000-0000-000043000000}"/>
    <cellStyle name="Comma 2 3 5 2" xfId="4832" xr:uid="{00000000-0005-0000-0000-000044000000}"/>
    <cellStyle name="Comma 2 3 6" xfId="3973" xr:uid="{00000000-0005-0000-0000-000045000000}"/>
    <cellStyle name="Comma 2 4" xfId="58" xr:uid="{00000000-0005-0000-0000-000046000000}"/>
    <cellStyle name="Comma 2 4 2" xfId="5081" xr:uid="{00000000-0005-0000-0000-000047000000}"/>
    <cellStyle name="Comma 2 5" xfId="59" xr:uid="{00000000-0005-0000-0000-000048000000}"/>
    <cellStyle name="Comma 2 5 2" xfId="60" xr:uid="{00000000-0005-0000-0000-000049000000}"/>
    <cellStyle name="Comma 2 5 2 2" xfId="5074" xr:uid="{00000000-0005-0000-0000-00004A000000}"/>
    <cellStyle name="Comma 2 5 3" xfId="5077" xr:uid="{00000000-0005-0000-0000-00004B000000}"/>
    <cellStyle name="Comma 2 6" xfId="61" xr:uid="{00000000-0005-0000-0000-00004C000000}"/>
    <cellStyle name="Comma 2 6 2" xfId="62" xr:uid="{00000000-0005-0000-0000-00004D000000}"/>
    <cellStyle name="Comma 2 6 3" xfId="5073" xr:uid="{00000000-0005-0000-0000-00004E000000}"/>
    <cellStyle name="Comma 2 7" xfId="63" xr:uid="{00000000-0005-0000-0000-00004F000000}"/>
    <cellStyle name="Comma 2 7 2" xfId="4830" xr:uid="{00000000-0005-0000-0000-000050000000}"/>
    <cellStyle name="Comma 2 8" xfId="3971" xr:uid="{00000000-0005-0000-0000-000051000000}"/>
    <cellStyle name="Comma 3" xfId="64" xr:uid="{00000000-0005-0000-0000-000052000000}"/>
    <cellStyle name="Comma 3 2" xfId="65" xr:uid="{00000000-0005-0000-0000-000053000000}"/>
    <cellStyle name="Comma 3 2 2" xfId="66" xr:uid="{00000000-0005-0000-0000-000054000000}"/>
    <cellStyle name="Comma 3 2 3" xfId="5082" xr:uid="{00000000-0005-0000-0000-000055000000}"/>
    <cellStyle name="Comma 3 3" xfId="67" xr:uid="{00000000-0005-0000-0000-000056000000}"/>
    <cellStyle name="Comma 3 3 2" xfId="4833" xr:uid="{00000000-0005-0000-0000-000057000000}"/>
    <cellStyle name="Comma 3 4" xfId="3974" xr:uid="{00000000-0005-0000-0000-000058000000}"/>
    <cellStyle name="Comma 4" xfId="68" xr:uid="{00000000-0005-0000-0000-000059000000}"/>
    <cellStyle name="Comma 4 2" xfId="69" xr:uid="{00000000-0005-0000-0000-00005A000000}"/>
    <cellStyle name="Comma 4 2 2" xfId="70" xr:uid="{00000000-0005-0000-0000-00005B000000}"/>
    <cellStyle name="Comma 4 2 3" xfId="71" xr:uid="{00000000-0005-0000-0000-00005C000000}"/>
    <cellStyle name="Comma 4 2 4" xfId="3976" xr:uid="{00000000-0005-0000-0000-00005D000000}"/>
    <cellStyle name="Comma 4 3" xfId="72" xr:uid="{00000000-0005-0000-0000-00005E000000}"/>
    <cellStyle name="Comma 4 3 2" xfId="5083" xr:uid="{00000000-0005-0000-0000-00005F000000}"/>
    <cellStyle name="Comma 4 4" xfId="3975" xr:uid="{00000000-0005-0000-0000-000060000000}"/>
    <cellStyle name="Comma 4 5" xfId="4708" xr:uid="{00000000-0005-0000-0000-000061000000}"/>
    <cellStyle name="Comma 5" xfId="73" xr:uid="{00000000-0005-0000-0000-000062000000}"/>
    <cellStyle name="Comma 5 2" xfId="74" xr:uid="{00000000-0005-0000-0000-000063000000}"/>
    <cellStyle name="Comma 5 3" xfId="75" xr:uid="{00000000-0005-0000-0000-000064000000}"/>
    <cellStyle name="Comma 5 3 2" xfId="5076" xr:uid="{00000000-0005-0000-0000-000065000000}"/>
    <cellStyle name="Comma 5 4" xfId="76" xr:uid="{00000000-0005-0000-0000-000066000000}"/>
    <cellStyle name="Comma 6" xfId="77" xr:uid="{00000000-0005-0000-0000-000067000000}"/>
    <cellStyle name="Comma 6 2" xfId="5084" xr:uid="{00000000-0005-0000-0000-000068000000}"/>
    <cellStyle name="Comma 7" xfId="78" xr:uid="{00000000-0005-0000-0000-000069000000}"/>
    <cellStyle name="Comma 7 2" xfId="4829" xr:uid="{00000000-0005-0000-0000-00006A000000}"/>
    <cellStyle name="Comma 8" xfId="79" xr:uid="{00000000-0005-0000-0000-00006B000000}"/>
    <cellStyle name="Comma 9" xfId="80" xr:uid="{00000000-0005-0000-0000-00006C000000}"/>
    <cellStyle name="Comma0 - Type3" xfId="81" xr:uid="{00000000-0005-0000-0000-00006D000000}"/>
    <cellStyle name="CustomizationCells" xfId="82" xr:uid="{00000000-0005-0000-0000-00006E000000}"/>
    <cellStyle name="CustomizationCells 2" xfId="83" xr:uid="{00000000-0005-0000-0000-00006F000000}"/>
    <cellStyle name="CustomizationCells 2 2" xfId="4718" xr:uid="{00000000-0005-0000-0000-000070000000}"/>
    <cellStyle name="CustomizationCells 2 3" xfId="5654" xr:uid="{00000000-0005-0000-0000-000071000000}"/>
    <cellStyle name="CustomizationCells 3" xfId="4719" xr:uid="{00000000-0005-0000-0000-000072000000}"/>
    <cellStyle name="CustomizationCells 3 2" xfId="5822" xr:uid="{00000000-0005-0000-0000-000073000000}"/>
    <cellStyle name="Euro" xfId="84" xr:uid="{00000000-0005-0000-0000-000074000000}"/>
    <cellStyle name="Euro 10" xfId="85" xr:uid="{00000000-0005-0000-0000-000075000000}"/>
    <cellStyle name="Euro 10 2" xfId="86" xr:uid="{00000000-0005-0000-0000-000076000000}"/>
    <cellStyle name="Euro 10 2 2" xfId="87" xr:uid="{00000000-0005-0000-0000-000077000000}"/>
    <cellStyle name="Euro 10 3" xfId="88" xr:uid="{00000000-0005-0000-0000-000078000000}"/>
    <cellStyle name="Euro 10 3 2" xfId="89" xr:uid="{00000000-0005-0000-0000-000079000000}"/>
    <cellStyle name="Euro 10 3 2 2" xfId="90" xr:uid="{00000000-0005-0000-0000-00007A000000}"/>
    <cellStyle name="Euro 10 3 2 3" xfId="91" xr:uid="{00000000-0005-0000-0000-00007B000000}"/>
    <cellStyle name="Euro 10 3 3" xfId="92" xr:uid="{00000000-0005-0000-0000-00007C000000}"/>
    <cellStyle name="Euro 10 3 3 2" xfId="5087" xr:uid="{00000000-0005-0000-0000-00007D000000}"/>
    <cellStyle name="Euro 10 3 4" xfId="93" xr:uid="{00000000-0005-0000-0000-00007E000000}"/>
    <cellStyle name="Euro 10 4" xfId="94" xr:uid="{00000000-0005-0000-0000-00007F000000}"/>
    <cellStyle name="Euro 10 4 2" xfId="4707" xr:uid="{00000000-0005-0000-0000-000080000000}"/>
    <cellStyle name="Euro 10 5" xfId="95" xr:uid="{00000000-0005-0000-0000-000081000000}"/>
    <cellStyle name="Euro 10 6" xfId="96" xr:uid="{00000000-0005-0000-0000-000082000000}"/>
    <cellStyle name="Euro 10 6 2" xfId="5086" xr:uid="{00000000-0005-0000-0000-000083000000}"/>
    <cellStyle name="Euro 11" xfId="97" xr:uid="{00000000-0005-0000-0000-000084000000}"/>
    <cellStyle name="Euro 11 2" xfId="98" xr:uid="{00000000-0005-0000-0000-000085000000}"/>
    <cellStyle name="Euro 11 2 2" xfId="99" xr:uid="{00000000-0005-0000-0000-000086000000}"/>
    <cellStyle name="Euro 11 3" xfId="100" xr:uid="{00000000-0005-0000-0000-000087000000}"/>
    <cellStyle name="Euro 11 3 2" xfId="101" xr:uid="{00000000-0005-0000-0000-000088000000}"/>
    <cellStyle name="Euro 11 3 2 2" xfId="102" xr:uid="{00000000-0005-0000-0000-000089000000}"/>
    <cellStyle name="Euro 11 3 2 3" xfId="103" xr:uid="{00000000-0005-0000-0000-00008A000000}"/>
    <cellStyle name="Euro 11 3 3" xfId="104" xr:uid="{00000000-0005-0000-0000-00008B000000}"/>
    <cellStyle name="Euro 11 3 3 2" xfId="5089" xr:uid="{00000000-0005-0000-0000-00008C000000}"/>
    <cellStyle name="Euro 11 3 4" xfId="105" xr:uid="{00000000-0005-0000-0000-00008D000000}"/>
    <cellStyle name="Euro 11 4" xfId="106" xr:uid="{00000000-0005-0000-0000-00008E000000}"/>
    <cellStyle name="Euro 11 4 2" xfId="4706" xr:uid="{00000000-0005-0000-0000-00008F000000}"/>
    <cellStyle name="Euro 11 5" xfId="107" xr:uid="{00000000-0005-0000-0000-000090000000}"/>
    <cellStyle name="Euro 11 6" xfId="108" xr:uid="{00000000-0005-0000-0000-000091000000}"/>
    <cellStyle name="Euro 11 6 2" xfId="5088" xr:uid="{00000000-0005-0000-0000-000092000000}"/>
    <cellStyle name="Euro 12" xfId="109" xr:uid="{00000000-0005-0000-0000-000093000000}"/>
    <cellStyle name="Euro 12 2" xfId="110" xr:uid="{00000000-0005-0000-0000-000094000000}"/>
    <cellStyle name="Euro 12 2 2" xfId="111" xr:uid="{00000000-0005-0000-0000-000095000000}"/>
    <cellStyle name="Euro 12 3" xfId="112" xr:uid="{00000000-0005-0000-0000-000096000000}"/>
    <cellStyle name="Euro 12 3 2" xfId="113" xr:uid="{00000000-0005-0000-0000-000097000000}"/>
    <cellStyle name="Euro 12 3 2 2" xfId="114" xr:uid="{00000000-0005-0000-0000-000098000000}"/>
    <cellStyle name="Euro 12 3 2 3" xfId="115" xr:uid="{00000000-0005-0000-0000-000099000000}"/>
    <cellStyle name="Euro 12 3 3" xfId="116" xr:uid="{00000000-0005-0000-0000-00009A000000}"/>
    <cellStyle name="Euro 12 3 3 2" xfId="5091" xr:uid="{00000000-0005-0000-0000-00009B000000}"/>
    <cellStyle name="Euro 12 3 4" xfId="117" xr:uid="{00000000-0005-0000-0000-00009C000000}"/>
    <cellStyle name="Euro 12 4" xfId="118" xr:uid="{00000000-0005-0000-0000-00009D000000}"/>
    <cellStyle name="Euro 12 4 2" xfId="4705" xr:uid="{00000000-0005-0000-0000-00009E000000}"/>
    <cellStyle name="Euro 12 5" xfId="119" xr:uid="{00000000-0005-0000-0000-00009F000000}"/>
    <cellStyle name="Euro 12 6" xfId="120" xr:uid="{00000000-0005-0000-0000-0000A0000000}"/>
    <cellStyle name="Euro 12 6 2" xfId="5090" xr:uid="{00000000-0005-0000-0000-0000A1000000}"/>
    <cellStyle name="Euro 13" xfId="121" xr:uid="{00000000-0005-0000-0000-0000A2000000}"/>
    <cellStyle name="Euro 13 2" xfId="122" xr:uid="{00000000-0005-0000-0000-0000A3000000}"/>
    <cellStyle name="Euro 13 2 2" xfId="123" xr:uid="{00000000-0005-0000-0000-0000A4000000}"/>
    <cellStyle name="Euro 13 3" xfId="124" xr:uid="{00000000-0005-0000-0000-0000A5000000}"/>
    <cellStyle name="Euro 13 3 2" xfId="125" xr:uid="{00000000-0005-0000-0000-0000A6000000}"/>
    <cellStyle name="Euro 13 3 2 2" xfId="126" xr:uid="{00000000-0005-0000-0000-0000A7000000}"/>
    <cellStyle name="Euro 13 3 2 3" xfId="127" xr:uid="{00000000-0005-0000-0000-0000A8000000}"/>
    <cellStyle name="Euro 13 3 3" xfId="128" xr:uid="{00000000-0005-0000-0000-0000A9000000}"/>
    <cellStyle name="Euro 13 3 3 2" xfId="5093" xr:uid="{00000000-0005-0000-0000-0000AA000000}"/>
    <cellStyle name="Euro 13 3 4" xfId="129" xr:uid="{00000000-0005-0000-0000-0000AB000000}"/>
    <cellStyle name="Euro 13 4" xfId="130" xr:uid="{00000000-0005-0000-0000-0000AC000000}"/>
    <cellStyle name="Euro 13 4 2" xfId="4704" xr:uid="{00000000-0005-0000-0000-0000AD000000}"/>
    <cellStyle name="Euro 13 5" xfId="131" xr:uid="{00000000-0005-0000-0000-0000AE000000}"/>
    <cellStyle name="Euro 13 6" xfId="132" xr:uid="{00000000-0005-0000-0000-0000AF000000}"/>
    <cellStyle name="Euro 13 6 2" xfId="5092" xr:uid="{00000000-0005-0000-0000-0000B0000000}"/>
    <cellStyle name="Euro 14" xfId="133" xr:uid="{00000000-0005-0000-0000-0000B1000000}"/>
    <cellStyle name="Euro 14 2" xfId="134" xr:uid="{00000000-0005-0000-0000-0000B2000000}"/>
    <cellStyle name="Euro 14 2 2" xfId="135" xr:uid="{00000000-0005-0000-0000-0000B3000000}"/>
    <cellStyle name="Euro 14 3" xfId="136" xr:uid="{00000000-0005-0000-0000-0000B4000000}"/>
    <cellStyle name="Euro 14 3 2" xfId="137" xr:uid="{00000000-0005-0000-0000-0000B5000000}"/>
    <cellStyle name="Euro 14 3 2 2" xfId="138" xr:uid="{00000000-0005-0000-0000-0000B6000000}"/>
    <cellStyle name="Euro 14 3 2 3" xfId="139" xr:uid="{00000000-0005-0000-0000-0000B7000000}"/>
    <cellStyle name="Euro 14 3 3" xfId="140" xr:uid="{00000000-0005-0000-0000-0000B8000000}"/>
    <cellStyle name="Euro 14 3 3 2" xfId="5095" xr:uid="{00000000-0005-0000-0000-0000B9000000}"/>
    <cellStyle name="Euro 14 3 4" xfId="141" xr:uid="{00000000-0005-0000-0000-0000BA000000}"/>
    <cellStyle name="Euro 14 4" xfId="142" xr:uid="{00000000-0005-0000-0000-0000BB000000}"/>
    <cellStyle name="Euro 14 4 2" xfId="4703" xr:uid="{00000000-0005-0000-0000-0000BC000000}"/>
    <cellStyle name="Euro 14 5" xfId="143" xr:uid="{00000000-0005-0000-0000-0000BD000000}"/>
    <cellStyle name="Euro 14 6" xfId="144" xr:uid="{00000000-0005-0000-0000-0000BE000000}"/>
    <cellStyle name="Euro 14 6 2" xfId="5094" xr:uid="{00000000-0005-0000-0000-0000BF000000}"/>
    <cellStyle name="Euro 15" xfId="145" xr:uid="{00000000-0005-0000-0000-0000C0000000}"/>
    <cellStyle name="Euro 15 2" xfId="146" xr:uid="{00000000-0005-0000-0000-0000C1000000}"/>
    <cellStyle name="Euro 15 2 2" xfId="147" xr:uid="{00000000-0005-0000-0000-0000C2000000}"/>
    <cellStyle name="Euro 15 3" xfId="148" xr:uid="{00000000-0005-0000-0000-0000C3000000}"/>
    <cellStyle name="Euro 15 3 2" xfId="149" xr:uid="{00000000-0005-0000-0000-0000C4000000}"/>
    <cellStyle name="Euro 15 3 2 2" xfId="150" xr:uid="{00000000-0005-0000-0000-0000C5000000}"/>
    <cellStyle name="Euro 15 3 2 3" xfId="151" xr:uid="{00000000-0005-0000-0000-0000C6000000}"/>
    <cellStyle name="Euro 15 3 3" xfId="152" xr:uid="{00000000-0005-0000-0000-0000C7000000}"/>
    <cellStyle name="Euro 15 3 3 2" xfId="5097" xr:uid="{00000000-0005-0000-0000-0000C8000000}"/>
    <cellStyle name="Euro 15 3 4" xfId="153" xr:uid="{00000000-0005-0000-0000-0000C9000000}"/>
    <cellStyle name="Euro 15 4" xfId="154" xr:uid="{00000000-0005-0000-0000-0000CA000000}"/>
    <cellStyle name="Euro 15 4 2" xfId="4702" xr:uid="{00000000-0005-0000-0000-0000CB000000}"/>
    <cellStyle name="Euro 15 5" xfId="155" xr:uid="{00000000-0005-0000-0000-0000CC000000}"/>
    <cellStyle name="Euro 15 6" xfId="156" xr:uid="{00000000-0005-0000-0000-0000CD000000}"/>
    <cellStyle name="Euro 15 6 2" xfId="5096" xr:uid="{00000000-0005-0000-0000-0000CE000000}"/>
    <cellStyle name="Euro 16" xfId="157" xr:uid="{00000000-0005-0000-0000-0000CF000000}"/>
    <cellStyle name="Euro 16 2" xfId="158" xr:uid="{00000000-0005-0000-0000-0000D0000000}"/>
    <cellStyle name="Euro 16 2 2" xfId="159" xr:uid="{00000000-0005-0000-0000-0000D1000000}"/>
    <cellStyle name="Euro 16 3" xfId="160" xr:uid="{00000000-0005-0000-0000-0000D2000000}"/>
    <cellStyle name="Euro 16 3 2" xfId="161" xr:uid="{00000000-0005-0000-0000-0000D3000000}"/>
    <cellStyle name="Euro 16 3 2 2" xfId="162" xr:uid="{00000000-0005-0000-0000-0000D4000000}"/>
    <cellStyle name="Euro 16 3 2 3" xfId="163" xr:uid="{00000000-0005-0000-0000-0000D5000000}"/>
    <cellStyle name="Euro 16 3 3" xfId="164" xr:uid="{00000000-0005-0000-0000-0000D6000000}"/>
    <cellStyle name="Euro 16 3 3 2" xfId="5099" xr:uid="{00000000-0005-0000-0000-0000D7000000}"/>
    <cellStyle name="Euro 16 3 4" xfId="165" xr:uid="{00000000-0005-0000-0000-0000D8000000}"/>
    <cellStyle name="Euro 16 4" xfId="166" xr:uid="{00000000-0005-0000-0000-0000D9000000}"/>
    <cellStyle name="Euro 16 4 2" xfId="4701" xr:uid="{00000000-0005-0000-0000-0000DA000000}"/>
    <cellStyle name="Euro 16 5" xfId="167" xr:uid="{00000000-0005-0000-0000-0000DB000000}"/>
    <cellStyle name="Euro 16 6" xfId="168" xr:uid="{00000000-0005-0000-0000-0000DC000000}"/>
    <cellStyle name="Euro 16 6 2" xfId="5098" xr:uid="{00000000-0005-0000-0000-0000DD000000}"/>
    <cellStyle name="Euro 17" xfId="169" xr:uid="{00000000-0005-0000-0000-0000DE000000}"/>
    <cellStyle name="Euro 17 2" xfId="170" xr:uid="{00000000-0005-0000-0000-0000DF000000}"/>
    <cellStyle name="Euro 17 2 2" xfId="171" xr:uid="{00000000-0005-0000-0000-0000E0000000}"/>
    <cellStyle name="Euro 17 3" xfId="172" xr:uid="{00000000-0005-0000-0000-0000E1000000}"/>
    <cellStyle name="Euro 17 3 2" xfId="173" xr:uid="{00000000-0005-0000-0000-0000E2000000}"/>
    <cellStyle name="Euro 17 3 2 2" xfId="174" xr:uid="{00000000-0005-0000-0000-0000E3000000}"/>
    <cellStyle name="Euro 17 3 2 3" xfId="175" xr:uid="{00000000-0005-0000-0000-0000E4000000}"/>
    <cellStyle name="Euro 17 3 3" xfId="176" xr:uid="{00000000-0005-0000-0000-0000E5000000}"/>
    <cellStyle name="Euro 17 3 3 2" xfId="5101" xr:uid="{00000000-0005-0000-0000-0000E6000000}"/>
    <cellStyle name="Euro 17 3 4" xfId="177" xr:uid="{00000000-0005-0000-0000-0000E7000000}"/>
    <cellStyle name="Euro 17 4" xfId="178" xr:uid="{00000000-0005-0000-0000-0000E8000000}"/>
    <cellStyle name="Euro 17 4 2" xfId="4700" xr:uid="{00000000-0005-0000-0000-0000E9000000}"/>
    <cellStyle name="Euro 17 5" xfId="179" xr:uid="{00000000-0005-0000-0000-0000EA000000}"/>
    <cellStyle name="Euro 17 6" xfId="180" xr:uid="{00000000-0005-0000-0000-0000EB000000}"/>
    <cellStyle name="Euro 17 6 2" xfId="5100" xr:uid="{00000000-0005-0000-0000-0000EC000000}"/>
    <cellStyle name="Euro 18" xfId="181" xr:uid="{00000000-0005-0000-0000-0000ED000000}"/>
    <cellStyle name="Euro 18 2" xfId="182" xr:uid="{00000000-0005-0000-0000-0000EE000000}"/>
    <cellStyle name="Euro 18 2 2" xfId="183" xr:uid="{00000000-0005-0000-0000-0000EF000000}"/>
    <cellStyle name="Euro 18 3" xfId="184" xr:uid="{00000000-0005-0000-0000-0000F0000000}"/>
    <cellStyle name="Euro 18 3 2" xfId="185" xr:uid="{00000000-0005-0000-0000-0000F1000000}"/>
    <cellStyle name="Euro 18 3 2 2" xfId="186" xr:uid="{00000000-0005-0000-0000-0000F2000000}"/>
    <cellStyle name="Euro 18 3 2 3" xfId="187" xr:uid="{00000000-0005-0000-0000-0000F3000000}"/>
    <cellStyle name="Euro 18 3 3" xfId="188" xr:uid="{00000000-0005-0000-0000-0000F4000000}"/>
    <cellStyle name="Euro 18 3 3 2" xfId="5103" xr:uid="{00000000-0005-0000-0000-0000F5000000}"/>
    <cellStyle name="Euro 18 3 4" xfId="189" xr:uid="{00000000-0005-0000-0000-0000F6000000}"/>
    <cellStyle name="Euro 18 4" xfId="190" xr:uid="{00000000-0005-0000-0000-0000F7000000}"/>
    <cellStyle name="Euro 18 4 2" xfId="4696" xr:uid="{00000000-0005-0000-0000-0000F8000000}"/>
    <cellStyle name="Euro 18 5" xfId="191" xr:uid="{00000000-0005-0000-0000-0000F9000000}"/>
    <cellStyle name="Euro 18 6" xfId="192" xr:uid="{00000000-0005-0000-0000-0000FA000000}"/>
    <cellStyle name="Euro 18 6 2" xfId="5102" xr:uid="{00000000-0005-0000-0000-0000FB000000}"/>
    <cellStyle name="Euro 19" xfId="193" xr:uid="{00000000-0005-0000-0000-0000FC000000}"/>
    <cellStyle name="Euro 19 2" xfId="194" xr:uid="{00000000-0005-0000-0000-0000FD000000}"/>
    <cellStyle name="Euro 19 2 2" xfId="195" xr:uid="{00000000-0005-0000-0000-0000FE000000}"/>
    <cellStyle name="Euro 19 3" xfId="196" xr:uid="{00000000-0005-0000-0000-0000FF000000}"/>
    <cellStyle name="Euro 19 3 2" xfId="197" xr:uid="{00000000-0005-0000-0000-000000010000}"/>
    <cellStyle name="Euro 19 3 2 2" xfId="198" xr:uid="{00000000-0005-0000-0000-000001010000}"/>
    <cellStyle name="Euro 19 3 2 3" xfId="199" xr:uid="{00000000-0005-0000-0000-000002010000}"/>
    <cellStyle name="Euro 19 3 3" xfId="200" xr:uid="{00000000-0005-0000-0000-000003010000}"/>
    <cellStyle name="Euro 19 3 3 2" xfId="5105" xr:uid="{00000000-0005-0000-0000-000004010000}"/>
    <cellStyle name="Euro 19 3 4" xfId="201" xr:uid="{00000000-0005-0000-0000-000005010000}"/>
    <cellStyle name="Euro 19 4" xfId="202" xr:uid="{00000000-0005-0000-0000-000006010000}"/>
    <cellStyle name="Euro 19 4 2" xfId="4693" xr:uid="{00000000-0005-0000-0000-000007010000}"/>
    <cellStyle name="Euro 19 5" xfId="203" xr:uid="{00000000-0005-0000-0000-000008010000}"/>
    <cellStyle name="Euro 19 6" xfId="204" xr:uid="{00000000-0005-0000-0000-000009010000}"/>
    <cellStyle name="Euro 19 6 2" xfId="5104" xr:uid="{00000000-0005-0000-0000-00000A010000}"/>
    <cellStyle name="Euro 2" xfId="205" xr:uid="{00000000-0005-0000-0000-00000B010000}"/>
    <cellStyle name="Euro 2 2" xfId="206" xr:uid="{00000000-0005-0000-0000-00000C010000}"/>
    <cellStyle name="Euro 2 2 2" xfId="207" xr:uid="{00000000-0005-0000-0000-00000D010000}"/>
    <cellStyle name="Euro 2 3" xfId="208" xr:uid="{00000000-0005-0000-0000-00000E010000}"/>
    <cellStyle name="Euro 2 3 2" xfId="209" xr:uid="{00000000-0005-0000-0000-00000F010000}"/>
    <cellStyle name="Euro 2 3 2 2" xfId="210" xr:uid="{00000000-0005-0000-0000-000010010000}"/>
    <cellStyle name="Euro 2 3 2 3" xfId="211" xr:uid="{00000000-0005-0000-0000-000011010000}"/>
    <cellStyle name="Euro 2 3 3" xfId="212" xr:uid="{00000000-0005-0000-0000-000012010000}"/>
    <cellStyle name="Euro 2 3 3 2" xfId="5107" xr:uid="{00000000-0005-0000-0000-000013010000}"/>
    <cellStyle name="Euro 2 3 4" xfId="213" xr:uid="{00000000-0005-0000-0000-000014010000}"/>
    <cellStyle name="Euro 2 4" xfId="214" xr:uid="{00000000-0005-0000-0000-000015010000}"/>
    <cellStyle name="Euro 2 4 2" xfId="4692" xr:uid="{00000000-0005-0000-0000-000016010000}"/>
    <cellStyle name="Euro 2 5" xfId="215" xr:uid="{00000000-0005-0000-0000-000017010000}"/>
    <cellStyle name="Euro 2 6" xfId="216" xr:uid="{00000000-0005-0000-0000-000018010000}"/>
    <cellStyle name="Euro 2 6 2" xfId="5106" xr:uid="{00000000-0005-0000-0000-000019010000}"/>
    <cellStyle name="Euro 20" xfId="217" xr:uid="{00000000-0005-0000-0000-00001A010000}"/>
    <cellStyle name="Euro 20 2" xfId="218" xr:uid="{00000000-0005-0000-0000-00001B010000}"/>
    <cellStyle name="Euro 20 2 2" xfId="219" xr:uid="{00000000-0005-0000-0000-00001C010000}"/>
    <cellStyle name="Euro 20 3" xfId="220" xr:uid="{00000000-0005-0000-0000-00001D010000}"/>
    <cellStyle name="Euro 20 3 2" xfId="221" xr:uid="{00000000-0005-0000-0000-00001E010000}"/>
    <cellStyle name="Euro 20 3 2 2" xfId="222" xr:uid="{00000000-0005-0000-0000-00001F010000}"/>
    <cellStyle name="Euro 20 3 2 3" xfId="223" xr:uid="{00000000-0005-0000-0000-000020010000}"/>
    <cellStyle name="Euro 20 3 3" xfId="224" xr:uid="{00000000-0005-0000-0000-000021010000}"/>
    <cellStyle name="Euro 20 3 3 2" xfId="5109" xr:uid="{00000000-0005-0000-0000-000022010000}"/>
    <cellStyle name="Euro 20 3 4" xfId="225" xr:uid="{00000000-0005-0000-0000-000023010000}"/>
    <cellStyle name="Euro 20 4" xfId="226" xr:uid="{00000000-0005-0000-0000-000024010000}"/>
    <cellStyle name="Euro 20 4 2" xfId="4691" xr:uid="{00000000-0005-0000-0000-000025010000}"/>
    <cellStyle name="Euro 20 5" xfId="227" xr:uid="{00000000-0005-0000-0000-000026010000}"/>
    <cellStyle name="Euro 20 6" xfId="228" xr:uid="{00000000-0005-0000-0000-000027010000}"/>
    <cellStyle name="Euro 20 6 2" xfId="5108" xr:uid="{00000000-0005-0000-0000-000028010000}"/>
    <cellStyle name="Euro 21" xfId="229" xr:uid="{00000000-0005-0000-0000-000029010000}"/>
    <cellStyle name="Euro 21 2" xfId="230" xr:uid="{00000000-0005-0000-0000-00002A010000}"/>
    <cellStyle name="Euro 21 2 2" xfId="231" xr:uid="{00000000-0005-0000-0000-00002B010000}"/>
    <cellStyle name="Euro 21 3" xfId="232" xr:uid="{00000000-0005-0000-0000-00002C010000}"/>
    <cellStyle name="Euro 21 3 2" xfId="233" xr:uid="{00000000-0005-0000-0000-00002D010000}"/>
    <cellStyle name="Euro 21 3 2 2" xfId="234" xr:uid="{00000000-0005-0000-0000-00002E010000}"/>
    <cellStyle name="Euro 21 3 2 3" xfId="235" xr:uid="{00000000-0005-0000-0000-00002F010000}"/>
    <cellStyle name="Euro 21 3 3" xfId="236" xr:uid="{00000000-0005-0000-0000-000030010000}"/>
    <cellStyle name="Euro 21 3 3 2" xfId="5111" xr:uid="{00000000-0005-0000-0000-000031010000}"/>
    <cellStyle name="Euro 21 3 4" xfId="237" xr:uid="{00000000-0005-0000-0000-000032010000}"/>
    <cellStyle name="Euro 21 4" xfId="238" xr:uid="{00000000-0005-0000-0000-000033010000}"/>
    <cellStyle name="Euro 21 4 2" xfId="4690" xr:uid="{00000000-0005-0000-0000-000034010000}"/>
    <cellStyle name="Euro 21 5" xfId="239" xr:uid="{00000000-0005-0000-0000-000035010000}"/>
    <cellStyle name="Euro 21 6" xfId="240" xr:uid="{00000000-0005-0000-0000-000036010000}"/>
    <cellStyle name="Euro 21 6 2" xfId="5110" xr:uid="{00000000-0005-0000-0000-000037010000}"/>
    <cellStyle name="Euro 22" xfId="241" xr:uid="{00000000-0005-0000-0000-000038010000}"/>
    <cellStyle name="Euro 22 2" xfId="242" xr:uid="{00000000-0005-0000-0000-000039010000}"/>
    <cellStyle name="Euro 22 2 2" xfId="243" xr:uid="{00000000-0005-0000-0000-00003A010000}"/>
    <cellStyle name="Euro 22 3" xfId="244" xr:uid="{00000000-0005-0000-0000-00003B010000}"/>
    <cellStyle name="Euro 22 3 2" xfId="245" xr:uid="{00000000-0005-0000-0000-00003C010000}"/>
    <cellStyle name="Euro 22 3 2 2" xfId="246" xr:uid="{00000000-0005-0000-0000-00003D010000}"/>
    <cellStyle name="Euro 22 3 2 3" xfId="247" xr:uid="{00000000-0005-0000-0000-00003E010000}"/>
    <cellStyle name="Euro 22 3 3" xfId="248" xr:uid="{00000000-0005-0000-0000-00003F010000}"/>
    <cellStyle name="Euro 22 3 3 2" xfId="5113" xr:uid="{00000000-0005-0000-0000-000040010000}"/>
    <cellStyle name="Euro 22 3 4" xfId="249" xr:uid="{00000000-0005-0000-0000-000041010000}"/>
    <cellStyle name="Euro 22 4" xfId="250" xr:uid="{00000000-0005-0000-0000-000042010000}"/>
    <cellStyle name="Euro 22 4 2" xfId="4687" xr:uid="{00000000-0005-0000-0000-000043010000}"/>
    <cellStyle name="Euro 22 5" xfId="251" xr:uid="{00000000-0005-0000-0000-000044010000}"/>
    <cellStyle name="Euro 22 6" xfId="252" xr:uid="{00000000-0005-0000-0000-000045010000}"/>
    <cellStyle name="Euro 22 6 2" xfId="5112" xr:uid="{00000000-0005-0000-0000-000046010000}"/>
    <cellStyle name="Euro 23" xfId="253" xr:uid="{00000000-0005-0000-0000-000047010000}"/>
    <cellStyle name="Euro 23 2" xfId="254" xr:uid="{00000000-0005-0000-0000-000048010000}"/>
    <cellStyle name="Euro 23 2 2" xfId="255" xr:uid="{00000000-0005-0000-0000-000049010000}"/>
    <cellStyle name="Euro 23 3" xfId="256" xr:uid="{00000000-0005-0000-0000-00004A010000}"/>
    <cellStyle name="Euro 23 3 2" xfId="257" xr:uid="{00000000-0005-0000-0000-00004B010000}"/>
    <cellStyle name="Euro 23 3 2 2" xfId="258" xr:uid="{00000000-0005-0000-0000-00004C010000}"/>
    <cellStyle name="Euro 23 3 2 3" xfId="259" xr:uid="{00000000-0005-0000-0000-00004D010000}"/>
    <cellStyle name="Euro 23 3 3" xfId="260" xr:uid="{00000000-0005-0000-0000-00004E010000}"/>
    <cellStyle name="Euro 23 3 3 2" xfId="5115" xr:uid="{00000000-0005-0000-0000-00004F010000}"/>
    <cellStyle name="Euro 23 3 4" xfId="261" xr:uid="{00000000-0005-0000-0000-000050010000}"/>
    <cellStyle name="Euro 23 4" xfId="262" xr:uid="{00000000-0005-0000-0000-000051010000}"/>
    <cellStyle name="Euro 23 4 2" xfId="4686" xr:uid="{00000000-0005-0000-0000-000052010000}"/>
    <cellStyle name="Euro 23 5" xfId="263" xr:uid="{00000000-0005-0000-0000-000053010000}"/>
    <cellStyle name="Euro 23 6" xfId="264" xr:uid="{00000000-0005-0000-0000-000054010000}"/>
    <cellStyle name="Euro 23 6 2" xfId="5114" xr:uid="{00000000-0005-0000-0000-000055010000}"/>
    <cellStyle name="Euro 24" xfId="265" xr:uid="{00000000-0005-0000-0000-000056010000}"/>
    <cellStyle name="Euro 24 2" xfId="266" xr:uid="{00000000-0005-0000-0000-000057010000}"/>
    <cellStyle name="Euro 24 2 2" xfId="267" xr:uid="{00000000-0005-0000-0000-000058010000}"/>
    <cellStyle name="Euro 24 3" xfId="268" xr:uid="{00000000-0005-0000-0000-000059010000}"/>
    <cellStyle name="Euro 24 3 2" xfId="269" xr:uid="{00000000-0005-0000-0000-00005A010000}"/>
    <cellStyle name="Euro 24 3 2 2" xfId="270" xr:uid="{00000000-0005-0000-0000-00005B010000}"/>
    <cellStyle name="Euro 24 3 2 3" xfId="271" xr:uid="{00000000-0005-0000-0000-00005C010000}"/>
    <cellStyle name="Euro 24 3 3" xfId="272" xr:uid="{00000000-0005-0000-0000-00005D010000}"/>
    <cellStyle name="Euro 24 3 3 2" xfId="5117" xr:uid="{00000000-0005-0000-0000-00005E010000}"/>
    <cellStyle name="Euro 24 3 4" xfId="273" xr:uid="{00000000-0005-0000-0000-00005F010000}"/>
    <cellStyle name="Euro 24 4" xfId="274" xr:uid="{00000000-0005-0000-0000-000060010000}"/>
    <cellStyle name="Euro 24 4 2" xfId="4685" xr:uid="{00000000-0005-0000-0000-000061010000}"/>
    <cellStyle name="Euro 24 5" xfId="275" xr:uid="{00000000-0005-0000-0000-000062010000}"/>
    <cellStyle name="Euro 24 6" xfId="276" xr:uid="{00000000-0005-0000-0000-000063010000}"/>
    <cellStyle name="Euro 24 6 2" xfId="5116" xr:uid="{00000000-0005-0000-0000-000064010000}"/>
    <cellStyle name="Euro 25" xfId="277" xr:uid="{00000000-0005-0000-0000-000065010000}"/>
    <cellStyle name="Euro 25 2" xfId="278" xr:uid="{00000000-0005-0000-0000-000066010000}"/>
    <cellStyle name="Euro 25 2 2" xfId="279" xr:uid="{00000000-0005-0000-0000-000067010000}"/>
    <cellStyle name="Euro 25 3" xfId="280" xr:uid="{00000000-0005-0000-0000-000068010000}"/>
    <cellStyle name="Euro 25 3 2" xfId="281" xr:uid="{00000000-0005-0000-0000-000069010000}"/>
    <cellStyle name="Euro 25 3 2 2" xfId="282" xr:uid="{00000000-0005-0000-0000-00006A010000}"/>
    <cellStyle name="Euro 25 3 2 3" xfId="283" xr:uid="{00000000-0005-0000-0000-00006B010000}"/>
    <cellStyle name="Euro 25 3 3" xfId="284" xr:uid="{00000000-0005-0000-0000-00006C010000}"/>
    <cellStyle name="Euro 25 3 3 2" xfId="5119" xr:uid="{00000000-0005-0000-0000-00006D010000}"/>
    <cellStyle name="Euro 25 3 4" xfId="285" xr:uid="{00000000-0005-0000-0000-00006E010000}"/>
    <cellStyle name="Euro 25 4" xfId="286" xr:uid="{00000000-0005-0000-0000-00006F010000}"/>
    <cellStyle name="Euro 25 4 2" xfId="4684" xr:uid="{00000000-0005-0000-0000-000070010000}"/>
    <cellStyle name="Euro 25 5" xfId="287" xr:uid="{00000000-0005-0000-0000-000071010000}"/>
    <cellStyle name="Euro 25 6" xfId="288" xr:uid="{00000000-0005-0000-0000-000072010000}"/>
    <cellStyle name="Euro 25 6 2" xfId="5118" xr:uid="{00000000-0005-0000-0000-000073010000}"/>
    <cellStyle name="Euro 26" xfId="289" xr:uid="{00000000-0005-0000-0000-000074010000}"/>
    <cellStyle name="Euro 26 2" xfId="290" xr:uid="{00000000-0005-0000-0000-000075010000}"/>
    <cellStyle name="Euro 26 2 2" xfId="291" xr:uid="{00000000-0005-0000-0000-000076010000}"/>
    <cellStyle name="Euro 26 3" xfId="292" xr:uid="{00000000-0005-0000-0000-000077010000}"/>
    <cellStyle name="Euro 26 3 2" xfId="293" xr:uid="{00000000-0005-0000-0000-000078010000}"/>
    <cellStyle name="Euro 26 3 2 2" xfId="294" xr:uid="{00000000-0005-0000-0000-000079010000}"/>
    <cellStyle name="Euro 26 3 2 3" xfId="295" xr:uid="{00000000-0005-0000-0000-00007A010000}"/>
    <cellStyle name="Euro 26 3 3" xfId="296" xr:uid="{00000000-0005-0000-0000-00007B010000}"/>
    <cellStyle name="Euro 26 3 3 2" xfId="5121" xr:uid="{00000000-0005-0000-0000-00007C010000}"/>
    <cellStyle name="Euro 26 3 4" xfId="297" xr:uid="{00000000-0005-0000-0000-00007D010000}"/>
    <cellStyle name="Euro 26 4" xfId="298" xr:uid="{00000000-0005-0000-0000-00007E010000}"/>
    <cellStyle name="Euro 26 4 2" xfId="4683" xr:uid="{00000000-0005-0000-0000-00007F010000}"/>
    <cellStyle name="Euro 26 5" xfId="299" xr:uid="{00000000-0005-0000-0000-000080010000}"/>
    <cellStyle name="Euro 26 6" xfId="300" xr:uid="{00000000-0005-0000-0000-000081010000}"/>
    <cellStyle name="Euro 26 6 2" xfId="5120" xr:uid="{00000000-0005-0000-0000-000082010000}"/>
    <cellStyle name="Euro 27" xfId="301" xr:uid="{00000000-0005-0000-0000-000083010000}"/>
    <cellStyle name="Euro 27 2" xfId="302" xr:uid="{00000000-0005-0000-0000-000084010000}"/>
    <cellStyle name="Euro 27 2 2" xfId="303" xr:uid="{00000000-0005-0000-0000-000085010000}"/>
    <cellStyle name="Euro 27 3" xfId="304" xr:uid="{00000000-0005-0000-0000-000086010000}"/>
    <cellStyle name="Euro 27 3 2" xfId="305" xr:uid="{00000000-0005-0000-0000-000087010000}"/>
    <cellStyle name="Euro 27 3 2 2" xfId="306" xr:uid="{00000000-0005-0000-0000-000088010000}"/>
    <cellStyle name="Euro 27 3 2 3" xfId="307" xr:uid="{00000000-0005-0000-0000-000089010000}"/>
    <cellStyle name="Euro 27 3 3" xfId="308" xr:uid="{00000000-0005-0000-0000-00008A010000}"/>
    <cellStyle name="Euro 27 3 3 2" xfId="5123" xr:uid="{00000000-0005-0000-0000-00008B010000}"/>
    <cellStyle name="Euro 27 3 4" xfId="309" xr:uid="{00000000-0005-0000-0000-00008C010000}"/>
    <cellStyle name="Euro 27 4" xfId="310" xr:uid="{00000000-0005-0000-0000-00008D010000}"/>
    <cellStyle name="Euro 27 4 2" xfId="4682" xr:uid="{00000000-0005-0000-0000-00008E010000}"/>
    <cellStyle name="Euro 27 5" xfId="311" xr:uid="{00000000-0005-0000-0000-00008F010000}"/>
    <cellStyle name="Euro 27 6" xfId="312" xr:uid="{00000000-0005-0000-0000-000090010000}"/>
    <cellStyle name="Euro 27 6 2" xfId="5122" xr:uid="{00000000-0005-0000-0000-000091010000}"/>
    <cellStyle name="Euro 28" xfId="313" xr:uid="{00000000-0005-0000-0000-000092010000}"/>
    <cellStyle name="Euro 28 2" xfId="314" xr:uid="{00000000-0005-0000-0000-000093010000}"/>
    <cellStyle name="Euro 28 2 2" xfId="315" xr:uid="{00000000-0005-0000-0000-000094010000}"/>
    <cellStyle name="Euro 28 3" xfId="316" xr:uid="{00000000-0005-0000-0000-000095010000}"/>
    <cellStyle name="Euro 28 3 2" xfId="317" xr:uid="{00000000-0005-0000-0000-000096010000}"/>
    <cellStyle name="Euro 28 3 2 2" xfId="318" xr:uid="{00000000-0005-0000-0000-000097010000}"/>
    <cellStyle name="Euro 28 3 2 3" xfId="319" xr:uid="{00000000-0005-0000-0000-000098010000}"/>
    <cellStyle name="Euro 28 3 3" xfId="320" xr:uid="{00000000-0005-0000-0000-000099010000}"/>
    <cellStyle name="Euro 28 3 3 2" xfId="5125" xr:uid="{00000000-0005-0000-0000-00009A010000}"/>
    <cellStyle name="Euro 28 3 4" xfId="321" xr:uid="{00000000-0005-0000-0000-00009B010000}"/>
    <cellStyle name="Euro 28 4" xfId="322" xr:uid="{00000000-0005-0000-0000-00009C010000}"/>
    <cellStyle name="Euro 28 4 2" xfId="4681" xr:uid="{00000000-0005-0000-0000-00009D010000}"/>
    <cellStyle name="Euro 28 5" xfId="323" xr:uid="{00000000-0005-0000-0000-00009E010000}"/>
    <cellStyle name="Euro 28 6" xfId="324" xr:uid="{00000000-0005-0000-0000-00009F010000}"/>
    <cellStyle name="Euro 28 6 2" xfId="5124" xr:uid="{00000000-0005-0000-0000-0000A0010000}"/>
    <cellStyle name="Euro 29" xfId="325" xr:uid="{00000000-0005-0000-0000-0000A1010000}"/>
    <cellStyle name="Euro 29 2" xfId="326" xr:uid="{00000000-0005-0000-0000-0000A2010000}"/>
    <cellStyle name="Euro 29 2 2" xfId="327" xr:uid="{00000000-0005-0000-0000-0000A3010000}"/>
    <cellStyle name="Euro 29 3" xfId="328" xr:uid="{00000000-0005-0000-0000-0000A4010000}"/>
    <cellStyle name="Euro 29 3 2" xfId="329" xr:uid="{00000000-0005-0000-0000-0000A5010000}"/>
    <cellStyle name="Euro 29 3 2 2" xfId="330" xr:uid="{00000000-0005-0000-0000-0000A6010000}"/>
    <cellStyle name="Euro 29 3 2 3" xfId="331" xr:uid="{00000000-0005-0000-0000-0000A7010000}"/>
    <cellStyle name="Euro 29 3 3" xfId="332" xr:uid="{00000000-0005-0000-0000-0000A8010000}"/>
    <cellStyle name="Euro 29 3 3 2" xfId="5127" xr:uid="{00000000-0005-0000-0000-0000A9010000}"/>
    <cellStyle name="Euro 29 3 4" xfId="333" xr:uid="{00000000-0005-0000-0000-0000AA010000}"/>
    <cellStyle name="Euro 29 4" xfId="334" xr:uid="{00000000-0005-0000-0000-0000AB010000}"/>
    <cellStyle name="Euro 29 4 2" xfId="4680" xr:uid="{00000000-0005-0000-0000-0000AC010000}"/>
    <cellStyle name="Euro 29 5" xfId="335" xr:uid="{00000000-0005-0000-0000-0000AD010000}"/>
    <cellStyle name="Euro 29 6" xfId="336" xr:uid="{00000000-0005-0000-0000-0000AE010000}"/>
    <cellStyle name="Euro 29 6 2" xfId="5126" xr:uid="{00000000-0005-0000-0000-0000AF010000}"/>
    <cellStyle name="Euro 3" xfId="337" xr:uid="{00000000-0005-0000-0000-0000B0010000}"/>
    <cellStyle name="Euro 3 2" xfId="338" xr:uid="{00000000-0005-0000-0000-0000B1010000}"/>
    <cellStyle name="Euro 3 2 2" xfId="339" xr:uid="{00000000-0005-0000-0000-0000B2010000}"/>
    <cellStyle name="Euro 3 3" xfId="340" xr:uid="{00000000-0005-0000-0000-0000B3010000}"/>
    <cellStyle name="Euro 3 3 2" xfId="341" xr:uid="{00000000-0005-0000-0000-0000B4010000}"/>
    <cellStyle name="Euro 3 3 2 2" xfId="342" xr:uid="{00000000-0005-0000-0000-0000B5010000}"/>
    <cellStyle name="Euro 3 3 2 3" xfId="343" xr:uid="{00000000-0005-0000-0000-0000B6010000}"/>
    <cellStyle name="Euro 3 3 3" xfId="344" xr:uid="{00000000-0005-0000-0000-0000B7010000}"/>
    <cellStyle name="Euro 3 3 3 2" xfId="5129" xr:uid="{00000000-0005-0000-0000-0000B8010000}"/>
    <cellStyle name="Euro 3 3 4" xfId="345" xr:uid="{00000000-0005-0000-0000-0000B9010000}"/>
    <cellStyle name="Euro 3 4" xfId="346" xr:uid="{00000000-0005-0000-0000-0000BA010000}"/>
    <cellStyle name="Euro 3 4 2" xfId="4679" xr:uid="{00000000-0005-0000-0000-0000BB010000}"/>
    <cellStyle name="Euro 3 5" xfId="347" xr:uid="{00000000-0005-0000-0000-0000BC010000}"/>
    <cellStyle name="Euro 3 6" xfId="348" xr:uid="{00000000-0005-0000-0000-0000BD010000}"/>
    <cellStyle name="Euro 3 6 2" xfId="5128" xr:uid="{00000000-0005-0000-0000-0000BE010000}"/>
    <cellStyle name="Euro 30" xfId="349" xr:uid="{00000000-0005-0000-0000-0000BF010000}"/>
    <cellStyle name="Euro 30 2" xfId="350" xr:uid="{00000000-0005-0000-0000-0000C0010000}"/>
    <cellStyle name="Euro 30 2 2" xfId="351" xr:uid="{00000000-0005-0000-0000-0000C1010000}"/>
    <cellStyle name="Euro 30 3" xfId="352" xr:uid="{00000000-0005-0000-0000-0000C2010000}"/>
    <cellStyle name="Euro 30 3 2" xfId="353" xr:uid="{00000000-0005-0000-0000-0000C3010000}"/>
    <cellStyle name="Euro 30 3 2 2" xfId="354" xr:uid="{00000000-0005-0000-0000-0000C4010000}"/>
    <cellStyle name="Euro 30 3 2 3" xfId="355" xr:uid="{00000000-0005-0000-0000-0000C5010000}"/>
    <cellStyle name="Euro 30 3 3" xfId="356" xr:uid="{00000000-0005-0000-0000-0000C6010000}"/>
    <cellStyle name="Euro 30 3 3 2" xfId="5131" xr:uid="{00000000-0005-0000-0000-0000C7010000}"/>
    <cellStyle name="Euro 30 3 4" xfId="357" xr:uid="{00000000-0005-0000-0000-0000C8010000}"/>
    <cellStyle name="Euro 30 4" xfId="358" xr:uid="{00000000-0005-0000-0000-0000C9010000}"/>
    <cellStyle name="Euro 30 4 2" xfId="4678" xr:uid="{00000000-0005-0000-0000-0000CA010000}"/>
    <cellStyle name="Euro 30 5" xfId="359" xr:uid="{00000000-0005-0000-0000-0000CB010000}"/>
    <cellStyle name="Euro 30 6" xfId="360" xr:uid="{00000000-0005-0000-0000-0000CC010000}"/>
    <cellStyle name="Euro 30 6 2" xfId="5130" xr:uid="{00000000-0005-0000-0000-0000CD010000}"/>
    <cellStyle name="Euro 31" xfId="361" xr:uid="{00000000-0005-0000-0000-0000CE010000}"/>
    <cellStyle name="Euro 31 2" xfId="362" xr:uid="{00000000-0005-0000-0000-0000CF010000}"/>
    <cellStyle name="Euro 31 2 2" xfId="363" xr:uid="{00000000-0005-0000-0000-0000D0010000}"/>
    <cellStyle name="Euro 31 3" xfId="364" xr:uid="{00000000-0005-0000-0000-0000D1010000}"/>
    <cellStyle name="Euro 31 3 2" xfId="365" xr:uid="{00000000-0005-0000-0000-0000D2010000}"/>
    <cellStyle name="Euro 31 3 2 2" xfId="366" xr:uid="{00000000-0005-0000-0000-0000D3010000}"/>
    <cellStyle name="Euro 31 3 2 3" xfId="367" xr:uid="{00000000-0005-0000-0000-0000D4010000}"/>
    <cellStyle name="Euro 31 3 3" xfId="368" xr:uid="{00000000-0005-0000-0000-0000D5010000}"/>
    <cellStyle name="Euro 31 3 3 2" xfId="5133" xr:uid="{00000000-0005-0000-0000-0000D6010000}"/>
    <cellStyle name="Euro 31 3 4" xfId="369" xr:uid="{00000000-0005-0000-0000-0000D7010000}"/>
    <cellStyle name="Euro 31 4" xfId="370" xr:uid="{00000000-0005-0000-0000-0000D8010000}"/>
    <cellStyle name="Euro 31 4 2" xfId="4677" xr:uid="{00000000-0005-0000-0000-0000D9010000}"/>
    <cellStyle name="Euro 31 5" xfId="371" xr:uid="{00000000-0005-0000-0000-0000DA010000}"/>
    <cellStyle name="Euro 31 6" xfId="372" xr:uid="{00000000-0005-0000-0000-0000DB010000}"/>
    <cellStyle name="Euro 31 6 2" xfId="5132" xr:uid="{00000000-0005-0000-0000-0000DC010000}"/>
    <cellStyle name="Euro 32" xfId="373" xr:uid="{00000000-0005-0000-0000-0000DD010000}"/>
    <cellStyle name="Euro 32 2" xfId="374" xr:uid="{00000000-0005-0000-0000-0000DE010000}"/>
    <cellStyle name="Euro 32 2 2" xfId="375" xr:uid="{00000000-0005-0000-0000-0000DF010000}"/>
    <cellStyle name="Euro 32 3" xfId="376" xr:uid="{00000000-0005-0000-0000-0000E0010000}"/>
    <cellStyle name="Euro 32 3 2" xfId="377" xr:uid="{00000000-0005-0000-0000-0000E1010000}"/>
    <cellStyle name="Euro 32 3 2 2" xfId="378" xr:uid="{00000000-0005-0000-0000-0000E2010000}"/>
    <cellStyle name="Euro 32 3 2 3" xfId="379" xr:uid="{00000000-0005-0000-0000-0000E3010000}"/>
    <cellStyle name="Euro 32 3 3" xfId="380" xr:uid="{00000000-0005-0000-0000-0000E4010000}"/>
    <cellStyle name="Euro 32 3 3 2" xfId="5135" xr:uid="{00000000-0005-0000-0000-0000E5010000}"/>
    <cellStyle name="Euro 32 3 4" xfId="381" xr:uid="{00000000-0005-0000-0000-0000E6010000}"/>
    <cellStyle name="Euro 32 4" xfId="382" xr:uid="{00000000-0005-0000-0000-0000E7010000}"/>
    <cellStyle name="Euro 32 4 2" xfId="4676" xr:uid="{00000000-0005-0000-0000-0000E8010000}"/>
    <cellStyle name="Euro 32 5" xfId="383" xr:uid="{00000000-0005-0000-0000-0000E9010000}"/>
    <cellStyle name="Euro 32 6" xfId="384" xr:uid="{00000000-0005-0000-0000-0000EA010000}"/>
    <cellStyle name="Euro 32 6 2" xfId="5134" xr:uid="{00000000-0005-0000-0000-0000EB010000}"/>
    <cellStyle name="Euro 33" xfId="385" xr:uid="{00000000-0005-0000-0000-0000EC010000}"/>
    <cellStyle name="Euro 33 2" xfId="386" xr:uid="{00000000-0005-0000-0000-0000ED010000}"/>
    <cellStyle name="Euro 33 2 2" xfId="387" xr:uid="{00000000-0005-0000-0000-0000EE010000}"/>
    <cellStyle name="Euro 33 3" xfId="388" xr:uid="{00000000-0005-0000-0000-0000EF010000}"/>
    <cellStyle name="Euro 33 3 2" xfId="389" xr:uid="{00000000-0005-0000-0000-0000F0010000}"/>
    <cellStyle name="Euro 33 3 2 2" xfId="390" xr:uid="{00000000-0005-0000-0000-0000F1010000}"/>
    <cellStyle name="Euro 33 3 2 3" xfId="391" xr:uid="{00000000-0005-0000-0000-0000F2010000}"/>
    <cellStyle name="Euro 33 3 3" xfId="392" xr:uid="{00000000-0005-0000-0000-0000F3010000}"/>
    <cellStyle name="Euro 33 3 3 2" xfId="5137" xr:uid="{00000000-0005-0000-0000-0000F4010000}"/>
    <cellStyle name="Euro 33 3 4" xfId="393" xr:uid="{00000000-0005-0000-0000-0000F5010000}"/>
    <cellStyle name="Euro 33 4" xfId="394" xr:uid="{00000000-0005-0000-0000-0000F6010000}"/>
    <cellStyle name="Euro 33 4 2" xfId="4675" xr:uid="{00000000-0005-0000-0000-0000F7010000}"/>
    <cellStyle name="Euro 33 5" xfId="395" xr:uid="{00000000-0005-0000-0000-0000F8010000}"/>
    <cellStyle name="Euro 33 6" xfId="396" xr:uid="{00000000-0005-0000-0000-0000F9010000}"/>
    <cellStyle name="Euro 33 6 2" xfId="5136" xr:uid="{00000000-0005-0000-0000-0000FA010000}"/>
    <cellStyle name="Euro 34" xfId="397" xr:uid="{00000000-0005-0000-0000-0000FB010000}"/>
    <cellStyle name="Euro 34 2" xfId="398" xr:uid="{00000000-0005-0000-0000-0000FC010000}"/>
    <cellStyle name="Euro 34 2 2" xfId="399" xr:uid="{00000000-0005-0000-0000-0000FD010000}"/>
    <cellStyle name="Euro 34 3" xfId="400" xr:uid="{00000000-0005-0000-0000-0000FE010000}"/>
    <cellStyle name="Euro 34 3 2" xfId="401" xr:uid="{00000000-0005-0000-0000-0000FF010000}"/>
    <cellStyle name="Euro 34 3 2 2" xfId="402" xr:uid="{00000000-0005-0000-0000-000000020000}"/>
    <cellStyle name="Euro 34 3 2 3" xfId="403" xr:uid="{00000000-0005-0000-0000-000001020000}"/>
    <cellStyle name="Euro 34 3 3" xfId="404" xr:uid="{00000000-0005-0000-0000-000002020000}"/>
    <cellStyle name="Euro 34 3 3 2" xfId="5139" xr:uid="{00000000-0005-0000-0000-000003020000}"/>
    <cellStyle name="Euro 34 3 4" xfId="405" xr:uid="{00000000-0005-0000-0000-000004020000}"/>
    <cellStyle name="Euro 34 4" xfId="406" xr:uid="{00000000-0005-0000-0000-000005020000}"/>
    <cellStyle name="Euro 34 4 2" xfId="4672" xr:uid="{00000000-0005-0000-0000-000006020000}"/>
    <cellStyle name="Euro 34 5" xfId="407" xr:uid="{00000000-0005-0000-0000-000007020000}"/>
    <cellStyle name="Euro 34 6" xfId="408" xr:uid="{00000000-0005-0000-0000-000008020000}"/>
    <cellStyle name="Euro 34 6 2" xfId="5138" xr:uid="{00000000-0005-0000-0000-000009020000}"/>
    <cellStyle name="Euro 35" xfId="409" xr:uid="{00000000-0005-0000-0000-00000A020000}"/>
    <cellStyle name="Euro 35 2" xfId="410" xr:uid="{00000000-0005-0000-0000-00000B020000}"/>
    <cellStyle name="Euro 35 2 2" xfId="411" xr:uid="{00000000-0005-0000-0000-00000C020000}"/>
    <cellStyle name="Euro 35 3" xfId="412" xr:uid="{00000000-0005-0000-0000-00000D020000}"/>
    <cellStyle name="Euro 35 3 2" xfId="413" xr:uid="{00000000-0005-0000-0000-00000E020000}"/>
    <cellStyle name="Euro 35 3 2 2" xfId="414" xr:uid="{00000000-0005-0000-0000-00000F020000}"/>
    <cellStyle name="Euro 35 3 2 3" xfId="415" xr:uid="{00000000-0005-0000-0000-000010020000}"/>
    <cellStyle name="Euro 35 3 3" xfId="416" xr:uid="{00000000-0005-0000-0000-000011020000}"/>
    <cellStyle name="Euro 35 3 3 2" xfId="5141" xr:uid="{00000000-0005-0000-0000-000012020000}"/>
    <cellStyle name="Euro 35 3 4" xfId="417" xr:uid="{00000000-0005-0000-0000-000013020000}"/>
    <cellStyle name="Euro 35 4" xfId="418" xr:uid="{00000000-0005-0000-0000-000014020000}"/>
    <cellStyle name="Euro 35 4 2" xfId="4669" xr:uid="{00000000-0005-0000-0000-000015020000}"/>
    <cellStyle name="Euro 35 5" xfId="419" xr:uid="{00000000-0005-0000-0000-000016020000}"/>
    <cellStyle name="Euro 35 6" xfId="420" xr:uid="{00000000-0005-0000-0000-000017020000}"/>
    <cellStyle name="Euro 35 6 2" xfId="5140" xr:uid="{00000000-0005-0000-0000-000018020000}"/>
    <cellStyle name="Euro 36" xfId="421" xr:uid="{00000000-0005-0000-0000-000019020000}"/>
    <cellStyle name="Euro 36 2" xfId="422" xr:uid="{00000000-0005-0000-0000-00001A020000}"/>
    <cellStyle name="Euro 36 2 2" xfId="423" xr:uid="{00000000-0005-0000-0000-00001B020000}"/>
    <cellStyle name="Euro 36 3" xfId="424" xr:uid="{00000000-0005-0000-0000-00001C020000}"/>
    <cellStyle name="Euro 36 3 2" xfId="425" xr:uid="{00000000-0005-0000-0000-00001D020000}"/>
    <cellStyle name="Euro 36 3 2 2" xfId="426" xr:uid="{00000000-0005-0000-0000-00001E020000}"/>
    <cellStyle name="Euro 36 3 2 3" xfId="427" xr:uid="{00000000-0005-0000-0000-00001F020000}"/>
    <cellStyle name="Euro 36 3 3" xfId="428" xr:uid="{00000000-0005-0000-0000-000020020000}"/>
    <cellStyle name="Euro 36 3 3 2" xfId="5143" xr:uid="{00000000-0005-0000-0000-000021020000}"/>
    <cellStyle name="Euro 36 3 4" xfId="429" xr:uid="{00000000-0005-0000-0000-000022020000}"/>
    <cellStyle name="Euro 36 4" xfId="430" xr:uid="{00000000-0005-0000-0000-000023020000}"/>
    <cellStyle name="Euro 36 4 2" xfId="4667" xr:uid="{00000000-0005-0000-0000-000024020000}"/>
    <cellStyle name="Euro 36 5" xfId="431" xr:uid="{00000000-0005-0000-0000-000025020000}"/>
    <cellStyle name="Euro 36 6" xfId="432" xr:uid="{00000000-0005-0000-0000-000026020000}"/>
    <cellStyle name="Euro 36 6 2" xfId="5142" xr:uid="{00000000-0005-0000-0000-000027020000}"/>
    <cellStyle name="Euro 37" xfId="433" xr:uid="{00000000-0005-0000-0000-000028020000}"/>
    <cellStyle name="Euro 37 2" xfId="434" xr:uid="{00000000-0005-0000-0000-000029020000}"/>
    <cellStyle name="Euro 37 2 2" xfId="435" xr:uid="{00000000-0005-0000-0000-00002A020000}"/>
    <cellStyle name="Euro 37 3" xfId="436" xr:uid="{00000000-0005-0000-0000-00002B020000}"/>
    <cellStyle name="Euro 37 3 2" xfId="437" xr:uid="{00000000-0005-0000-0000-00002C020000}"/>
    <cellStyle name="Euro 37 3 2 2" xfId="438" xr:uid="{00000000-0005-0000-0000-00002D020000}"/>
    <cellStyle name="Euro 37 3 2 3" xfId="439" xr:uid="{00000000-0005-0000-0000-00002E020000}"/>
    <cellStyle name="Euro 37 3 3" xfId="440" xr:uid="{00000000-0005-0000-0000-00002F020000}"/>
    <cellStyle name="Euro 37 3 3 2" xfId="5145" xr:uid="{00000000-0005-0000-0000-000030020000}"/>
    <cellStyle name="Euro 37 3 4" xfId="441" xr:uid="{00000000-0005-0000-0000-000031020000}"/>
    <cellStyle name="Euro 37 4" xfId="442" xr:uid="{00000000-0005-0000-0000-000032020000}"/>
    <cellStyle name="Euro 37 4 2" xfId="4665" xr:uid="{00000000-0005-0000-0000-000033020000}"/>
    <cellStyle name="Euro 37 5" xfId="443" xr:uid="{00000000-0005-0000-0000-000034020000}"/>
    <cellStyle name="Euro 37 6" xfId="444" xr:uid="{00000000-0005-0000-0000-000035020000}"/>
    <cellStyle name="Euro 37 6 2" xfId="5144" xr:uid="{00000000-0005-0000-0000-000036020000}"/>
    <cellStyle name="Euro 38" xfId="445" xr:uid="{00000000-0005-0000-0000-000037020000}"/>
    <cellStyle name="Euro 38 2" xfId="446" xr:uid="{00000000-0005-0000-0000-000038020000}"/>
    <cellStyle name="Euro 38 2 2" xfId="447" xr:uid="{00000000-0005-0000-0000-000039020000}"/>
    <cellStyle name="Euro 38 3" xfId="448" xr:uid="{00000000-0005-0000-0000-00003A020000}"/>
    <cellStyle name="Euro 38 3 2" xfId="449" xr:uid="{00000000-0005-0000-0000-00003B020000}"/>
    <cellStyle name="Euro 38 3 2 2" xfId="450" xr:uid="{00000000-0005-0000-0000-00003C020000}"/>
    <cellStyle name="Euro 38 3 2 3" xfId="451" xr:uid="{00000000-0005-0000-0000-00003D020000}"/>
    <cellStyle name="Euro 38 3 3" xfId="452" xr:uid="{00000000-0005-0000-0000-00003E020000}"/>
    <cellStyle name="Euro 38 3 3 2" xfId="5147" xr:uid="{00000000-0005-0000-0000-00003F020000}"/>
    <cellStyle name="Euro 38 3 4" xfId="453" xr:uid="{00000000-0005-0000-0000-000040020000}"/>
    <cellStyle name="Euro 38 4" xfId="454" xr:uid="{00000000-0005-0000-0000-000041020000}"/>
    <cellStyle name="Euro 38 4 2" xfId="4664" xr:uid="{00000000-0005-0000-0000-000042020000}"/>
    <cellStyle name="Euro 38 5" xfId="455" xr:uid="{00000000-0005-0000-0000-000043020000}"/>
    <cellStyle name="Euro 38 6" xfId="456" xr:uid="{00000000-0005-0000-0000-000044020000}"/>
    <cellStyle name="Euro 38 6 2" xfId="5146" xr:uid="{00000000-0005-0000-0000-000045020000}"/>
    <cellStyle name="Euro 39" xfId="457" xr:uid="{00000000-0005-0000-0000-000046020000}"/>
    <cellStyle name="Euro 39 2" xfId="458" xr:uid="{00000000-0005-0000-0000-000047020000}"/>
    <cellStyle name="Euro 39 2 2" xfId="459" xr:uid="{00000000-0005-0000-0000-000048020000}"/>
    <cellStyle name="Euro 39 3" xfId="460" xr:uid="{00000000-0005-0000-0000-000049020000}"/>
    <cellStyle name="Euro 39 3 2" xfId="461" xr:uid="{00000000-0005-0000-0000-00004A020000}"/>
    <cellStyle name="Euro 39 3 2 2" xfId="462" xr:uid="{00000000-0005-0000-0000-00004B020000}"/>
    <cellStyle name="Euro 39 3 2 3" xfId="463" xr:uid="{00000000-0005-0000-0000-00004C020000}"/>
    <cellStyle name="Euro 39 3 3" xfId="464" xr:uid="{00000000-0005-0000-0000-00004D020000}"/>
    <cellStyle name="Euro 39 3 3 2" xfId="5149" xr:uid="{00000000-0005-0000-0000-00004E020000}"/>
    <cellStyle name="Euro 39 3 4" xfId="465" xr:uid="{00000000-0005-0000-0000-00004F020000}"/>
    <cellStyle name="Euro 39 4" xfId="466" xr:uid="{00000000-0005-0000-0000-000050020000}"/>
    <cellStyle name="Euro 39 4 2" xfId="4663" xr:uid="{00000000-0005-0000-0000-000051020000}"/>
    <cellStyle name="Euro 39 5" xfId="467" xr:uid="{00000000-0005-0000-0000-000052020000}"/>
    <cellStyle name="Euro 39 6" xfId="468" xr:uid="{00000000-0005-0000-0000-000053020000}"/>
    <cellStyle name="Euro 39 6 2" xfId="5148" xr:uid="{00000000-0005-0000-0000-000054020000}"/>
    <cellStyle name="Euro 4" xfId="469" xr:uid="{00000000-0005-0000-0000-000055020000}"/>
    <cellStyle name="Euro 4 2" xfId="470" xr:uid="{00000000-0005-0000-0000-000056020000}"/>
    <cellStyle name="Euro 4 2 2" xfId="471" xr:uid="{00000000-0005-0000-0000-000057020000}"/>
    <cellStyle name="Euro 4 3" xfId="472" xr:uid="{00000000-0005-0000-0000-000058020000}"/>
    <cellStyle name="Euro 4 3 2" xfId="473" xr:uid="{00000000-0005-0000-0000-000059020000}"/>
    <cellStyle name="Euro 4 3 2 2" xfId="474" xr:uid="{00000000-0005-0000-0000-00005A020000}"/>
    <cellStyle name="Euro 4 3 2 3" xfId="475" xr:uid="{00000000-0005-0000-0000-00005B020000}"/>
    <cellStyle name="Euro 4 3 3" xfId="476" xr:uid="{00000000-0005-0000-0000-00005C020000}"/>
    <cellStyle name="Euro 4 3 3 2" xfId="5151" xr:uid="{00000000-0005-0000-0000-00005D020000}"/>
    <cellStyle name="Euro 4 3 4" xfId="477" xr:uid="{00000000-0005-0000-0000-00005E020000}"/>
    <cellStyle name="Euro 4 4" xfId="478" xr:uid="{00000000-0005-0000-0000-00005F020000}"/>
    <cellStyle name="Euro 4 4 2" xfId="4661" xr:uid="{00000000-0005-0000-0000-000060020000}"/>
    <cellStyle name="Euro 4 5" xfId="479" xr:uid="{00000000-0005-0000-0000-000061020000}"/>
    <cellStyle name="Euro 4 6" xfId="480" xr:uid="{00000000-0005-0000-0000-000062020000}"/>
    <cellStyle name="Euro 4 6 2" xfId="5150" xr:uid="{00000000-0005-0000-0000-000063020000}"/>
    <cellStyle name="Euro 40" xfId="481" xr:uid="{00000000-0005-0000-0000-000064020000}"/>
    <cellStyle name="Euro 40 2" xfId="482" xr:uid="{00000000-0005-0000-0000-000065020000}"/>
    <cellStyle name="Euro 40 2 2" xfId="483" xr:uid="{00000000-0005-0000-0000-000066020000}"/>
    <cellStyle name="Euro 40 3" xfId="484" xr:uid="{00000000-0005-0000-0000-000067020000}"/>
    <cellStyle name="Euro 40 3 2" xfId="485" xr:uid="{00000000-0005-0000-0000-000068020000}"/>
    <cellStyle name="Euro 40 3 2 2" xfId="486" xr:uid="{00000000-0005-0000-0000-000069020000}"/>
    <cellStyle name="Euro 40 3 2 3" xfId="487" xr:uid="{00000000-0005-0000-0000-00006A020000}"/>
    <cellStyle name="Euro 40 3 3" xfId="488" xr:uid="{00000000-0005-0000-0000-00006B020000}"/>
    <cellStyle name="Euro 40 3 3 2" xfId="5153" xr:uid="{00000000-0005-0000-0000-00006C020000}"/>
    <cellStyle name="Euro 40 3 4" xfId="489" xr:uid="{00000000-0005-0000-0000-00006D020000}"/>
    <cellStyle name="Euro 40 4" xfId="490" xr:uid="{00000000-0005-0000-0000-00006E020000}"/>
    <cellStyle name="Euro 40 4 2" xfId="4660" xr:uid="{00000000-0005-0000-0000-00006F020000}"/>
    <cellStyle name="Euro 40 5" xfId="491" xr:uid="{00000000-0005-0000-0000-000070020000}"/>
    <cellStyle name="Euro 40 6" xfId="492" xr:uid="{00000000-0005-0000-0000-000071020000}"/>
    <cellStyle name="Euro 40 6 2" xfId="5152" xr:uid="{00000000-0005-0000-0000-000072020000}"/>
    <cellStyle name="Euro 41" xfId="493" xr:uid="{00000000-0005-0000-0000-000073020000}"/>
    <cellStyle name="Euro 41 2" xfId="494" xr:uid="{00000000-0005-0000-0000-000074020000}"/>
    <cellStyle name="Euro 41 2 2" xfId="495" xr:uid="{00000000-0005-0000-0000-000075020000}"/>
    <cellStyle name="Euro 41 3" xfId="496" xr:uid="{00000000-0005-0000-0000-000076020000}"/>
    <cellStyle name="Euro 41 3 2" xfId="497" xr:uid="{00000000-0005-0000-0000-000077020000}"/>
    <cellStyle name="Euro 41 3 2 2" xfId="498" xr:uid="{00000000-0005-0000-0000-000078020000}"/>
    <cellStyle name="Euro 41 3 2 3" xfId="499" xr:uid="{00000000-0005-0000-0000-000079020000}"/>
    <cellStyle name="Euro 41 3 3" xfId="500" xr:uid="{00000000-0005-0000-0000-00007A020000}"/>
    <cellStyle name="Euro 41 3 3 2" xfId="5155" xr:uid="{00000000-0005-0000-0000-00007B020000}"/>
    <cellStyle name="Euro 41 3 4" xfId="501" xr:uid="{00000000-0005-0000-0000-00007C020000}"/>
    <cellStyle name="Euro 41 4" xfId="502" xr:uid="{00000000-0005-0000-0000-00007D020000}"/>
    <cellStyle name="Euro 41 4 2" xfId="4657" xr:uid="{00000000-0005-0000-0000-00007E020000}"/>
    <cellStyle name="Euro 41 5" xfId="503" xr:uid="{00000000-0005-0000-0000-00007F020000}"/>
    <cellStyle name="Euro 41 6" xfId="504" xr:uid="{00000000-0005-0000-0000-000080020000}"/>
    <cellStyle name="Euro 41 6 2" xfId="5154" xr:uid="{00000000-0005-0000-0000-000081020000}"/>
    <cellStyle name="Euro 42" xfId="505" xr:uid="{00000000-0005-0000-0000-000082020000}"/>
    <cellStyle name="Euro 42 2" xfId="506" xr:uid="{00000000-0005-0000-0000-000083020000}"/>
    <cellStyle name="Euro 42 2 2" xfId="507" xr:uid="{00000000-0005-0000-0000-000084020000}"/>
    <cellStyle name="Euro 42 3" xfId="508" xr:uid="{00000000-0005-0000-0000-000085020000}"/>
    <cellStyle name="Euro 42 3 2" xfId="509" xr:uid="{00000000-0005-0000-0000-000086020000}"/>
    <cellStyle name="Euro 42 3 2 2" xfId="510" xr:uid="{00000000-0005-0000-0000-000087020000}"/>
    <cellStyle name="Euro 42 3 2 3" xfId="511" xr:uid="{00000000-0005-0000-0000-000088020000}"/>
    <cellStyle name="Euro 42 3 3" xfId="512" xr:uid="{00000000-0005-0000-0000-000089020000}"/>
    <cellStyle name="Euro 42 3 3 2" xfId="5157" xr:uid="{00000000-0005-0000-0000-00008A020000}"/>
    <cellStyle name="Euro 42 3 4" xfId="513" xr:uid="{00000000-0005-0000-0000-00008B020000}"/>
    <cellStyle name="Euro 42 4" xfId="514" xr:uid="{00000000-0005-0000-0000-00008C020000}"/>
    <cellStyle name="Euro 42 4 2" xfId="4655" xr:uid="{00000000-0005-0000-0000-00008D020000}"/>
    <cellStyle name="Euro 42 5" xfId="515" xr:uid="{00000000-0005-0000-0000-00008E020000}"/>
    <cellStyle name="Euro 42 6" xfId="516" xr:uid="{00000000-0005-0000-0000-00008F020000}"/>
    <cellStyle name="Euro 42 6 2" xfId="5156" xr:uid="{00000000-0005-0000-0000-000090020000}"/>
    <cellStyle name="Euro 43" xfId="517" xr:uid="{00000000-0005-0000-0000-000091020000}"/>
    <cellStyle name="Euro 43 2" xfId="518" xr:uid="{00000000-0005-0000-0000-000092020000}"/>
    <cellStyle name="Euro 43 2 2" xfId="519" xr:uid="{00000000-0005-0000-0000-000093020000}"/>
    <cellStyle name="Euro 43 3" xfId="520" xr:uid="{00000000-0005-0000-0000-000094020000}"/>
    <cellStyle name="Euro 43 3 2" xfId="521" xr:uid="{00000000-0005-0000-0000-000095020000}"/>
    <cellStyle name="Euro 43 3 2 2" xfId="522" xr:uid="{00000000-0005-0000-0000-000096020000}"/>
    <cellStyle name="Euro 43 3 2 3" xfId="523" xr:uid="{00000000-0005-0000-0000-000097020000}"/>
    <cellStyle name="Euro 43 3 3" xfId="524" xr:uid="{00000000-0005-0000-0000-000098020000}"/>
    <cellStyle name="Euro 43 3 3 2" xfId="5159" xr:uid="{00000000-0005-0000-0000-000099020000}"/>
    <cellStyle name="Euro 43 3 4" xfId="525" xr:uid="{00000000-0005-0000-0000-00009A020000}"/>
    <cellStyle name="Euro 43 4" xfId="526" xr:uid="{00000000-0005-0000-0000-00009B020000}"/>
    <cellStyle name="Euro 43 4 2" xfId="4653" xr:uid="{00000000-0005-0000-0000-00009C020000}"/>
    <cellStyle name="Euro 43 5" xfId="527" xr:uid="{00000000-0005-0000-0000-00009D020000}"/>
    <cellStyle name="Euro 43 6" xfId="528" xr:uid="{00000000-0005-0000-0000-00009E020000}"/>
    <cellStyle name="Euro 43 6 2" xfId="5158" xr:uid="{00000000-0005-0000-0000-00009F020000}"/>
    <cellStyle name="Euro 44" xfId="529" xr:uid="{00000000-0005-0000-0000-0000A0020000}"/>
    <cellStyle name="Euro 44 2" xfId="530" xr:uid="{00000000-0005-0000-0000-0000A1020000}"/>
    <cellStyle name="Euro 44 2 2" xfId="531" xr:uid="{00000000-0005-0000-0000-0000A2020000}"/>
    <cellStyle name="Euro 44 3" xfId="532" xr:uid="{00000000-0005-0000-0000-0000A3020000}"/>
    <cellStyle name="Euro 44 3 2" xfId="533" xr:uid="{00000000-0005-0000-0000-0000A4020000}"/>
    <cellStyle name="Euro 44 3 2 2" xfId="534" xr:uid="{00000000-0005-0000-0000-0000A5020000}"/>
    <cellStyle name="Euro 44 3 2 3" xfId="535" xr:uid="{00000000-0005-0000-0000-0000A6020000}"/>
    <cellStyle name="Euro 44 3 3" xfId="536" xr:uid="{00000000-0005-0000-0000-0000A7020000}"/>
    <cellStyle name="Euro 44 3 3 2" xfId="5161" xr:uid="{00000000-0005-0000-0000-0000A8020000}"/>
    <cellStyle name="Euro 44 3 4" xfId="537" xr:uid="{00000000-0005-0000-0000-0000A9020000}"/>
    <cellStyle name="Euro 44 4" xfId="538" xr:uid="{00000000-0005-0000-0000-0000AA020000}"/>
    <cellStyle name="Euro 44 4 2" xfId="4651" xr:uid="{00000000-0005-0000-0000-0000AB020000}"/>
    <cellStyle name="Euro 44 5" xfId="539" xr:uid="{00000000-0005-0000-0000-0000AC020000}"/>
    <cellStyle name="Euro 44 6" xfId="540" xr:uid="{00000000-0005-0000-0000-0000AD020000}"/>
    <cellStyle name="Euro 44 6 2" xfId="5160" xr:uid="{00000000-0005-0000-0000-0000AE020000}"/>
    <cellStyle name="Euro 45" xfId="541" xr:uid="{00000000-0005-0000-0000-0000AF020000}"/>
    <cellStyle name="Euro 45 2" xfId="542" xr:uid="{00000000-0005-0000-0000-0000B0020000}"/>
    <cellStyle name="Euro 45 3" xfId="3984" xr:uid="{00000000-0005-0000-0000-0000B1020000}"/>
    <cellStyle name="Euro 45 4" xfId="4807" xr:uid="{00000000-0005-0000-0000-0000B2020000}"/>
    <cellStyle name="Euro 46" xfId="543" xr:uid="{00000000-0005-0000-0000-0000B3020000}"/>
    <cellStyle name="Euro 46 2" xfId="544" xr:uid="{00000000-0005-0000-0000-0000B4020000}"/>
    <cellStyle name="Euro 47" xfId="545" xr:uid="{00000000-0005-0000-0000-0000B5020000}"/>
    <cellStyle name="Euro 47 2" xfId="546" xr:uid="{00000000-0005-0000-0000-0000B6020000}"/>
    <cellStyle name="Euro 47 2 2" xfId="547" xr:uid="{00000000-0005-0000-0000-0000B7020000}"/>
    <cellStyle name="Euro 47 2 3" xfId="548" xr:uid="{00000000-0005-0000-0000-0000B8020000}"/>
    <cellStyle name="Euro 47 3" xfId="549" xr:uid="{00000000-0005-0000-0000-0000B9020000}"/>
    <cellStyle name="Euro 47 3 2" xfId="5162" xr:uid="{00000000-0005-0000-0000-0000BA020000}"/>
    <cellStyle name="Euro 47 4" xfId="550" xr:uid="{00000000-0005-0000-0000-0000BB020000}"/>
    <cellStyle name="Euro 48" xfId="551" xr:uid="{00000000-0005-0000-0000-0000BC020000}"/>
    <cellStyle name="Euro 48 2" xfId="552" xr:uid="{00000000-0005-0000-0000-0000BD020000}"/>
    <cellStyle name="Euro 49" xfId="553" xr:uid="{00000000-0005-0000-0000-0000BE020000}"/>
    <cellStyle name="Euro 49 2" xfId="4648" xr:uid="{00000000-0005-0000-0000-0000BF020000}"/>
    <cellStyle name="Euro 5" xfId="554" xr:uid="{00000000-0005-0000-0000-0000C0020000}"/>
    <cellStyle name="Euro 5 2" xfId="555" xr:uid="{00000000-0005-0000-0000-0000C1020000}"/>
    <cellStyle name="Euro 5 2 2" xfId="556" xr:uid="{00000000-0005-0000-0000-0000C2020000}"/>
    <cellStyle name="Euro 5 3" xfId="557" xr:uid="{00000000-0005-0000-0000-0000C3020000}"/>
    <cellStyle name="Euro 5 3 2" xfId="558" xr:uid="{00000000-0005-0000-0000-0000C4020000}"/>
    <cellStyle name="Euro 5 3 2 2" xfId="559" xr:uid="{00000000-0005-0000-0000-0000C5020000}"/>
    <cellStyle name="Euro 5 3 2 3" xfId="560" xr:uid="{00000000-0005-0000-0000-0000C6020000}"/>
    <cellStyle name="Euro 5 3 3" xfId="561" xr:uid="{00000000-0005-0000-0000-0000C7020000}"/>
    <cellStyle name="Euro 5 3 3 2" xfId="5164" xr:uid="{00000000-0005-0000-0000-0000C8020000}"/>
    <cellStyle name="Euro 5 3 4" xfId="562" xr:uid="{00000000-0005-0000-0000-0000C9020000}"/>
    <cellStyle name="Euro 5 4" xfId="563" xr:uid="{00000000-0005-0000-0000-0000CA020000}"/>
    <cellStyle name="Euro 5 4 2" xfId="4646" xr:uid="{00000000-0005-0000-0000-0000CB020000}"/>
    <cellStyle name="Euro 5 5" xfId="564" xr:uid="{00000000-0005-0000-0000-0000CC020000}"/>
    <cellStyle name="Euro 5 6" xfId="565" xr:uid="{00000000-0005-0000-0000-0000CD020000}"/>
    <cellStyle name="Euro 5 6 2" xfId="5163" xr:uid="{00000000-0005-0000-0000-0000CE020000}"/>
    <cellStyle name="Euro 50" xfId="566" xr:uid="{00000000-0005-0000-0000-0000CF020000}"/>
    <cellStyle name="Euro 51" xfId="567" xr:uid="{00000000-0005-0000-0000-0000D0020000}"/>
    <cellStyle name="Euro 51 2" xfId="5085" xr:uid="{00000000-0005-0000-0000-0000D1020000}"/>
    <cellStyle name="Euro 6" xfId="568" xr:uid="{00000000-0005-0000-0000-0000D2020000}"/>
    <cellStyle name="Euro 6 2" xfId="569" xr:uid="{00000000-0005-0000-0000-0000D3020000}"/>
    <cellStyle name="Euro 6 2 2" xfId="570" xr:uid="{00000000-0005-0000-0000-0000D4020000}"/>
    <cellStyle name="Euro 6 3" xfId="571" xr:uid="{00000000-0005-0000-0000-0000D5020000}"/>
    <cellStyle name="Euro 6 3 2" xfId="572" xr:uid="{00000000-0005-0000-0000-0000D6020000}"/>
    <cellStyle name="Euro 6 3 2 2" xfId="573" xr:uid="{00000000-0005-0000-0000-0000D7020000}"/>
    <cellStyle name="Euro 6 3 2 3" xfId="574" xr:uid="{00000000-0005-0000-0000-0000D8020000}"/>
    <cellStyle name="Euro 6 3 3" xfId="575" xr:uid="{00000000-0005-0000-0000-0000D9020000}"/>
    <cellStyle name="Euro 6 3 3 2" xfId="5166" xr:uid="{00000000-0005-0000-0000-0000DA020000}"/>
    <cellStyle name="Euro 6 3 4" xfId="576" xr:uid="{00000000-0005-0000-0000-0000DB020000}"/>
    <cellStyle name="Euro 6 4" xfId="577" xr:uid="{00000000-0005-0000-0000-0000DC020000}"/>
    <cellStyle name="Euro 6 4 2" xfId="4644" xr:uid="{00000000-0005-0000-0000-0000DD020000}"/>
    <cellStyle name="Euro 6 5" xfId="578" xr:uid="{00000000-0005-0000-0000-0000DE020000}"/>
    <cellStyle name="Euro 6 6" xfId="579" xr:uid="{00000000-0005-0000-0000-0000DF020000}"/>
    <cellStyle name="Euro 6 6 2" xfId="5165" xr:uid="{00000000-0005-0000-0000-0000E0020000}"/>
    <cellStyle name="Euro 7" xfId="580" xr:uid="{00000000-0005-0000-0000-0000E1020000}"/>
    <cellStyle name="Euro 7 2" xfId="581" xr:uid="{00000000-0005-0000-0000-0000E2020000}"/>
    <cellStyle name="Euro 7 2 2" xfId="582" xr:uid="{00000000-0005-0000-0000-0000E3020000}"/>
    <cellStyle name="Euro 7 3" xfId="583" xr:uid="{00000000-0005-0000-0000-0000E4020000}"/>
    <cellStyle name="Euro 7 3 2" xfId="584" xr:uid="{00000000-0005-0000-0000-0000E5020000}"/>
    <cellStyle name="Euro 7 3 2 2" xfId="585" xr:uid="{00000000-0005-0000-0000-0000E6020000}"/>
    <cellStyle name="Euro 7 3 2 3" xfId="586" xr:uid="{00000000-0005-0000-0000-0000E7020000}"/>
    <cellStyle name="Euro 7 3 3" xfId="587" xr:uid="{00000000-0005-0000-0000-0000E8020000}"/>
    <cellStyle name="Euro 7 3 3 2" xfId="5168" xr:uid="{00000000-0005-0000-0000-0000E9020000}"/>
    <cellStyle name="Euro 7 3 4" xfId="588" xr:uid="{00000000-0005-0000-0000-0000EA020000}"/>
    <cellStyle name="Euro 7 4" xfId="589" xr:uid="{00000000-0005-0000-0000-0000EB020000}"/>
    <cellStyle name="Euro 7 4 2" xfId="4641" xr:uid="{00000000-0005-0000-0000-0000EC020000}"/>
    <cellStyle name="Euro 7 5" xfId="590" xr:uid="{00000000-0005-0000-0000-0000ED020000}"/>
    <cellStyle name="Euro 7 6" xfId="591" xr:uid="{00000000-0005-0000-0000-0000EE020000}"/>
    <cellStyle name="Euro 7 6 2" xfId="5167" xr:uid="{00000000-0005-0000-0000-0000EF020000}"/>
    <cellStyle name="Euro 8" xfId="592" xr:uid="{00000000-0005-0000-0000-0000F0020000}"/>
    <cellStyle name="Euro 8 2" xfId="593" xr:uid="{00000000-0005-0000-0000-0000F1020000}"/>
    <cellStyle name="Euro 8 2 2" xfId="594" xr:uid="{00000000-0005-0000-0000-0000F2020000}"/>
    <cellStyle name="Euro 8 3" xfId="595" xr:uid="{00000000-0005-0000-0000-0000F3020000}"/>
    <cellStyle name="Euro 8 3 2" xfId="596" xr:uid="{00000000-0005-0000-0000-0000F4020000}"/>
    <cellStyle name="Euro 8 3 2 2" xfId="597" xr:uid="{00000000-0005-0000-0000-0000F5020000}"/>
    <cellStyle name="Euro 8 3 2 3" xfId="598" xr:uid="{00000000-0005-0000-0000-0000F6020000}"/>
    <cellStyle name="Euro 8 3 3" xfId="599" xr:uid="{00000000-0005-0000-0000-0000F7020000}"/>
    <cellStyle name="Euro 8 3 3 2" xfId="5170" xr:uid="{00000000-0005-0000-0000-0000F8020000}"/>
    <cellStyle name="Euro 8 3 4" xfId="600" xr:uid="{00000000-0005-0000-0000-0000F9020000}"/>
    <cellStyle name="Euro 8 4" xfId="601" xr:uid="{00000000-0005-0000-0000-0000FA020000}"/>
    <cellStyle name="Euro 8 4 2" xfId="4639" xr:uid="{00000000-0005-0000-0000-0000FB020000}"/>
    <cellStyle name="Euro 8 5" xfId="602" xr:uid="{00000000-0005-0000-0000-0000FC020000}"/>
    <cellStyle name="Euro 8 6" xfId="603" xr:uid="{00000000-0005-0000-0000-0000FD020000}"/>
    <cellStyle name="Euro 8 6 2" xfId="5169" xr:uid="{00000000-0005-0000-0000-0000FE020000}"/>
    <cellStyle name="Euro 9" xfId="604" xr:uid="{00000000-0005-0000-0000-0000FF020000}"/>
    <cellStyle name="Euro 9 2" xfId="605" xr:uid="{00000000-0005-0000-0000-000000030000}"/>
    <cellStyle name="Euro 9 2 2" xfId="606" xr:uid="{00000000-0005-0000-0000-000001030000}"/>
    <cellStyle name="Euro 9 3" xfId="607" xr:uid="{00000000-0005-0000-0000-000002030000}"/>
    <cellStyle name="Euro 9 3 2" xfId="608" xr:uid="{00000000-0005-0000-0000-000003030000}"/>
    <cellStyle name="Euro 9 3 2 2" xfId="609" xr:uid="{00000000-0005-0000-0000-000004030000}"/>
    <cellStyle name="Euro 9 3 2 3" xfId="610" xr:uid="{00000000-0005-0000-0000-000005030000}"/>
    <cellStyle name="Euro 9 3 3" xfId="611" xr:uid="{00000000-0005-0000-0000-000006030000}"/>
    <cellStyle name="Euro 9 3 3 2" xfId="5172" xr:uid="{00000000-0005-0000-0000-000007030000}"/>
    <cellStyle name="Euro 9 3 4" xfId="612" xr:uid="{00000000-0005-0000-0000-000008030000}"/>
    <cellStyle name="Euro 9 4" xfId="613" xr:uid="{00000000-0005-0000-0000-000009030000}"/>
    <cellStyle name="Euro 9 4 2" xfId="4637" xr:uid="{00000000-0005-0000-0000-00000A030000}"/>
    <cellStyle name="Euro 9 5" xfId="614" xr:uid="{00000000-0005-0000-0000-00000B030000}"/>
    <cellStyle name="Euro 9 6" xfId="615" xr:uid="{00000000-0005-0000-0000-00000C030000}"/>
    <cellStyle name="Euro 9 6 2" xfId="5171" xr:uid="{00000000-0005-0000-0000-00000D030000}"/>
    <cellStyle name="Explanatory Text 2" xfId="4711" xr:uid="{00000000-0005-0000-0000-00000E030000}"/>
    <cellStyle name="Fixed2 - Type2" xfId="616" xr:uid="{00000000-0005-0000-0000-00000F030000}"/>
    <cellStyle name="Heading 1 2" xfId="4712" xr:uid="{00000000-0005-0000-0000-000010030000}"/>
    <cellStyle name="Heading 1 3" xfId="4713" xr:uid="{00000000-0005-0000-0000-000011030000}"/>
    <cellStyle name="Heading 2 2" xfId="4714" xr:uid="{00000000-0005-0000-0000-000012030000}"/>
    <cellStyle name="Input 2" xfId="617" xr:uid="{00000000-0005-0000-0000-000013030000}"/>
    <cellStyle name="Input 2 2" xfId="618" xr:uid="{00000000-0005-0000-0000-000014030000}"/>
    <cellStyle name="Input 2 2 2" xfId="3986" xr:uid="{00000000-0005-0000-0000-000015030000}"/>
    <cellStyle name="Input 2 2 3" xfId="5821" xr:uid="{00000000-0005-0000-0000-000016030000}"/>
    <cellStyle name="Input 2 3" xfId="3985" xr:uid="{00000000-0005-0000-0000-000017030000}"/>
    <cellStyle name="Input 2 3 2" xfId="5624" xr:uid="{00000000-0005-0000-0000-000018030000}"/>
    <cellStyle name="Input 3" xfId="619" xr:uid="{00000000-0005-0000-0000-000019030000}"/>
    <cellStyle name="Input 3 2" xfId="620" xr:uid="{00000000-0005-0000-0000-00001A030000}"/>
    <cellStyle name="Input 3 3" xfId="621" xr:uid="{00000000-0005-0000-0000-00001B030000}"/>
    <cellStyle name="Input 3 4" xfId="3987" xr:uid="{00000000-0005-0000-0000-00001C030000}"/>
    <cellStyle name="Input 3 5" xfId="5623" xr:uid="{00000000-0005-0000-0000-00001D030000}"/>
    <cellStyle name="Input 4" xfId="622" xr:uid="{00000000-0005-0000-0000-00001E030000}"/>
    <cellStyle name="InputCells" xfId="623" xr:uid="{00000000-0005-0000-0000-00001F030000}"/>
    <cellStyle name="Komma 2" xfId="624" xr:uid="{00000000-0005-0000-0000-000020030000}"/>
    <cellStyle name="Komma 3" xfId="625" xr:uid="{00000000-0005-0000-0000-000021030000}"/>
    <cellStyle name="Komma 3 2" xfId="626" xr:uid="{00000000-0005-0000-0000-000022030000}"/>
    <cellStyle name="Komma 3 3" xfId="5759" xr:uid="{00000000-0005-0000-0000-000023030000}"/>
    <cellStyle name="Link" xfId="4715" xr:uid="{00000000-0005-0000-0000-000024030000}"/>
    <cellStyle name="Link 2" xfId="627" xr:uid="{00000000-0005-0000-0000-000025030000}"/>
    <cellStyle name="Migliaia [0] 10" xfId="628" xr:uid="{00000000-0005-0000-0000-000026030000}"/>
    <cellStyle name="Migliaia [0] 10 2" xfId="629" xr:uid="{00000000-0005-0000-0000-000027030000}"/>
    <cellStyle name="Migliaia [0] 10 2 2" xfId="630" xr:uid="{00000000-0005-0000-0000-000028030000}"/>
    <cellStyle name="Migliaia [0] 10 2 3" xfId="5173" xr:uid="{00000000-0005-0000-0000-000029030000}"/>
    <cellStyle name="Migliaia [0] 10 3" xfId="631" xr:uid="{00000000-0005-0000-0000-00002A030000}"/>
    <cellStyle name="Migliaia [0] 10 3 2" xfId="4834" xr:uid="{00000000-0005-0000-0000-00002B030000}"/>
    <cellStyle name="Migliaia [0] 10 4" xfId="632" xr:uid="{00000000-0005-0000-0000-00002C030000}"/>
    <cellStyle name="Migliaia [0] 10 4 2" xfId="3988" xr:uid="{00000000-0005-0000-0000-00002D030000}"/>
    <cellStyle name="Migliaia [0] 10 5" xfId="4064" xr:uid="{00000000-0005-0000-0000-00002E030000}"/>
    <cellStyle name="Migliaia [0] 11" xfId="633" xr:uid="{00000000-0005-0000-0000-00002F030000}"/>
    <cellStyle name="Migliaia [0] 11 2" xfId="634" xr:uid="{00000000-0005-0000-0000-000030030000}"/>
    <cellStyle name="Migliaia [0] 11 2 2" xfId="635" xr:uid="{00000000-0005-0000-0000-000031030000}"/>
    <cellStyle name="Migliaia [0] 11 2 3" xfId="5174" xr:uid="{00000000-0005-0000-0000-000032030000}"/>
    <cellStyle name="Migliaia [0] 11 3" xfId="636" xr:uid="{00000000-0005-0000-0000-000033030000}"/>
    <cellStyle name="Migliaia [0] 11 3 2" xfId="4835" xr:uid="{00000000-0005-0000-0000-000034030000}"/>
    <cellStyle name="Migliaia [0] 11 4" xfId="637" xr:uid="{00000000-0005-0000-0000-000035030000}"/>
    <cellStyle name="Migliaia [0] 11 4 2" xfId="3989" xr:uid="{00000000-0005-0000-0000-000036030000}"/>
    <cellStyle name="Migliaia [0] 11 5" xfId="4065" xr:uid="{00000000-0005-0000-0000-000037030000}"/>
    <cellStyle name="Migliaia [0] 12" xfId="638" xr:uid="{00000000-0005-0000-0000-000038030000}"/>
    <cellStyle name="Migliaia [0] 12 2" xfId="639" xr:uid="{00000000-0005-0000-0000-000039030000}"/>
    <cellStyle name="Migliaia [0] 12 2 2" xfId="640" xr:uid="{00000000-0005-0000-0000-00003A030000}"/>
    <cellStyle name="Migliaia [0] 12 2 3" xfId="5175" xr:uid="{00000000-0005-0000-0000-00003B030000}"/>
    <cellStyle name="Migliaia [0] 12 3" xfId="641" xr:uid="{00000000-0005-0000-0000-00003C030000}"/>
    <cellStyle name="Migliaia [0] 12 3 2" xfId="4836" xr:uid="{00000000-0005-0000-0000-00003D030000}"/>
    <cellStyle name="Migliaia [0] 12 4" xfId="642" xr:uid="{00000000-0005-0000-0000-00003E030000}"/>
    <cellStyle name="Migliaia [0] 12 4 2" xfId="3990" xr:uid="{00000000-0005-0000-0000-00003F030000}"/>
    <cellStyle name="Migliaia [0] 12 5" xfId="4066" xr:uid="{00000000-0005-0000-0000-000040030000}"/>
    <cellStyle name="Migliaia [0] 13" xfId="643" xr:uid="{00000000-0005-0000-0000-000041030000}"/>
    <cellStyle name="Migliaia [0] 13 2" xfId="644" xr:uid="{00000000-0005-0000-0000-000042030000}"/>
    <cellStyle name="Migliaia [0] 13 2 2" xfId="645" xr:uid="{00000000-0005-0000-0000-000043030000}"/>
    <cellStyle name="Migliaia [0] 13 2 3" xfId="5176" xr:uid="{00000000-0005-0000-0000-000044030000}"/>
    <cellStyle name="Migliaia [0] 13 3" xfId="646" xr:uid="{00000000-0005-0000-0000-000045030000}"/>
    <cellStyle name="Migliaia [0] 13 3 2" xfId="4837" xr:uid="{00000000-0005-0000-0000-000046030000}"/>
    <cellStyle name="Migliaia [0] 13 4" xfId="647" xr:uid="{00000000-0005-0000-0000-000047030000}"/>
    <cellStyle name="Migliaia [0] 13 4 2" xfId="3991" xr:uid="{00000000-0005-0000-0000-000048030000}"/>
    <cellStyle name="Migliaia [0] 13 5" xfId="4067" xr:uid="{00000000-0005-0000-0000-000049030000}"/>
    <cellStyle name="Migliaia [0] 14" xfId="648" xr:uid="{00000000-0005-0000-0000-00004A030000}"/>
    <cellStyle name="Migliaia [0] 14 2" xfId="649" xr:uid="{00000000-0005-0000-0000-00004B030000}"/>
    <cellStyle name="Migliaia [0] 14 2 2" xfId="650" xr:uid="{00000000-0005-0000-0000-00004C030000}"/>
    <cellStyle name="Migliaia [0] 14 2 3" xfId="5177" xr:uid="{00000000-0005-0000-0000-00004D030000}"/>
    <cellStyle name="Migliaia [0] 14 3" xfId="651" xr:uid="{00000000-0005-0000-0000-00004E030000}"/>
    <cellStyle name="Migliaia [0] 14 3 2" xfId="4838" xr:uid="{00000000-0005-0000-0000-00004F030000}"/>
    <cellStyle name="Migliaia [0] 14 4" xfId="652" xr:uid="{00000000-0005-0000-0000-000050030000}"/>
    <cellStyle name="Migliaia [0] 14 4 2" xfId="3992" xr:uid="{00000000-0005-0000-0000-000051030000}"/>
    <cellStyle name="Migliaia [0] 14 5" xfId="4068" xr:uid="{00000000-0005-0000-0000-000052030000}"/>
    <cellStyle name="Migliaia [0] 15" xfId="653" xr:uid="{00000000-0005-0000-0000-000053030000}"/>
    <cellStyle name="Migliaia [0] 15 2" xfId="654" xr:uid="{00000000-0005-0000-0000-000054030000}"/>
    <cellStyle name="Migliaia [0] 15 2 2" xfId="655" xr:uid="{00000000-0005-0000-0000-000055030000}"/>
    <cellStyle name="Migliaia [0] 15 2 3" xfId="5178" xr:uid="{00000000-0005-0000-0000-000056030000}"/>
    <cellStyle name="Migliaia [0] 15 3" xfId="656" xr:uid="{00000000-0005-0000-0000-000057030000}"/>
    <cellStyle name="Migliaia [0] 15 3 2" xfId="4839" xr:uid="{00000000-0005-0000-0000-000058030000}"/>
    <cellStyle name="Migliaia [0] 15 4" xfId="657" xr:uid="{00000000-0005-0000-0000-000059030000}"/>
    <cellStyle name="Migliaia [0] 15 4 2" xfId="3993" xr:uid="{00000000-0005-0000-0000-00005A030000}"/>
    <cellStyle name="Migliaia [0] 15 5" xfId="4069" xr:uid="{00000000-0005-0000-0000-00005B030000}"/>
    <cellStyle name="Migliaia [0] 16" xfId="658" xr:uid="{00000000-0005-0000-0000-00005C030000}"/>
    <cellStyle name="Migliaia [0] 16 2" xfId="659" xr:uid="{00000000-0005-0000-0000-00005D030000}"/>
    <cellStyle name="Migliaia [0] 16 2 2" xfId="660" xr:uid="{00000000-0005-0000-0000-00005E030000}"/>
    <cellStyle name="Migliaia [0] 16 2 3" xfId="5179" xr:uid="{00000000-0005-0000-0000-00005F030000}"/>
    <cellStyle name="Migliaia [0] 16 3" xfId="661" xr:uid="{00000000-0005-0000-0000-000060030000}"/>
    <cellStyle name="Migliaia [0] 16 3 2" xfId="4840" xr:uid="{00000000-0005-0000-0000-000061030000}"/>
    <cellStyle name="Migliaia [0] 16 4" xfId="662" xr:uid="{00000000-0005-0000-0000-000062030000}"/>
    <cellStyle name="Migliaia [0] 16 4 2" xfId="3994" xr:uid="{00000000-0005-0000-0000-000063030000}"/>
    <cellStyle name="Migliaia [0] 16 5" xfId="4070" xr:uid="{00000000-0005-0000-0000-000064030000}"/>
    <cellStyle name="Migliaia [0] 17" xfId="663" xr:uid="{00000000-0005-0000-0000-000065030000}"/>
    <cellStyle name="Migliaia [0] 17 2" xfId="664" xr:uid="{00000000-0005-0000-0000-000066030000}"/>
    <cellStyle name="Migliaia [0] 17 2 2" xfId="665" xr:uid="{00000000-0005-0000-0000-000067030000}"/>
    <cellStyle name="Migliaia [0] 17 2 3" xfId="5180" xr:uid="{00000000-0005-0000-0000-000068030000}"/>
    <cellStyle name="Migliaia [0] 17 3" xfId="666" xr:uid="{00000000-0005-0000-0000-000069030000}"/>
    <cellStyle name="Migliaia [0] 17 3 2" xfId="4841" xr:uid="{00000000-0005-0000-0000-00006A030000}"/>
    <cellStyle name="Migliaia [0] 17 4" xfId="667" xr:uid="{00000000-0005-0000-0000-00006B030000}"/>
    <cellStyle name="Migliaia [0] 17 4 2" xfId="3995" xr:uid="{00000000-0005-0000-0000-00006C030000}"/>
    <cellStyle name="Migliaia [0] 17 5" xfId="4071" xr:uid="{00000000-0005-0000-0000-00006D030000}"/>
    <cellStyle name="Migliaia [0] 18" xfId="668" xr:uid="{00000000-0005-0000-0000-00006E030000}"/>
    <cellStyle name="Migliaia [0] 18 2" xfId="669" xr:uid="{00000000-0005-0000-0000-00006F030000}"/>
    <cellStyle name="Migliaia [0] 18 2 2" xfId="670" xr:uid="{00000000-0005-0000-0000-000070030000}"/>
    <cellStyle name="Migliaia [0] 18 2 3" xfId="5181" xr:uid="{00000000-0005-0000-0000-000071030000}"/>
    <cellStyle name="Migliaia [0] 18 3" xfId="671" xr:uid="{00000000-0005-0000-0000-000072030000}"/>
    <cellStyle name="Migliaia [0] 18 3 2" xfId="4842" xr:uid="{00000000-0005-0000-0000-000073030000}"/>
    <cellStyle name="Migliaia [0] 18 4" xfId="672" xr:uid="{00000000-0005-0000-0000-000074030000}"/>
    <cellStyle name="Migliaia [0] 18 4 2" xfId="3996" xr:uid="{00000000-0005-0000-0000-000075030000}"/>
    <cellStyle name="Migliaia [0] 18 5" xfId="4072" xr:uid="{00000000-0005-0000-0000-000076030000}"/>
    <cellStyle name="Migliaia [0] 19" xfId="673" xr:uid="{00000000-0005-0000-0000-000077030000}"/>
    <cellStyle name="Migliaia [0] 19 2" xfId="674" xr:uid="{00000000-0005-0000-0000-000078030000}"/>
    <cellStyle name="Migliaia [0] 19 2 2" xfId="675" xr:uid="{00000000-0005-0000-0000-000079030000}"/>
    <cellStyle name="Migliaia [0] 19 2 3" xfId="5182" xr:uid="{00000000-0005-0000-0000-00007A030000}"/>
    <cellStyle name="Migliaia [0] 19 3" xfId="676" xr:uid="{00000000-0005-0000-0000-00007B030000}"/>
    <cellStyle name="Migliaia [0] 19 3 2" xfId="4843" xr:uid="{00000000-0005-0000-0000-00007C030000}"/>
    <cellStyle name="Migliaia [0] 19 4" xfId="677" xr:uid="{00000000-0005-0000-0000-00007D030000}"/>
    <cellStyle name="Migliaia [0] 19 4 2" xfId="3997" xr:uid="{00000000-0005-0000-0000-00007E030000}"/>
    <cellStyle name="Migliaia [0] 19 5" xfId="4073" xr:uid="{00000000-0005-0000-0000-00007F030000}"/>
    <cellStyle name="Migliaia [0] 2" xfId="678" xr:uid="{00000000-0005-0000-0000-000080030000}"/>
    <cellStyle name="Migliaia [0] 2 2" xfId="679" xr:uid="{00000000-0005-0000-0000-000081030000}"/>
    <cellStyle name="Migliaia [0] 2 2 2" xfId="680" xr:uid="{00000000-0005-0000-0000-000082030000}"/>
    <cellStyle name="Migliaia [0] 2 2 3" xfId="5183" xr:uid="{00000000-0005-0000-0000-000083030000}"/>
    <cellStyle name="Migliaia [0] 2 3" xfId="681" xr:uid="{00000000-0005-0000-0000-000084030000}"/>
    <cellStyle name="Migliaia [0] 2 3 2" xfId="4844" xr:uid="{00000000-0005-0000-0000-000085030000}"/>
    <cellStyle name="Migliaia [0] 2 4" xfId="682" xr:uid="{00000000-0005-0000-0000-000086030000}"/>
    <cellStyle name="Migliaia [0] 2 4 2" xfId="3998" xr:uid="{00000000-0005-0000-0000-000087030000}"/>
    <cellStyle name="Migliaia [0] 2 5" xfId="4074" xr:uid="{00000000-0005-0000-0000-000088030000}"/>
    <cellStyle name="Migliaia [0] 20" xfId="683" xr:uid="{00000000-0005-0000-0000-000089030000}"/>
    <cellStyle name="Migliaia [0] 20 2" xfId="684" xr:uid="{00000000-0005-0000-0000-00008A030000}"/>
    <cellStyle name="Migliaia [0] 20 2 2" xfId="685" xr:uid="{00000000-0005-0000-0000-00008B030000}"/>
    <cellStyle name="Migliaia [0] 20 2 3" xfId="5184" xr:uid="{00000000-0005-0000-0000-00008C030000}"/>
    <cellStyle name="Migliaia [0] 20 3" xfId="686" xr:uid="{00000000-0005-0000-0000-00008D030000}"/>
    <cellStyle name="Migliaia [0] 20 3 2" xfId="4845" xr:uid="{00000000-0005-0000-0000-00008E030000}"/>
    <cellStyle name="Migliaia [0] 20 4" xfId="687" xr:uid="{00000000-0005-0000-0000-00008F030000}"/>
    <cellStyle name="Migliaia [0] 20 4 2" xfId="3999" xr:uid="{00000000-0005-0000-0000-000090030000}"/>
    <cellStyle name="Migliaia [0] 20 5" xfId="4075" xr:uid="{00000000-0005-0000-0000-000091030000}"/>
    <cellStyle name="Migliaia [0] 21" xfId="688" xr:uid="{00000000-0005-0000-0000-000092030000}"/>
    <cellStyle name="Migliaia [0] 21 2" xfId="689" xr:uid="{00000000-0005-0000-0000-000093030000}"/>
    <cellStyle name="Migliaia [0] 21 2 2" xfId="690" xr:uid="{00000000-0005-0000-0000-000094030000}"/>
    <cellStyle name="Migliaia [0] 21 2 3" xfId="5185" xr:uid="{00000000-0005-0000-0000-000095030000}"/>
    <cellStyle name="Migliaia [0] 21 3" xfId="691" xr:uid="{00000000-0005-0000-0000-000096030000}"/>
    <cellStyle name="Migliaia [0] 21 3 2" xfId="4846" xr:uid="{00000000-0005-0000-0000-000097030000}"/>
    <cellStyle name="Migliaia [0] 21 4" xfId="692" xr:uid="{00000000-0005-0000-0000-000098030000}"/>
    <cellStyle name="Migliaia [0] 21 4 2" xfId="4000" xr:uid="{00000000-0005-0000-0000-000099030000}"/>
    <cellStyle name="Migliaia [0] 21 5" xfId="4076" xr:uid="{00000000-0005-0000-0000-00009A030000}"/>
    <cellStyle name="Migliaia [0] 22" xfId="693" xr:uid="{00000000-0005-0000-0000-00009B030000}"/>
    <cellStyle name="Migliaia [0] 22 2" xfId="694" xr:uid="{00000000-0005-0000-0000-00009C030000}"/>
    <cellStyle name="Migliaia [0] 22 2 2" xfId="695" xr:uid="{00000000-0005-0000-0000-00009D030000}"/>
    <cellStyle name="Migliaia [0] 22 2 3" xfId="5186" xr:uid="{00000000-0005-0000-0000-00009E030000}"/>
    <cellStyle name="Migliaia [0] 22 3" xfId="696" xr:uid="{00000000-0005-0000-0000-00009F030000}"/>
    <cellStyle name="Migliaia [0] 22 3 2" xfId="4847" xr:uid="{00000000-0005-0000-0000-0000A0030000}"/>
    <cellStyle name="Migliaia [0] 22 4" xfId="697" xr:uid="{00000000-0005-0000-0000-0000A1030000}"/>
    <cellStyle name="Migliaia [0] 22 4 2" xfId="4001" xr:uid="{00000000-0005-0000-0000-0000A2030000}"/>
    <cellStyle name="Migliaia [0] 22 5" xfId="4077" xr:uid="{00000000-0005-0000-0000-0000A3030000}"/>
    <cellStyle name="Migliaia [0] 23" xfId="698" xr:uid="{00000000-0005-0000-0000-0000A4030000}"/>
    <cellStyle name="Migliaia [0] 23 2" xfId="699" xr:uid="{00000000-0005-0000-0000-0000A5030000}"/>
    <cellStyle name="Migliaia [0] 23 2 2" xfId="700" xr:uid="{00000000-0005-0000-0000-0000A6030000}"/>
    <cellStyle name="Migliaia [0] 23 2 3" xfId="5187" xr:uid="{00000000-0005-0000-0000-0000A7030000}"/>
    <cellStyle name="Migliaia [0] 23 3" xfId="701" xr:uid="{00000000-0005-0000-0000-0000A8030000}"/>
    <cellStyle name="Migliaia [0] 23 3 2" xfId="4848" xr:uid="{00000000-0005-0000-0000-0000A9030000}"/>
    <cellStyle name="Migliaia [0] 23 4" xfId="702" xr:uid="{00000000-0005-0000-0000-0000AA030000}"/>
    <cellStyle name="Migliaia [0] 23 4 2" xfId="4002" xr:uid="{00000000-0005-0000-0000-0000AB030000}"/>
    <cellStyle name="Migliaia [0] 23 5" xfId="4078" xr:uid="{00000000-0005-0000-0000-0000AC030000}"/>
    <cellStyle name="Migliaia [0] 24" xfId="703" xr:uid="{00000000-0005-0000-0000-0000AD030000}"/>
    <cellStyle name="Migliaia [0] 24 2" xfId="704" xr:uid="{00000000-0005-0000-0000-0000AE030000}"/>
    <cellStyle name="Migliaia [0] 24 2 2" xfId="705" xr:uid="{00000000-0005-0000-0000-0000AF030000}"/>
    <cellStyle name="Migliaia [0] 24 2 3" xfId="5188" xr:uid="{00000000-0005-0000-0000-0000B0030000}"/>
    <cellStyle name="Migliaia [0] 24 3" xfId="706" xr:uid="{00000000-0005-0000-0000-0000B1030000}"/>
    <cellStyle name="Migliaia [0] 24 3 2" xfId="4849" xr:uid="{00000000-0005-0000-0000-0000B2030000}"/>
    <cellStyle name="Migliaia [0] 24 4" xfId="707" xr:uid="{00000000-0005-0000-0000-0000B3030000}"/>
    <cellStyle name="Migliaia [0] 24 4 2" xfId="4003" xr:uid="{00000000-0005-0000-0000-0000B4030000}"/>
    <cellStyle name="Migliaia [0] 24 5" xfId="4079" xr:uid="{00000000-0005-0000-0000-0000B5030000}"/>
    <cellStyle name="Migliaia [0] 25" xfId="708" xr:uid="{00000000-0005-0000-0000-0000B6030000}"/>
    <cellStyle name="Migliaia [0] 25 2" xfId="709" xr:uid="{00000000-0005-0000-0000-0000B7030000}"/>
    <cellStyle name="Migliaia [0] 25 2 2" xfId="710" xr:uid="{00000000-0005-0000-0000-0000B8030000}"/>
    <cellStyle name="Migliaia [0] 25 2 3" xfId="5189" xr:uid="{00000000-0005-0000-0000-0000B9030000}"/>
    <cellStyle name="Migliaia [0] 25 3" xfId="711" xr:uid="{00000000-0005-0000-0000-0000BA030000}"/>
    <cellStyle name="Migliaia [0] 25 3 2" xfId="4850" xr:uid="{00000000-0005-0000-0000-0000BB030000}"/>
    <cellStyle name="Migliaia [0] 25 4" xfId="712" xr:uid="{00000000-0005-0000-0000-0000BC030000}"/>
    <cellStyle name="Migliaia [0] 25 4 2" xfId="4004" xr:uid="{00000000-0005-0000-0000-0000BD030000}"/>
    <cellStyle name="Migliaia [0] 25 5" xfId="4080" xr:uid="{00000000-0005-0000-0000-0000BE030000}"/>
    <cellStyle name="Migliaia [0] 26" xfId="713" xr:uid="{00000000-0005-0000-0000-0000BF030000}"/>
    <cellStyle name="Migliaia [0] 26 2" xfId="714" xr:uid="{00000000-0005-0000-0000-0000C0030000}"/>
    <cellStyle name="Migliaia [0] 26 2 2" xfId="715" xr:uid="{00000000-0005-0000-0000-0000C1030000}"/>
    <cellStyle name="Migliaia [0] 26 2 3" xfId="5190" xr:uid="{00000000-0005-0000-0000-0000C2030000}"/>
    <cellStyle name="Migliaia [0] 26 3" xfId="716" xr:uid="{00000000-0005-0000-0000-0000C3030000}"/>
    <cellStyle name="Migliaia [0] 26 3 2" xfId="4851" xr:uid="{00000000-0005-0000-0000-0000C4030000}"/>
    <cellStyle name="Migliaia [0] 26 4" xfId="717" xr:uid="{00000000-0005-0000-0000-0000C5030000}"/>
    <cellStyle name="Migliaia [0] 26 4 2" xfId="4005" xr:uid="{00000000-0005-0000-0000-0000C6030000}"/>
    <cellStyle name="Migliaia [0] 26 5" xfId="4081" xr:uid="{00000000-0005-0000-0000-0000C7030000}"/>
    <cellStyle name="Migliaia [0] 27" xfId="718" xr:uid="{00000000-0005-0000-0000-0000C8030000}"/>
    <cellStyle name="Migliaia [0] 27 2" xfId="719" xr:uid="{00000000-0005-0000-0000-0000C9030000}"/>
    <cellStyle name="Migliaia [0] 27 2 2" xfId="720" xr:uid="{00000000-0005-0000-0000-0000CA030000}"/>
    <cellStyle name="Migliaia [0] 27 2 3" xfId="5191" xr:uid="{00000000-0005-0000-0000-0000CB030000}"/>
    <cellStyle name="Migliaia [0] 27 3" xfId="721" xr:uid="{00000000-0005-0000-0000-0000CC030000}"/>
    <cellStyle name="Migliaia [0] 27 3 2" xfId="4852" xr:uid="{00000000-0005-0000-0000-0000CD030000}"/>
    <cellStyle name="Migliaia [0] 27 4" xfId="722" xr:uid="{00000000-0005-0000-0000-0000CE030000}"/>
    <cellStyle name="Migliaia [0] 27 4 2" xfId="4006" xr:uid="{00000000-0005-0000-0000-0000CF030000}"/>
    <cellStyle name="Migliaia [0] 27 5" xfId="4082" xr:uid="{00000000-0005-0000-0000-0000D0030000}"/>
    <cellStyle name="Migliaia [0] 28" xfId="723" xr:uid="{00000000-0005-0000-0000-0000D1030000}"/>
    <cellStyle name="Migliaia [0] 28 2" xfId="724" xr:uid="{00000000-0005-0000-0000-0000D2030000}"/>
    <cellStyle name="Migliaia [0] 28 2 2" xfId="725" xr:uid="{00000000-0005-0000-0000-0000D3030000}"/>
    <cellStyle name="Migliaia [0] 28 2 3" xfId="5192" xr:uid="{00000000-0005-0000-0000-0000D4030000}"/>
    <cellStyle name="Migliaia [0] 28 3" xfId="726" xr:uid="{00000000-0005-0000-0000-0000D5030000}"/>
    <cellStyle name="Migliaia [0] 28 3 2" xfId="4853" xr:uid="{00000000-0005-0000-0000-0000D6030000}"/>
    <cellStyle name="Migliaia [0] 28 4" xfId="727" xr:uid="{00000000-0005-0000-0000-0000D7030000}"/>
    <cellStyle name="Migliaia [0] 28 4 2" xfId="4007" xr:uid="{00000000-0005-0000-0000-0000D8030000}"/>
    <cellStyle name="Migliaia [0] 28 5" xfId="4083" xr:uid="{00000000-0005-0000-0000-0000D9030000}"/>
    <cellStyle name="Migliaia [0] 29" xfId="728" xr:uid="{00000000-0005-0000-0000-0000DA030000}"/>
    <cellStyle name="Migliaia [0] 29 2" xfId="729" xr:uid="{00000000-0005-0000-0000-0000DB030000}"/>
    <cellStyle name="Migliaia [0] 29 2 2" xfId="730" xr:uid="{00000000-0005-0000-0000-0000DC030000}"/>
    <cellStyle name="Migliaia [0] 29 2 3" xfId="5193" xr:uid="{00000000-0005-0000-0000-0000DD030000}"/>
    <cellStyle name="Migliaia [0] 29 3" xfId="731" xr:uid="{00000000-0005-0000-0000-0000DE030000}"/>
    <cellStyle name="Migliaia [0] 29 3 2" xfId="4854" xr:uid="{00000000-0005-0000-0000-0000DF030000}"/>
    <cellStyle name="Migliaia [0] 29 4" xfId="732" xr:uid="{00000000-0005-0000-0000-0000E0030000}"/>
    <cellStyle name="Migliaia [0] 29 4 2" xfId="4008" xr:uid="{00000000-0005-0000-0000-0000E1030000}"/>
    <cellStyle name="Migliaia [0] 29 5" xfId="4084" xr:uid="{00000000-0005-0000-0000-0000E2030000}"/>
    <cellStyle name="Migliaia [0] 3" xfId="733" xr:uid="{00000000-0005-0000-0000-0000E3030000}"/>
    <cellStyle name="Migliaia [0] 3 2" xfId="734" xr:uid="{00000000-0005-0000-0000-0000E4030000}"/>
    <cellStyle name="Migliaia [0] 3 2 2" xfId="735" xr:uid="{00000000-0005-0000-0000-0000E5030000}"/>
    <cellStyle name="Migliaia [0] 3 2 3" xfId="5194" xr:uid="{00000000-0005-0000-0000-0000E6030000}"/>
    <cellStyle name="Migliaia [0] 3 3" xfId="736" xr:uid="{00000000-0005-0000-0000-0000E7030000}"/>
    <cellStyle name="Migliaia [0] 3 3 2" xfId="4855" xr:uid="{00000000-0005-0000-0000-0000E8030000}"/>
    <cellStyle name="Migliaia [0] 3 4" xfId="737" xr:uid="{00000000-0005-0000-0000-0000E9030000}"/>
    <cellStyle name="Migliaia [0] 3 4 2" xfId="4009" xr:uid="{00000000-0005-0000-0000-0000EA030000}"/>
    <cellStyle name="Migliaia [0] 3 5" xfId="4085" xr:uid="{00000000-0005-0000-0000-0000EB030000}"/>
    <cellStyle name="Migliaia [0] 30" xfId="738" xr:uid="{00000000-0005-0000-0000-0000EC030000}"/>
    <cellStyle name="Migliaia [0] 30 2" xfId="739" xr:uid="{00000000-0005-0000-0000-0000ED030000}"/>
    <cellStyle name="Migliaia [0] 30 2 2" xfId="740" xr:uid="{00000000-0005-0000-0000-0000EE030000}"/>
    <cellStyle name="Migliaia [0] 30 2 3" xfId="5195" xr:uid="{00000000-0005-0000-0000-0000EF030000}"/>
    <cellStyle name="Migliaia [0] 30 3" xfId="741" xr:uid="{00000000-0005-0000-0000-0000F0030000}"/>
    <cellStyle name="Migliaia [0] 30 3 2" xfId="4856" xr:uid="{00000000-0005-0000-0000-0000F1030000}"/>
    <cellStyle name="Migliaia [0] 30 4" xfId="742" xr:uid="{00000000-0005-0000-0000-0000F2030000}"/>
    <cellStyle name="Migliaia [0] 30 4 2" xfId="4010" xr:uid="{00000000-0005-0000-0000-0000F3030000}"/>
    <cellStyle name="Migliaia [0] 30 5" xfId="4086" xr:uid="{00000000-0005-0000-0000-0000F4030000}"/>
    <cellStyle name="Migliaia [0] 31" xfId="743" xr:uid="{00000000-0005-0000-0000-0000F5030000}"/>
    <cellStyle name="Migliaia [0] 31 2" xfId="744" xr:uid="{00000000-0005-0000-0000-0000F6030000}"/>
    <cellStyle name="Migliaia [0] 31 2 2" xfId="745" xr:uid="{00000000-0005-0000-0000-0000F7030000}"/>
    <cellStyle name="Migliaia [0] 31 2 3" xfId="5196" xr:uid="{00000000-0005-0000-0000-0000F8030000}"/>
    <cellStyle name="Migliaia [0] 31 3" xfId="746" xr:uid="{00000000-0005-0000-0000-0000F9030000}"/>
    <cellStyle name="Migliaia [0] 31 3 2" xfId="4857" xr:uid="{00000000-0005-0000-0000-0000FA030000}"/>
    <cellStyle name="Migliaia [0] 31 4" xfId="747" xr:uid="{00000000-0005-0000-0000-0000FB030000}"/>
    <cellStyle name="Migliaia [0] 31 4 2" xfId="4011" xr:uid="{00000000-0005-0000-0000-0000FC030000}"/>
    <cellStyle name="Migliaia [0] 31 5" xfId="4087" xr:uid="{00000000-0005-0000-0000-0000FD030000}"/>
    <cellStyle name="Migliaia [0] 32" xfId="748" xr:uid="{00000000-0005-0000-0000-0000FE030000}"/>
    <cellStyle name="Migliaia [0] 32 2" xfId="749" xr:uid="{00000000-0005-0000-0000-0000FF030000}"/>
    <cellStyle name="Migliaia [0] 32 2 2" xfId="750" xr:uid="{00000000-0005-0000-0000-000000040000}"/>
    <cellStyle name="Migliaia [0] 32 2 3" xfId="5197" xr:uid="{00000000-0005-0000-0000-000001040000}"/>
    <cellStyle name="Migliaia [0] 32 3" xfId="751" xr:uid="{00000000-0005-0000-0000-000002040000}"/>
    <cellStyle name="Migliaia [0] 32 3 2" xfId="4858" xr:uid="{00000000-0005-0000-0000-000003040000}"/>
    <cellStyle name="Migliaia [0] 32 4" xfId="752" xr:uid="{00000000-0005-0000-0000-000004040000}"/>
    <cellStyle name="Migliaia [0] 32 4 2" xfId="4012" xr:uid="{00000000-0005-0000-0000-000005040000}"/>
    <cellStyle name="Migliaia [0] 32 5" xfId="4088" xr:uid="{00000000-0005-0000-0000-000006040000}"/>
    <cellStyle name="Migliaia [0] 33" xfId="753" xr:uid="{00000000-0005-0000-0000-000007040000}"/>
    <cellStyle name="Migliaia [0] 33 2" xfId="754" xr:uid="{00000000-0005-0000-0000-000008040000}"/>
    <cellStyle name="Migliaia [0] 33 2 2" xfId="755" xr:uid="{00000000-0005-0000-0000-000009040000}"/>
    <cellStyle name="Migliaia [0] 33 2 3" xfId="5198" xr:uid="{00000000-0005-0000-0000-00000A040000}"/>
    <cellStyle name="Migliaia [0] 33 3" xfId="756" xr:uid="{00000000-0005-0000-0000-00000B040000}"/>
    <cellStyle name="Migliaia [0] 33 3 2" xfId="4859" xr:uid="{00000000-0005-0000-0000-00000C040000}"/>
    <cellStyle name="Migliaia [0] 33 4" xfId="757" xr:uid="{00000000-0005-0000-0000-00000D040000}"/>
    <cellStyle name="Migliaia [0] 33 4 2" xfId="4013" xr:uid="{00000000-0005-0000-0000-00000E040000}"/>
    <cellStyle name="Migliaia [0] 33 5" xfId="4089" xr:uid="{00000000-0005-0000-0000-00000F040000}"/>
    <cellStyle name="Migliaia [0] 34" xfId="758" xr:uid="{00000000-0005-0000-0000-000010040000}"/>
    <cellStyle name="Migliaia [0] 34 2" xfId="759" xr:uid="{00000000-0005-0000-0000-000011040000}"/>
    <cellStyle name="Migliaia [0] 34 2 2" xfId="760" xr:uid="{00000000-0005-0000-0000-000012040000}"/>
    <cellStyle name="Migliaia [0] 34 2 3" xfId="5199" xr:uid="{00000000-0005-0000-0000-000013040000}"/>
    <cellStyle name="Migliaia [0] 34 3" xfId="761" xr:uid="{00000000-0005-0000-0000-000014040000}"/>
    <cellStyle name="Migliaia [0] 34 3 2" xfId="4860" xr:uid="{00000000-0005-0000-0000-000015040000}"/>
    <cellStyle name="Migliaia [0] 34 4" xfId="762" xr:uid="{00000000-0005-0000-0000-000016040000}"/>
    <cellStyle name="Migliaia [0] 34 4 2" xfId="4014" xr:uid="{00000000-0005-0000-0000-000017040000}"/>
    <cellStyle name="Migliaia [0] 34 5" xfId="4090" xr:uid="{00000000-0005-0000-0000-000018040000}"/>
    <cellStyle name="Migliaia [0] 35" xfId="763" xr:uid="{00000000-0005-0000-0000-000019040000}"/>
    <cellStyle name="Migliaia [0] 35 2" xfId="764" xr:uid="{00000000-0005-0000-0000-00001A040000}"/>
    <cellStyle name="Migliaia [0] 35 2 2" xfId="765" xr:uid="{00000000-0005-0000-0000-00001B040000}"/>
    <cellStyle name="Migliaia [0] 35 2 3" xfId="5200" xr:uid="{00000000-0005-0000-0000-00001C040000}"/>
    <cellStyle name="Migliaia [0] 35 3" xfId="766" xr:uid="{00000000-0005-0000-0000-00001D040000}"/>
    <cellStyle name="Migliaia [0] 35 3 2" xfId="4861" xr:uid="{00000000-0005-0000-0000-00001E040000}"/>
    <cellStyle name="Migliaia [0] 35 4" xfId="767" xr:uid="{00000000-0005-0000-0000-00001F040000}"/>
    <cellStyle name="Migliaia [0] 35 4 2" xfId="4015" xr:uid="{00000000-0005-0000-0000-000020040000}"/>
    <cellStyle name="Migliaia [0] 35 5" xfId="4091" xr:uid="{00000000-0005-0000-0000-000021040000}"/>
    <cellStyle name="Migliaia [0] 36" xfId="768" xr:uid="{00000000-0005-0000-0000-000022040000}"/>
    <cellStyle name="Migliaia [0] 36 2" xfId="769" xr:uid="{00000000-0005-0000-0000-000023040000}"/>
    <cellStyle name="Migliaia [0] 36 2 2" xfId="770" xr:uid="{00000000-0005-0000-0000-000024040000}"/>
    <cellStyle name="Migliaia [0] 36 2 3" xfId="5201" xr:uid="{00000000-0005-0000-0000-000025040000}"/>
    <cellStyle name="Migliaia [0] 36 3" xfId="771" xr:uid="{00000000-0005-0000-0000-000026040000}"/>
    <cellStyle name="Migliaia [0] 36 3 2" xfId="4862" xr:uid="{00000000-0005-0000-0000-000027040000}"/>
    <cellStyle name="Migliaia [0] 36 4" xfId="772" xr:uid="{00000000-0005-0000-0000-000028040000}"/>
    <cellStyle name="Migliaia [0] 36 4 2" xfId="4016" xr:uid="{00000000-0005-0000-0000-000029040000}"/>
    <cellStyle name="Migliaia [0] 36 5" xfId="4092" xr:uid="{00000000-0005-0000-0000-00002A040000}"/>
    <cellStyle name="Migliaia [0] 37" xfId="773" xr:uid="{00000000-0005-0000-0000-00002B040000}"/>
    <cellStyle name="Migliaia [0] 37 2" xfId="774" xr:uid="{00000000-0005-0000-0000-00002C040000}"/>
    <cellStyle name="Migliaia [0] 37 2 2" xfId="775" xr:uid="{00000000-0005-0000-0000-00002D040000}"/>
    <cellStyle name="Migliaia [0] 37 2 3" xfId="5202" xr:uid="{00000000-0005-0000-0000-00002E040000}"/>
    <cellStyle name="Migliaia [0] 37 3" xfId="776" xr:uid="{00000000-0005-0000-0000-00002F040000}"/>
    <cellStyle name="Migliaia [0] 37 3 2" xfId="4863" xr:uid="{00000000-0005-0000-0000-000030040000}"/>
    <cellStyle name="Migliaia [0] 37 4" xfId="777" xr:uid="{00000000-0005-0000-0000-000031040000}"/>
    <cellStyle name="Migliaia [0] 37 4 2" xfId="4017" xr:uid="{00000000-0005-0000-0000-000032040000}"/>
    <cellStyle name="Migliaia [0] 37 5" xfId="4093" xr:uid="{00000000-0005-0000-0000-000033040000}"/>
    <cellStyle name="Migliaia [0] 38" xfId="778" xr:uid="{00000000-0005-0000-0000-000034040000}"/>
    <cellStyle name="Migliaia [0] 38 2" xfId="779" xr:uid="{00000000-0005-0000-0000-000035040000}"/>
    <cellStyle name="Migliaia [0] 38 2 2" xfId="780" xr:uid="{00000000-0005-0000-0000-000036040000}"/>
    <cellStyle name="Migliaia [0] 38 2 3" xfId="5203" xr:uid="{00000000-0005-0000-0000-000037040000}"/>
    <cellStyle name="Migliaia [0] 38 3" xfId="781" xr:uid="{00000000-0005-0000-0000-000038040000}"/>
    <cellStyle name="Migliaia [0] 38 3 2" xfId="4864" xr:uid="{00000000-0005-0000-0000-000039040000}"/>
    <cellStyle name="Migliaia [0] 38 4" xfId="782" xr:uid="{00000000-0005-0000-0000-00003A040000}"/>
    <cellStyle name="Migliaia [0] 38 4 2" xfId="4018" xr:uid="{00000000-0005-0000-0000-00003B040000}"/>
    <cellStyle name="Migliaia [0] 38 5" xfId="4094" xr:uid="{00000000-0005-0000-0000-00003C040000}"/>
    <cellStyle name="Migliaia [0] 39" xfId="783" xr:uid="{00000000-0005-0000-0000-00003D040000}"/>
    <cellStyle name="Migliaia [0] 39 2" xfId="784" xr:uid="{00000000-0005-0000-0000-00003E040000}"/>
    <cellStyle name="Migliaia [0] 39 2 2" xfId="785" xr:uid="{00000000-0005-0000-0000-00003F040000}"/>
    <cellStyle name="Migliaia [0] 39 2 3" xfId="5204" xr:uid="{00000000-0005-0000-0000-000040040000}"/>
    <cellStyle name="Migliaia [0] 39 3" xfId="786" xr:uid="{00000000-0005-0000-0000-000041040000}"/>
    <cellStyle name="Migliaia [0] 39 3 2" xfId="4865" xr:uid="{00000000-0005-0000-0000-000042040000}"/>
    <cellStyle name="Migliaia [0] 39 4" xfId="787" xr:uid="{00000000-0005-0000-0000-000043040000}"/>
    <cellStyle name="Migliaia [0] 39 4 2" xfId="4019" xr:uid="{00000000-0005-0000-0000-000044040000}"/>
    <cellStyle name="Migliaia [0] 39 5" xfId="4095" xr:uid="{00000000-0005-0000-0000-000045040000}"/>
    <cellStyle name="Migliaia [0] 4" xfId="788" xr:uid="{00000000-0005-0000-0000-000046040000}"/>
    <cellStyle name="Migliaia [0] 4 2" xfId="789" xr:uid="{00000000-0005-0000-0000-000047040000}"/>
    <cellStyle name="Migliaia [0] 4 2 2" xfId="790" xr:uid="{00000000-0005-0000-0000-000048040000}"/>
    <cellStyle name="Migliaia [0] 4 2 3" xfId="5205" xr:uid="{00000000-0005-0000-0000-000049040000}"/>
    <cellStyle name="Migliaia [0] 4 3" xfId="791" xr:uid="{00000000-0005-0000-0000-00004A040000}"/>
    <cellStyle name="Migliaia [0] 4 3 2" xfId="4866" xr:uid="{00000000-0005-0000-0000-00004B040000}"/>
    <cellStyle name="Migliaia [0] 4 4" xfId="792" xr:uid="{00000000-0005-0000-0000-00004C040000}"/>
    <cellStyle name="Migliaia [0] 4 4 2" xfId="4020" xr:uid="{00000000-0005-0000-0000-00004D040000}"/>
    <cellStyle name="Migliaia [0] 4 5" xfId="4096" xr:uid="{00000000-0005-0000-0000-00004E040000}"/>
    <cellStyle name="Migliaia [0] 40" xfId="793" xr:uid="{00000000-0005-0000-0000-00004F040000}"/>
    <cellStyle name="Migliaia [0] 40 2" xfId="794" xr:uid="{00000000-0005-0000-0000-000050040000}"/>
    <cellStyle name="Migliaia [0] 40 2 2" xfId="795" xr:uid="{00000000-0005-0000-0000-000051040000}"/>
    <cellStyle name="Migliaia [0] 40 2 3" xfId="5206" xr:uid="{00000000-0005-0000-0000-000052040000}"/>
    <cellStyle name="Migliaia [0] 40 3" xfId="796" xr:uid="{00000000-0005-0000-0000-000053040000}"/>
    <cellStyle name="Migliaia [0] 40 3 2" xfId="4867" xr:uid="{00000000-0005-0000-0000-000054040000}"/>
    <cellStyle name="Migliaia [0] 40 4" xfId="797" xr:uid="{00000000-0005-0000-0000-000055040000}"/>
    <cellStyle name="Migliaia [0] 40 4 2" xfId="4021" xr:uid="{00000000-0005-0000-0000-000056040000}"/>
    <cellStyle name="Migliaia [0] 40 5" xfId="4097" xr:uid="{00000000-0005-0000-0000-000057040000}"/>
    <cellStyle name="Migliaia [0] 41" xfId="798" xr:uid="{00000000-0005-0000-0000-000058040000}"/>
    <cellStyle name="Migliaia [0] 41 2" xfId="799" xr:uid="{00000000-0005-0000-0000-000059040000}"/>
    <cellStyle name="Migliaia [0] 41 2 2" xfId="800" xr:uid="{00000000-0005-0000-0000-00005A040000}"/>
    <cellStyle name="Migliaia [0] 41 2 3" xfId="5207" xr:uid="{00000000-0005-0000-0000-00005B040000}"/>
    <cellStyle name="Migliaia [0] 41 3" xfId="801" xr:uid="{00000000-0005-0000-0000-00005C040000}"/>
    <cellStyle name="Migliaia [0] 41 3 2" xfId="4868" xr:uid="{00000000-0005-0000-0000-00005D040000}"/>
    <cellStyle name="Migliaia [0] 41 4" xfId="802" xr:uid="{00000000-0005-0000-0000-00005E040000}"/>
    <cellStyle name="Migliaia [0] 41 4 2" xfId="4022" xr:uid="{00000000-0005-0000-0000-00005F040000}"/>
    <cellStyle name="Migliaia [0] 41 5" xfId="4098" xr:uid="{00000000-0005-0000-0000-000060040000}"/>
    <cellStyle name="Migliaia [0] 42" xfId="803" xr:uid="{00000000-0005-0000-0000-000061040000}"/>
    <cellStyle name="Migliaia [0] 42 2" xfId="804" xr:uid="{00000000-0005-0000-0000-000062040000}"/>
    <cellStyle name="Migliaia [0] 42 2 2" xfId="805" xr:uid="{00000000-0005-0000-0000-000063040000}"/>
    <cellStyle name="Migliaia [0] 42 2 3" xfId="5208" xr:uid="{00000000-0005-0000-0000-000064040000}"/>
    <cellStyle name="Migliaia [0] 42 3" xfId="806" xr:uid="{00000000-0005-0000-0000-000065040000}"/>
    <cellStyle name="Migliaia [0] 42 3 2" xfId="4869" xr:uid="{00000000-0005-0000-0000-000066040000}"/>
    <cellStyle name="Migliaia [0] 42 4" xfId="807" xr:uid="{00000000-0005-0000-0000-000067040000}"/>
    <cellStyle name="Migliaia [0] 42 4 2" xfId="4023" xr:uid="{00000000-0005-0000-0000-000068040000}"/>
    <cellStyle name="Migliaia [0] 42 5" xfId="4099" xr:uid="{00000000-0005-0000-0000-000069040000}"/>
    <cellStyle name="Migliaia [0] 43" xfId="808" xr:uid="{00000000-0005-0000-0000-00006A040000}"/>
    <cellStyle name="Migliaia [0] 43 2" xfId="809" xr:uid="{00000000-0005-0000-0000-00006B040000}"/>
    <cellStyle name="Migliaia [0] 43 2 2" xfId="810" xr:uid="{00000000-0005-0000-0000-00006C040000}"/>
    <cellStyle name="Migliaia [0] 43 2 3" xfId="5209" xr:uid="{00000000-0005-0000-0000-00006D040000}"/>
    <cellStyle name="Migliaia [0] 43 3" xfId="811" xr:uid="{00000000-0005-0000-0000-00006E040000}"/>
    <cellStyle name="Migliaia [0] 43 3 2" xfId="4870" xr:uid="{00000000-0005-0000-0000-00006F040000}"/>
    <cellStyle name="Migliaia [0] 43 4" xfId="812" xr:uid="{00000000-0005-0000-0000-000070040000}"/>
    <cellStyle name="Migliaia [0] 43 4 2" xfId="4024" xr:uid="{00000000-0005-0000-0000-000071040000}"/>
    <cellStyle name="Migliaia [0] 43 5" xfId="4100" xr:uid="{00000000-0005-0000-0000-000072040000}"/>
    <cellStyle name="Migliaia [0] 44" xfId="813" xr:uid="{00000000-0005-0000-0000-000073040000}"/>
    <cellStyle name="Migliaia [0] 44 2" xfId="814" xr:uid="{00000000-0005-0000-0000-000074040000}"/>
    <cellStyle name="Migliaia [0] 44 2 2" xfId="815" xr:uid="{00000000-0005-0000-0000-000075040000}"/>
    <cellStyle name="Migliaia [0] 44 2 3" xfId="5210" xr:uid="{00000000-0005-0000-0000-000076040000}"/>
    <cellStyle name="Migliaia [0] 44 3" xfId="816" xr:uid="{00000000-0005-0000-0000-000077040000}"/>
    <cellStyle name="Migliaia [0] 44 3 2" xfId="4871" xr:uid="{00000000-0005-0000-0000-000078040000}"/>
    <cellStyle name="Migliaia [0] 44 4" xfId="817" xr:uid="{00000000-0005-0000-0000-000079040000}"/>
    <cellStyle name="Migliaia [0] 44 4 2" xfId="4025" xr:uid="{00000000-0005-0000-0000-00007A040000}"/>
    <cellStyle name="Migliaia [0] 44 5" xfId="4101" xr:uid="{00000000-0005-0000-0000-00007B040000}"/>
    <cellStyle name="Migliaia [0] 45" xfId="818" xr:uid="{00000000-0005-0000-0000-00007C040000}"/>
    <cellStyle name="Migliaia [0] 45 2" xfId="819" xr:uid="{00000000-0005-0000-0000-00007D040000}"/>
    <cellStyle name="Migliaia [0] 45 2 2" xfId="820" xr:uid="{00000000-0005-0000-0000-00007E040000}"/>
    <cellStyle name="Migliaia [0] 45 2 3" xfId="5211" xr:uid="{00000000-0005-0000-0000-00007F040000}"/>
    <cellStyle name="Migliaia [0] 45 3" xfId="821" xr:uid="{00000000-0005-0000-0000-000080040000}"/>
    <cellStyle name="Migliaia [0] 45 3 2" xfId="4872" xr:uid="{00000000-0005-0000-0000-000081040000}"/>
    <cellStyle name="Migliaia [0] 45 4" xfId="822" xr:uid="{00000000-0005-0000-0000-000082040000}"/>
    <cellStyle name="Migliaia [0] 45 4 2" xfId="4026" xr:uid="{00000000-0005-0000-0000-000083040000}"/>
    <cellStyle name="Migliaia [0] 45 5" xfId="4102" xr:uid="{00000000-0005-0000-0000-000084040000}"/>
    <cellStyle name="Migliaia [0] 46" xfId="823" xr:uid="{00000000-0005-0000-0000-000085040000}"/>
    <cellStyle name="Migliaia [0] 46 2" xfId="824" xr:uid="{00000000-0005-0000-0000-000086040000}"/>
    <cellStyle name="Migliaia [0] 46 2 2" xfId="825" xr:uid="{00000000-0005-0000-0000-000087040000}"/>
    <cellStyle name="Migliaia [0] 46 2 3" xfId="5212" xr:uid="{00000000-0005-0000-0000-000088040000}"/>
    <cellStyle name="Migliaia [0] 46 3" xfId="826" xr:uid="{00000000-0005-0000-0000-000089040000}"/>
    <cellStyle name="Migliaia [0] 46 3 2" xfId="4873" xr:uid="{00000000-0005-0000-0000-00008A040000}"/>
    <cellStyle name="Migliaia [0] 46 4" xfId="827" xr:uid="{00000000-0005-0000-0000-00008B040000}"/>
    <cellStyle name="Migliaia [0] 46 4 2" xfId="4027" xr:uid="{00000000-0005-0000-0000-00008C040000}"/>
    <cellStyle name="Migliaia [0] 46 5" xfId="4103" xr:uid="{00000000-0005-0000-0000-00008D040000}"/>
    <cellStyle name="Migliaia [0] 47" xfId="828" xr:uid="{00000000-0005-0000-0000-00008E040000}"/>
    <cellStyle name="Migliaia [0] 47 2" xfId="829" xr:uid="{00000000-0005-0000-0000-00008F040000}"/>
    <cellStyle name="Migliaia [0] 47 2 2" xfId="830" xr:uid="{00000000-0005-0000-0000-000090040000}"/>
    <cellStyle name="Migliaia [0] 47 2 3" xfId="5213" xr:uid="{00000000-0005-0000-0000-000091040000}"/>
    <cellStyle name="Migliaia [0] 47 3" xfId="831" xr:uid="{00000000-0005-0000-0000-000092040000}"/>
    <cellStyle name="Migliaia [0] 47 3 2" xfId="4874" xr:uid="{00000000-0005-0000-0000-000093040000}"/>
    <cellStyle name="Migliaia [0] 47 4" xfId="832" xr:uid="{00000000-0005-0000-0000-000094040000}"/>
    <cellStyle name="Migliaia [0] 47 4 2" xfId="4028" xr:uid="{00000000-0005-0000-0000-000095040000}"/>
    <cellStyle name="Migliaia [0] 47 5" xfId="4104" xr:uid="{00000000-0005-0000-0000-000096040000}"/>
    <cellStyle name="Migliaia [0] 48" xfId="833" xr:uid="{00000000-0005-0000-0000-000097040000}"/>
    <cellStyle name="Migliaia [0] 48 2" xfId="834" xr:uid="{00000000-0005-0000-0000-000098040000}"/>
    <cellStyle name="Migliaia [0] 48 2 2" xfId="835" xr:uid="{00000000-0005-0000-0000-000099040000}"/>
    <cellStyle name="Migliaia [0] 48 2 3" xfId="5214" xr:uid="{00000000-0005-0000-0000-00009A040000}"/>
    <cellStyle name="Migliaia [0] 48 3" xfId="836" xr:uid="{00000000-0005-0000-0000-00009B040000}"/>
    <cellStyle name="Migliaia [0] 48 3 2" xfId="4875" xr:uid="{00000000-0005-0000-0000-00009C040000}"/>
    <cellStyle name="Migliaia [0] 48 4" xfId="837" xr:uid="{00000000-0005-0000-0000-00009D040000}"/>
    <cellStyle name="Migliaia [0] 48 4 2" xfId="4029" xr:uid="{00000000-0005-0000-0000-00009E040000}"/>
    <cellStyle name="Migliaia [0] 48 5" xfId="4105" xr:uid="{00000000-0005-0000-0000-00009F040000}"/>
    <cellStyle name="Migliaia [0] 49" xfId="838" xr:uid="{00000000-0005-0000-0000-0000A0040000}"/>
    <cellStyle name="Migliaia [0] 49 2" xfId="839" xr:uid="{00000000-0005-0000-0000-0000A1040000}"/>
    <cellStyle name="Migliaia [0] 49 2 2" xfId="840" xr:uid="{00000000-0005-0000-0000-0000A2040000}"/>
    <cellStyle name="Migliaia [0] 49 2 3" xfId="5215" xr:uid="{00000000-0005-0000-0000-0000A3040000}"/>
    <cellStyle name="Migliaia [0] 49 3" xfId="841" xr:uid="{00000000-0005-0000-0000-0000A4040000}"/>
    <cellStyle name="Migliaia [0] 49 3 2" xfId="4876" xr:uid="{00000000-0005-0000-0000-0000A5040000}"/>
    <cellStyle name="Migliaia [0] 49 4" xfId="842" xr:uid="{00000000-0005-0000-0000-0000A6040000}"/>
    <cellStyle name="Migliaia [0] 49 4 2" xfId="4030" xr:uid="{00000000-0005-0000-0000-0000A7040000}"/>
    <cellStyle name="Migliaia [0] 49 5" xfId="4106" xr:uid="{00000000-0005-0000-0000-0000A8040000}"/>
    <cellStyle name="Migliaia [0] 5" xfId="843" xr:uid="{00000000-0005-0000-0000-0000A9040000}"/>
    <cellStyle name="Migliaia [0] 5 2" xfId="844" xr:uid="{00000000-0005-0000-0000-0000AA040000}"/>
    <cellStyle name="Migliaia [0] 5 2 2" xfId="845" xr:uid="{00000000-0005-0000-0000-0000AB040000}"/>
    <cellStyle name="Migliaia [0] 5 2 3" xfId="5216" xr:uid="{00000000-0005-0000-0000-0000AC040000}"/>
    <cellStyle name="Migliaia [0] 5 3" xfId="846" xr:uid="{00000000-0005-0000-0000-0000AD040000}"/>
    <cellStyle name="Migliaia [0] 5 3 2" xfId="4877" xr:uid="{00000000-0005-0000-0000-0000AE040000}"/>
    <cellStyle name="Migliaia [0] 5 4" xfId="847" xr:uid="{00000000-0005-0000-0000-0000AF040000}"/>
    <cellStyle name="Migliaia [0] 5 4 2" xfId="4031" xr:uid="{00000000-0005-0000-0000-0000B0040000}"/>
    <cellStyle name="Migliaia [0] 5 5" xfId="4107" xr:uid="{00000000-0005-0000-0000-0000B1040000}"/>
    <cellStyle name="Migliaia [0] 50" xfId="848" xr:uid="{00000000-0005-0000-0000-0000B2040000}"/>
    <cellStyle name="Migliaia [0] 50 2" xfId="849" xr:uid="{00000000-0005-0000-0000-0000B3040000}"/>
    <cellStyle name="Migliaia [0] 50 2 2" xfId="850" xr:uid="{00000000-0005-0000-0000-0000B4040000}"/>
    <cellStyle name="Migliaia [0] 50 2 3" xfId="5217" xr:uid="{00000000-0005-0000-0000-0000B5040000}"/>
    <cellStyle name="Migliaia [0] 50 3" xfId="851" xr:uid="{00000000-0005-0000-0000-0000B6040000}"/>
    <cellStyle name="Migliaia [0] 50 3 2" xfId="4878" xr:uid="{00000000-0005-0000-0000-0000B7040000}"/>
    <cellStyle name="Migliaia [0] 50 4" xfId="852" xr:uid="{00000000-0005-0000-0000-0000B8040000}"/>
    <cellStyle name="Migliaia [0] 50 4 2" xfId="4032" xr:uid="{00000000-0005-0000-0000-0000B9040000}"/>
    <cellStyle name="Migliaia [0] 50 5" xfId="4108" xr:uid="{00000000-0005-0000-0000-0000BA040000}"/>
    <cellStyle name="Migliaia [0] 51" xfId="853" xr:uid="{00000000-0005-0000-0000-0000BB040000}"/>
    <cellStyle name="Migliaia [0] 51 2" xfId="854" xr:uid="{00000000-0005-0000-0000-0000BC040000}"/>
    <cellStyle name="Migliaia [0] 51 2 2" xfId="855" xr:uid="{00000000-0005-0000-0000-0000BD040000}"/>
    <cellStyle name="Migliaia [0] 51 2 3" xfId="5218" xr:uid="{00000000-0005-0000-0000-0000BE040000}"/>
    <cellStyle name="Migliaia [0] 51 3" xfId="856" xr:uid="{00000000-0005-0000-0000-0000BF040000}"/>
    <cellStyle name="Migliaia [0] 51 3 2" xfId="4879" xr:uid="{00000000-0005-0000-0000-0000C0040000}"/>
    <cellStyle name="Migliaia [0] 51 4" xfId="857" xr:uid="{00000000-0005-0000-0000-0000C1040000}"/>
    <cellStyle name="Migliaia [0] 51 4 2" xfId="4033" xr:uid="{00000000-0005-0000-0000-0000C2040000}"/>
    <cellStyle name="Migliaia [0] 51 5" xfId="4109" xr:uid="{00000000-0005-0000-0000-0000C3040000}"/>
    <cellStyle name="Migliaia [0] 52" xfId="858" xr:uid="{00000000-0005-0000-0000-0000C4040000}"/>
    <cellStyle name="Migliaia [0] 52 2" xfId="859" xr:uid="{00000000-0005-0000-0000-0000C5040000}"/>
    <cellStyle name="Migliaia [0] 52 2 2" xfId="860" xr:uid="{00000000-0005-0000-0000-0000C6040000}"/>
    <cellStyle name="Migliaia [0] 52 2 3" xfId="5219" xr:uid="{00000000-0005-0000-0000-0000C7040000}"/>
    <cellStyle name="Migliaia [0] 52 3" xfId="861" xr:uid="{00000000-0005-0000-0000-0000C8040000}"/>
    <cellStyle name="Migliaia [0] 52 3 2" xfId="4880" xr:uid="{00000000-0005-0000-0000-0000C9040000}"/>
    <cellStyle name="Migliaia [0] 52 4" xfId="862" xr:uid="{00000000-0005-0000-0000-0000CA040000}"/>
    <cellStyle name="Migliaia [0] 52 4 2" xfId="4034" xr:uid="{00000000-0005-0000-0000-0000CB040000}"/>
    <cellStyle name="Migliaia [0] 52 5" xfId="4110" xr:uid="{00000000-0005-0000-0000-0000CC040000}"/>
    <cellStyle name="Migliaia [0] 53" xfId="863" xr:uid="{00000000-0005-0000-0000-0000CD040000}"/>
    <cellStyle name="Migliaia [0] 53 2" xfId="864" xr:uid="{00000000-0005-0000-0000-0000CE040000}"/>
    <cellStyle name="Migliaia [0] 53 2 2" xfId="865" xr:uid="{00000000-0005-0000-0000-0000CF040000}"/>
    <cellStyle name="Migliaia [0] 53 2 3" xfId="5220" xr:uid="{00000000-0005-0000-0000-0000D0040000}"/>
    <cellStyle name="Migliaia [0] 53 3" xfId="866" xr:uid="{00000000-0005-0000-0000-0000D1040000}"/>
    <cellStyle name="Migliaia [0] 53 3 2" xfId="4881" xr:uid="{00000000-0005-0000-0000-0000D2040000}"/>
    <cellStyle name="Migliaia [0] 53 4" xfId="867" xr:uid="{00000000-0005-0000-0000-0000D3040000}"/>
    <cellStyle name="Migliaia [0] 53 4 2" xfId="4035" xr:uid="{00000000-0005-0000-0000-0000D4040000}"/>
    <cellStyle name="Migliaia [0] 53 5" xfId="4111" xr:uid="{00000000-0005-0000-0000-0000D5040000}"/>
    <cellStyle name="Migliaia [0] 54" xfId="868" xr:uid="{00000000-0005-0000-0000-0000D6040000}"/>
    <cellStyle name="Migliaia [0] 54 2" xfId="869" xr:uid="{00000000-0005-0000-0000-0000D7040000}"/>
    <cellStyle name="Migliaia [0] 54 2 2" xfId="870" xr:uid="{00000000-0005-0000-0000-0000D8040000}"/>
    <cellStyle name="Migliaia [0] 54 2 3" xfId="5221" xr:uid="{00000000-0005-0000-0000-0000D9040000}"/>
    <cellStyle name="Migliaia [0] 54 3" xfId="871" xr:uid="{00000000-0005-0000-0000-0000DA040000}"/>
    <cellStyle name="Migliaia [0] 54 3 2" xfId="4882" xr:uid="{00000000-0005-0000-0000-0000DB040000}"/>
    <cellStyle name="Migliaia [0] 54 4" xfId="872" xr:uid="{00000000-0005-0000-0000-0000DC040000}"/>
    <cellStyle name="Migliaia [0] 54 4 2" xfId="4036" xr:uid="{00000000-0005-0000-0000-0000DD040000}"/>
    <cellStyle name="Migliaia [0] 54 5" xfId="4112" xr:uid="{00000000-0005-0000-0000-0000DE040000}"/>
    <cellStyle name="Migliaia [0] 55" xfId="873" xr:uid="{00000000-0005-0000-0000-0000DF040000}"/>
    <cellStyle name="Migliaia [0] 55 2" xfId="874" xr:uid="{00000000-0005-0000-0000-0000E0040000}"/>
    <cellStyle name="Migliaia [0] 55 2 2" xfId="875" xr:uid="{00000000-0005-0000-0000-0000E1040000}"/>
    <cellStyle name="Migliaia [0] 55 2 3" xfId="5222" xr:uid="{00000000-0005-0000-0000-0000E2040000}"/>
    <cellStyle name="Migliaia [0] 55 3" xfId="876" xr:uid="{00000000-0005-0000-0000-0000E3040000}"/>
    <cellStyle name="Migliaia [0] 55 3 2" xfId="4883" xr:uid="{00000000-0005-0000-0000-0000E4040000}"/>
    <cellStyle name="Migliaia [0] 55 4" xfId="877" xr:uid="{00000000-0005-0000-0000-0000E5040000}"/>
    <cellStyle name="Migliaia [0] 55 4 2" xfId="4037" xr:uid="{00000000-0005-0000-0000-0000E6040000}"/>
    <cellStyle name="Migliaia [0] 55 5" xfId="4113" xr:uid="{00000000-0005-0000-0000-0000E7040000}"/>
    <cellStyle name="Migliaia [0] 56" xfId="878" xr:uid="{00000000-0005-0000-0000-0000E8040000}"/>
    <cellStyle name="Migliaia [0] 56 2" xfId="879" xr:uid="{00000000-0005-0000-0000-0000E9040000}"/>
    <cellStyle name="Migliaia [0] 56 2 2" xfId="880" xr:uid="{00000000-0005-0000-0000-0000EA040000}"/>
    <cellStyle name="Migliaia [0] 56 2 3" xfId="5223" xr:uid="{00000000-0005-0000-0000-0000EB040000}"/>
    <cellStyle name="Migliaia [0] 56 3" xfId="881" xr:uid="{00000000-0005-0000-0000-0000EC040000}"/>
    <cellStyle name="Migliaia [0] 56 3 2" xfId="4884" xr:uid="{00000000-0005-0000-0000-0000ED040000}"/>
    <cellStyle name="Migliaia [0] 56 4" xfId="882" xr:uid="{00000000-0005-0000-0000-0000EE040000}"/>
    <cellStyle name="Migliaia [0] 56 4 2" xfId="4038" xr:uid="{00000000-0005-0000-0000-0000EF040000}"/>
    <cellStyle name="Migliaia [0] 56 5" xfId="4114" xr:uid="{00000000-0005-0000-0000-0000F0040000}"/>
    <cellStyle name="Migliaia [0] 57" xfId="883" xr:uid="{00000000-0005-0000-0000-0000F1040000}"/>
    <cellStyle name="Migliaia [0] 57 2" xfId="884" xr:uid="{00000000-0005-0000-0000-0000F2040000}"/>
    <cellStyle name="Migliaia [0] 57 2 2" xfId="885" xr:uid="{00000000-0005-0000-0000-0000F3040000}"/>
    <cellStyle name="Migliaia [0] 57 2 3" xfId="5224" xr:uid="{00000000-0005-0000-0000-0000F4040000}"/>
    <cellStyle name="Migliaia [0] 57 3" xfId="886" xr:uid="{00000000-0005-0000-0000-0000F5040000}"/>
    <cellStyle name="Migliaia [0] 57 3 2" xfId="4885" xr:uid="{00000000-0005-0000-0000-0000F6040000}"/>
    <cellStyle name="Migliaia [0] 57 4" xfId="887" xr:uid="{00000000-0005-0000-0000-0000F7040000}"/>
    <cellStyle name="Migliaia [0] 57 4 2" xfId="4039" xr:uid="{00000000-0005-0000-0000-0000F8040000}"/>
    <cellStyle name="Migliaia [0] 57 5" xfId="4115" xr:uid="{00000000-0005-0000-0000-0000F9040000}"/>
    <cellStyle name="Migliaia [0] 58" xfId="888" xr:uid="{00000000-0005-0000-0000-0000FA040000}"/>
    <cellStyle name="Migliaia [0] 58 2" xfId="889" xr:uid="{00000000-0005-0000-0000-0000FB040000}"/>
    <cellStyle name="Migliaia [0] 58 2 2" xfId="890" xr:uid="{00000000-0005-0000-0000-0000FC040000}"/>
    <cellStyle name="Migliaia [0] 58 2 3" xfId="5225" xr:uid="{00000000-0005-0000-0000-0000FD040000}"/>
    <cellStyle name="Migliaia [0] 58 3" xfId="891" xr:uid="{00000000-0005-0000-0000-0000FE040000}"/>
    <cellStyle name="Migliaia [0] 58 3 2" xfId="4886" xr:uid="{00000000-0005-0000-0000-0000FF040000}"/>
    <cellStyle name="Migliaia [0] 58 4" xfId="892" xr:uid="{00000000-0005-0000-0000-000000050000}"/>
    <cellStyle name="Migliaia [0] 58 4 2" xfId="4040" xr:uid="{00000000-0005-0000-0000-000001050000}"/>
    <cellStyle name="Migliaia [0] 58 5" xfId="4116" xr:uid="{00000000-0005-0000-0000-000002050000}"/>
    <cellStyle name="Migliaia [0] 59" xfId="893" xr:uid="{00000000-0005-0000-0000-000003050000}"/>
    <cellStyle name="Migliaia [0] 59 2" xfId="894" xr:uid="{00000000-0005-0000-0000-000004050000}"/>
    <cellStyle name="Migliaia [0] 59 2 2" xfId="895" xr:uid="{00000000-0005-0000-0000-000005050000}"/>
    <cellStyle name="Migliaia [0] 59 2 3" xfId="5226" xr:uid="{00000000-0005-0000-0000-000006050000}"/>
    <cellStyle name="Migliaia [0] 59 3" xfId="896" xr:uid="{00000000-0005-0000-0000-000007050000}"/>
    <cellStyle name="Migliaia [0] 59 3 2" xfId="4887" xr:uid="{00000000-0005-0000-0000-000008050000}"/>
    <cellStyle name="Migliaia [0] 59 4" xfId="897" xr:uid="{00000000-0005-0000-0000-000009050000}"/>
    <cellStyle name="Migliaia [0] 59 4 2" xfId="4041" xr:uid="{00000000-0005-0000-0000-00000A050000}"/>
    <cellStyle name="Migliaia [0] 59 5" xfId="4117" xr:uid="{00000000-0005-0000-0000-00000B050000}"/>
    <cellStyle name="Migliaia [0] 6" xfId="898" xr:uid="{00000000-0005-0000-0000-00000C050000}"/>
    <cellStyle name="Migliaia [0] 6 2" xfId="899" xr:uid="{00000000-0005-0000-0000-00000D050000}"/>
    <cellStyle name="Migliaia [0] 6 2 2" xfId="900" xr:uid="{00000000-0005-0000-0000-00000E050000}"/>
    <cellStyle name="Migliaia [0] 6 2 3" xfId="5227" xr:uid="{00000000-0005-0000-0000-00000F050000}"/>
    <cellStyle name="Migliaia [0] 6 3" xfId="901" xr:uid="{00000000-0005-0000-0000-000010050000}"/>
    <cellStyle name="Migliaia [0] 6 3 2" xfId="4888" xr:uid="{00000000-0005-0000-0000-000011050000}"/>
    <cellStyle name="Migliaia [0] 6 4" xfId="902" xr:uid="{00000000-0005-0000-0000-000012050000}"/>
    <cellStyle name="Migliaia [0] 6 4 2" xfId="4042" xr:uid="{00000000-0005-0000-0000-000013050000}"/>
    <cellStyle name="Migliaia [0] 6 5" xfId="4118" xr:uid="{00000000-0005-0000-0000-000014050000}"/>
    <cellStyle name="Migliaia [0] 7" xfId="903" xr:uid="{00000000-0005-0000-0000-000015050000}"/>
    <cellStyle name="Migliaia [0] 7 2" xfId="904" xr:uid="{00000000-0005-0000-0000-000016050000}"/>
    <cellStyle name="Migliaia [0] 7 2 2" xfId="905" xr:uid="{00000000-0005-0000-0000-000017050000}"/>
    <cellStyle name="Migliaia [0] 7 2 3" xfId="5228" xr:uid="{00000000-0005-0000-0000-000018050000}"/>
    <cellStyle name="Migliaia [0] 7 3" xfId="906" xr:uid="{00000000-0005-0000-0000-000019050000}"/>
    <cellStyle name="Migliaia [0] 7 3 2" xfId="4889" xr:uid="{00000000-0005-0000-0000-00001A050000}"/>
    <cellStyle name="Migliaia [0] 7 4" xfId="907" xr:uid="{00000000-0005-0000-0000-00001B050000}"/>
    <cellStyle name="Migliaia [0] 7 4 2" xfId="4043" xr:uid="{00000000-0005-0000-0000-00001C050000}"/>
    <cellStyle name="Migliaia [0] 7 5" xfId="4119" xr:uid="{00000000-0005-0000-0000-00001D050000}"/>
    <cellStyle name="Migliaia [0] 8" xfId="908" xr:uid="{00000000-0005-0000-0000-00001E050000}"/>
    <cellStyle name="Migliaia [0] 8 2" xfId="909" xr:uid="{00000000-0005-0000-0000-00001F050000}"/>
    <cellStyle name="Migliaia [0] 8 2 2" xfId="910" xr:uid="{00000000-0005-0000-0000-000020050000}"/>
    <cellStyle name="Migliaia [0] 8 2 3" xfId="5229" xr:uid="{00000000-0005-0000-0000-000021050000}"/>
    <cellStyle name="Migliaia [0] 8 3" xfId="911" xr:uid="{00000000-0005-0000-0000-000022050000}"/>
    <cellStyle name="Migliaia [0] 8 3 2" xfId="4890" xr:uid="{00000000-0005-0000-0000-000023050000}"/>
    <cellStyle name="Migliaia [0] 8 4" xfId="912" xr:uid="{00000000-0005-0000-0000-000024050000}"/>
    <cellStyle name="Migliaia [0] 8 4 2" xfId="4044" xr:uid="{00000000-0005-0000-0000-000025050000}"/>
    <cellStyle name="Migliaia [0] 8 5" xfId="4120" xr:uid="{00000000-0005-0000-0000-000026050000}"/>
    <cellStyle name="Migliaia [0] 9" xfId="913" xr:uid="{00000000-0005-0000-0000-000027050000}"/>
    <cellStyle name="Migliaia [0] 9 2" xfId="914" xr:uid="{00000000-0005-0000-0000-000028050000}"/>
    <cellStyle name="Migliaia [0] 9 2 2" xfId="915" xr:uid="{00000000-0005-0000-0000-000029050000}"/>
    <cellStyle name="Migliaia [0] 9 2 3" xfId="5230" xr:uid="{00000000-0005-0000-0000-00002A050000}"/>
    <cellStyle name="Migliaia [0] 9 3" xfId="916" xr:uid="{00000000-0005-0000-0000-00002B050000}"/>
    <cellStyle name="Migliaia [0] 9 3 2" xfId="4891" xr:uid="{00000000-0005-0000-0000-00002C050000}"/>
    <cellStyle name="Migliaia [0] 9 4" xfId="917" xr:uid="{00000000-0005-0000-0000-00002D050000}"/>
    <cellStyle name="Migliaia [0] 9 4 2" xfId="4819" xr:uid="{00000000-0005-0000-0000-00002E050000}"/>
    <cellStyle name="Migliaia [0] 9 5" xfId="4121" xr:uid="{00000000-0005-0000-0000-00002F050000}"/>
    <cellStyle name="Migliaia 10" xfId="918" xr:uid="{00000000-0005-0000-0000-000030050000}"/>
    <cellStyle name="Migliaia 10 2" xfId="919" xr:uid="{00000000-0005-0000-0000-000031050000}"/>
    <cellStyle name="Migliaia 10 2 2" xfId="920" xr:uid="{00000000-0005-0000-0000-000032050000}"/>
    <cellStyle name="Migliaia 10 2 2 2" xfId="921" xr:uid="{00000000-0005-0000-0000-000033050000}"/>
    <cellStyle name="Migliaia 10 2 2 3" xfId="5232" xr:uid="{00000000-0005-0000-0000-000034050000}"/>
    <cellStyle name="Migliaia 10 2 3" xfId="922" xr:uid="{00000000-0005-0000-0000-000035050000}"/>
    <cellStyle name="Migliaia 10 2 3 2" xfId="4893" xr:uid="{00000000-0005-0000-0000-000036050000}"/>
    <cellStyle name="Migliaia 10 2 4" xfId="923" xr:uid="{00000000-0005-0000-0000-000037050000}"/>
    <cellStyle name="Migliaia 10 2 5" xfId="4123" xr:uid="{00000000-0005-0000-0000-000038050000}"/>
    <cellStyle name="Migliaia 10 3" xfId="924" xr:uid="{00000000-0005-0000-0000-000039050000}"/>
    <cellStyle name="Migliaia 10 3 2" xfId="925" xr:uid="{00000000-0005-0000-0000-00003A050000}"/>
    <cellStyle name="Migliaia 10 3 2 2" xfId="926" xr:uid="{00000000-0005-0000-0000-00003B050000}"/>
    <cellStyle name="Migliaia 10 3 2 2 2" xfId="5234" xr:uid="{00000000-0005-0000-0000-00003C050000}"/>
    <cellStyle name="Migliaia 10 3 2 3" xfId="927" xr:uid="{00000000-0005-0000-0000-00003D050000}"/>
    <cellStyle name="Migliaia 10 3 2 4" xfId="4125" xr:uid="{00000000-0005-0000-0000-00003E050000}"/>
    <cellStyle name="Migliaia 10 3 2 5" xfId="4616" xr:uid="{00000000-0005-0000-0000-00003F050000}"/>
    <cellStyle name="Migliaia 10 3 3" xfId="928" xr:uid="{00000000-0005-0000-0000-000040050000}"/>
    <cellStyle name="Migliaia 10 3 3 2" xfId="929" xr:uid="{00000000-0005-0000-0000-000041050000}"/>
    <cellStyle name="Migliaia 10 3 3 3" xfId="5233" xr:uid="{00000000-0005-0000-0000-000042050000}"/>
    <cellStyle name="Migliaia 10 3 4" xfId="930" xr:uid="{00000000-0005-0000-0000-000043050000}"/>
    <cellStyle name="Migliaia 10 3 4 2" xfId="931" xr:uid="{00000000-0005-0000-0000-000044050000}"/>
    <cellStyle name="Migliaia 10 3 4 3" xfId="5760" xr:uid="{00000000-0005-0000-0000-000045050000}"/>
    <cellStyle name="Migliaia 10 3 5" xfId="932" xr:uid="{00000000-0005-0000-0000-000046050000}"/>
    <cellStyle name="Migliaia 10 3 5 2" xfId="4894" xr:uid="{00000000-0005-0000-0000-000047050000}"/>
    <cellStyle name="Migliaia 10 3 6" xfId="933" xr:uid="{00000000-0005-0000-0000-000048050000}"/>
    <cellStyle name="Migliaia 10 3 7" xfId="4124" xr:uid="{00000000-0005-0000-0000-000049050000}"/>
    <cellStyle name="Migliaia 10 3 8" xfId="4617" xr:uid="{00000000-0005-0000-0000-00004A050000}"/>
    <cellStyle name="Migliaia 10 4" xfId="934" xr:uid="{00000000-0005-0000-0000-00004B050000}"/>
    <cellStyle name="Migliaia 10 4 2" xfId="935" xr:uid="{00000000-0005-0000-0000-00004C050000}"/>
    <cellStyle name="Migliaia 10 4 3" xfId="4615" xr:uid="{00000000-0005-0000-0000-00004D050000}"/>
    <cellStyle name="Migliaia 10 4 4" xfId="5235" xr:uid="{00000000-0005-0000-0000-00004E050000}"/>
    <cellStyle name="Migliaia 10 5" xfId="936" xr:uid="{00000000-0005-0000-0000-00004F050000}"/>
    <cellStyle name="Migliaia 10 5 2" xfId="937" xr:uid="{00000000-0005-0000-0000-000050050000}"/>
    <cellStyle name="Migliaia 10 5 3" xfId="4614" xr:uid="{00000000-0005-0000-0000-000051050000}"/>
    <cellStyle name="Migliaia 10 6" xfId="938" xr:uid="{00000000-0005-0000-0000-000052050000}"/>
    <cellStyle name="Migliaia 10 6 2" xfId="939" xr:uid="{00000000-0005-0000-0000-000053050000}"/>
    <cellStyle name="Migliaia 10 6 3" xfId="5231" xr:uid="{00000000-0005-0000-0000-000054050000}"/>
    <cellStyle name="Migliaia 10 7" xfId="940" xr:uid="{00000000-0005-0000-0000-000055050000}"/>
    <cellStyle name="Migliaia 10 7 2" xfId="4892" xr:uid="{00000000-0005-0000-0000-000056050000}"/>
    <cellStyle name="Migliaia 10 8" xfId="941" xr:uid="{00000000-0005-0000-0000-000057050000}"/>
    <cellStyle name="Migliaia 10 8 2" xfId="4045" xr:uid="{00000000-0005-0000-0000-000058050000}"/>
    <cellStyle name="Migliaia 10 9" xfId="4122" xr:uid="{00000000-0005-0000-0000-000059050000}"/>
    <cellStyle name="Migliaia 11" xfId="942" xr:uid="{00000000-0005-0000-0000-00005A050000}"/>
    <cellStyle name="Migliaia 11 2" xfId="943" xr:uid="{00000000-0005-0000-0000-00005B050000}"/>
    <cellStyle name="Migliaia 11 2 2" xfId="944" xr:uid="{00000000-0005-0000-0000-00005C050000}"/>
    <cellStyle name="Migliaia 11 2 2 2" xfId="945" xr:uid="{00000000-0005-0000-0000-00005D050000}"/>
    <cellStyle name="Migliaia 11 2 2 3" xfId="5237" xr:uid="{00000000-0005-0000-0000-00005E050000}"/>
    <cellStyle name="Migliaia 11 2 3" xfId="946" xr:uid="{00000000-0005-0000-0000-00005F050000}"/>
    <cellStyle name="Migliaia 11 2 3 2" xfId="4896" xr:uid="{00000000-0005-0000-0000-000060050000}"/>
    <cellStyle name="Migliaia 11 2 4" xfId="947" xr:uid="{00000000-0005-0000-0000-000061050000}"/>
    <cellStyle name="Migliaia 11 2 5" xfId="4127" xr:uid="{00000000-0005-0000-0000-000062050000}"/>
    <cellStyle name="Migliaia 11 3" xfId="948" xr:uid="{00000000-0005-0000-0000-000063050000}"/>
    <cellStyle name="Migliaia 11 3 2" xfId="949" xr:uid="{00000000-0005-0000-0000-000064050000}"/>
    <cellStyle name="Migliaia 11 3 2 2" xfId="950" xr:uid="{00000000-0005-0000-0000-000065050000}"/>
    <cellStyle name="Migliaia 11 3 2 2 2" xfId="5239" xr:uid="{00000000-0005-0000-0000-000066050000}"/>
    <cellStyle name="Migliaia 11 3 2 3" xfId="951" xr:uid="{00000000-0005-0000-0000-000067050000}"/>
    <cellStyle name="Migliaia 11 3 2 4" xfId="4129" xr:uid="{00000000-0005-0000-0000-000068050000}"/>
    <cellStyle name="Migliaia 11 3 2 5" xfId="4611" xr:uid="{00000000-0005-0000-0000-000069050000}"/>
    <cellStyle name="Migliaia 11 3 3" xfId="952" xr:uid="{00000000-0005-0000-0000-00006A050000}"/>
    <cellStyle name="Migliaia 11 3 3 2" xfId="953" xr:uid="{00000000-0005-0000-0000-00006B050000}"/>
    <cellStyle name="Migliaia 11 3 3 3" xfId="5238" xr:uid="{00000000-0005-0000-0000-00006C050000}"/>
    <cellStyle name="Migliaia 11 3 4" xfId="954" xr:uid="{00000000-0005-0000-0000-00006D050000}"/>
    <cellStyle name="Migliaia 11 3 4 2" xfId="955" xr:uid="{00000000-0005-0000-0000-00006E050000}"/>
    <cellStyle name="Migliaia 11 3 4 3" xfId="5761" xr:uid="{00000000-0005-0000-0000-00006F050000}"/>
    <cellStyle name="Migliaia 11 3 5" xfId="956" xr:uid="{00000000-0005-0000-0000-000070050000}"/>
    <cellStyle name="Migliaia 11 3 5 2" xfId="4897" xr:uid="{00000000-0005-0000-0000-000071050000}"/>
    <cellStyle name="Migliaia 11 3 6" xfId="957" xr:uid="{00000000-0005-0000-0000-000072050000}"/>
    <cellStyle name="Migliaia 11 3 7" xfId="4128" xr:uid="{00000000-0005-0000-0000-000073050000}"/>
    <cellStyle name="Migliaia 11 3 8" xfId="4612" xr:uid="{00000000-0005-0000-0000-000074050000}"/>
    <cellStyle name="Migliaia 11 4" xfId="958" xr:uid="{00000000-0005-0000-0000-000075050000}"/>
    <cellStyle name="Migliaia 11 4 2" xfId="959" xr:uid="{00000000-0005-0000-0000-000076050000}"/>
    <cellStyle name="Migliaia 11 4 3" xfId="4610" xr:uid="{00000000-0005-0000-0000-000077050000}"/>
    <cellStyle name="Migliaia 11 4 4" xfId="5240" xr:uid="{00000000-0005-0000-0000-000078050000}"/>
    <cellStyle name="Migliaia 11 5" xfId="960" xr:uid="{00000000-0005-0000-0000-000079050000}"/>
    <cellStyle name="Migliaia 11 5 2" xfId="961" xr:uid="{00000000-0005-0000-0000-00007A050000}"/>
    <cellStyle name="Migliaia 11 5 3" xfId="4609" xr:uid="{00000000-0005-0000-0000-00007B050000}"/>
    <cellStyle name="Migliaia 11 6" xfId="962" xr:uid="{00000000-0005-0000-0000-00007C050000}"/>
    <cellStyle name="Migliaia 11 6 2" xfId="963" xr:uid="{00000000-0005-0000-0000-00007D050000}"/>
    <cellStyle name="Migliaia 11 6 3" xfId="5236" xr:uid="{00000000-0005-0000-0000-00007E050000}"/>
    <cellStyle name="Migliaia 11 7" xfId="964" xr:uid="{00000000-0005-0000-0000-00007F050000}"/>
    <cellStyle name="Migliaia 11 7 2" xfId="4895" xr:uid="{00000000-0005-0000-0000-000080050000}"/>
    <cellStyle name="Migliaia 11 8" xfId="965" xr:uid="{00000000-0005-0000-0000-000081050000}"/>
    <cellStyle name="Migliaia 11 8 2" xfId="4046" xr:uid="{00000000-0005-0000-0000-000082050000}"/>
    <cellStyle name="Migliaia 11 9" xfId="4126" xr:uid="{00000000-0005-0000-0000-000083050000}"/>
    <cellStyle name="Migliaia 12" xfId="966" xr:uid="{00000000-0005-0000-0000-000084050000}"/>
    <cellStyle name="Migliaia 12 2" xfId="967" xr:uid="{00000000-0005-0000-0000-000085050000}"/>
    <cellStyle name="Migliaia 12 2 2" xfId="968" xr:uid="{00000000-0005-0000-0000-000086050000}"/>
    <cellStyle name="Migliaia 12 2 2 2" xfId="969" xr:uid="{00000000-0005-0000-0000-000087050000}"/>
    <cellStyle name="Migliaia 12 2 2 3" xfId="5242" xr:uid="{00000000-0005-0000-0000-000088050000}"/>
    <cellStyle name="Migliaia 12 2 3" xfId="970" xr:uid="{00000000-0005-0000-0000-000089050000}"/>
    <cellStyle name="Migliaia 12 2 3 2" xfId="4899" xr:uid="{00000000-0005-0000-0000-00008A050000}"/>
    <cellStyle name="Migliaia 12 2 4" xfId="971" xr:uid="{00000000-0005-0000-0000-00008B050000}"/>
    <cellStyle name="Migliaia 12 2 5" xfId="4131" xr:uid="{00000000-0005-0000-0000-00008C050000}"/>
    <cellStyle name="Migliaia 12 3" xfId="972" xr:uid="{00000000-0005-0000-0000-00008D050000}"/>
    <cellStyle name="Migliaia 12 3 2" xfId="973" xr:uid="{00000000-0005-0000-0000-00008E050000}"/>
    <cellStyle name="Migliaia 12 3 2 2" xfId="974" xr:uid="{00000000-0005-0000-0000-00008F050000}"/>
    <cellStyle name="Migliaia 12 3 2 2 2" xfId="5244" xr:uid="{00000000-0005-0000-0000-000090050000}"/>
    <cellStyle name="Migliaia 12 3 2 3" xfId="975" xr:uid="{00000000-0005-0000-0000-000091050000}"/>
    <cellStyle name="Migliaia 12 3 2 4" xfId="4133" xr:uid="{00000000-0005-0000-0000-000092050000}"/>
    <cellStyle name="Migliaia 12 3 2 5" xfId="4607" xr:uid="{00000000-0005-0000-0000-000093050000}"/>
    <cellStyle name="Migliaia 12 3 3" xfId="976" xr:uid="{00000000-0005-0000-0000-000094050000}"/>
    <cellStyle name="Migliaia 12 3 3 2" xfId="977" xr:uid="{00000000-0005-0000-0000-000095050000}"/>
    <cellStyle name="Migliaia 12 3 3 3" xfId="5243" xr:uid="{00000000-0005-0000-0000-000096050000}"/>
    <cellStyle name="Migliaia 12 3 4" xfId="978" xr:uid="{00000000-0005-0000-0000-000097050000}"/>
    <cellStyle name="Migliaia 12 3 4 2" xfId="979" xr:uid="{00000000-0005-0000-0000-000098050000}"/>
    <cellStyle name="Migliaia 12 3 4 3" xfId="5762" xr:uid="{00000000-0005-0000-0000-000099050000}"/>
    <cellStyle name="Migliaia 12 3 5" xfId="980" xr:uid="{00000000-0005-0000-0000-00009A050000}"/>
    <cellStyle name="Migliaia 12 3 5 2" xfId="4900" xr:uid="{00000000-0005-0000-0000-00009B050000}"/>
    <cellStyle name="Migliaia 12 3 6" xfId="981" xr:uid="{00000000-0005-0000-0000-00009C050000}"/>
    <cellStyle name="Migliaia 12 3 7" xfId="4132" xr:uid="{00000000-0005-0000-0000-00009D050000}"/>
    <cellStyle name="Migliaia 12 3 8" xfId="4608" xr:uid="{00000000-0005-0000-0000-00009E050000}"/>
    <cellStyle name="Migliaia 12 4" xfId="982" xr:uid="{00000000-0005-0000-0000-00009F050000}"/>
    <cellStyle name="Migliaia 12 4 2" xfId="983" xr:uid="{00000000-0005-0000-0000-0000A0050000}"/>
    <cellStyle name="Migliaia 12 4 3" xfId="4606" xr:uid="{00000000-0005-0000-0000-0000A1050000}"/>
    <cellStyle name="Migliaia 12 4 4" xfId="5245" xr:uid="{00000000-0005-0000-0000-0000A2050000}"/>
    <cellStyle name="Migliaia 12 5" xfId="984" xr:uid="{00000000-0005-0000-0000-0000A3050000}"/>
    <cellStyle name="Migliaia 12 5 2" xfId="985" xr:uid="{00000000-0005-0000-0000-0000A4050000}"/>
    <cellStyle name="Migliaia 12 5 3" xfId="4605" xr:uid="{00000000-0005-0000-0000-0000A5050000}"/>
    <cellStyle name="Migliaia 12 6" xfId="986" xr:uid="{00000000-0005-0000-0000-0000A6050000}"/>
    <cellStyle name="Migliaia 12 6 2" xfId="987" xr:uid="{00000000-0005-0000-0000-0000A7050000}"/>
    <cellStyle name="Migliaia 12 6 3" xfId="5241" xr:uid="{00000000-0005-0000-0000-0000A8050000}"/>
    <cellStyle name="Migliaia 12 7" xfId="988" xr:uid="{00000000-0005-0000-0000-0000A9050000}"/>
    <cellStyle name="Migliaia 12 7 2" xfId="4898" xr:uid="{00000000-0005-0000-0000-0000AA050000}"/>
    <cellStyle name="Migliaia 12 8" xfId="989" xr:uid="{00000000-0005-0000-0000-0000AB050000}"/>
    <cellStyle name="Migliaia 12 8 2" xfId="4055" xr:uid="{00000000-0005-0000-0000-0000AC050000}"/>
    <cellStyle name="Migliaia 12 9" xfId="4130" xr:uid="{00000000-0005-0000-0000-0000AD050000}"/>
    <cellStyle name="Migliaia 13" xfId="990" xr:uid="{00000000-0005-0000-0000-0000AE050000}"/>
    <cellStyle name="Migliaia 13 2" xfId="991" xr:uid="{00000000-0005-0000-0000-0000AF050000}"/>
    <cellStyle name="Migliaia 13 2 2" xfId="992" xr:uid="{00000000-0005-0000-0000-0000B0050000}"/>
    <cellStyle name="Migliaia 13 2 2 2" xfId="993" xr:uid="{00000000-0005-0000-0000-0000B1050000}"/>
    <cellStyle name="Migliaia 13 2 2 3" xfId="5247" xr:uid="{00000000-0005-0000-0000-0000B2050000}"/>
    <cellStyle name="Migliaia 13 2 3" xfId="994" xr:uid="{00000000-0005-0000-0000-0000B3050000}"/>
    <cellStyle name="Migliaia 13 2 3 2" xfId="4902" xr:uid="{00000000-0005-0000-0000-0000B4050000}"/>
    <cellStyle name="Migliaia 13 2 4" xfId="995" xr:uid="{00000000-0005-0000-0000-0000B5050000}"/>
    <cellStyle name="Migliaia 13 2 5" xfId="4135" xr:uid="{00000000-0005-0000-0000-0000B6050000}"/>
    <cellStyle name="Migliaia 13 3" xfId="996" xr:uid="{00000000-0005-0000-0000-0000B7050000}"/>
    <cellStyle name="Migliaia 13 3 2" xfId="997" xr:uid="{00000000-0005-0000-0000-0000B8050000}"/>
    <cellStyle name="Migliaia 13 3 2 2" xfId="998" xr:uid="{00000000-0005-0000-0000-0000B9050000}"/>
    <cellStyle name="Migliaia 13 3 2 2 2" xfId="5249" xr:uid="{00000000-0005-0000-0000-0000BA050000}"/>
    <cellStyle name="Migliaia 13 3 2 3" xfId="999" xr:uid="{00000000-0005-0000-0000-0000BB050000}"/>
    <cellStyle name="Migliaia 13 3 2 4" xfId="4137" xr:uid="{00000000-0005-0000-0000-0000BC050000}"/>
    <cellStyle name="Migliaia 13 3 2 5" xfId="4602" xr:uid="{00000000-0005-0000-0000-0000BD050000}"/>
    <cellStyle name="Migliaia 13 3 3" xfId="1000" xr:uid="{00000000-0005-0000-0000-0000BE050000}"/>
    <cellStyle name="Migliaia 13 3 3 2" xfId="1001" xr:uid="{00000000-0005-0000-0000-0000BF050000}"/>
    <cellStyle name="Migliaia 13 3 3 3" xfId="5248" xr:uid="{00000000-0005-0000-0000-0000C0050000}"/>
    <cellStyle name="Migliaia 13 3 4" xfId="1002" xr:uid="{00000000-0005-0000-0000-0000C1050000}"/>
    <cellStyle name="Migliaia 13 3 4 2" xfId="1003" xr:uid="{00000000-0005-0000-0000-0000C2050000}"/>
    <cellStyle name="Migliaia 13 3 4 3" xfId="5763" xr:uid="{00000000-0005-0000-0000-0000C3050000}"/>
    <cellStyle name="Migliaia 13 3 5" xfId="1004" xr:uid="{00000000-0005-0000-0000-0000C4050000}"/>
    <cellStyle name="Migliaia 13 3 5 2" xfId="4903" xr:uid="{00000000-0005-0000-0000-0000C5050000}"/>
    <cellStyle name="Migliaia 13 3 6" xfId="1005" xr:uid="{00000000-0005-0000-0000-0000C6050000}"/>
    <cellStyle name="Migliaia 13 3 7" xfId="4136" xr:uid="{00000000-0005-0000-0000-0000C7050000}"/>
    <cellStyle name="Migliaia 13 3 8" xfId="4603" xr:uid="{00000000-0005-0000-0000-0000C8050000}"/>
    <cellStyle name="Migliaia 13 4" xfId="1006" xr:uid="{00000000-0005-0000-0000-0000C9050000}"/>
    <cellStyle name="Migliaia 13 4 2" xfId="1007" xr:uid="{00000000-0005-0000-0000-0000CA050000}"/>
    <cellStyle name="Migliaia 13 4 3" xfId="4601" xr:uid="{00000000-0005-0000-0000-0000CB050000}"/>
    <cellStyle name="Migliaia 13 4 4" xfId="5250" xr:uid="{00000000-0005-0000-0000-0000CC050000}"/>
    <cellStyle name="Migliaia 13 5" xfId="1008" xr:uid="{00000000-0005-0000-0000-0000CD050000}"/>
    <cellStyle name="Migliaia 13 5 2" xfId="1009" xr:uid="{00000000-0005-0000-0000-0000CE050000}"/>
    <cellStyle name="Migliaia 13 5 3" xfId="4600" xr:uid="{00000000-0005-0000-0000-0000CF050000}"/>
    <cellStyle name="Migliaia 13 6" xfId="1010" xr:uid="{00000000-0005-0000-0000-0000D0050000}"/>
    <cellStyle name="Migliaia 13 6 2" xfId="1011" xr:uid="{00000000-0005-0000-0000-0000D1050000}"/>
    <cellStyle name="Migliaia 13 6 3" xfId="5246" xr:uid="{00000000-0005-0000-0000-0000D2050000}"/>
    <cellStyle name="Migliaia 13 7" xfId="1012" xr:uid="{00000000-0005-0000-0000-0000D3050000}"/>
    <cellStyle name="Migliaia 13 7 2" xfId="4901" xr:uid="{00000000-0005-0000-0000-0000D4050000}"/>
    <cellStyle name="Migliaia 13 8" xfId="1013" xr:uid="{00000000-0005-0000-0000-0000D5050000}"/>
    <cellStyle name="Migliaia 13 8 2" xfId="4365" xr:uid="{00000000-0005-0000-0000-0000D6050000}"/>
    <cellStyle name="Migliaia 13 9" xfId="4134" xr:uid="{00000000-0005-0000-0000-0000D7050000}"/>
    <cellStyle name="Migliaia 14" xfId="1014" xr:uid="{00000000-0005-0000-0000-0000D8050000}"/>
    <cellStyle name="Migliaia 14 2" xfId="1015" xr:uid="{00000000-0005-0000-0000-0000D9050000}"/>
    <cellStyle name="Migliaia 14 2 2" xfId="1016" xr:uid="{00000000-0005-0000-0000-0000DA050000}"/>
    <cellStyle name="Migliaia 14 2 2 2" xfId="1017" xr:uid="{00000000-0005-0000-0000-0000DB050000}"/>
    <cellStyle name="Migliaia 14 2 2 3" xfId="5252" xr:uid="{00000000-0005-0000-0000-0000DC050000}"/>
    <cellStyle name="Migliaia 14 2 3" xfId="1018" xr:uid="{00000000-0005-0000-0000-0000DD050000}"/>
    <cellStyle name="Migliaia 14 2 3 2" xfId="4905" xr:uid="{00000000-0005-0000-0000-0000DE050000}"/>
    <cellStyle name="Migliaia 14 2 4" xfId="1019" xr:uid="{00000000-0005-0000-0000-0000DF050000}"/>
    <cellStyle name="Migliaia 14 2 5" xfId="4139" xr:uid="{00000000-0005-0000-0000-0000E0050000}"/>
    <cellStyle name="Migliaia 14 3" xfId="1020" xr:uid="{00000000-0005-0000-0000-0000E1050000}"/>
    <cellStyle name="Migliaia 14 3 2" xfId="1021" xr:uid="{00000000-0005-0000-0000-0000E2050000}"/>
    <cellStyle name="Migliaia 14 3 2 2" xfId="1022" xr:uid="{00000000-0005-0000-0000-0000E3050000}"/>
    <cellStyle name="Migliaia 14 3 2 2 2" xfId="5254" xr:uid="{00000000-0005-0000-0000-0000E4050000}"/>
    <cellStyle name="Migliaia 14 3 2 3" xfId="1023" xr:uid="{00000000-0005-0000-0000-0000E5050000}"/>
    <cellStyle name="Migliaia 14 3 2 4" xfId="4141" xr:uid="{00000000-0005-0000-0000-0000E6050000}"/>
    <cellStyle name="Migliaia 14 3 2 5" xfId="4598" xr:uid="{00000000-0005-0000-0000-0000E7050000}"/>
    <cellStyle name="Migliaia 14 3 3" xfId="1024" xr:uid="{00000000-0005-0000-0000-0000E8050000}"/>
    <cellStyle name="Migliaia 14 3 3 2" xfId="1025" xr:uid="{00000000-0005-0000-0000-0000E9050000}"/>
    <cellStyle name="Migliaia 14 3 3 3" xfId="5253" xr:uid="{00000000-0005-0000-0000-0000EA050000}"/>
    <cellStyle name="Migliaia 14 3 4" xfId="1026" xr:uid="{00000000-0005-0000-0000-0000EB050000}"/>
    <cellStyle name="Migliaia 14 3 4 2" xfId="1027" xr:uid="{00000000-0005-0000-0000-0000EC050000}"/>
    <cellStyle name="Migliaia 14 3 4 3" xfId="5764" xr:uid="{00000000-0005-0000-0000-0000ED050000}"/>
    <cellStyle name="Migliaia 14 3 5" xfId="1028" xr:uid="{00000000-0005-0000-0000-0000EE050000}"/>
    <cellStyle name="Migliaia 14 3 5 2" xfId="4906" xr:uid="{00000000-0005-0000-0000-0000EF050000}"/>
    <cellStyle name="Migliaia 14 3 6" xfId="1029" xr:uid="{00000000-0005-0000-0000-0000F0050000}"/>
    <cellStyle name="Migliaia 14 3 7" xfId="4140" xr:uid="{00000000-0005-0000-0000-0000F1050000}"/>
    <cellStyle name="Migliaia 14 3 8" xfId="4599" xr:uid="{00000000-0005-0000-0000-0000F2050000}"/>
    <cellStyle name="Migliaia 14 4" xfId="1030" xr:uid="{00000000-0005-0000-0000-0000F3050000}"/>
    <cellStyle name="Migliaia 14 4 2" xfId="1031" xr:uid="{00000000-0005-0000-0000-0000F4050000}"/>
    <cellStyle name="Migliaia 14 4 3" xfId="4597" xr:uid="{00000000-0005-0000-0000-0000F5050000}"/>
    <cellStyle name="Migliaia 14 4 4" xfId="5255" xr:uid="{00000000-0005-0000-0000-0000F6050000}"/>
    <cellStyle name="Migliaia 14 5" xfId="1032" xr:uid="{00000000-0005-0000-0000-0000F7050000}"/>
    <cellStyle name="Migliaia 14 5 2" xfId="1033" xr:uid="{00000000-0005-0000-0000-0000F8050000}"/>
    <cellStyle name="Migliaia 14 5 3" xfId="4596" xr:uid="{00000000-0005-0000-0000-0000F9050000}"/>
    <cellStyle name="Migliaia 14 6" xfId="1034" xr:uid="{00000000-0005-0000-0000-0000FA050000}"/>
    <cellStyle name="Migliaia 14 6 2" xfId="1035" xr:uid="{00000000-0005-0000-0000-0000FB050000}"/>
    <cellStyle name="Migliaia 14 6 3" xfId="5251" xr:uid="{00000000-0005-0000-0000-0000FC050000}"/>
    <cellStyle name="Migliaia 14 7" xfId="1036" xr:uid="{00000000-0005-0000-0000-0000FD050000}"/>
    <cellStyle name="Migliaia 14 7 2" xfId="4904" xr:uid="{00000000-0005-0000-0000-0000FE050000}"/>
    <cellStyle name="Migliaia 14 8" xfId="1037" xr:uid="{00000000-0005-0000-0000-0000FF050000}"/>
    <cellStyle name="Migliaia 14 8 2" xfId="4373" xr:uid="{00000000-0005-0000-0000-000000060000}"/>
    <cellStyle name="Migliaia 14 9" xfId="4138" xr:uid="{00000000-0005-0000-0000-000001060000}"/>
    <cellStyle name="Migliaia 15" xfId="1038" xr:uid="{00000000-0005-0000-0000-000002060000}"/>
    <cellStyle name="Migliaia 15 2" xfId="1039" xr:uid="{00000000-0005-0000-0000-000003060000}"/>
    <cellStyle name="Migliaia 15 2 2" xfId="1040" xr:uid="{00000000-0005-0000-0000-000004060000}"/>
    <cellStyle name="Migliaia 15 2 2 2" xfId="1041" xr:uid="{00000000-0005-0000-0000-000005060000}"/>
    <cellStyle name="Migliaia 15 2 2 3" xfId="5257" xr:uid="{00000000-0005-0000-0000-000006060000}"/>
    <cellStyle name="Migliaia 15 2 3" xfId="1042" xr:uid="{00000000-0005-0000-0000-000007060000}"/>
    <cellStyle name="Migliaia 15 2 3 2" xfId="4908" xr:uid="{00000000-0005-0000-0000-000008060000}"/>
    <cellStyle name="Migliaia 15 2 4" xfId="1043" xr:uid="{00000000-0005-0000-0000-000009060000}"/>
    <cellStyle name="Migliaia 15 2 5" xfId="4143" xr:uid="{00000000-0005-0000-0000-00000A060000}"/>
    <cellStyle name="Migliaia 15 3" xfId="1044" xr:uid="{00000000-0005-0000-0000-00000B060000}"/>
    <cellStyle name="Migliaia 15 3 2" xfId="1045" xr:uid="{00000000-0005-0000-0000-00000C060000}"/>
    <cellStyle name="Migliaia 15 3 2 2" xfId="1046" xr:uid="{00000000-0005-0000-0000-00000D060000}"/>
    <cellStyle name="Migliaia 15 3 2 2 2" xfId="5259" xr:uid="{00000000-0005-0000-0000-00000E060000}"/>
    <cellStyle name="Migliaia 15 3 2 3" xfId="1047" xr:uid="{00000000-0005-0000-0000-00000F060000}"/>
    <cellStyle name="Migliaia 15 3 2 4" xfId="4145" xr:uid="{00000000-0005-0000-0000-000010060000}"/>
    <cellStyle name="Migliaia 15 3 2 5" xfId="4593" xr:uid="{00000000-0005-0000-0000-000011060000}"/>
    <cellStyle name="Migliaia 15 3 3" xfId="1048" xr:uid="{00000000-0005-0000-0000-000012060000}"/>
    <cellStyle name="Migliaia 15 3 3 2" xfId="1049" xr:uid="{00000000-0005-0000-0000-000013060000}"/>
    <cellStyle name="Migliaia 15 3 3 3" xfId="5258" xr:uid="{00000000-0005-0000-0000-000014060000}"/>
    <cellStyle name="Migliaia 15 3 4" xfId="1050" xr:uid="{00000000-0005-0000-0000-000015060000}"/>
    <cellStyle name="Migliaia 15 3 4 2" xfId="1051" xr:uid="{00000000-0005-0000-0000-000016060000}"/>
    <cellStyle name="Migliaia 15 3 4 3" xfId="5765" xr:uid="{00000000-0005-0000-0000-000017060000}"/>
    <cellStyle name="Migliaia 15 3 5" xfId="1052" xr:uid="{00000000-0005-0000-0000-000018060000}"/>
    <cellStyle name="Migliaia 15 3 5 2" xfId="4909" xr:uid="{00000000-0005-0000-0000-000019060000}"/>
    <cellStyle name="Migliaia 15 3 6" xfId="1053" xr:uid="{00000000-0005-0000-0000-00001A060000}"/>
    <cellStyle name="Migliaia 15 3 7" xfId="4144" xr:uid="{00000000-0005-0000-0000-00001B060000}"/>
    <cellStyle name="Migliaia 15 3 8" xfId="4594" xr:uid="{00000000-0005-0000-0000-00001C060000}"/>
    <cellStyle name="Migliaia 15 4" xfId="1054" xr:uid="{00000000-0005-0000-0000-00001D060000}"/>
    <cellStyle name="Migliaia 15 4 2" xfId="1055" xr:uid="{00000000-0005-0000-0000-00001E060000}"/>
    <cellStyle name="Migliaia 15 4 3" xfId="4592" xr:uid="{00000000-0005-0000-0000-00001F060000}"/>
    <cellStyle name="Migliaia 15 4 4" xfId="5260" xr:uid="{00000000-0005-0000-0000-000020060000}"/>
    <cellStyle name="Migliaia 15 5" xfId="1056" xr:uid="{00000000-0005-0000-0000-000021060000}"/>
    <cellStyle name="Migliaia 15 5 2" xfId="1057" xr:uid="{00000000-0005-0000-0000-000022060000}"/>
    <cellStyle name="Migliaia 15 5 3" xfId="4591" xr:uid="{00000000-0005-0000-0000-000023060000}"/>
    <cellStyle name="Migliaia 15 6" xfId="1058" xr:uid="{00000000-0005-0000-0000-000024060000}"/>
    <cellStyle name="Migliaia 15 6 2" xfId="1059" xr:uid="{00000000-0005-0000-0000-000025060000}"/>
    <cellStyle name="Migliaia 15 6 3" xfId="5256" xr:uid="{00000000-0005-0000-0000-000026060000}"/>
    <cellStyle name="Migliaia 15 7" xfId="1060" xr:uid="{00000000-0005-0000-0000-000027060000}"/>
    <cellStyle name="Migliaia 15 7 2" xfId="4907" xr:uid="{00000000-0005-0000-0000-000028060000}"/>
    <cellStyle name="Migliaia 15 8" xfId="1061" xr:uid="{00000000-0005-0000-0000-000029060000}"/>
    <cellStyle name="Migliaia 15 8 2" xfId="4382" xr:uid="{00000000-0005-0000-0000-00002A060000}"/>
    <cellStyle name="Migliaia 15 9" xfId="4142" xr:uid="{00000000-0005-0000-0000-00002B060000}"/>
    <cellStyle name="Migliaia 16" xfId="1062" xr:uid="{00000000-0005-0000-0000-00002C060000}"/>
    <cellStyle name="Migliaia 16 2" xfId="1063" xr:uid="{00000000-0005-0000-0000-00002D060000}"/>
    <cellStyle name="Migliaia 16 2 2" xfId="1064" xr:uid="{00000000-0005-0000-0000-00002E060000}"/>
    <cellStyle name="Migliaia 16 2 2 2" xfId="1065" xr:uid="{00000000-0005-0000-0000-00002F060000}"/>
    <cellStyle name="Migliaia 16 2 2 3" xfId="5262" xr:uid="{00000000-0005-0000-0000-000030060000}"/>
    <cellStyle name="Migliaia 16 2 3" xfId="1066" xr:uid="{00000000-0005-0000-0000-000031060000}"/>
    <cellStyle name="Migliaia 16 2 3 2" xfId="4911" xr:uid="{00000000-0005-0000-0000-000032060000}"/>
    <cellStyle name="Migliaia 16 2 4" xfId="1067" xr:uid="{00000000-0005-0000-0000-000033060000}"/>
    <cellStyle name="Migliaia 16 2 5" xfId="4147" xr:uid="{00000000-0005-0000-0000-000034060000}"/>
    <cellStyle name="Migliaia 16 3" xfId="1068" xr:uid="{00000000-0005-0000-0000-000035060000}"/>
    <cellStyle name="Migliaia 16 3 2" xfId="1069" xr:uid="{00000000-0005-0000-0000-000036060000}"/>
    <cellStyle name="Migliaia 16 3 2 2" xfId="1070" xr:uid="{00000000-0005-0000-0000-000037060000}"/>
    <cellStyle name="Migliaia 16 3 2 2 2" xfId="5264" xr:uid="{00000000-0005-0000-0000-000038060000}"/>
    <cellStyle name="Migliaia 16 3 2 3" xfId="1071" xr:uid="{00000000-0005-0000-0000-000039060000}"/>
    <cellStyle name="Migliaia 16 3 2 4" xfId="4149" xr:uid="{00000000-0005-0000-0000-00003A060000}"/>
    <cellStyle name="Migliaia 16 3 2 5" xfId="4589" xr:uid="{00000000-0005-0000-0000-00003B060000}"/>
    <cellStyle name="Migliaia 16 3 3" xfId="1072" xr:uid="{00000000-0005-0000-0000-00003C060000}"/>
    <cellStyle name="Migliaia 16 3 3 2" xfId="1073" xr:uid="{00000000-0005-0000-0000-00003D060000}"/>
    <cellStyle name="Migliaia 16 3 3 3" xfId="5263" xr:uid="{00000000-0005-0000-0000-00003E060000}"/>
    <cellStyle name="Migliaia 16 3 4" xfId="1074" xr:uid="{00000000-0005-0000-0000-00003F060000}"/>
    <cellStyle name="Migliaia 16 3 4 2" xfId="1075" xr:uid="{00000000-0005-0000-0000-000040060000}"/>
    <cellStyle name="Migliaia 16 3 4 3" xfId="5766" xr:uid="{00000000-0005-0000-0000-000041060000}"/>
    <cellStyle name="Migliaia 16 3 5" xfId="1076" xr:uid="{00000000-0005-0000-0000-000042060000}"/>
    <cellStyle name="Migliaia 16 3 5 2" xfId="4912" xr:uid="{00000000-0005-0000-0000-000043060000}"/>
    <cellStyle name="Migliaia 16 3 6" xfId="1077" xr:uid="{00000000-0005-0000-0000-000044060000}"/>
    <cellStyle name="Migliaia 16 3 7" xfId="4148" xr:uid="{00000000-0005-0000-0000-000045060000}"/>
    <cellStyle name="Migliaia 16 3 8" xfId="4590" xr:uid="{00000000-0005-0000-0000-000046060000}"/>
    <cellStyle name="Migliaia 16 4" xfId="1078" xr:uid="{00000000-0005-0000-0000-000047060000}"/>
    <cellStyle name="Migliaia 16 4 2" xfId="1079" xr:uid="{00000000-0005-0000-0000-000048060000}"/>
    <cellStyle name="Migliaia 16 4 3" xfId="4588" xr:uid="{00000000-0005-0000-0000-000049060000}"/>
    <cellStyle name="Migliaia 16 4 4" xfId="5265" xr:uid="{00000000-0005-0000-0000-00004A060000}"/>
    <cellStyle name="Migliaia 16 5" xfId="1080" xr:uid="{00000000-0005-0000-0000-00004B060000}"/>
    <cellStyle name="Migliaia 16 5 2" xfId="1081" xr:uid="{00000000-0005-0000-0000-00004C060000}"/>
    <cellStyle name="Migliaia 16 5 3" xfId="4587" xr:uid="{00000000-0005-0000-0000-00004D060000}"/>
    <cellStyle name="Migliaia 16 6" xfId="1082" xr:uid="{00000000-0005-0000-0000-00004E060000}"/>
    <cellStyle name="Migliaia 16 6 2" xfId="1083" xr:uid="{00000000-0005-0000-0000-00004F060000}"/>
    <cellStyle name="Migliaia 16 6 3" xfId="5261" xr:uid="{00000000-0005-0000-0000-000050060000}"/>
    <cellStyle name="Migliaia 16 7" xfId="1084" xr:uid="{00000000-0005-0000-0000-000051060000}"/>
    <cellStyle name="Migliaia 16 7 2" xfId="4910" xr:uid="{00000000-0005-0000-0000-000052060000}"/>
    <cellStyle name="Migliaia 16 8" xfId="1085" xr:uid="{00000000-0005-0000-0000-000053060000}"/>
    <cellStyle name="Migliaia 16 8 2" xfId="4391" xr:uid="{00000000-0005-0000-0000-000054060000}"/>
    <cellStyle name="Migliaia 16 9" xfId="4146" xr:uid="{00000000-0005-0000-0000-000055060000}"/>
    <cellStyle name="Migliaia 17" xfId="1086" xr:uid="{00000000-0005-0000-0000-000056060000}"/>
    <cellStyle name="Migliaia 17 2" xfId="1087" xr:uid="{00000000-0005-0000-0000-000057060000}"/>
    <cellStyle name="Migliaia 17 2 2" xfId="1088" xr:uid="{00000000-0005-0000-0000-000058060000}"/>
    <cellStyle name="Migliaia 17 2 2 2" xfId="1089" xr:uid="{00000000-0005-0000-0000-000059060000}"/>
    <cellStyle name="Migliaia 17 2 2 3" xfId="5267" xr:uid="{00000000-0005-0000-0000-00005A060000}"/>
    <cellStyle name="Migliaia 17 2 3" xfId="1090" xr:uid="{00000000-0005-0000-0000-00005B060000}"/>
    <cellStyle name="Migliaia 17 2 3 2" xfId="4914" xr:uid="{00000000-0005-0000-0000-00005C060000}"/>
    <cellStyle name="Migliaia 17 2 4" xfId="1091" xr:uid="{00000000-0005-0000-0000-00005D060000}"/>
    <cellStyle name="Migliaia 17 2 5" xfId="4151" xr:uid="{00000000-0005-0000-0000-00005E060000}"/>
    <cellStyle name="Migliaia 17 3" xfId="1092" xr:uid="{00000000-0005-0000-0000-00005F060000}"/>
    <cellStyle name="Migliaia 17 3 2" xfId="1093" xr:uid="{00000000-0005-0000-0000-000060060000}"/>
    <cellStyle name="Migliaia 17 3 2 2" xfId="1094" xr:uid="{00000000-0005-0000-0000-000061060000}"/>
    <cellStyle name="Migliaia 17 3 2 2 2" xfId="5269" xr:uid="{00000000-0005-0000-0000-000062060000}"/>
    <cellStyle name="Migliaia 17 3 2 3" xfId="1095" xr:uid="{00000000-0005-0000-0000-000063060000}"/>
    <cellStyle name="Migliaia 17 3 2 4" xfId="4153" xr:uid="{00000000-0005-0000-0000-000064060000}"/>
    <cellStyle name="Migliaia 17 3 2 5" xfId="4584" xr:uid="{00000000-0005-0000-0000-000065060000}"/>
    <cellStyle name="Migliaia 17 3 3" xfId="1096" xr:uid="{00000000-0005-0000-0000-000066060000}"/>
    <cellStyle name="Migliaia 17 3 3 2" xfId="1097" xr:uid="{00000000-0005-0000-0000-000067060000}"/>
    <cellStyle name="Migliaia 17 3 3 3" xfId="5268" xr:uid="{00000000-0005-0000-0000-000068060000}"/>
    <cellStyle name="Migliaia 17 3 4" xfId="1098" xr:uid="{00000000-0005-0000-0000-000069060000}"/>
    <cellStyle name="Migliaia 17 3 4 2" xfId="1099" xr:uid="{00000000-0005-0000-0000-00006A060000}"/>
    <cellStyle name="Migliaia 17 3 4 3" xfId="5767" xr:uid="{00000000-0005-0000-0000-00006B060000}"/>
    <cellStyle name="Migliaia 17 3 5" xfId="1100" xr:uid="{00000000-0005-0000-0000-00006C060000}"/>
    <cellStyle name="Migliaia 17 3 5 2" xfId="4915" xr:uid="{00000000-0005-0000-0000-00006D060000}"/>
    <cellStyle name="Migliaia 17 3 6" xfId="1101" xr:uid="{00000000-0005-0000-0000-00006E060000}"/>
    <cellStyle name="Migliaia 17 3 7" xfId="4152" xr:uid="{00000000-0005-0000-0000-00006F060000}"/>
    <cellStyle name="Migliaia 17 3 8" xfId="4585" xr:uid="{00000000-0005-0000-0000-000070060000}"/>
    <cellStyle name="Migliaia 17 4" xfId="1102" xr:uid="{00000000-0005-0000-0000-000071060000}"/>
    <cellStyle name="Migliaia 17 4 2" xfId="1103" xr:uid="{00000000-0005-0000-0000-000072060000}"/>
    <cellStyle name="Migliaia 17 4 3" xfId="4583" xr:uid="{00000000-0005-0000-0000-000073060000}"/>
    <cellStyle name="Migliaia 17 4 4" xfId="5270" xr:uid="{00000000-0005-0000-0000-000074060000}"/>
    <cellStyle name="Migliaia 17 5" xfId="1104" xr:uid="{00000000-0005-0000-0000-000075060000}"/>
    <cellStyle name="Migliaia 17 5 2" xfId="1105" xr:uid="{00000000-0005-0000-0000-000076060000}"/>
    <cellStyle name="Migliaia 17 5 3" xfId="4582" xr:uid="{00000000-0005-0000-0000-000077060000}"/>
    <cellStyle name="Migliaia 17 6" xfId="1106" xr:uid="{00000000-0005-0000-0000-000078060000}"/>
    <cellStyle name="Migliaia 17 6 2" xfId="1107" xr:uid="{00000000-0005-0000-0000-000079060000}"/>
    <cellStyle name="Migliaia 17 6 3" xfId="5266" xr:uid="{00000000-0005-0000-0000-00007A060000}"/>
    <cellStyle name="Migliaia 17 7" xfId="1108" xr:uid="{00000000-0005-0000-0000-00007B060000}"/>
    <cellStyle name="Migliaia 17 7 2" xfId="4913" xr:uid="{00000000-0005-0000-0000-00007C060000}"/>
    <cellStyle name="Migliaia 17 8" xfId="1109" xr:uid="{00000000-0005-0000-0000-00007D060000}"/>
    <cellStyle name="Migliaia 17 8 2" xfId="4400" xr:uid="{00000000-0005-0000-0000-00007E060000}"/>
    <cellStyle name="Migliaia 17 9" xfId="4150" xr:uid="{00000000-0005-0000-0000-00007F060000}"/>
    <cellStyle name="Migliaia 18" xfId="1110" xr:uid="{00000000-0005-0000-0000-000080060000}"/>
    <cellStyle name="Migliaia 18 2" xfId="1111" xr:uid="{00000000-0005-0000-0000-000081060000}"/>
    <cellStyle name="Migliaia 18 2 2" xfId="1112" xr:uid="{00000000-0005-0000-0000-000082060000}"/>
    <cellStyle name="Migliaia 18 2 2 2" xfId="1113" xr:uid="{00000000-0005-0000-0000-000083060000}"/>
    <cellStyle name="Migliaia 18 2 2 3" xfId="5272" xr:uid="{00000000-0005-0000-0000-000084060000}"/>
    <cellStyle name="Migliaia 18 2 3" xfId="1114" xr:uid="{00000000-0005-0000-0000-000085060000}"/>
    <cellStyle name="Migliaia 18 2 3 2" xfId="4917" xr:uid="{00000000-0005-0000-0000-000086060000}"/>
    <cellStyle name="Migliaia 18 2 4" xfId="1115" xr:uid="{00000000-0005-0000-0000-000087060000}"/>
    <cellStyle name="Migliaia 18 2 5" xfId="4155" xr:uid="{00000000-0005-0000-0000-000088060000}"/>
    <cellStyle name="Migliaia 18 3" xfId="1116" xr:uid="{00000000-0005-0000-0000-000089060000}"/>
    <cellStyle name="Migliaia 18 3 2" xfId="1117" xr:uid="{00000000-0005-0000-0000-00008A060000}"/>
    <cellStyle name="Migliaia 18 3 2 2" xfId="1118" xr:uid="{00000000-0005-0000-0000-00008B060000}"/>
    <cellStyle name="Migliaia 18 3 2 2 2" xfId="5274" xr:uid="{00000000-0005-0000-0000-00008C060000}"/>
    <cellStyle name="Migliaia 18 3 2 3" xfId="1119" xr:uid="{00000000-0005-0000-0000-00008D060000}"/>
    <cellStyle name="Migliaia 18 3 2 4" xfId="4157" xr:uid="{00000000-0005-0000-0000-00008E060000}"/>
    <cellStyle name="Migliaia 18 3 2 5" xfId="4580" xr:uid="{00000000-0005-0000-0000-00008F060000}"/>
    <cellStyle name="Migliaia 18 3 3" xfId="1120" xr:uid="{00000000-0005-0000-0000-000090060000}"/>
    <cellStyle name="Migliaia 18 3 3 2" xfId="1121" xr:uid="{00000000-0005-0000-0000-000091060000}"/>
    <cellStyle name="Migliaia 18 3 3 3" xfId="5273" xr:uid="{00000000-0005-0000-0000-000092060000}"/>
    <cellStyle name="Migliaia 18 3 4" xfId="1122" xr:uid="{00000000-0005-0000-0000-000093060000}"/>
    <cellStyle name="Migliaia 18 3 4 2" xfId="1123" xr:uid="{00000000-0005-0000-0000-000094060000}"/>
    <cellStyle name="Migliaia 18 3 4 3" xfId="5768" xr:uid="{00000000-0005-0000-0000-000095060000}"/>
    <cellStyle name="Migliaia 18 3 5" xfId="1124" xr:uid="{00000000-0005-0000-0000-000096060000}"/>
    <cellStyle name="Migliaia 18 3 5 2" xfId="4918" xr:uid="{00000000-0005-0000-0000-000097060000}"/>
    <cellStyle name="Migliaia 18 3 6" xfId="1125" xr:uid="{00000000-0005-0000-0000-000098060000}"/>
    <cellStyle name="Migliaia 18 3 7" xfId="4156" xr:uid="{00000000-0005-0000-0000-000099060000}"/>
    <cellStyle name="Migliaia 18 3 8" xfId="4581" xr:uid="{00000000-0005-0000-0000-00009A060000}"/>
    <cellStyle name="Migliaia 18 4" xfId="1126" xr:uid="{00000000-0005-0000-0000-00009B060000}"/>
    <cellStyle name="Migliaia 18 4 2" xfId="1127" xr:uid="{00000000-0005-0000-0000-00009C060000}"/>
    <cellStyle name="Migliaia 18 4 3" xfId="4579" xr:uid="{00000000-0005-0000-0000-00009D060000}"/>
    <cellStyle name="Migliaia 18 4 4" xfId="5275" xr:uid="{00000000-0005-0000-0000-00009E060000}"/>
    <cellStyle name="Migliaia 18 5" xfId="1128" xr:uid="{00000000-0005-0000-0000-00009F060000}"/>
    <cellStyle name="Migliaia 18 5 2" xfId="1129" xr:uid="{00000000-0005-0000-0000-0000A0060000}"/>
    <cellStyle name="Migliaia 18 5 3" xfId="4578" xr:uid="{00000000-0005-0000-0000-0000A1060000}"/>
    <cellStyle name="Migliaia 18 6" xfId="1130" xr:uid="{00000000-0005-0000-0000-0000A2060000}"/>
    <cellStyle name="Migliaia 18 6 2" xfId="1131" xr:uid="{00000000-0005-0000-0000-0000A3060000}"/>
    <cellStyle name="Migliaia 18 6 3" xfId="5271" xr:uid="{00000000-0005-0000-0000-0000A4060000}"/>
    <cellStyle name="Migliaia 18 7" xfId="1132" xr:uid="{00000000-0005-0000-0000-0000A5060000}"/>
    <cellStyle name="Migliaia 18 7 2" xfId="4916" xr:uid="{00000000-0005-0000-0000-0000A6060000}"/>
    <cellStyle name="Migliaia 18 8" xfId="1133" xr:uid="{00000000-0005-0000-0000-0000A7060000}"/>
    <cellStyle name="Migliaia 18 8 2" xfId="4409" xr:uid="{00000000-0005-0000-0000-0000A8060000}"/>
    <cellStyle name="Migliaia 18 9" xfId="4154" xr:uid="{00000000-0005-0000-0000-0000A9060000}"/>
    <cellStyle name="Migliaia 19" xfId="1134" xr:uid="{00000000-0005-0000-0000-0000AA060000}"/>
    <cellStyle name="Migliaia 19 2" xfId="1135" xr:uid="{00000000-0005-0000-0000-0000AB060000}"/>
    <cellStyle name="Migliaia 19 2 2" xfId="1136" xr:uid="{00000000-0005-0000-0000-0000AC060000}"/>
    <cellStyle name="Migliaia 19 2 2 2" xfId="1137" xr:uid="{00000000-0005-0000-0000-0000AD060000}"/>
    <cellStyle name="Migliaia 19 2 2 3" xfId="5277" xr:uid="{00000000-0005-0000-0000-0000AE060000}"/>
    <cellStyle name="Migliaia 19 2 3" xfId="1138" xr:uid="{00000000-0005-0000-0000-0000AF060000}"/>
    <cellStyle name="Migliaia 19 2 3 2" xfId="4920" xr:uid="{00000000-0005-0000-0000-0000B0060000}"/>
    <cellStyle name="Migliaia 19 2 4" xfId="1139" xr:uid="{00000000-0005-0000-0000-0000B1060000}"/>
    <cellStyle name="Migliaia 19 2 5" xfId="4159" xr:uid="{00000000-0005-0000-0000-0000B2060000}"/>
    <cellStyle name="Migliaia 19 3" xfId="1140" xr:uid="{00000000-0005-0000-0000-0000B3060000}"/>
    <cellStyle name="Migliaia 19 3 2" xfId="1141" xr:uid="{00000000-0005-0000-0000-0000B4060000}"/>
    <cellStyle name="Migliaia 19 3 2 2" xfId="1142" xr:uid="{00000000-0005-0000-0000-0000B5060000}"/>
    <cellStyle name="Migliaia 19 3 2 2 2" xfId="5279" xr:uid="{00000000-0005-0000-0000-0000B6060000}"/>
    <cellStyle name="Migliaia 19 3 2 3" xfId="1143" xr:uid="{00000000-0005-0000-0000-0000B7060000}"/>
    <cellStyle name="Migliaia 19 3 2 4" xfId="4161" xr:uid="{00000000-0005-0000-0000-0000B8060000}"/>
    <cellStyle name="Migliaia 19 3 2 5" xfId="4575" xr:uid="{00000000-0005-0000-0000-0000B9060000}"/>
    <cellStyle name="Migliaia 19 3 3" xfId="1144" xr:uid="{00000000-0005-0000-0000-0000BA060000}"/>
    <cellStyle name="Migliaia 19 3 3 2" xfId="1145" xr:uid="{00000000-0005-0000-0000-0000BB060000}"/>
    <cellStyle name="Migliaia 19 3 3 3" xfId="5278" xr:uid="{00000000-0005-0000-0000-0000BC060000}"/>
    <cellStyle name="Migliaia 19 3 4" xfId="1146" xr:uid="{00000000-0005-0000-0000-0000BD060000}"/>
    <cellStyle name="Migliaia 19 3 4 2" xfId="1147" xr:uid="{00000000-0005-0000-0000-0000BE060000}"/>
    <cellStyle name="Migliaia 19 3 4 3" xfId="5769" xr:uid="{00000000-0005-0000-0000-0000BF060000}"/>
    <cellStyle name="Migliaia 19 3 5" xfId="1148" xr:uid="{00000000-0005-0000-0000-0000C0060000}"/>
    <cellStyle name="Migliaia 19 3 5 2" xfId="4921" xr:uid="{00000000-0005-0000-0000-0000C1060000}"/>
    <cellStyle name="Migliaia 19 3 6" xfId="1149" xr:uid="{00000000-0005-0000-0000-0000C2060000}"/>
    <cellStyle name="Migliaia 19 3 7" xfId="4160" xr:uid="{00000000-0005-0000-0000-0000C3060000}"/>
    <cellStyle name="Migliaia 19 3 8" xfId="4576" xr:uid="{00000000-0005-0000-0000-0000C4060000}"/>
    <cellStyle name="Migliaia 19 4" xfId="1150" xr:uid="{00000000-0005-0000-0000-0000C5060000}"/>
    <cellStyle name="Migliaia 19 4 2" xfId="1151" xr:uid="{00000000-0005-0000-0000-0000C6060000}"/>
    <cellStyle name="Migliaia 19 4 3" xfId="4574" xr:uid="{00000000-0005-0000-0000-0000C7060000}"/>
    <cellStyle name="Migliaia 19 4 4" xfId="5280" xr:uid="{00000000-0005-0000-0000-0000C8060000}"/>
    <cellStyle name="Migliaia 19 5" xfId="1152" xr:uid="{00000000-0005-0000-0000-0000C9060000}"/>
    <cellStyle name="Migliaia 19 5 2" xfId="1153" xr:uid="{00000000-0005-0000-0000-0000CA060000}"/>
    <cellStyle name="Migliaia 19 5 3" xfId="4573" xr:uid="{00000000-0005-0000-0000-0000CB060000}"/>
    <cellStyle name="Migliaia 19 6" xfId="1154" xr:uid="{00000000-0005-0000-0000-0000CC060000}"/>
    <cellStyle name="Migliaia 19 6 2" xfId="1155" xr:uid="{00000000-0005-0000-0000-0000CD060000}"/>
    <cellStyle name="Migliaia 19 6 3" xfId="5276" xr:uid="{00000000-0005-0000-0000-0000CE060000}"/>
    <cellStyle name="Migliaia 19 7" xfId="1156" xr:uid="{00000000-0005-0000-0000-0000CF060000}"/>
    <cellStyle name="Migliaia 19 7 2" xfId="4919" xr:uid="{00000000-0005-0000-0000-0000D0060000}"/>
    <cellStyle name="Migliaia 19 8" xfId="1157" xr:uid="{00000000-0005-0000-0000-0000D1060000}"/>
    <cellStyle name="Migliaia 19 8 2" xfId="4418" xr:uid="{00000000-0005-0000-0000-0000D2060000}"/>
    <cellStyle name="Migliaia 19 9" xfId="4158" xr:uid="{00000000-0005-0000-0000-0000D3060000}"/>
    <cellStyle name="Migliaia 2" xfId="1158" xr:uid="{00000000-0005-0000-0000-0000D4060000}"/>
    <cellStyle name="Migliaia 2 10" xfId="4162" xr:uid="{00000000-0005-0000-0000-0000D5060000}"/>
    <cellStyle name="Migliaia 2 2" xfId="1159" xr:uid="{00000000-0005-0000-0000-0000D6060000}"/>
    <cellStyle name="Migliaia 2 2 2" xfId="1160" xr:uid="{00000000-0005-0000-0000-0000D7060000}"/>
    <cellStyle name="Migliaia 2 2 2 2" xfId="1161" xr:uid="{00000000-0005-0000-0000-0000D8060000}"/>
    <cellStyle name="Migliaia 2 2 2 2 2" xfId="5282" xr:uid="{00000000-0005-0000-0000-0000D9060000}"/>
    <cellStyle name="Migliaia 2 2 2 3" xfId="1162" xr:uid="{00000000-0005-0000-0000-0000DA060000}"/>
    <cellStyle name="Migliaia 2 2 2 4" xfId="4164" xr:uid="{00000000-0005-0000-0000-0000DB060000}"/>
    <cellStyle name="Migliaia 2 2 3" xfId="1163" xr:uid="{00000000-0005-0000-0000-0000DC060000}"/>
    <cellStyle name="Migliaia 2 2 3 2" xfId="4923" xr:uid="{00000000-0005-0000-0000-0000DD060000}"/>
    <cellStyle name="Migliaia 2 2 4" xfId="1164" xr:uid="{00000000-0005-0000-0000-0000DE060000}"/>
    <cellStyle name="Migliaia 2 2 4 2" xfId="4432" xr:uid="{00000000-0005-0000-0000-0000DF060000}"/>
    <cellStyle name="Migliaia 2 2 5" xfId="4163" xr:uid="{00000000-0005-0000-0000-0000E0060000}"/>
    <cellStyle name="Migliaia 2 3" xfId="1165" xr:uid="{00000000-0005-0000-0000-0000E1060000}"/>
    <cellStyle name="Migliaia 2 3 2" xfId="1166" xr:uid="{00000000-0005-0000-0000-0000E2060000}"/>
    <cellStyle name="Migliaia 2 3 2 2" xfId="1167" xr:uid="{00000000-0005-0000-0000-0000E3060000}"/>
    <cellStyle name="Migliaia 2 3 2 2 2" xfId="5283" xr:uid="{00000000-0005-0000-0000-0000E4060000}"/>
    <cellStyle name="Migliaia 2 3 2 3" xfId="1168" xr:uid="{00000000-0005-0000-0000-0000E5060000}"/>
    <cellStyle name="Migliaia 2 3 2 4" xfId="4166" xr:uid="{00000000-0005-0000-0000-0000E6060000}"/>
    <cellStyle name="Migliaia 2 3 3" xfId="1169" xr:uid="{00000000-0005-0000-0000-0000E7060000}"/>
    <cellStyle name="Migliaia 2 3 3 2" xfId="4924" xr:uid="{00000000-0005-0000-0000-0000E8060000}"/>
    <cellStyle name="Migliaia 2 3 4" xfId="1170" xr:uid="{00000000-0005-0000-0000-0000E9060000}"/>
    <cellStyle name="Migliaia 2 3 4 2" xfId="4437" xr:uid="{00000000-0005-0000-0000-0000EA060000}"/>
    <cellStyle name="Migliaia 2 3 5" xfId="4165" xr:uid="{00000000-0005-0000-0000-0000EB060000}"/>
    <cellStyle name="Migliaia 2 4" xfId="1171" xr:uid="{00000000-0005-0000-0000-0000EC060000}"/>
    <cellStyle name="Migliaia 2 4 2" xfId="1172" xr:uid="{00000000-0005-0000-0000-0000ED060000}"/>
    <cellStyle name="Migliaia 2 4 2 2" xfId="1173" xr:uid="{00000000-0005-0000-0000-0000EE060000}"/>
    <cellStyle name="Migliaia 2 4 2 2 2" xfId="5285" xr:uid="{00000000-0005-0000-0000-0000EF060000}"/>
    <cellStyle name="Migliaia 2 4 2 3" xfId="1174" xr:uid="{00000000-0005-0000-0000-0000F0060000}"/>
    <cellStyle name="Migliaia 2 4 2 4" xfId="4168" xr:uid="{00000000-0005-0000-0000-0000F1060000}"/>
    <cellStyle name="Migliaia 2 4 2 5" xfId="4571" xr:uid="{00000000-0005-0000-0000-0000F2060000}"/>
    <cellStyle name="Migliaia 2 4 3" xfId="1175" xr:uid="{00000000-0005-0000-0000-0000F3060000}"/>
    <cellStyle name="Migliaia 2 4 3 2" xfId="1176" xr:uid="{00000000-0005-0000-0000-0000F4060000}"/>
    <cellStyle name="Migliaia 2 4 3 3" xfId="5284" xr:uid="{00000000-0005-0000-0000-0000F5060000}"/>
    <cellStyle name="Migliaia 2 4 4" xfId="1177" xr:uid="{00000000-0005-0000-0000-0000F6060000}"/>
    <cellStyle name="Migliaia 2 4 4 2" xfId="1178" xr:uid="{00000000-0005-0000-0000-0000F7060000}"/>
    <cellStyle name="Migliaia 2 4 4 3" xfId="5770" xr:uid="{00000000-0005-0000-0000-0000F8060000}"/>
    <cellStyle name="Migliaia 2 4 5" xfId="1179" xr:uid="{00000000-0005-0000-0000-0000F9060000}"/>
    <cellStyle name="Migliaia 2 4 5 2" xfId="4925" xr:uid="{00000000-0005-0000-0000-0000FA060000}"/>
    <cellStyle name="Migliaia 2 4 6" xfId="1180" xr:uid="{00000000-0005-0000-0000-0000FB060000}"/>
    <cellStyle name="Migliaia 2 4 7" xfId="4167" xr:uid="{00000000-0005-0000-0000-0000FC060000}"/>
    <cellStyle name="Migliaia 2 4 8" xfId="4572" xr:uid="{00000000-0005-0000-0000-0000FD060000}"/>
    <cellStyle name="Migliaia 2 5" xfId="1181" xr:uid="{00000000-0005-0000-0000-0000FE060000}"/>
    <cellStyle name="Migliaia 2 5 2" xfId="1182" xr:uid="{00000000-0005-0000-0000-0000FF060000}"/>
    <cellStyle name="Migliaia 2 5 3" xfId="4570" xr:uid="{00000000-0005-0000-0000-000000070000}"/>
    <cellStyle name="Migliaia 2 5 4" xfId="5286" xr:uid="{00000000-0005-0000-0000-000001070000}"/>
    <cellStyle name="Migliaia 2 6" xfId="1183" xr:uid="{00000000-0005-0000-0000-000002070000}"/>
    <cellStyle name="Migliaia 2 6 2" xfId="1184" xr:uid="{00000000-0005-0000-0000-000003070000}"/>
    <cellStyle name="Migliaia 2 6 3" xfId="4569" xr:uid="{00000000-0005-0000-0000-000004070000}"/>
    <cellStyle name="Migliaia 2 7" xfId="1185" xr:uid="{00000000-0005-0000-0000-000005070000}"/>
    <cellStyle name="Migliaia 2 7 2" xfId="1186" xr:uid="{00000000-0005-0000-0000-000006070000}"/>
    <cellStyle name="Migliaia 2 7 3" xfId="5281" xr:uid="{00000000-0005-0000-0000-000007070000}"/>
    <cellStyle name="Migliaia 2 8" xfId="1187" xr:uid="{00000000-0005-0000-0000-000008070000}"/>
    <cellStyle name="Migliaia 2 8 2" xfId="4922" xr:uid="{00000000-0005-0000-0000-000009070000}"/>
    <cellStyle name="Migliaia 2 9" xfId="1188" xr:uid="{00000000-0005-0000-0000-00000A070000}"/>
    <cellStyle name="Migliaia 2 9 2" xfId="4427" xr:uid="{00000000-0005-0000-0000-00000B070000}"/>
    <cellStyle name="Migliaia 2_Domestico_reg&amp;naz" xfId="1189" xr:uid="{00000000-0005-0000-0000-00000C070000}"/>
    <cellStyle name="Migliaia 20" xfId="1190" xr:uid="{00000000-0005-0000-0000-00000D070000}"/>
    <cellStyle name="Migliaia 20 2" xfId="1191" xr:uid="{00000000-0005-0000-0000-00000E070000}"/>
    <cellStyle name="Migliaia 20 2 2" xfId="1192" xr:uid="{00000000-0005-0000-0000-00000F070000}"/>
    <cellStyle name="Migliaia 20 2 2 2" xfId="1193" xr:uid="{00000000-0005-0000-0000-000010070000}"/>
    <cellStyle name="Migliaia 20 2 2 3" xfId="5288" xr:uid="{00000000-0005-0000-0000-000011070000}"/>
    <cellStyle name="Migliaia 20 2 3" xfId="1194" xr:uid="{00000000-0005-0000-0000-000012070000}"/>
    <cellStyle name="Migliaia 20 2 3 2" xfId="4927" xr:uid="{00000000-0005-0000-0000-000013070000}"/>
    <cellStyle name="Migliaia 20 2 4" xfId="1195" xr:uid="{00000000-0005-0000-0000-000014070000}"/>
    <cellStyle name="Migliaia 20 2 5" xfId="4170" xr:uid="{00000000-0005-0000-0000-000015070000}"/>
    <cellStyle name="Migliaia 20 3" xfId="1196" xr:uid="{00000000-0005-0000-0000-000016070000}"/>
    <cellStyle name="Migliaia 20 3 2" xfId="1197" xr:uid="{00000000-0005-0000-0000-000017070000}"/>
    <cellStyle name="Migliaia 20 3 2 2" xfId="1198" xr:uid="{00000000-0005-0000-0000-000018070000}"/>
    <cellStyle name="Migliaia 20 3 2 2 2" xfId="5290" xr:uid="{00000000-0005-0000-0000-000019070000}"/>
    <cellStyle name="Migliaia 20 3 2 3" xfId="1199" xr:uid="{00000000-0005-0000-0000-00001A070000}"/>
    <cellStyle name="Migliaia 20 3 2 4" xfId="4172" xr:uid="{00000000-0005-0000-0000-00001B070000}"/>
    <cellStyle name="Migliaia 20 3 2 5" xfId="4566" xr:uid="{00000000-0005-0000-0000-00001C070000}"/>
    <cellStyle name="Migliaia 20 3 3" xfId="1200" xr:uid="{00000000-0005-0000-0000-00001D070000}"/>
    <cellStyle name="Migliaia 20 3 3 2" xfId="1201" xr:uid="{00000000-0005-0000-0000-00001E070000}"/>
    <cellStyle name="Migliaia 20 3 3 3" xfId="5289" xr:uid="{00000000-0005-0000-0000-00001F070000}"/>
    <cellStyle name="Migliaia 20 3 4" xfId="1202" xr:uid="{00000000-0005-0000-0000-000020070000}"/>
    <cellStyle name="Migliaia 20 3 4 2" xfId="1203" xr:uid="{00000000-0005-0000-0000-000021070000}"/>
    <cellStyle name="Migliaia 20 3 4 3" xfId="5771" xr:uid="{00000000-0005-0000-0000-000022070000}"/>
    <cellStyle name="Migliaia 20 3 5" xfId="1204" xr:uid="{00000000-0005-0000-0000-000023070000}"/>
    <cellStyle name="Migliaia 20 3 5 2" xfId="4928" xr:uid="{00000000-0005-0000-0000-000024070000}"/>
    <cellStyle name="Migliaia 20 3 6" xfId="1205" xr:uid="{00000000-0005-0000-0000-000025070000}"/>
    <cellStyle name="Migliaia 20 3 7" xfId="4171" xr:uid="{00000000-0005-0000-0000-000026070000}"/>
    <cellStyle name="Migliaia 20 3 8" xfId="4567" xr:uid="{00000000-0005-0000-0000-000027070000}"/>
    <cellStyle name="Migliaia 20 4" xfId="1206" xr:uid="{00000000-0005-0000-0000-000028070000}"/>
    <cellStyle name="Migliaia 20 4 2" xfId="1207" xr:uid="{00000000-0005-0000-0000-000029070000}"/>
    <cellStyle name="Migliaia 20 4 3" xfId="4565" xr:uid="{00000000-0005-0000-0000-00002A070000}"/>
    <cellStyle name="Migliaia 20 4 4" xfId="5291" xr:uid="{00000000-0005-0000-0000-00002B070000}"/>
    <cellStyle name="Migliaia 20 5" xfId="1208" xr:uid="{00000000-0005-0000-0000-00002C070000}"/>
    <cellStyle name="Migliaia 20 5 2" xfId="1209" xr:uid="{00000000-0005-0000-0000-00002D070000}"/>
    <cellStyle name="Migliaia 20 5 3" xfId="4564" xr:uid="{00000000-0005-0000-0000-00002E070000}"/>
    <cellStyle name="Migliaia 20 6" xfId="1210" xr:uid="{00000000-0005-0000-0000-00002F070000}"/>
    <cellStyle name="Migliaia 20 6 2" xfId="1211" xr:uid="{00000000-0005-0000-0000-000030070000}"/>
    <cellStyle name="Migliaia 20 6 3" xfId="5287" xr:uid="{00000000-0005-0000-0000-000031070000}"/>
    <cellStyle name="Migliaia 20 7" xfId="1212" xr:uid="{00000000-0005-0000-0000-000032070000}"/>
    <cellStyle name="Migliaia 20 7 2" xfId="4926" xr:uid="{00000000-0005-0000-0000-000033070000}"/>
    <cellStyle name="Migliaia 20 8" xfId="1213" xr:uid="{00000000-0005-0000-0000-000034070000}"/>
    <cellStyle name="Migliaia 20 8 2" xfId="4446" xr:uid="{00000000-0005-0000-0000-000035070000}"/>
    <cellStyle name="Migliaia 20 9" xfId="4169" xr:uid="{00000000-0005-0000-0000-000036070000}"/>
    <cellStyle name="Migliaia 21" xfId="1214" xr:uid="{00000000-0005-0000-0000-000037070000}"/>
    <cellStyle name="Migliaia 21 2" xfId="1215" xr:uid="{00000000-0005-0000-0000-000038070000}"/>
    <cellStyle name="Migliaia 21 2 2" xfId="1216" xr:uid="{00000000-0005-0000-0000-000039070000}"/>
    <cellStyle name="Migliaia 21 2 2 2" xfId="1217" xr:uid="{00000000-0005-0000-0000-00003A070000}"/>
    <cellStyle name="Migliaia 21 2 2 3" xfId="5293" xr:uid="{00000000-0005-0000-0000-00003B070000}"/>
    <cellStyle name="Migliaia 21 2 3" xfId="1218" xr:uid="{00000000-0005-0000-0000-00003C070000}"/>
    <cellStyle name="Migliaia 21 2 3 2" xfId="4930" xr:uid="{00000000-0005-0000-0000-00003D070000}"/>
    <cellStyle name="Migliaia 21 2 4" xfId="1219" xr:uid="{00000000-0005-0000-0000-00003E070000}"/>
    <cellStyle name="Migliaia 21 2 5" xfId="4174" xr:uid="{00000000-0005-0000-0000-00003F070000}"/>
    <cellStyle name="Migliaia 21 3" xfId="1220" xr:uid="{00000000-0005-0000-0000-000040070000}"/>
    <cellStyle name="Migliaia 21 3 2" xfId="1221" xr:uid="{00000000-0005-0000-0000-000041070000}"/>
    <cellStyle name="Migliaia 21 3 2 2" xfId="1222" xr:uid="{00000000-0005-0000-0000-000042070000}"/>
    <cellStyle name="Migliaia 21 3 2 2 2" xfId="5295" xr:uid="{00000000-0005-0000-0000-000043070000}"/>
    <cellStyle name="Migliaia 21 3 2 3" xfId="1223" xr:uid="{00000000-0005-0000-0000-000044070000}"/>
    <cellStyle name="Migliaia 21 3 2 4" xfId="4176" xr:uid="{00000000-0005-0000-0000-000045070000}"/>
    <cellStyle name="Migliaia 21 3 2 5" xfId="4561" xr:uid="{00000000-0005-0000-0000-000046070000}"/>
    <cellStyle name="Migliaia 21 3 3" xfId="1224" xr:uid="{00000000-0005-0000-0000-000047070000}"/>
    <cellStyle name="Migliaia 21 3 3 2" xfId="1225" xr:uid="{00000000-0005-0000-0000-000048070000}"/>
    <cellStyle name="Migliaia 21 3 3 3" xfId="5294" xr:uid="{00000000-0005-0000-0000-000049070000}"/>
    <cellStyle name="Migliaia 21 3 4" xfId="1226" xr:uid="{00000000-0005-0000-0000-00004A070000}"/>
    <cellStyle name="Migliaia 21 3 4 2" xfId="1227" xr:uid="{00000000-0005-0000-0000-00004B070000}"/>
    <cellStyle name="Migliaia 21 3 4 3" xfId="5772" xr:uid="{00000000-0005-0000-0000-00004C070000}"/>
    <cellStyle name="Migliaia 21 3 5" xfId="1228" xr:uid="{00000000-0005-0000-0000-00004D070000}"/>
    <cellStyle name="Migliaia 21 3 5 2" xfId="4931" xr:uid="{00000000-0005-0000-0000-00004E070000}"/>
    <cellStyle name="Migliaia 21 3 6" xfId="1229" xr:uid="{00000000-0005-0000-0000-00004F070000}"/>
    <cellStyle name="Migliaia 21 3 7" xfId="4175" xr:uid="{00000000-0005-0000-0000-000050070000}"/>
    <cellStyle name="Migliaia 21 3 8" xfId="4562" xr:uid="{00000000-0005-0000-0000-000051070000}"/>
    <cellStyle name="Migliaia 21 4" xfId="1230" xr:uid="{00000000-0005-0000-0000-000052070000}"/>
    <cellStyle name="Migliaia 21 4 2" xfId="1231" xr:uid="{00000000-0005-0000-0000-000053070000}"/>
    <cellStyle name="Migliaia 21 4 3" xfId="4560" xr:uid="{00000000-0005-0000-0000-000054070000}"/>
    <cellStyle name="Migliaia 21 4 4" xfId="5296" xr:uid="{00000000-0005-0000-0000-000055070000}"/>
    <cellStyle name="Migliaia 21 5" xfId="1232" xr:uid="{00000000-0005-0000-0000-000056070000}"/>
    <cellStyle name="Migliaia 21 5 2" xfId="1233" xr:uid="{00000000-0005-0000-0000-000057070000}"/>
    <cellStyle name="Migliaia 21 5 3" xfId="4559" xr:uid="{00000000-0005-0000-0000-000058070000}"/>
    <cellStyle name="Migliaia 21 6" xfId="1234" xr:uid="{00000000-0005-0000-0000-000059070000}"/>
    <cellStyle name="Migliaia 21 6 2" xfId="1235" xr:uid="{00000000-0005-0000-0000-00005A070000}"/>
    <cellStyle name="Migliaia 21 6 3" xfId="5292" xr:uid="{00000000-0005-0000-0000-00005B070000}"/>
    <cellStyle name="Migliaia 21 7" xfId="1236" xr:uid="{00000000-0005-0000-0000-00005C070000}"/>
    <cellStyle name="Migliaia 21 7 2" xfId="4929" xr:uid="{00000000-0005-0000-0000-00005D070000}"/>
    <cellStyle name="Migliaia 21 8" xfId="1237" xr:uid="{00000000-0005-0000-0000-00005E070000}"/>
    <cellStyle name="Migliaia 21 8 2" xfId="4455" xr:uid="{00000000-0005-0000-0000-00005F070000}"/>
    <cellStyle name="Migliaia 21 9" xfId="4173" xr:uid="{00000000-0005-0000-0000-000060070000}"/>
    <cellStyle name="Migliaia 22" xfId="1238" xr:uid="{00000000-0005-0000-0000-000061070000}"/>
    <cellStyle name="Migliaia 22 2" xfId="1239" xr:uid="{00000000-0005-0000-0000-000062070000}"/>
    <cellStyle name="Migliaia 22 2 2" xfId="1240" xr:uid="{00000000-0005-0000-0000-000063070000}"/>
    <cellStyle name="Migliaia 22 2 2 2" xfId="1241" xr:uid="{00000000-0005-0000-0000-000064070000}"/>
    <cellStyle name="Migliaia 22 2 2 3" xfId="5298" xr:uid="{00000000-0005-0000-0000-000065070000}"/>
    <cellStyle name="Migliaia 22 2 3" xfId="1242" xr:uid="{00000000-0005-0000-0000-000066070000}"/>
    <cellStyle name="Migliaia 22 2 3 2" xfId="4933" xr:uid="{00000000-0005-0000-0000-000067070000}"/>
    <cellStyle name="Migliaia 22 2 4" xfId="1243" xr:uid="{00000000-0005-0000-0000-000068070000}"/>
    <cellStyle name="Migliaia 22 2 5" xfId="4178" xr:uid="{00000000-0005-0000-0000-000069070000}"/>
    <cellStyle name="Migliaia 22 3" xfId="1244" xr:uid="{00000000-0005-0000-0000-00006A070000}"/>
    <cellStyle name="Migliaia 22 3 2" xfId="1245" xr:uid="{00000000-0005-0000-0000-00006B070000}"/>
    <cellStyle name="Migliaia 22 3 2 2" xfId="1246" xr:uid="{00000000-0005-0000-0000-00006C070000}"/>
    <cellStyle name="Migliaia 22 3 2 2 2" xfId="5300" xr:uid="{00000000-0005-0000-0000-00006D070000}"/>
    <cellStyle name="Migliaia 22 3 2 3" xfId="1247" xr:uid="{00000000-0005-0000-0000-00006E070000}"/>
    <cellStyle name="Migliaia 22 3 2 4" xfId="4180" xr:uid="{00000000-0005-0000-0000-00006F070000}"/>
    <cellStyle name="Migliaia 22 3 2 5" xfId="4557" xr:uid="{00000000-0005-0000-0000-000070070000}"/>
    <cellStyle name="Migliaia 22 3 3" xfId="1248" xr:uid="{00000000-0005-0000-0000-000071070000}"/>
    <cellStyle name="Migliaia 22 3 3 2" xfId="1249" xr:uid="{00000000-0005-0000-0000-000072070000}"/>
    <cellStyle name="Migliaia 22 3 3 3" xfId="5299" xr:uid="{00000000-0005-0000-0000-000073070000}"/>
    <cellStyle name="Migliaia 22 3 4" xfId="1250" xr:uid="{00000000-0005-0000-0000-000074070000}"/>
    <cellStyle name="Migliaia 22 3 4 2" xfId="1251" xr:uid="{00000000-0005-0000-0000-000075070000}"/>
    <cellStyle name="Migliaia 22 3 4 3" xfId="5773" xr:uid="{00000000-0005-0000-0000-000076070000}"/>
    <cellStyle name="Migliaia 22 3 5" xfId="1252" xr:uid="{00000000-0005-0000-0000-000077070000}"/>
    <cellStyle name="Migliaia 22 3 5 2" xfId="4934" xr:uid="{00000000-0005-0000-0000-000078070000}"/>
    <cellStyle name="Migliaia 22 3 6" xfId="1253" xr:uid="{00000000-0005-0000-0000-000079070000}"/>
    <cellStyle name="Migliaia 22 3 7" xfId="4179" xr:uid="{00000000-0005-0000-0000-00007A070000}"/>
    <cellStyle name="Migliaia 22 3 8" xfId="4558" xr:uid="{00000000-0005-0000-0000-00007B070000}"/>
    <cellStyle name="Migliaia 22 4" xfId="1254" xr:uid="{00000000-0005-0000-0000-00007C070000}"/>
    <cellStyle name="Migliaia 22 4 2" xfId="1255" xr:uid="{00000000-0005-0000-0000-00007D070000}"/>
    <cellStyle name="Migliaia 22 4 3" xfId="4556" xr:uid="{00000000-0005-0000-0000-00007E070000}"/>
    <cellStyle name="Migliaia 22 4 4" xfId="5301" xr:uid="{00000000-0005-0000-0000-00007F070000}"/>
    <cellStyle name="Migliaia 22 5" xfId="1256" xr:uid="{00000000-0005-0000-0000-000080070000}"/>
    <cellStyle name="Migliaia 22 5 2" xfId="1257" xr:uid="{00000000-0005-0000-0000-000081070000}"/>
    <cellStyle name="Migliaia 22 5 3" xfId="4555" xr:uid="{00000000-0005-0000-0000-000082070000}"/>
    <cellStyle name="Migliaia 22 6" xfId="1258" xr:uid="{00000000-0005-0000-0000-000083070000}"/>
    <cellStyle name="Migliaia 22 6 2" xfId="1259" xr:uid="{00000000-0005-0000-0000-000084070000}"/>
    <cellStyle name="Migliaia 22 6 3" xfId="5297" xr:uid="{00000000-0005-0000-0000-000085070000}"/>
    <cellStyle name="Migliaia 22 7" xfId="1260" xr:uid="{00000000-0005-0000-0000-000086070000}"/>
    <cellStyle name="Migliaia 22 7 2" xfId="4932" xr:uid="{00000000-0005-0000-0000-000087070000}"/>
    <cellStyle name="Migliaia 22 8" xfId="1261" xr:uid="{00000000-0005-0000-0000-000088070000}"/>
    <cellStyle name="Migliaia 22 8 2" xfId="4464" xr:uid="{00000000-0005-0000-0000-000089070000}"/>
    <cellStyle name="Migliaia 22 9" xfId="4177" xr:uid="{00000000-0005-0000-0000-00008A070000}"/>
    <cellStyle name="Migliaia 23" xfId="1262" xr:uid="{00000000-0005-0000-0000-00008B070000}"/>
    <cellStyle name="Migliaia 23 2" xfId="1263" xr:uid="{00000000-0005-0000-0000-00008C070000}"/>
    <cellStyle name="Migliaia 23 2 2" xfId="1264" xr:uid="{00000000-0005-0000-0000-00008D070000}"/>
    <cellStyle name="Migliaia 23 2 2 2" xfId="1265" xr:uid="{00000000-0005-0000-0000-00008E070000}"/>
    <cellStyle name="Migliaia 23 2 2 3" xfId="5303" xr:uid="{00000000-0005-0000-0000-00008F070000}"/>
    <cellStyle name="Migliaia 23 2 3" xfId="1266" xr:uid="{00000000-0005-0000-0000-000090070000}"/>
    <cellStyle name="Migliaia 23 2 3 2" xfId="4936" xr:uid="{00000000-0005-0000-0000-000091070000}"/>
    <cellStyle name="Migliaia 23 2 4" xfId="1267" xr:uid="{00000000-0005-0000-0000-000092070000}"/>
    <cellStyle name="Migliaia 23 2 5" xfId="4182" xr:uid="{00000000-0005-0000-0000-000093070000}"/>
    <cellStyle name="Migliaia 23 3" xfId="1268" xr:uid="{00000000-0005-0000-0000-000094070000}"/>
    <cellStyle name="Migliaia 23 3 2" xfId="1269" xr:uid="{00000000-0005-0000-0000-000095070000}"/>
    <cellStyle name="Migliaia 23 3 2 2" xfId="1270" xr:uid="{00000000-0005-0000-0000-000096070000}"/>
    <cellStyle name="Migliaia 23 3 2 2 2" xfId="5305" xr:uid="{00000000-0005-0000-0000-000097070000}"/>
    <cellStyle name="Migliaia 23 3 2 3" xfId="1271" xr:uid="{00000000-0005-0000-0000-000098070000}"/>
    <cellStyle name="Migliaia 23 3 2 4" xfId="4184" xr:uid="{00000000-0005-0000-0000-000099070000}"/>
    <cellStyle name="Migliaia 23 3 2 5" xfId="4552" xr:uid="{00000000-0005-0000-0000-00009A070000}"/>
    <cellStyle name="Migliaia 23 3 3" xfId="1272" xr:uid="{00000000-0005-0000-0000-00009B070000}"/>
    <cellStyle name="Migliaia 23 3 3 2" xfId="1273" xr:uid="{00000000-0005-0000-0000-00009C070000}"/>
    <cellStyle name="Migliaia 23 3 3 3" xfId="5304" xr:uid="{00000000-0005-0000-0000-00009D070000}"/>
    <cellStyle name="Migliaia 23 3 4" xfId="1274" xr:uid="{00000000-0005-0000-0000-00009E070000}"/>
    <cellStyle name="Migliaia 23 3 4 2" xfId="1275" xr:uid="{00000000-0005-0000-0000-00009F070000}"/>
    <cellStyle name="Migliaia 23 3 4 3" xfId="5774" xr:uid="{00000000-0005-0000-0000-0000A0070000}"/>
    <cellStyle name="Migliaia 23 3 5" xfId="1276" xr:uid="{00000000-0005-0000-0000-0000A1070000}"/>
    <cellStyle name="Migliaia 23 3 5 2" xfId="4937" xr:uid="{00000000-0005-0000-0000-0000A2070000}"/>
    <cellStyle name="Migliaia 23 3 6" xfId="1277" xr:uid="{00000000-0005-0000-0000-0000A3070000}"/>
    <cellStyle name="Migliaia 23 3 7" xfId="4183" xr:uid="{00000000-0005-0000-0000-0000A4070000}"/>
    <cellStyle name="Migliaia 23 3 8" xfId="4553" xr:uid="{00000000-0005-0000-0000-0000A5070000}"/>
    <cellStyle name="Migliaia 23 4" xfId="1278" xr:uid="{00000000-0005-0000-0000-0000A6070000}"/>
    <cellStyle name="Migliaia 23 4 2" xfId="1279" xr:uid="{00000000-0005-0000-0000-0000A7070000}"/>
    <cellStyle name="Migliaia 23 4 3" xfId="4551" xr:uid="{00000000-0005-0000-0000-0000A8070000}"/>
    <cellStyle name="Migliaia 23 4 4" xfId="5306" xr:uid="{00000000-0005-0000-0000-0000A9070000}"/>
    <cellStyle name="Migliaia 23 5" xfId="1280" xr:uid="{00000000-0005-0000-0000-0000AA070000}"/>
    <cellStyle name="Migliaia 23 5 2" xfId="1281" xr:uid="{00000000-0005-0000-0000-0000AB070000}"/>
    <cellStyle name="Migliaia 23 5 3" xfId="4550" xr:uid="{00000000-0005-0000-0000-0000AC070000}"/>
    <cellStyle name="Migliaia 23 6" xfId="1282" xr:uid="{00000000-0005-0000-0000-0000AD070000}"/>
    <cellStyle name="Migliaia 23 6 2" xfId="1283" xr:uid="{00000000-0005-0000-0000-0000AE070000}"/>
    <cellStyle name="Migliaia 23 6 3" xfId="5302" xr:uid="{00000000-0005-0000-0000-0000AF070000}"/>
    <cellStyle name="Migliaia 23 7" xfId="1284" xr:uid="{00000000-0005-0000-0000-0000B0070000}"/>
    <cellStyle name="Migliaia 23 7 2" xfId="4935" xr:uid="{00000000-0005-0000-0000-0000B1070000}"/>
    <cellStyle name="Migliaia 23 8" xfId="1285" xr:uid="{00000000-0005-0000-0000-0000B2070000}"/>
    <cellStyle name="Migliaia 23 8 2" xfId="4473" xr:uid="{00000000-0005-0000-0000-0000B3070000}"/>
    <cellStyle name="Migliaia 23 9" xfId="4181" xr:uid="{00000000-0005-0000-0000-0000B4070000}"/>
    <cellStyle name="Migliaia 24" xfId="1286" xr:uid="{00000000-0005-0000-0000-0000B5070000}"/>
    <cellStyle name="Migliaia 24 2" xfId="1287" xr:uid="{00000000-0005-0000-0000-0000B6070000}"/>
    <cellStyle name="Migliaia 24 2 2" xfId="1288" xr:uid="{00000000-0005-0000-0000-0000B7070000}"/>
    <cellStyle name="Migliaia 24 2 2 2" xfId="1289" xr:uid="{00000000-0005-0000-0000-0000B8070000}"/>
    <cellStyle name="Migliaia 24 2 2 3" xfId="5308" xr:uid="{00000000-0005-0000-0000-0000B9070000}"/>
    <cellStyle name="Migliaia 24 2 3" xfId="1290" xr:uid="{00000000-0005-0000-0000-0000BA070000}"/>
    <cellStyle name="Migliaia 24 2 3 2" xfId="4939" xr:uid="{00000000-0005-0000-0000-0000BB070000}"/>
    <cellStyle name="Migliaia 24 2 4" xfId="1291" xr:uid="{00000000-0005-0000-0000-0000BC070000}"/>
    <cellStyle name="Migliaia 24 2 5" xfId="4186" xr:uid="{00000000-0005-0000-0000-0000BD070000}"/>
    <cellStyle name="Migliaia 24 3" xfId="1292" xr:uid="{00000000-0005-0000-0000-0000BE070000}"/>
    <cellStyle name="Migliaia 24 3 2" xfId="1293" xr:uid="{00000000-0005-0000-0000-0000BF070000}"/>
    <cellStyle name="Migliaia 24 3 2 2" xfId="1294" xr:uid="{00000000-0005-0000-0000-0000C0070000}"/>
    <cellStyle name="Migliaia 24 3 2 2 2" xfId="5310" xr:uid="{00000000-0005-0000-0000-0000C1070000}"/>
    <cellStyle name="Migliaia 24 3 2 3" xfId="1295" xr:uid="{00000000-0005-0000-0000-0000C2070000}"/>
    <cellStyle name="Migliaia 24 3 2 4" xfId="4188" xr:uid="{00000000-0005-0000-0000-0000C3070000}"/>
    <cellStyle name="Migliaia 24 3 2 5" xfId="4548" xr:uid="{00000000-0005-0000-0000-0000C4070000}"/>
    <cellStyle name="Migliaia 24 3 3" xfId="1296" xr:uid="{00000000-0005-0000-0000-0000C5070000}"/>
    <cellStyle name="Migliaia 24 3 3 2" xfId="1297" xr:uid="{00000000-0005-0000-0000-0000C6070000}"/>
    <cellStyle name="Migliaia 24 3 3 3" xfId="5309" xr:uid="{00000000-0005-0000-0000-0000C7070000}"/>
    <cellStyle name="Migliaia 24 3 4" xfId="1298" xr:uid="{00000000-0005-0000-0000-0000C8070000}"/>
    <cellStyle name="Migliaia 24 3 4 2" xfId="1299" xr:uid="{00000000-0005-0000-0000-0000C9070000}"/>
    <cellStyle name="Migliaia 24 3 4 3" xfId="5775" xr:uid="{00000000-0005-0000-0000-0000CA070000}"/>
    <cellStyle name="Migliaia 24 3 5" xfId="1300" xr:uid="{00000000-0005-0000-0000-0000CB070000}"/>
    <cellStyle name="Migliaia 24 3 5 2" xfId="4940" xr:uid="{00000000-0005-0000-0000-0000CC070000}"/>
    <cellStyle name="Migliaia 24 3 6" xfId="1301" xr:uid="{00000000-0005-0000-0000-0000CD070000}"/>
    <cellStyle name="Migliaia 24 3 7" xfId="4187" xr:uid="{00000000-0005-0000-0000-0000CE070000}"/>
    <cellStyle name="Migliaia 24 3 8" xfId="4549" xr:uid="{00000000-0005-0000-0000-0000CF070000}"/>
    <cellStyle name="Migliaia 24 4" xfId="1302" xr:uid="{00000000-0005-0000-0000-0000D0070000}"/>
    <cellStyle name="Migliaia 24 4 2" xfId="1303" xr:uid="{00000000-0005-0000-0000-0000D1070000}"/>
    <cellStyle name="Migliaia 24 4 3" xfId="4547" xr:uid="{00000000-0005-0000-0000-0000D2070000}"/>
    <cellStyle name="Migliaia 24 4 4" xfId="5311" xr:uid="{00000000-0005-0000-0000-0000D3070000}"/>
    <cellStyle name="Migliaia 24 5" xfId="1304" xr:uid="{00000000-0005-0000-0000-0000D4070000}"/>
    <cellStyle name="Migliaia 24 5 2" xfId="1305" xr:uid="{00000000-0005-0000-0000-0000D5070000}"/>
    <cellStyle name="Migliaia 24 5 3" xfId="4546" xr:uid="{00000000-0005-0000-0000-0000D6070000}"/>
    <cellStyle name="Migliaia 24 6" xfId="1306" xr:uid="{00000000-0005-0000-0000-0000D7070000}"/>
    <cellStyle name="Migliaia 24 6 2" xfId="1307" xr:uid="{00000000-0005-0000-0000-0000D8070000}"/>
    <cellStyle name="Migliaia 24 6 3" xfId="5307" xr:uid="{00000000-0005-0000-0000-0000D9070000}"/>
    <cellStyle name="Migliaia 24 7" xfId="1308" xr:uid="{00000000-0005-0000-0000-0000DA070000}"/>
    <cellStyle name="Migliaia 24 7 2" xfId="4938" xr:uid="{00000000-0005-0000-0000-0000DB070000}"/>
    <cellStyle name="Migliaia 24 8" xfId="1309" xr:uid="{00000000-0005-0000-0000-0000DC070000}"/>
    <cellStyle name="Migliaia 24 8 2" xfId="4482" xr:uid="{00000000-0005-0000-0000-0000DD070000}"/>
    <cellStyle name="Migliaia 24 9" xfId="4185" xr:uid="{00000000-0005-0000-0000-0000DE070000}"/>
    <cellStyle name="Migliaia 25" xfId="1310" xr:uid="{00000000-0005-0000-0000-0000DF070000}"/>
    <cellStyle name="Migliaia 25 2" xfId="1311" xr:uid="{00000000-0005-0000-0000-0000E0070000}"/>
    <cellStyle name="Migliaia 25 2 2" xfId="1312" xr:uid="{00000000-0005-0000-0000-0000E1070000}"/>
    <cellStyle name="Migliaia 25 2 2 2" xfId="1313" xr:uid="{00000000-0005-0000-0000-0000E2070000}"/>
    <cellStyle name="Migliaia 25 2 2 3" xfId="5313" xr:uid="{00000000-0005-0000-0000-0000E3070000}"/>
    <cellStyle name="Migliaia 25 2 3" xfId="1314" xr:uid="{00000000-0005-0000-0000-0000E4070000}"/>
    <cellStyle name="Migliaia 25 2 3 2" xfId="4942" xr:uid="{00000000-0005-0000-0000-0000E5070000}"/>
    <cellStyle name="Migliaia 25 2 4" xfId="1315" xr:uid="{00000000-0005-0000-0000-0000E6070000}"/>
    <cellStyle name="Migliaia 25 2 5" xfId="4190" xr:uid="{00000000-0005-0000-0000-0000E7070000}"/>
    <cellStyle name="Migliaia 25 3" xfId="1316" xr:uid="{00000000-0005-0000-0000-0000E8070000}"/>
    <cellStyle name="Migliaia 25 3 2" xfId="1317" xr:uid="{00000000-0005-0000-0000-0000E9070000}"/>
    <cellStyle name="Migliaia 25 3 2 2" xfId="1318" xr:uid="{00000000-0005-0000-0000-0000EA070000}"/>
    <cellStyle name="Migliaia 25 3 2 2 2" xfId="5315" xr:uid="{00000000-0005-0000-0000-0000EB070000}"/>
    <cellStyle name="Migliaia 25 3 2 3" xfId="1319" xr:uid="{00000000-0005-0000-0000-0000EC070000}"/>
    <cellStyle name="Migliaia 25 3 2 4" xfId="4192" xr:uid="{00000000-0005-0000-0000-0000ED070000}"/>
    <cellStyle name="Migliaia 25 3 2 5" xfId="4543" xr:uid="{00000000-0005-0000-0000-0000EE070000}"/>
    <cellStyle name="Migliaia 25 3 3" xfId="1320" xr:uid="{00000000-0005-0000-0000-0000EF070000}"/>
    <cellStyle name="Migliaia 25 3 3 2" xfId="1321" xr:uid="{00000000-0005-0000-0000-0000F0070000}"/>
    <cellStyle name="Migliaia 25 3 3 3" xfId="5314" xr:uid="{00000000-0005-0000-0000-0000F1070000}"/>
    <cellStyle name="Migliaia 25 3 4" xfId="1322" xr:uid="{00000000-0005-0000-0000-0000F2070000}"/>
    <cellStyle name="Migliaia 25 3 4 2" xfId="1323" xr:uid="{00000000-0005-0000-0000-0000F3070000}"/>
    <cellStyle name="Migliaia 25 3 4 3" xfId="5776" xr:uid="{00000000-0005-0000-0000-0000F4070000}"/>
    <cellStyle name="Migliaia 25 3 5" xfId="1324" xr:uid="{00000000-0005-0000-0000-0000F5070000}"/>
    <cellStyle name="Migliaia 25 3 5 2" xfId="4943" xr:uid="{00000000-0005-0000-0000-0000F6070000}"/>
    <cellStyle name="Migliaia 25 3 6" xfId="1325" xr:uid="{00000000-0005-0000-0000-0000F7070000}"/>
    <cellStyle name="Migliaia 25 3 7" xfId="4191" xr:uid="{00000000-0005-0000-0000-0000F8070000}"/>
    <cellStyle name="Migliaia 25 3 8" xfId="4544" xr:uid="{00000000-0005-0000-0000-0000F9070000}"/>
    <cellStyle name="Migliaia 25 4" xfId="1326" xr:uid="{00000000-0005-0000-0000-0000FA070000}"/>
    <cellStyle name="Migliaia 25 4 2" xfId="1327" xr:uid="{00000000-0005-0000-0000-0000FB070000}"/>
    <cellStyle name="Migliaia 25 4 3" xfId="4542" xr:uid="{00000000-0005-0000-0000-0000FC070000}"/>
    <cellStyle name="Migliaia 25 4 4" xfId="5316" xr:uid="{00000000-0005-0000-0000-0000FD070000}"/>
    <cellStyle name="Migliaia 25 5" xfId="1328" xr:uid="{00000000-0005-0000-0000-0000FE070000}"/>
    <cellStyle name="Migliaia 25 5 2" xfId="1329" xr:uid="{00000000-0005-0000-0000-0000FF070000}"/>
    <cellStyle name="Migliaia 25 5 3" xfId="4541" xr:uid="{00000000-0005-0000-0000-000000080000}"/>
    <cellStyle name="Migliaia 25 6" xfId="1330" xr:uid="{00000000-0005-0000-0000-000001080000}"/>
    <cellStyle name="Migliaia 25 6 2" xfId="1331" xr:uid="{00000000-0005-0000-0000-000002080000}"/>
    <cellStyle name="Migliaia 25 6 3" xfId="5312" xr:uid="{00000000-0005-0000-0000-000003080000}"/>
    <cellStyle name="Migliaia 25 7" xfId="1332" xr:uid="{00000000-0005-0000-0000-000004080000}"/>
    <cellStyle name="Migliaia 25 7 2" xfId="4941" xr:uid="{00000000-0005-0000-0000-000005080000}"/>
    <cellStyle name="Migliaia 25 8" xfId="1333" xr:uid="{00000000-0005-0000-0000-000006080000}"/>
    <cellStyle name="Migliaia 25 8 2" xfId="4491" xr:uid="{00000000-0005-0000-0000-000007080000}"/>
    <cellStyle name="Migliaia 25 9" xfId="4189" xr:uid="{00000000-0005-0000-0000-000008080000}"/>
    <cellStyle name="Migliaia 26" xfId="1334" xr:uid="{00000000-0005-0000-0000-000009080000}"/>
    <cellStyle name="Migliaia 26 2" xfId="1335" xr:uid="{00000000-0005-0000-0000-00000A080000}"/>
    <cellStyle name="Migliaia 26 2 2" xfId="1336" xr:uid="{00000000-0005-0000-0000-00000B080000}"/>
    <cellStyle name="Migliaia 26 2 2 2" xfId="1337" xr:uid="{00000000-0005-0000-0000-00000C080000}"/>
    <cellStyle name="Migliaia 26 2 2 3" xfId="5318" xr:uid="{00000000-0005-0000-0000-00000D080000}"/>
    <cellStyle name="Migliaia 26 2 3" xfId="1338" xr:uid="{00000000-0005-0000-0000-00000E080000}"/>
    <cellStyle name="Migliaia 26 2 3 2" xfId="4945" xr:uid="{00000000-0005-0000-0000-00000F080000}"/>
    <cellStyle name="Migliaia 26 2 4" xfId="1339" xr:uid="{00000000-0005-0000-0000-000010080000}"/>
    <cellStyle name="Migliaia 26 2 5" xfId="4194" xr:uid="{00000000-0005-0000-0000-000011080000}"/>
    <cellStyle name="Migliaia 26 3" xfId="1340" xr:uid="{00000000-0005-0000-0000-000012080000}"/>
    <cellStyle name="Migliaia 26 3 2" xfId="1341" xr:uid="{00000000-0005-0000-0000-000013080000}"/>
    <cellStyle name="Migliaia 26 3 2 2" xfId="1342" xr:uid="{00000000-0005-0000-0000-000014080000}"/>
    <cellStyle name="Migliaia 26 3 2 2 2" xfId="5320" xr:uid="{00000000-0005-0000-0000-000015080000}"/>
    <cellStyle name="Migliaia 26 3 2 3" xfId="1343" xr:uid="{00000000-0005-0000-0000-000016080000}"/>
    <cellStyle name="Migliaia 26 3 2 4" xfId="4196" xr:uid="{00000000-0005-0000-0000-000017080000}"/>
    <cellStyle name="Migliaia 26 3 2 5" xfId="4539" xr:uid="{00000000-0005-0000-0000-000018080000}"/>
    <cellStyle name="Migliaia 26 3 3" xfId="1344" xr:uid="{00000000-0005-0000-0000-000019080000}"/>
    <cellStyle name="Migliaia 26 3 3 2" xfId="1345" xr:uid="{00000000-0005-0000-0000-00001A080000}"/>
    <cellStyle name="Migliaia 26 3 3 3" xfId="5319" xr:uid="{00000000-0005-0000-0000-00001B080000}"/>
    <cellStyle name="Migliaia 26 3 4" xfId="1346" xr:uid="{00000000-0005-0000-0000-00001C080000}"/>
    <cellStyle name="Migliaia 26 3 4 2" xfId="1347" xr:uid="{00000000-0005-0000-0000-00001D080000}"/>
    <cellStyle name="Migliaia 26 3 4 3" xfId="5777" xr:uid="{00000000-0005-0000-0000-00001E080000}"/>
    <cellStyle name="Migliaia 26 3 5" xfId="1348" xr:uid="{00000000-0005-0000-0000-00001F080000}"/>
    <cellStyle name="Migliaia 26 3 5 2" xfId="4946" xr:uid="{00000000-0005-0000-0000-000020080000}"/>
    <cellStyle name="Migliaia 26 3 6" xfId="1349" xr:uid="{00000000-0005-0000-0000-000021080000}"/>
    <cellStyle name="Migliaia 26 3 7" xfId="4195" xr:uid="{00000000-0005-0000-0000-000022080000}"/>
    <cellStyle name="Migliaia 26 3 8" xfId="4540" xr:uid="{00000000-0005-0000-0000-000023080000}"/>
    <cellStyle name="Migliaia 26 4" xfId="1350" xr:uid="{00000000-0005-0000-0000-000024080000}"/>
    <cellStyle name="Migliaia 26 4 2" xfId="1351" xr:uid="{00000000-0005-0000-0000-000025080000}"/>
    <cellStyle name="Migliaia 26 4 3" xfId="4538" xr:uid="{00000000-0005-0000-0000-000026080000}"/>
    <cellStyle name="Migliaia 26 4 4" xfId="5321" xr:uid="{00000000-0005-0000-0000-000027080000}"/>
    <cellStyle name="Migliaia 26 5" xfId="1352" xr:uid="{00000000-0005-0000-0000-000028080000}"/>
    <cellStyle name="Migliaia 26 5 2" xfId="1353" xr:uid="{00000000-0005-0000-0000-000029080000}"/>
    <cellStyle name="Migliaia 26 5 3" xfId="4537" xr:uid="{00000000-0005-0000-0000-00002A080000}"/>
    <cellStyle name="Migliaia 26 6" xfId="1354" xr:uid="{00000000-0005-0000-0000-00002B080000}"/>
    <cellStyle name="Migliaia 26 6 2" xfId="1355" xr:uid="{00000000-0005-0000-0000-00002C080000}"/>
    <cellStyle name="Migliaia 26 6 3" xfId="5317" xr:uid="{00000000-0005-0000-0000-00002D080000}"/>
    <cellStyle name="Migliaia 26 7" xfId="1356" xr:uid="{00000000-0005-0000-0000-00002E080000}"/>
    <cellStyle name="Migliaia 26 7 2" xfId="4944" xr:uid="{00000000-0005-0000-0000-00002F080000}"/>
    <cellStyle name="Migliaia 26 8" xfId="1357" xr:uid="{00000000-0005-0000-0000-000030080000}"/>
    <cellStyle name="Migliaia 26 8 2" xfId="4500" xr:uid="{00000000-0005-0000-0000-000031080000}"/>
    <cellStyle name="Migliaia 26 9" xfId="4193" xr:uid="{00000000-0005-0000-0000-000032080000}"/>
    <cellStyle name="Migliaia 27" xfId="1358" xr:uid="{00000000-0005-0000-0000-000033080000}"/>
    <cellStyle name="Migliaia 27 2" xfId="1359" xr:uid="{00000000-0005-0000-0000-000034080000}"/>
    <cellStyle name="Migliaia 27 2 2" xfId="1360" xr:uid="{00000000-0005-0000-0000-000035080000}"/>
    <cellStyle name="Migliaia 27 2 2 2" xfId="1361" xr:uid="{00000000-0005-0000-0000-000036080000}"/>
    <cellStyle name="Migliaia 27 2 2 3" xfId="5323" xr:uid="{00000000-0005-0000-0000-000037080000}"/>
    <cellStyle name="Migliaia 27 2 3" xfId="1362" xr:uid="{00000000-0005-0000-0000-000038080000}"/>
    <cellStyle name="Migliaia 27 2 3 2" xfId="4948" xr:uid="{00000000-0005-0000-0000-000039080000}"/>
    <cellStyle name="Migliaia 27 2 4" xfId="1363" xr:uid="{00000000-0005-0000-0000-00003A080000}"/>
    <cellStyle name="Migliaia 27 2 5" xfId="4198" xr:uid="{00000000-0005-0000-0000-00003B080000}"/>
    <cellStyle name="Migliaia 27 3" xfId="1364" xr:uid="{00000000-0005-0000-0000-00003C080000}"/>
    <cellStyle name="Migliaia 27 3 2" xfId="1365" xr:uid="{00000000-0005-0000-0000-00003D080000}"/>
    <cellStyle name="Migliaia 27 3 2 2" xfId="1366" xr:uid="{00000000-0005-0000-0000-00003E080000}"/>
    <cellStyle name="Migliaia 27 3 2 2 2" xfId="5325" xr:uid="{00000000-0005-0000-0000-00003F080000}"/>
    <cellStyle name="Migliaia 27 3 2 3" xfId="1367" xr:uid="{00000000-0005-0000-0000-000040080000}"/>
    <cellStyle name="Migliaia 27 3 2 4" xfId="4200" xr:uid="{00000000-0005-0000-0000-000041080000}"/>
    <cellStyle name="Migliaia 27 3 2 5" xfId="4534" xr:uid="{00000000-0005-0000-0000-000042080000}"/>
    <cellStyle name="Migliaia 27 3 3" xfId="1368" xr:uid="{00000000-0005-0000-0000-000043080000}"/>
    <cellStyle name="Migliaia 27 3 3 2" xfId="1369" xr:uid="{00000000-0005-0000-0000-000044080000}"/>
    <cellStyle name="Migliaia 27 3 3 3" xfId="5324" xr:uid="{00000000-0005-0000-0000-000045080000}"/>
    <cellStyle name="Migliaia 27 3 4" xfId="1370" xr:uid="{00000000-0005-0000-0000-000046080000}"/>
    <cellStyle name="Migliaia 27 3 4 2" xfId="1371" xr:uid="{00000000-0005-0000-0000-000047080000}"/>
    <cellStyle name="Migliaia 27 3 4 3" xfId="5778" xr:uid="{00000000-0005-0000-0000-000048080000}"/>
    <cellStyle name="Migliaia 27 3 5" xfId="1372" xr:uid="{00000000-0005-0000-0000-000049080000}"/>
    <cellStyle name="Migliaia 27 3 5 2" xfId="4949" xr:uid="{00000000-0005-0000-0000-00004A080000}"/>
    <cellStyle name="Migliaia 27 3 6" xfId="1373" xr:uid="{00000000-0005-0000-0000-00004B080000}"/>
    <cellStyle name="Migliaia 27 3 7" xfId="4199" xr:uid="{00000000-0005-0000-0000-00004C080000}"/>
    <cellStyle name="Migliaia 27 3 8" xfId="4535" xr:uid="{00000000-0005-0000-0000-00004D080000}"/>
    <cellStyle name="Migliaia 27 4" xfId="1374" xr:uid="{00000000-0005-0000-0000-00004E080000}"/>
    <cellStyle name="Migliaia 27 4 2" xfId="1375" xr:uid="{00000000-0005-0000-0000-00004F080000}"/>
    <cellStyle name="Migliaia 27 4 3" xfId="4533" xr:uid="{00000000-0005-0000-0000-000050080000}"/>
    <cellStyle name="Migliaia 27 4 4" xfId="5326" xr:uid="{00000000-0005-0000-0000-000051080000}"/>
    <cellStyle name="Migliaia 27 5" xfId="1376" xr:uid="{00000000-0005-0000-0000-000052080000}"/>
    <cellStyle name="Migliaia 27 5 2" xfId="1377" xr:uid="{00000000-0005-0000-0000-000053080000}"/>
    <cellStyle name="Migliaia 27 5 3" xfId="4532" xr:uid="{00000000-0005-0000-0000-000054080000}"/>
    <cellStyle name="Migliaia 27 6" xfId="1378" xr:uid="{00000000-0005-0000-0000-000055080000}"/>
    <cellStyle name="Migliaia 27 6 2" xfId="1379" xr:uid="{00000000-0005-0000-0000-000056080000}"/>
    <cellStyle name="Migliaia 27 6 3" xfId="5322" xr:uid="{00000000-0005-0000-0000-000057080000}"/>
    <cellStyle name="Migliaia 27 7" xfId="1380" xr:uid="{00000000-0005-0000-0000-000058080000}"/>
    <cellStyle name="Migliaia 27 7 2" xfId="4947" xr:uid="{00000000-0005-0000-0000-000059080000}"/>
    <cellStyle name="Migliaia 27 8" xfId="1381" xr:uid="{00000000-0005-0000-0000-00005A080000}"/>
    <cellStyle name="Migliaia 27 8 2" xfId="4509" xr:uid="{00000000-0005-0000-0000-00005B080000}"/>
    <cellStyle name="Migliaia 27 9" xfId="4197" xr:uid="{00000000-0005-0000-0000-00005C080000}"/>
    <cellStyle name="Migliaia 28" xfId="1382" xr:uid="{00000000-0005-0000-0000-00005D080000}"/>
    <cellStyle name="Migliaia 28 2" xfId="1383" xr:uid="{00000000-0005-0000-0000-00005E080000}"/>
    <cellStyle name="Migliaia 28 2 2" xfId="1384" xr:uid="{00000000-0005-0000-0000-00005F080000}"/>
    <cellStyle name="Migliaia 28 2 2 2" xfId="1385" xr:uid="{00000000-0005-0000-0000-000060080000}"/>
    <cellStyle name="Migliaia 28 2 2 3" xfId="5328" xr:uid="{00000000-0005-0000-0000-000061080000}"/>
    <cellStyle name="Migliaia 28 2 3" xfId="1386" xr:uid="{00000000-0005-0000-0000-000062080000}"/>
    <cellStyle name="Migliaia 28 2 3 2" xfId="4951" xr:uid="{00000000-0005-0000-0000-000063080000}"/>
    <cellStyle name="Migliaia 28 2 4" xfId="1387" xr:uid="{00000000-0005-0000-0000-000064080000}"/>
    <cellStyle name="Migliaia 28 2 5" xfId="4202" xr:uid="{00000000-0005-0000-0000-000065080000}"/>
    <cellStyle name="Migliaia 28 3" xfId="1388" xr:uid="{00000000-0005-0000-0000-000066080000}"/>
    <cellStyle name="Migliaia 28 3 2" xfId="1389" xr:uid="{00000000-0005-0000-0000-000067080000}"/>
    <cellStyle name="Migliaia 28 3 2 2" xfId="1390" xr:uid="{00000000-0005-0000-0000-000068080000}"/>
    <cellStyle name="Migliaia 28 3 2 2 2" xfId="5330" xr:uid="{00000000-0005-0000-0000-000069080000}"/>
    <cellStyle name="Migliaia 28 3 2 3" xfId="1391" xr:uid="{00000000-0005-0000-0000-00006A080000}"/>
    <cellStyle name="Migliaia 28 3 2 4" xfId="4204" xr:uid="{00000000-0005-0000-0000-00006B080000}"/>
    <cellStyle name="Migliaia 28 3 2 5" xfId="4530" xr:uid="{00000000-0005-0000-0000-00006C080000}"/>
    <cellStyle name="Migliaia 28 3 3" xfId="1392" xr:uid="{00000000-0005-0000-0000-00006D080000}"/>
    <cellStyle name="Migliaia 28 3 3 2" xfId="1393" xr:uid="{00000000-0005-0000-0000-00006E080000}"/>
    <cellStyle name="Migliaia 28 3 3 3" xfId="5329" xr:uid="{00000000-0005-0000-0000-00006F080000}"/>
    <cellStyle name="Migliaia 28 3 4" xfId="1394" xr:uid="{00000000-0005-0000-0000-000070080000}"/>
    <cellStyle name="Migliaia 28 3 4 2" xfId="1395" xr:uid="{00000000-0005-0000-0000-000071080000}"/>
    <cellStyle name="Migliaia 28 3 4 3" xfId="5779" xr:uid="{00000000-0005-0000-0000-000072080000}"/>
    <cellStyle name="Migliaia 28 3 5" xfId="1396" xr:uid="{00000000-0005-0000-0000-000073080000}"/>
    <cellStyle name="Migliaia 28 3 5 2" xfId="4952" xr:uid="{00000000-0005-0000-0000-000074080000}"/>
    <cellStyle name="Migliaia 28 3 6" xfId="1397" xr:uid="{00000000-0005-0000-0000-000075080000}"/>
    <cellStyle name="Migliaia 28 3 7" xfId="4203" xr:uid="{00000000-0005-0000-0000-000076080000}"/>
    <cellStyle name="Migliaia 28 3 8" xfId="4531" xr:uid="{00000000-0005-0000-0000-000077080000}"/>
    <cellStyle name="Migliaia 28 4" xfId="1398" xr:uid="{00000000-0005-0000-0000-000078080000}"/>
    <cellStyle name="Migliaia 28 4 2" xfId="1399" xr:uid="{00000000-0005-0000-0000-000079080000}"/>
    <cellStyle name="Migliaia 28 4 3" xfId="4529" xr:uid="{00000000-0005-0000-0000-00007A080000}"/>
    <cellStyle name="Migliaia 28 4 4" xfId="5331" xr:uid="{00000000-0005-0000-0000-00007B080000}"/>
    <cellStyle name="Migliaia 28 5" xfId="1400" xr:uid="{00000000-0005-0000-0000-00007C080000}"/>
    <cellStyle name="Migliaia 28 5 2" xfId="1401" xr:uid="{00000000-0005-0000-0000-00007D080000}"/>
    <cellStyle name="Migliaia 28 5 3" xfId="4528" xr:uid="{00000000-0005-0000-0000-00007E080000}"/>
    <cellStyle name="Migliaia 28 6" xfId="1402" xr:uid="{00000000-0005-0000-0000-00007F080000}"/>
    <cellStyle name="Migliaia 28 6 2" xfId="1403" xr:uid="{00000000-0005-0000-0000-000080080000}"/>
    <cellStyle name="Migliaia 28 6 3" xfId="5327" xr:uid="{00000000-0005-0000-0000-000081080000}"/>
    <cellStyle name="Migliaia 28 7" xfId="1404" xr:uid="{00000000-0005-0000-0000-000082080000}"/>
    <cellStyle name="Migliaia 28 7 2" xfId="4950" xr:uid="{00000000-0005-0000-0000-000083080000}"/>
    <cellStyle name="Migliaia 28 8" xfId="1405" xr:uid="{00000000-0005-0000-0000-000084080000}"/>
    <cellStyle name="Migliaia 28 8 2" xfId="4518" xr:uid="{00000000-0005-0000-0000-000085080000}"/>
    <cellStyle name="Migliaia 28 9" xfId="4201" xr:uid="{00000000-0005-0000-0000-000086080000}"/>
    <cellStyle name="Migliaia 29" xfId="1406" xr:uid="{00000000-0005-0000-0000-000087080000}"/>
    <cellStyle name="Migliaia 29 2" xfId="1407" xr:uid="{00000000-0005-0000-0000-000088080000}"/>
    <cellStyle name="Migliaia 29 2 2" xfId="1408" xr:uid="{00000000-0005-0000-0000-000089080000}"/>
    <cellStyle name="Migliaia 29 2 2 2" xfId="1409" xr:uid="{00000000-0005-0000-0000-00008A080000}"/>
    <cellStyle name="Migliaia 29 2 2 3" xfId="5333" xr:uid="{00000000-0005-0000-0000-00008B080000}"/>
    <cellStyle name="Migliaia 29 2 3" xfId="1410" xr:uid="{00000000-0005-0000-0000-00008C080000}"/>
    <cellStyle name="Migliaia 29 2 3 2" xfId="4954" xr:uid="{00000000-0005-0000-0000-00008D080000}"/>
    <cellStyle name="Migliaia 29 2 4" xfId="1411" xr:uid="{00000000-0005-0000-0000-00008E080000}"/>
    <cellStyle name="Migliaia 29 2 5" xfId="4206" xr:uid="{00000000-0005-0000-0000-00008F080000}"/>
    <cellStyle name="Migliaia 29 3" xfId="1412" xr:uid="{00000000-0005-0000-0000-000090080000}"/>
    <cellStyle name="Migliaia 29 3 2" xfId="1413" xr:uid="{00000000-0005-0000-0000-000091080000}"/>
    <cellStyle name="Migliaia 29 3 2 2" xfId="1414" xr:uid="{00000000-0005-0000-0000-000092080000}"/>
    <cellStyle name="Migliaia 29 3 2 2 2" xfId="5335" xr:uid="{00000000-0005-0000-0000-000093080000}"/>
    <cellStyle name="Migliaia 29 3 2 3" xfId="1415" xr:uid="{00000000-0005-0000-0000-000094080000}"/>
    <cellStyle name="Migliaia 29 3 2 4" xfId="4208" xr:uid="{00000000-0005-0000-0000-000095080000}"/>
    <cellStyle name="Migliaia 29 3 2 5" xfId="4525" xr:uid="{00000000-0005-0000-0000-000096080000}"/>
    <cellStyle name="Migliaia 29 3 3" xfId="1416" xr:uid="{00000000-0005-0000-0000-000097080000}"/>
    <cellStyle name="Migliaia 29 3 3 2" xfId="1417" xr:uid="{00000000-0005-0000-0000-000098080000}"/>
    <cellStyle name="Migliaia 29 3 3 3" xfId="5334" xr:uid="{00000000-0005-0000-0000-000099080000}"/>
    <cellStyle name="Migliaia 29 3 4" xfId="1418" xr:uid="{00000000-0005-0000-0000-00009A080000}"/>
    <cellStyle name="Migliaia 29 3 4 2" xfId="1419" xr:uid="{00000000-0005-0000-0000-00009B080000}"/>
    <cellStyle name="Migliaia 29 3 4 3" xfId="5780" xr:uid="{00000000-0005-0000-0000-00009C080000}"/>
    <cellStyle name="Migliaia 29 3 5" xfId="1420" xr:uid="{00000000-0005-0000-0000-00009D080000}"/>
    <cellStyle name="Migliaia 29 3 5 2" xfId="4955" xr:uid="{00000000-0005-0000-0000-00009E080000}"/>
    <cellStyle name="Migliaia 29 3 6" xfId="1421" xr:uid="{00000000-0005-0000-0000-00009F080000}"/>
    <cellStyle name="Migliaia 29 3 7" xfId="4207" xr:uid="{00000000-0005-0000-0000-0000A0080000}"/>
    <cellStyle name="Migliaia 29 3 8" xfId="4526" xr:uid="{00000000-0005-0000-0000-0000A1080000}"/>
    <cellStyle name="Migliaia 29 4" xfId="1422" xr:uid="{00000000-0005-0000-0000-0000A2080000}"/>
    <cellStyle name="Migliaia 29 4 2" xfId="1423" xr:uid="{00000000-0005-0000-0000-0000A3080000}"/>
    <cellStyle name="Migliaia 29 4 3" xfId="4524" xr:uid="{00000000-0005-0000-0000-0000A4080000}"/>
    <cellStyle name="Migliaia 29 4 4" xfId="5336" xr:uid="{00000000-0005-0000-0000-0000A5080000}"/>
    <cellStyle name="Migliaia 29 5" xfId="1424" xr:uid="{00000000-0005-0000-0000-0000A6080000}"/>
    <cellStyle name="Migliaia 29 5 2" xfId="1425" xr:uid="{00000000-0005-0000-0000-0000A7080000}"/>
    <cellStyle name="Migliaia 29 5 3" xfId="4523" xr:uid="{00000000-0005-0000-0000-0000A8080000}"/>
    <cellStyle name="Migliaia 29 6" xfId="1426" xr:uid="{00000000-0005-0000-0000-0000A9080000}"/>
    <cellStyle name="Migliaia 29 6 2" xfId="1427" xr:uid="{00000000-0005-0000-0000-0000AA080000}"/>
    <cellStyle name="Migliaia 29 6 3" xfId="5332" xr:uid="{00000000-0005-0000-0000-0000AB080000}"/>
    <cellStyle name="Migliaia 29 7" xfId="1428" xr:uid="{00000000-0005-0000-0000-0000AC080000}"/>
    <cellStyle name="Migliaia 29 7 2" xfId="4953" xr:uid="{00000000-0005-0000-0000-0000AD080000}"/>
    <cellStyle name="Migliaia 29 8" xfId="1429" xr:uid="{00000000-0005-0000-0000-0000AE080000}"/>
    <cellStyle name="Migliaia 29 8 2" xfId="4527" xr:uid="{00000000-0005-0000-0000-0000AF080000}"/>
    <cellStyle name="Migliaia 29 9" xfId="4205" xr:uid="{00000000-0005-0000-0000-0000B0080000}"/>
    <cellStyle name="Migliaia 3" xfId="1430" xr:uid="{00000000-0005-0000-0000-0000B1080000}"/>
    <cellStyle name="Migliaia 3 2" xfId="1431" xr:uid="{00000000-0005-0000-0000-0000B2080000}"/>
    <cellStyle name="Migliaia 3 2 2" xfId="1432" xr:uid="{00000000-0005-0000-0000-0000B3080000}"/>
    <cellStyle name="Migliaia 3 2 2 2" xfId="1433" xr:uid="{00000000-0005-0000-0000-0000B4080000}"/>
    <cellStyle name="Migliaia 3 2 2 3" xfId="5338" xr:uid="{00000000-0005-0000-0000-0000B5080000}"/>
    <cellStyle name="Migliaia 3 2 3" xfId="1434" xr:uid="{00000000-0005-0000-0000-0000B6080000}"/>
    <cellStyle name="Migliaia 3 2 3 2" xfId="4957" xr:uid="{00000000-0005-0000-0000-0000B7080000}"/>
    <cellStyle name="Migliaia 3 2 4" xfId="1435" xr:uid="{00000000-0005-0000-0000-0000B8080000}"/>
    <cellStyle name="Migliaia 3 2 5" xfId="4210" xr:uid="{00000000-0005-0000-0000-0000B9080000}"/>
    <cellStyle name="Migliaia 3 3" xfId="1436" xr:uid="{00000000-0005-0000-0000-0000BA080000}"/>
    <cellStyle name="Migliaia 3 3 2" xfId="1437" xr:uid="{00000000-0005-0000-0000-0000BB080000}"/>
    <cellStyle name="Migliaia 3 3 2 2" xfId="1438" xr:uid="{00000000-0005-0000-0000-0000BC080000}"/>
    <cellStyle name="Migliaia 3 3 2 2 2" xfId="5340" xr:uid="{00000000-0005-0000-0000-0000BD080000}"/>
    <cellStyle name="Migliaia 3 3 2 3" xfId="1439" xr:uid="{00000000-0005-0000-0000-0000BE080000}"/>
    <cellStyle name="Migliaia 3 3 2 4" xfId="4212" xr:uid="{00000000-0005-0000-0000-0000BF080000}"/>
    <cellStyle name="Migliaia 3 3 2 5" xfId="4521" xr:uid="{00000000-0005-0000-0000-0000C0080000}"/>
    <cellStyle name="Migliaia 3 3 3" xfId="1440" xr:uid="{00000000-0005-0000-0000-0000C1080000}"/>
    <cellStyle name="Migliaia 3 3 3 2" xfId="1441" xr:uid="{00000000-0005-0000-0000-0000C2080000}"/>
    <cellStyle name="Migliaia 3 3 3 3" xfId="5339" xr:uid="{00000000-0005-0000-0000-0000C3080000}"/>
    <cellStyle name="Migliaia 3 3 4" xfId="1442" xr:uid="{00000000-0005-0000-0000-0000C4080000}"/>
    <cellStyle name="Migliaia 3 3 4 2" xfId="1443" xr:uid="{00000000-0005-0000-0000-0000C5080000}"/>
    <cellStyle name="Migliaia 3 3 4 3" xfId="5781" xr:uid="{00000000-0005-0000-0000-0000C6080000}"/>
    <cellStyle name="Migliaia 3 3 5" xfId="1444" xr:uid="{00000000-0005-0000-0000-0000C7080000}"/>
    <cellStyle name="Migliaia 3 3 5 2" xfId="4958" xr:uid="{00000000-0005-0000-0000-0000C8080000}"/>
    <cellStyle name="Migliaia 3 3 6" xfId="1445" xr:uid="{00000000-0005-0000-0000-0000C9080000}"/>
    <cellStyle name="Migliaia 3 3 7" xfId="4211" xr:uid="{00000000-0005-0000-0000-0000CA080000}"/>
    <cellStyle name="Migliaia 3 3 8" xfId="4522" xr:uid="{00000000-0005-0000-0000-0000CB080000}"/>
    <cellStyle name="Migliaia 3 4" xfId="1446" xr:uid="{00000000-0005-0000-0000-0000CC080000}"/>
    <cellStyle name="Migliaia 3 4 2" xfId="1447" xr:uid="{00000000-0005-0000-0000-0000CD080000}"/>
    <cellStyle name="Migliaia 3 4 3" xfId="4520" xr:uid="{00000000-0005-0000-0000-0000CE080000}"/>
    <cellStyle name="Migliaia 3 4 4" xfId="5341" xr:uid="{00000000-0005-0000-0000-0000CF080000}"/>
    <cellStyle name="Migliaia 3 5" xfId="1448" xr:uid="{00000000-0005-0000-0000-0000D0080000}"/>
    <cellStyle name="Migliaia 3 5 2" xfId="1449" xr:uid="{00000000-0005-0000-0000-0000D1080000}"/>
    <cellStyle name="Migliaia 3 5 3" xfId="4519" xr:uid="{00000000-0005-0000-0000-0000D2080000}"/>
    <cellStyle name="Migliaia 3 6" xfId="1450" xr:uid="{00000000-0005-0000-0000-0000D3080000}"/>
    <cellStyle name="Migliaia 3 6 2" xfId="1451" xr:uid="{00000000-0005-0000-0000-0000D4080000}"/>
    <cellStyle name="Migliaia 3 6 3" xfId="5337" xr:uid="{00000000-0005-0000-0000-0000D5080000}"/>
    <cellStyle name="Migliaia 3 7" xfId="1452" xr:uid="{00000000-0005-0000-0000-0000D6080000}"/>
    <cellStyle name="Migliaia 3 7 2" xfId="4956" xr:uid="{00000000-0005-0000-0000-0000D7080000}"/>
    <cellStyle name="Migliaia 3 8" xfId="1453" xr:uid="{00000000-0005-0000-0000-0000D8080000}"/>
    <cellStyle name="Migliaia 3 8 2" xfId="4536" xr:uid="{00000000-0005-0000-0000-0000D9080000}"/>
    <cellStyle name="Migliaia 3 9" xfId="4209" xr:uid="{00000000-0005-0000-0000-0000DA080000}"/>
    <cellStyle name="Migliaia 30" xfId="1454" xr:uid="{00000000-0005-0000-0000-0000DB080000}"/>
    <cellStyle name="Migliaia 30 2" xfId="1455" xr:uid="{00000000-0005-0000-0000-0000DC080000}"/>
    <cellStyle name="Migliaia 30 2 2" xfId="1456" xr:uid="{00000000-0005-0000-0000-0000DD080000}"/>
    <cellStyle name="Migliaia 30 2 2 2" xfId="1457" xr:uid="{00000000-0005-0000-0000-0000DE080000}"/>
    <cellStyle name="Migliaia 30 2 2 3" xfId="5343" xr:uid="{00000000-0005-0000-0000-0000DF080000}"/>
    <cellStyle name="Migliaia 30 2 3" xfId="1458" xr:uid="{00000000-0005-0000-0000-0000E0080000}"/>
    <cellStyle name="Migliaia 30 2 3 2" xfId="4960" xr:uid="{00000000-0005-0000-0000-0000E1080000}"/>
    <cellStyle name="Migliaia 30 2 4" xfId="1459" xr:uid="{00000000-0005-0000-0000-0000E2080000}"/>
    <cellStyle name="Migliaia 30 2 5" xfId="4214" xr:uid="{00000000-0005-0000-0000-0000E3080000}"/>
    <cellStyle name="Migliaia 30 3" xfId="1460" xr:uid="{00000000-0005-0000-0000-0000E4080000}"/>
    <cellStyle name="Migliaia 30 3 2" xfId="1461" xr:uid="{00000000-0005-0000-0000-0000E5080000}"/>
    <cellStyle name="Migliaia 30 3 2 2" xfId="1462" xr:uid="{00000000-0005-0000-0000-0000E6080000}"/>
    <cellStyle name="Migliaia 30 3 2 2 2" xfId="5345" xr:uid="{00000000-0005-0000-0000-0000E7080000}"/>
    <cellStyle name="Migliaia 30 3 2 3" xfId="1463" xr:uid="{00000000-0005-0000-0000-0000E8080000}"/>
    <cellStyle name="Migliaia 30 3 2 4" xfId="4216" xr:uid="{00000000-0005-0000-0000-0000E9080000}"/>
    <cellStyle name="Migliaia 30 3 2 5" xfId="4516" xr:uid="{00000000-0005-0000-0000-0000EA080000}"/>
    <cellStyle name="Migliaia 30 3 3" xfId="1464" xr:uid="{00000000-0005-0000-0000-0000EB080000}"/>
    <cellStyle name="Migliaia 30 3 3 2" xfId="1465" xr:uid="{00000000-0005-0000-0000-0000EC080000}"/>
    <cellStyle name="Migliaia 30 3 3 3" xfId="5344" xr:uid="{00000000-0005-0000-0000-0000ED080000}"/>
    <cellStyle name="Migliaia 30 3 4" xfId="1466" xr:uid="{00000000-0005-0000-0000-0000EE080000}"/>
    <cellStyle name="Migliaia 30 3 4 2" xfId="1467" xr:uid="{00000000-0005-0000-0000-0000EF080000}"/>
    <cellStyle name="Migliaia 30 3 4 3" xfId="5782" xr:uid="{00000000-0005-0000-0000-0000F0080000}"/>
    <cellStyle name="Migliaia 30 3 5" xfId="1468" xr:uid="{00000000-0005-0000-0000-0000F1080000}"/>
    <cellStyle name="Migliaia 30 3 5 2" xfId="4961" xr:uid="{00000000-0005-0000-0000-0000F2080000}"/>
    <cellStyle name="Migliaia 30 3 6" xfId="1469" xr:uid="{00000000-0005-0000-0000-0000F3080000}"/>
    <cellStyle name="Migliaia 30 3 7" xfId="4215" xr:uid="{00000000-0005-0000-0000-0000F4080000}"/>
    <cellStyle name="Migliaia 30 3 8" xfId="4517" xr:uid="{00000000-0005-0000-0000-0000F5080000}"/>
    <cellStyle name="Migliaia 30 4" xfId="1470" xr:uid="{00000000-0005-0000-0000-0000F6080000}"/>
    <cellStyle name="Migliaia 30 4 2" xfId="1471" xr:uid="{00000000-0005-0000-0000-0000F7080000}"/>
    <cellStyle name="Migliaia 30 4 3" xfId="4515" xr:uid="{00000000-0005-0000-0000-0000F8080000}"/>
    <cellStyle name="Migliaia 30 4 4" xfId="5346" xr:uid="{00000000-0005-0000-0000-0000F9080000}"/>
    <cellStyle name="Migliaia 30 5" xfId="1472" xr:uid="{00000000-0005-0000-0000-0000FA080000}"/>
    <cellStyle name="Migliaia 30 5 2" xfId="1473" xr:uid="{00000000-0005-0000-0000-0000FB080000}"/>
    <cellStyle name="Migliaia 30 5 3" xfId="4514" xr:uid="{00000000-0005-0000-0000-0000FC080000}"/>
    <cellStyle name="Migliaia 30 6" xfId="1474" xr:uid="{00000000-0005-0000-0000-0000FD080000}"/>
    <cellStyle name="Migliaia 30 6 2" xfId="1475" xr:uid="{00000000-0005-0000-0000-0000FE080000}"/>
    <cellStyle name="Migliaia 30 6 3" xfId="5342" xr:uid="{00000000-0005-0000-0000-0000FF080000}"/>
    <cellStyle name="Migliaia 30 7" xfId="1476" xr:uid="{00000000-0005-0000-0000-000000090000}"/>
    <cellStyle name="Migliaia 30 7 2" xfId="4959" xr:uid="{00000000-0005-0000-0000-000001090000}"/>
    <cellStyle name="Migliaia 30 8" xfId="1477" xr:uid="{00000000-0005-0000-0000-000002090000}"/>
    <cellStyle name="Migliaia 30 8 2" xfId="4545" xr:uid="{00000000-0005-0000-0000-000003090000}"/>
    <cellStyle name="Migliaia 30 9" xfId="4213" xr:uid="{00000000-0005-0000-0000-000004090000}"/>
    <cellStyle name="Migliaia 31" xfId="1478" xr:uid="{00000000-0005-0000-0000-000005090000}"/>
    <cellStyle name="Migliaia 31 2" xfId="1479" xr:uid="{00000000-0005-0000-0000-000006090000}"/>
    <cellStyle name="Migliaia 31 2 2" xfId="1480" xr:uid="{00000000-0005-0000-0000-000007090000}"/>
    <cellStyle name="Migliaia 31 2 2 2" xfId="1481" xr:uid="{00000000-0005-0000-0000-000008090000}"/>
    <cellStyle name="Migliaia 31 2 2 3" xfId="5348" xr:uid="{00000000-0005-0000-0000-000009090000}"/>
    <cellStyle name="Migliaia 31 2 3" xfId="1482" xr:uid="{00000000-0005-0000-0000-00000A090000}"/>
    <cellStyle name="Migliaia 31 2 3 2" xfId="4963" xr:uid="{00000000-0005-0000-0000-00000B090000}"/>
    <cellStyle name="Migliaia 31 2 4" xfId="1483" xr:uid="{00000000-0005-0000-0000-00000C090000}"/>
    <cellStyle name="Migliaia 31 2 5" xfId="4218" xr:uid="{00000000-0005-0000-0000-00000D090000}"/>
    <cellStyle name="Migliaia 31 3" xfId="1484" xr:uid="{00000000-0005-0000-0000-00000E090000}"/>
    <cellStyle name="Migliaia 31 3 2" xfId="1485" xr:uid="{00000000-0005-0000-0000-00000F090000}"/>
    <cellStyle name="Migliaia 31 3 2 2" xfId="1486" xr:uid="{00000000-0005-0000-0000-000010090000}"/>
    <cellStyle name="Migliaia 31 3 2 2 2" xfId="5350" xr:uid="{00000000-0005-0000-0000-000011090000}"/>
    <cellStyle name="Migliaia 31 3 2 3" xfId="1487" xr:uid="{00000000-0005-0000-0000-000012090000}"/>
    <cellStyle name="Migliaia 31 3 2 4" xfId="4220" xr:uid="{00000000-0005-0000-0000-000013090000}"/>
    <cellStyle name="Migliaia 31 3 2 5" xfId="4512" xr:uid="{00000000-0005-0000-0000-000014090000}"/>
    <cellStyle name="Migliaia 31 3 3" xfId="1488" xr:uid="{00000000-0005-0000-0000-000015090000}"/>
    <cellStyle name="Migliaia 31 3 3 2" xfId="1489" xr:uid="{00000000-0005-0000-0000-000016090000}"/>
    <cellStyle name="Migliaia 31 3 3 3" xfId="5349" xr:uid="{00000000-0005-0000-0000-000017090000}"/>
    <cellStyle name="Migliaia 31 3 4" xfId="1490" xr:uid="{00000000-0005-0000-0000-000018090000}"/>
    <cellStyle name="Migliaia 31 3 4 2" xfId="1491" xr:uid="{00000000-0005-0000-0000-000019090000}"/>
    <cellStyle name="Migliaia 31 3 4 3" xfId="5783" xr:uid="{00000000-0005-0000-0000-00001A090000}"/>
    <cellStyle name="Migliaia 31 3 5" xfId="1492" xr:uid="{00000000-0005-0000-0000-00001B090000}"/>
    <cellStyle name="Migliaia 31 3 5 2" xfId="4964" xr:uid="{00000000-0005-0000-0000-00001C090000}"/>
    <cellStyle name="Migliaia 31 3 6" xfId="1493" xr:uid="{00000000-0005-0000-0000-00001D090000}"/>
    <cellStyle name="Migliaia 31 3 7" xfId="4219" xr:uid="{00000000-0005-0000-0000-00001E090000}"/>
    <cellStyle name="Migliaia 31 3 8" xfId="4513" xr:uid="{00000000-0005-0000-0000-00001F090000}"/>
    <cellStyle name="Migliaia 31 4" xfId="1494" xr:uid="{00000000-0005-0000-0000-000020090000}"/>
    <cellStyle name="Migliaia 31 4 2" xfId="1495" xr:uid="{00000000-0005-0000-0000-000021090000}"/>
    <cellStyle name="Migliaia 31 4 3" xfId="4511" xr:uid="{00000000-0005-0000-0000-000022090000}"/>
    <cellStyle name="Migliaia 31 4 4" xfId="5351" xr:uid="{00000000-0005-0000-0000-000023090000}"/>
    <cellStyle name="Migliaia 31 5" xfId="1496" xr:uid="{00000000-0005-0000-0000-000024090000}"/>
    <cellStyle name="Migliaia 31 5 2" xfId="1497" xr:uid="{00000000-0005-0000-0000-000025090000}"/>
    <cellStyle name="Migliaia 31 5 3" xfId="4510" xr:uid="{00000000-0005-0000-0000-000026090000}"/>
    <cellStyle name="Migliaia 31 6" xfId="1498" xr:uid="{00000000-0005-0000-0000-000027090000}"/>
    <cellStyle name="Migliaia 31 6 2" xfId="1499" xr:uid="{00000000-0005-0000-0000-000028090000}"/>
    <cellStyle name="Migliaia 31 6 3" xfId="5347" xr:uid="{00000000-0005-0000-0000-000029090000}"/>
    <cellStyle name="Migliaia 31 7" xfId="1500" xr:uid="{00000000-0005-0000-0000-00002A090000}"/>
    <cellStyle name="Migliaia 31 7 2" xfId="4962" xr:uid="{00000000-0005-0000-0000-00002B090000}"/>
    <cellStyle name="Migliaia 31 8" xfId="1501" xr:uid="{00000000-0005-0000-0000-00002C090000}"/>
    <cellStyle name="Migliaia 31 8 2" xfId="4554" xr:uid="{00000000-0005-0000-0000-00002D090000}"/>
    <cellStyle name="Migliaia 31 9" xfId="4217" xr:uid="{00000000-0005-0000-0000-00002E090000}"/>
    <cellStyle name="Migliaia 32" xfId="1502" xr:uid="{00000000-0005-0000-0000-00002F090000}"/>
    <cellStyle name="Migliaia 32 2" xfId="1503" xr:uid="{00000000-0005-0000-0000-000030090000}"/>
    <cellStyle name="Migliaia 32 2 2" xfId="1504" xr:uid="{00000000-0005-0000-0000-000031090000}"/>
    <cellStyle name="Migliaia 32 2 2 2" xfId="1505" xr:uid="{00000000-0005-0000-0000-000032090000}"/>
    <cellStyle name="Migliaia 32 2 2 3" xfId="5353" xr:uid="{00000000-0005-0000-0000-000033090000}"/>
    <cellStyle name="Migliaia 32 2 3" xfId="1506" xr:uid="{00000000-0005-0000-0000-000034090000}"/>
    <cellStyle name="Migliaia 32 2 3 2" xfId="4966" xr:uid="{00000000-0005-0000-0000-000035090000}"/>
    <cellStyle name="Migliaia 32 2 4" xfId="1507" xr:uid="{00000000-0005-0000-0000-000036090000}"/>
    <cellStyle name="Migliaia 32 2 5" xfId="4222" xr:uid="{00000000-0005-0000-0000-000037090000}"/>
    <cellStyle name="Migliaia 32 3" xfId="1508" xr:uid="{00000000-0005-0000-0000-000038090000}"/>
    <cellStyle name="Migliaia 32 3 2" xfId="1509" xr:uid="{00000000-0005-0000-0000-000039090000}"/>
    <cellStyle name="Migliaia 32 3 2 2" xfId="1510" xr:uid="{00000000-0005-0000-0000-00003A090000}"/>
    <cellStyle name="Migliaia 32 3 2 2 2" xfId="5355" xr:uid="{00000000-0005-0000-0000-00003B090000}"/>
    <cellStyle name="Migliaia 32 3 2 3" xfId="1511" xr:uid="{00000000-0005-0000-0000-00003C090000}"/>
    <cellStyle name="Migliaia 32 3 2 4" xfId="4224" xr:uid="{00000000-0005-0000-0000-00003D090000}"/>
    <cellStyle name="Migliaia 32 3 2 5" xfId="4507" xr:uid="{00000000-0005-0000-0000-00003E090000}"/>
    <cellStyle name="Migliaia 32 3 3" xfId="1512" xr:uid="{00000000-0005-0000-0000-00003F090000}"/>
    <cellStyle name="Migliaia 32 3 3 2" xfId="1513" xr:uid="{00000000-0005-0000-0000-000040090000}"/>
    <cellStyle name="Migliaia 32 3 3 3" xfId="5354" xr:uid="{00000000-0005-0000-0000-000041090000}"/>
    <cellStyle name="Migliaia 32 3 4" xfId="1514" xr:uid="{00000000-0005-0000-0000-000042090000}"/>
    <cellStyle name="Migliaia 32 3 4 2" xfId="1515" xr:uid="{00000000-0005-0000-0000-000043090000}"/>
    <cellStyle name="Migliaia 32 3 4 3" xfId="5784" xr:uid="{00000000-0005-0000-0000-000044090000}"/>
    <cellStyle name="Migliaia 32 3 5" xfId="1516" xr:uid="{00000000-0005-0000-0000-000045090000}"/>
    <cellStyle name="Migliaia 32 3 5 2" xfId="4967" xr:uid="{00000000-0005-0000-0000-000046090000}"/>
    <cellStyle name="Migliaia 32 3 6" xfId="1517" xr:uid="{00000000-0005-0000-0000-000047090000}"/>
    <cellStyle name="Migliaia 32 3 7" xfId="4223" xr:uid="{00000000-0005-0000-0000-000048090000}"/>
    <cellStyle name="Migliaia 32 3 8" xfId="4508" xr:uid="{00000000-0005-0000-0000-000049090000}"/>
    <cellStyle name="Migliaia 32 4" xfId="1518" xr:uid="{00000000-0005-0000-0000-00004A090000}"/>
    <cellStyle name="Migliaia 32 4 2" xfId="1519" xr:uid="{00000000-0005-0000-0000-00004B090000}"/>
    <cellStyle name="Migliaia 32 4 3" xfId="4506" xr:uid="{00000000-0005-0000-0000-00004C090000}"/>
    <cellStyle name="Migliaia 32 4 4" xfId="5356" xr:uid="{00000000-0005-0000-0000-00004D090000}"/>
    <cellStyle name="Migliaia 32 5" xfId="1520" xr:uid="{00000000-0005-0000-0000-00004E090000}"/>
    <cellStyle name="Migliaia 32 5 2" xfId="1521" xr:uid="{00000000-0005-0000-0000-00004F090000}"/>
    <cellStyle name="Migliaia 32 5 3" xfId="4505" xr:uid="{00000000-0005-0000-0000-000050090000}"/>
    <cellStyle name="Migliaia 32 6" xfId="1522" xr:uid="{00000000-0005-0000-0000-000051090000}"/>
    <cellStyle name="Migliaia 32 6 2" xfId="1523" xr:uid="{00000000-0005-0000-0000-000052090000}"/>
    <cellStyle name="Migliaia 32 6 3" xfId="5352" xr:uid="{00000000-0005-0000-0000-000053090000}"/>
    <cellStyle name="Migliaia 32 7" xfId="1524" xr:uid="{00000000-0005-0000-0000-000054090000}"/>
    <cellStyle name="Migliaia 32 7 2" xfId="4965" xr:uid="{00000000-0005-0000-0000-000055090000}"/>
    <cellStyle name="Migliaia 32 8" xfId="1525" xr:uid="{00000000-0005-0000-0000-000056090000}"/>
    <cellStyle name="Migliaia 32 8 2" xfId="4563" xr:uid="{00000000-0005-0000-0000-000057090000}"/>
    <cellStyle name="Migliaia 32 9" xfId="4221" xr:uid="{00000000-0005-0000-0000-000058090000}"/>
    <cellStyle name="Migliaia 33" xfId="1526" xr:uid="{00000000-0005-0000-0000-000059090000}"/>
    <cellStyle name="Migliaia 33 2" xfId="1527" xr:uid="{00000000-0005-0000-0000-00005A090000}"/>
    <cellStyle name="Migliaia 33 2 2" xfId="1528" xr:uid="{00000000-0005-0000-0000-00005B090000}"/>
    <cellStyle name="Migliaia 33 2 2 2" xfId="1529" xr:uid="{00000000-0005-0000-0000-00005C090000}"/>
    <cellStyle name="Migliaia 33 2 2 3" xfId="5358" xr:uid="{00000000-0005-0000-0000-00005D090000}"/>
    <cellStyle name="Migliaia 33 2 3" xfId="1530" xr:uid="{00000000-0005-0000-0000-00005E090000}"/>
    <cellStyle name="Migliaia 33 2 3 2" xfId="4969" xr:uid="{00000000-0005-0000-0000-00005F090000}"/>
    <cellStyle name="Migliaia 33 2 4" xfId="1531" xr:uid="{00000000-0005-0000-0000-000060090000}"/>
    <cellStyle name="Migliaia 33 2 5" xfId="4226" xr:uid="{00000000-0005-0000-0000-000061090000}"/>
    <cellStyle name="Migliaia 33 3" xfId="1532" xr:uid="{00000000-0005-0000-0000-000062090000}"/>
    <cellStyle name="Migliaia 33 3 2" xfId="1533" xr:uid="{00000000-0005-0000-0000-000063090000}"/>
    <cellStyle name="Migliaia 33 3 2 2" xfId="1534" xr:uid="{00000000-0005-0000-0000-000064090000}"/>
    <cellStyle name="Migliaia 33 3 2 2 2" xfId="5360" xr:uid="{00000000-0005-0000-0000-000065090000}"/>
    <cellStyle name="Migliaia 33 3 2 3" xfId="1535" xr:uid="{00000000-0005-0000-0000-000066090000}"/>
    <cellStyle name="Migliaia 33 3 2 4" xfId="4228" xr:uid="{00000000-0005-0000-0000-000067090000}"/>
    <cellStyle name="Migliaia 33 3 2 5" xfId="4503" xr:uid="{00000000-0005-0000-0000-000068090000}"/>
    <cellStyle name="Migliaia 33 3 3" xfId="1536" xr:uid="{00000000-0005-0000-0000-000069090000}"/>
    <cellStyle name="Migliaia 33 3 3 2" xfId="1537" xr:uid="{00000000-0005-0000-0000-00006A090000}"/>
    <cellStyle name="Migliaia 33 3 3 3" xfId="5359" xr:uid="{00000000-0005-0000-0000-00006B090000}"/>
    <cellStyle name="Migliaia 33 3 4" xfId="1538" xr:uid="{00000000-0005-0000-0000-00006C090000}"/>
    <cellStyle name="Migliaia 33 3 4 2" xfId="1539" xr:uid="{00000000-0005-0000-0000-00006D090000}"/>
    <cellStyle name="Migliaia 33 3 4 3" xfId="5785" xr:uid="{00000000-0005-0000-0000-00006E090000}"/>
    <cellStyle name="Migliaia 33 3 5" xfId="1540" xr:uid="{00000000-0005-0000-0000-00006F090000}"/>
    <cellStyle name="Migliaia 33 3 5 2" xfId="4970" xr:uid="{00000000-0005-0000-0000-000070090000}"/>
    <cellStyle name="Migliaia 33 3 6" xfId="1541" xr:uid="{00000000-0005-0000-0000-000071090000}"/>
    <cellStyle name="Migliaia 33 3 7" xfId="4227" xr:uid="{00000000-0005-0000-0000-000072090000}"/>
    <cellStyle name="Migliaia 33 3 8" xfId="4504" xr:uid="{00000000-0005-0000-0000-000073090000}"/>
    <cellStyle name="Migliaia 33 4" xfId="1542" xr:uid="{00000000-0005-0000-0000-000074090000}"/>
    <cellStyle name="Migliaia 33 4 2" xfId="1543" xr:uid="{00000000-0005-0000-0000-000075090000}"/>
    <cellStyle name="Migliaia 33 4 3" xfId="4502" xr:uid="{00000000-0005-0000-0000-000076090000}"/>
    <cellStyle name="Migliaia 33 4 4" xfId="5361" xr:uid="{00000000-0005-0000-0000-000077090000}"/>
    <cellStyle name="Migliaia 33 5" xfId="1544" xr:uid="{00000000-0005-0000-0000-000078090000}"/>
    <cellStyle name="Migliaia 33 5 2" xfId="1545" xr:uid="{00000000-0005-0000-0000-000079090000}"/>
    <cellStyle name="Migliaia 33 5 3" xfId="4501" xr:uid="{00000000-0005-0000-0000-00007A090000}"/>
    <cellStyle name="Migliaia 33 6" xfId="1546" xr:uid="{00000000-0005-0000-0000-00007B090000}"/>
    <cellStyle name="Migliaia 33 6 2" xfId="1547" xr:uid="{00000000-0005-0000-0000-00007C090000}"/>
    <cellStyle name="Migliaia 33 6 3" xfId="5357" xr:uid="{00000000-0005-0000-0000-00007D090000}"/>
    <cellStyle name="Migliaia 33 7" xfId="1548" xr:uid="{00000000-0005-0000-0000-00007E090000}"/>
    <cellStyle name="Migliaia 33 7 2" xfId="4968" xr:uid="{00000000-0005-0000-0000-00007F090000}"/>
    <cellStyle name="Migliaia 33 8" xfId="1549" xr:uid="{00000000-0005-0000-0000-000080090000}"/>
    <cellStyle name="Migliaia 33 8 2" xfId="4568" xr:uid="{00000000-0005-0000-0000-000081090000}"/>
    <cellStyle name="Migliaia 33 9" xfId="4225" xr:uid="{00000000-0005-0000-0000-000082090000}"/>
    <cellStyle name="Migliaia 34" xfId="1550" xr:uid="{00000000-0005-0000-0000-000083090000}"/>
    <cellStyle name="Migliaia 34 2" xfId="1551" xr:uid="{00000000-0005-0000-0000-000084090000}"/>
    <cellStyle name="Migliaia 34 2 2" xfId="1552" xr:uid="{00000000-0005-0000-0000-000085090000}"/>
    <cellStyle name="Migliaia 34 2 2 2" xfId="1553" xr:uid="{00000000-0005-0000-0000-000086090000}"/>
    <cellStyle name="Migliaia 34 2 2 3" xfId="5363" xr:uid="{00000000-0005-0000-0000-000087090000}"/>
    <cellStyle name="Migliaia 34 2 3" xfId="1554" xr:uid="{00000000-0005-0000-0000-000088090000}"/>
    <cellStyle name="Migliaia 34 2 3 2" xfId="4972" xr:uid="{00000000-0005-0000-0000-000089090000}"/>
    <cellStyle name="Migliaia 34 2 4" xfId="1555" xr:uid="{00000000-0005-0000-0000-00008A090000}"/>
    <cellStyle name="Migliaia 34 2 5" xfId="4230" xr:uid="{00000000-0005-0000-0000-00008B090000}"/>
    <cellStyle name="Migliaia 34 3" xfId="1556" xr:uid="{00000000-0005-0000-0000-00008C090000}"/>
    <cellStyle name="Migliaia 34 3 2" xfId="1557" xr:uid="{00000000-0005-0000-0000-00008D090000}"/>
    <cellStyle name="Migliaia 34 3 2 2" xfId="1558" xr:uid="{00000000-0005-0000-0000-00008E090000}"/>
    <cellStyle name="Migliaia 34 3 2 2 2" xfId="5365" xr:uid="{00000000-0005-0000-0000-00008F090000}"/>
    <cellStyle name="Migliaia 34 3 2 3" xfId="1559" xr:uid="{00000000-0005-0000-0000-000090090000}"/>
    <cellStyle name="Migliaia 34 3 2 4" xfId="4232" xr:uid="{00000000-0005-0000-0000-000091090000}"/>
    <cellStyle name="Migliaia 34 3 2 5" xfId="4498" xr:uid="{00000000-0005-0000-0000-000092090000}"/>
    <cellStyle name="Migliaia 34 3 3" xfId="1560" xr:uid="{00000000-0005-0000-0000-000093090000}"/>
    <cellStyle name="Migliaia 34 3 3 2" xfId="1561" xr:uid="{00000000-0005-0000-0000-000094090000}"/>
    <cellStyle name="Migliaia 34 3 3 3" xfId="5364" xr:uid="{00000000-0005-0000-0000-000095090000}"/>
    <cellStyle name="Migliaia 34 3 4" xfId="1562" xr:uid="{00000000-0005-0000-0000-000096090000}"/>
    <cellStyle name="Migliaia 34 3 4 2" xfId="1563" xr:uid="{00000000-0005-0000-0000-000097090000}"/>
    <cellStyle name="Migliaia 34 3 4 3" xfId="5786" xr:uid="{00000000-0005-0000-0000-000098090000}"/>
    <cellStyle name="Migliaia 34 3 5" xfId="1564" xr:uid="{00000000-0005-0000-0000-000099090000}"/>
    <cellStyle name="Migliaia 34 3 5 2" xfId="4973" xr:uid="{00000000-0005-0000-0000-00009A090000}"/>
    <cellStyle name="Migliaia 34 3 6" xfId="1565" xr:uid="{00000000-0005-0000-0000-00009B090000}"/>
    <cellStyle name="Migliaia 34 3 7" xfId="4231" xr:uid="{00000000-0005-0000-0000-00009C090000}"/>
    <cellStyle name="Migliaia 34 3 8" xfId="4499" xr:uid="{00000000-0005-0000-0000-00009D090000}"/>
    <cellStyle name="Migliaia 34 4" xfId="1566" xr:uid="{00000000-0005-0000-0000-00009E090000}"/>
    <cellStyle name="Migliaia 34 4 2" xfId="1567" xr:uid="{00000000-0005-0000-0000-00009F090000}"/>
    <cellStyle name="Migliaia 34 4 3" xfId="4497" xr:uid="{00000000-0005-0000-0000-0000A0090000}"/>
    <cellStyle name="Migliaia 34 4 4" xfId="5366" xr:uid="{00000000-0005-0000-0000-0000A1090000}"/>
    <cellStyle name="Migliaia 34 5" xfId="1568" xr:uid="{00000000-0005-0000-0000-0000A2090000}"/>
    <cellStyle name="Migliaia 34 5 2" xfId="1569" xr:uid="{00000000-0005-0000-0000-0000A3090000}"/>
    <cellStyle name="Migliaia 34 5 3" xfId="4496" xr:uid="{00000000-0005-0000-0000-0000A4090000}"/>
    <cellStyle name="Migliaia 34 6" xfId="1570" xr:uid="{00000000-0005-0000-0000-0000A5090000}"/>
    <cellStyle name="Migliaia 34 6 2" xfId="1571" xr:uid="{00000000-0005-0000-0000-0000A6090000}"/>
    <cellStyle name="Migliaia 34 6 3" xfId="5362" xr:uid="{00000000-0005-0000-0000-0000A7090000}"/>
    <cellStyle name="Migliaia 34 7" xfId="1572" xr:uid="{00000000-0005-0000-0000-0000A8090000}"/>
    <cellStyle name="Migliaia 34 7 2" xfId="4971" xr:uid="{00000000-0005-0000-0000-0000A9090000}"/>
    <cellStyle name="Migliaia 34 8" xfId="1573" xr:uid="{00000000-0005-0000-0000-0000AA090000}"/>
    <cellStyle name="Migliaia 34 8 2" xfId="4577" xr:uid="{00000000-0005-0000-0000-0000AB090000}"/>
    <cellStyle name="Migliaia 34 9" xfId="4229" xr:uid="{00000000-0005-0000-0000-0000AC090000}"/>
    <cellStyle name="Migliaia 35" xfId="1574" xr:uid="{00000000-0005-0000-0000-0000AD090000}"/>
    <cellStyle name="Migliaia 35 2" xfId="1575" xr:uid="{00000000-0005-0000-0000-0000AE090000}"/>
    <cellStyle name="Migliaia 35 2 2" xfId="1576" xr:uid="{00000000-0005-0000-0000-0000AF090000}"/>
    <cellStyle name="Migliaia 35 2 2 2" xfId="1577" xr:uid="{00000000-0005-0000-0000-0000B0090000}"/>
    <cellStyle name="Migliaia 35 2 2 3" xfId="5368" xr:uid="{00000000-0005-0000-0000-0000B1090000}"/>
    <cellStyle name="Migliaia 35 2 3" xfId="1578" xr:uid="{00000000-0005-0000-0000-0000B2090000}"/>
    <cellStyle name="Migliaia 35 2 3 2" xfId="4975" xr:uid="{00000000-0005-0000-0000-0000B3090000}"/>
    <cellStyle name="Migliaia 35 2 4" xfId="1579" xr:uid="{00000000-0005-0000-0000-0000B4090000}"/>
    <cellStyle name="Migliaia 35 2 5" xfId="4234" xr:uid="{00000000-0005-0000-0000-0000B5090000}"/>
    <cellStyle name="Migliaia 35 3" xfId="1580" xr:uid="{00000000-0005-0000-0000-0000B6090000}"/>
    <cellStyle name="Migliaia 35 3 2" xfId="1581" xr:uid="{00000000-0005-0000-0000-0000B7090000}"/>
    <cellStyle name="Migliaia 35 3 2 2" xfId="1582" xr:uid="{00000000-0005-0000-0000-0000B8090000}"/>
    <cellStyle name="Migliaia 35 3 2 2 2" xfId="5370" xr:uid="{00000000-0005-0000-0000-0000B9090000}"/>
    <cellStyle name="Migliaia 35 3 2 3" xfId="1583" xr:uid="{00000000-0005-0000-0000-0000BA090000}"/>
    <cellStyle name="Migliaia 35 3 2 4" xfId="4236" xr:uid="{00000000-0005-0000-0000-0000BB090000}"/>
    <cellStyle name="Migliaia 35 3 2 5" xfId="4494" xr:uid="{00000000-0005-0000-0000-0000BC090000}"/>
    <cellStyle name="Migliaia 35 3 3" xfId="1584" xr:uid="{00000000-0005-0000-0000-0000BD090000}"/>
    <cellStyle name="Migliaia 35 3 3 2" xfId="1585" xr:uid="{00000000-0005-0000-0000-0000BE090000}"/>
    <cellStyle name="Migliaia 35 3 3 3" xfId="5369" xr:uid="{00000000-0005-0000-0000-0000BF090000}"/>
    <cellStyle name="Migliaia 35 3 4" xfId="1586" xr:uid="{00000000-0005-0000-0000-0000C0090000}"/>
    <cellStyle name="Migliaia 35 3 4 2" xfId="1587" xr:uid="{00000000-0005-0000-0000-0000C1090000}"/>
    <cellStyle name="Migliaia 35 3 4 3" xfId="5787" xr:uid="{00000000-0005-0000-0000-0000C2090000}"/>
    <cellStyle name="Migliaia 35 3 5" xfId="1588" xr:uid="{00000000-0005-0000-0000-0000C3090000}"/>
    <cellStyle name="Migliaia 35 3 5 2" xfId="4976" xr:uid="{00000000-0005-0000-0000-0000C4090000}"/>
    <cellStyle name="Migliaia 35 3 6" xfId="1589" xr:uid="{00000000-0005-0000-0000-0000C5090000}"/>
    <cellStyle name="Migliaia 35 3 7" xfId="4235" xr:uid="{00000000-0005-0000-0000-0000C6090000}"/>
    <cellStyle name="Migliaia 35 3 8" xfId="4495" xr:uid="{00000000-0005-0000-0000-0000C7090000}"/>
    <cellStyle name="Migliaia 35 4" xfId="1590" xr:uid="{00000000-0005-0000-0000-0000C8090000}"/>
    <cellStyle name="Migliaia 35 4 2" xfId="1591" xr:uid="{00000000-0005-0000-0000-0000C9090000}"/>
    <cellStyle name="Migliaia 35 4 3" xfId="4493" xr:uid="{00000000-0005-0000-0000-0000CA090000}"/>
    <cellStyle name="Migliaia 35 4 4" xfId="5371" xr:uid="{00000000-0005-0000-0000-0000CB090000}"/>
    <cellStyle name="Migliaia 35 5" xfId="1592" xr:uid="{00000000-0005-0000-0000-0000CC090000}"/>
    <cellStyle name="Migliaia 35 5 2" xfId="1593" xr:uid="{00000000-0005-0000-0000-0000CD090000}"/>
    <cellStyle name="Migliaia 35 5 3" xfId="4492" xr:uid="{00000000-0005-0000-0000-0000CE090000}"/>
    <cellStyle name="Migliaia 35 6" xfId="1594" xr:uid="{00000000-0005-0000-0000-0000CF090000}"/>
    <cellStyle name="Migliaia 35 6 2" xfId="1595" xr:uid="{00000000-0005-0000-0000-0000D0090000}"/>
    <cellStyle name="Migliaia 35 6 3" xfId="5367" xr:uid="{00000000-0005-0000-0000-0000D1090000}"/>
    <cellStyle name="Migliaia 35 7" xfId="1596" xr:uid="{00000000-0005-0000-0000-0000D2090000}"/>
    <cellStyle name="Migliaia 35 7 2" xfId="4974" xr:uid="{00000000-0005-0000-0000-0000D3090000}"/>
    <cellStyle name="Migliaia 35 8" xfId="1597" xr:uid="{00000000-0005-0000-0000-0000D4090000}"/>
    <cellStyle name="Migliaia 35 8 2" xfId="4586" xr:uid="{00000000-0005-0000-0000-0000D5090000}"/>
    <cellStyle name="Migliaia 35 9" xfId="4233" xr:uid="{00000000-0005-0000-0000-0000D6090000}"/>
    <cellStyle name="Migliaia 36" xfId="1598" xr:uid="{00000000-0005-0000-0000-0000D7090000}"/>
    <cellStyle name="Migliaia 36 2" xfId="1599" xr:uid="{00000000-0005-0000-0000-0000D8090000}"/>
    <cellStyle name="Migliaia 36 2 2" xfId="1600" xr:uid="{00000000-0005-0000-0000-0000D9090000}"/>
    <cellStyle name="Migliaia 36 2 2 2" xfId="1601" xr:uid="{00000000-0005-0000-0000-0000DA090000}"/>
    <cellStyle name="Migliaia 36 2 2 3" xfId="5373" xr:uid="{00000000-0005-0000-0000-0000DB090000}"/>
    <cellStyle name="Migliaia 36 2 3" xfId="1602" xr:uid="{00000000-0005-0000-0000-0000DC090000}"/>
    <cellStyle name="Migliaia 36 2 3 2" xfId="4978" xr:uid="{00000000-0005-0000-0000-0000DD090000}"/>
    <cellStyle name="Migliaia 36 2 4" xfId="1603" xr:uid="{00000000-0005-0000-0000-0000DE090000}"/>
    <cellStyle name="Migliaia 36 2 5" xfId="4238" xr:uid="{00000000-0005-0000-0000-0000DF090000}"/>
    <cellStyle name="Migliaia 36 3" xfId="1604" xr:uid="{00000000-0005-0000-0000-0000E0090000}"/>
    <cellStyle name="Migliaia 36 3 2" xfId="1605" xr:uid="{00000000-0005-0000-0000-0000E1090000}"/>
    <cellStyle name="Migliaia 36 3 2 2" xfId="1606" xr:uid="{00000000-0005-0000-0000-0000E2090000}"/>
    <cellStyle name="Migliaia 36 3 2 2 2" xfId="5375" xr:uid="{00000000-0005-0000-0000-0000E3090000}"/>
    <cellStyle name="Migliaia 36 3 2 3" xfId="1607" xr:uid="{00000000-0005-0000-0000-0000E4090000}"/>
    <cellStyle name="Migliaia 36 3 2 4" xfId="4240" xr:uid="{00000000-0005-0000-0000-0000E5090000}"/>
    <cellStyle name="Migliaia 36 3 2 5" xfId="4489" xr:uid="{00000000-0005-0000-0000-0000E6090000}"/>
    <cellStyle name="Migliaia 36 3 3" xfId="1608" xr:uid="{00000000-0005-0000-0000-0000E7090000}"/>
    <cellStyle name="Migliaia 36 3 3 2" xfId="1609" xr:uid="{00000000-0005-0000-0000-0000E8090000}"/>
    <cellStyle name="Migliaia 36 3 3 3" xfId="5374" xr:uid="{00000000-0005-0000-0000-0000E9090000}"/>
    <cellStyle name="Migliaia 36 3 4" xfId="1610" xr:uid="{00000000-0005-0000-0000-0000EA090000}"/>
    <cellStyle name="Migliaia 36 3 4 2" xfId="1611" xr:uid="{00000000-0005-0000-0000-0000EB090000}"/>
    <cellStyle name="Migliaia 36 3 4 3" xfId="5788" xr:uid="{00000000-0005-0000-0000-0000EC090000}"/>
    <cellStyle name="Migliaia 36 3 5" xfId="1612" xr:uid="{00000000-0005-0000-0000-0000ED090000}"/>
    <cellStyle name="Migliaia 36 3 5 2" xfId="4979" xr:uid="{00000000-0005-0000-0000-0000EE090000}"/>
    <cellStyle name="Migliaia 36 3 6" xfId="1613" xr:uid="{00000000-0005-0000-0000-0000EF090000}"/>
    <cellStyle name="Migliaia 36 3 7" xfId="4239" xr:uid="{00000000-0005-0000-0000-0000F0090000}"/>
    <cellStyle name="Migliaia 36 3 8" xfId="4490" xr:uid="{00000000-0005-0000-0000-0000F1090000}"/>
    <cellStyle name="Migliaia 36 4" xfId="1614" xr:uid="{00000000-0005-0000-0000-0000F2090000}"/>
    <cellStyle name="Migliaia 36 4 2" xfId="1615" xr:uid="{00000000-0005-0000-0000-0000F3090000}"/>
    <cellStyle name="Migliaia 36 4 3" xfId="4488" xr:uid="{00000000-0005-0000-0000-0000F4090000}"/>
    <cellStyle name="Migliaia 36 4 4" xfId="5376" xr:uid="{00000000-0005-0000-0000-0000F5090000}"/>
    <cellStyle name="Migliaia 36 5" xfId="1616" xr:uid="{00000000-0005-0000-0000-0000F6090000}"/>
    <cellStyle name="Migliaia 36 5 2" xfId="1617" xr:uid="{00000000-0005-0000-0000-0000F7090000}"/>
    <cellStyle name="Migliaia 36 5 3" xfId="4487" xr:uid="{00000000-0005-0000-0000-0000F8090000}"/>
    <cellStyle name="Migliaia 36 6" xfId="1618" xr:uid="{00000000-0005-0000-0000-0000F9090000}"/>
    <cellStyle name="Migliaia 36 6 2" xfId="1619" xr:uid="{00000000-0005-0000-0000-0000FA090000}"/>
    <cellStyle name="Migliaia 36 6 3" xfId="5372" xr:uid="{00000000-0005-0000-0000-0000FB090000}"/>
    <cellStyle name="Migliaia 36 7" xfId="1620" xr:uid="{00000000-0005-0000-0000-0000FC090000}"/>
    <cellStyle name="Migliaia 36 7 2" xfId="4977" xr:uid="{00000000-0005-0000-0000-0000FD090000}"/>
    <cellStyle name="Migliaia 36 8" xfId="1621" xr:uid="{00000000-0005-0000-0000-0000FE090000}"/>
    <cellStyle name="Migliaia 36 8 2" xfId="4595" xr:uid="{00000000-0005-0000-0000-0000FF090000}"/>
    <cellStyle name="Migliaia 36 9" xfId="4237" xr:uid="{00000000-0005-0000-0000-0000000A0000}"/>
    <cellStyle name="Migliaia 37" xfId="1622" xr:uid="{00000000-0005-0000-0000-0000010A0000}"/>
    <cellStyle name="Migliaia 37 2" xfId="1623" xr:uid="{00000000-0005-0000-0000-0000020A0000}"/>
    <cellStyle name="Migliaia 37 2 2" xfId="1624" xr:uid="{00000000-0005-0000-0000-0000030A0000}"/>
    <cellStyle name="Migliaia 37 2 2 2" xfId="1625" xr:uid="{00000000-0005-0000-0000-0000040A0000}"/>
    <cellStyle name="Migliaia 37 2 2 3" xfId="5378" xr:uid="{00000000-0005-0000-0000-0000050A0000}"/>
    <cellStyle name="Migliaia 37 2 3" xfId="1626" xr:uid="{00000000-0005-0000-0000-0000060A0000}"/>
    <cellStyle name="Migliaia 37 2 3 2" xfId="4981" xr:uid="{00000000-0005-0000-0000-0000070A0000}"/>
    <cellStyle name="Migliaia 37 2 4" xfId="1627" xr:uid="{00000000-0005-0000-0000-0000080A0000}"/>
    <cellStyle name="Migliaia 37 2 5" xfId="4242" xr:uid="{00000000-0005-0000-0000-0000090A0000}"/>
    <cellStyle name="Migliaia 37 3" xfId="1628" xr:uid="{00000000-0005-0000-0000-00000A0A0000}"/>
    <cellStyle name="Migliaia 37 3 2" xfId="1629" xr:uid="{00000000-0005-0000-0000-00000B0A0000}"/>
    <cellStyle name="Migliaia 37 3 2 2" xfId="1630" xr:uid="{00000000-0005-0000-0000-00000C0A0000}"/>
    <cellStyle name="Migliaia 37 3 2 2 2" xfId="5380" xr:uid="{00000000-0005-0000-0000-00000D0A0000}"/>
    <cellStyle name="Migliaia 37 3 2 3" xfId="1631" xr:uid="{00000000-0005-0000-0000-00000E0A0000}"/>
    <cellStyle name="Migliaia 37 3 2 4" xfId="4244" xr:uid="{00000000-0005-0000-0000-00000F0A0000}"/>
    <cellStyle name="Migliaia 37 3 2 5" xfId="4485" xr:uid="{00000000-0005-0000-0000-0000100A0000}"/>
    <cellStyle name="Migliaia 37 3 3" xfId="1632" xr:uid="{00000000-0005-0000-0000-0000110A0000}"/>
    <cellStyle name="Migliaia 37 3 3 2" xfId="1633" xr:uid="{00000000-0005-0000-0000-0000120A0000}"/>
    <cellStyle name="Migliaia 37 3 3 3" xfId="5379" xr:uid="{00000000-0005-0000-0000-0000130A0000}"/>
    <cellStyle name="Migliaia 37 3 4" xfId="1634" xr:uid="{00000000-0005-0000-0000-0000140A0000}"/>
    <cellStyle name="Migliaia 37 3 4 2" xfId="1635" xr:uid="{00000000-0005-0000-0000-0000150A0000}"/>
    <cellStyle name="Migliaia 37 3 4 3" xfId="5789" xr:uid="{00000000-0005-0000-0000-0000160A0000}"/>
    <cellStyle name="Migliaia 37 3 5" xfId="1636" xr:uid="{00000000-0005-0000-0000-0000170A0000}"/>
    <cellStyle name="Migliaia 37 3 5 2" xfId="4982" xr:uid="{00000000-0005-0000-0000-0000180A0000}"/>
    <cellStyle name="Migliaia 37 3 6" xfId="1637" xr:uid="{00000000-0005-0000-0000-0000190A0000}"/>
    <cellStyle name="Migliaia 37 3 7" xfId="4243" xr:uid="{00000000-0005-0000-0000-00001A0A0000}"/>
    <cellStyle name="Migliaia 37 3 8" xfId="4486" xr:uid="{00000000-0005-0000-0000-00001B0A0000}"/>
    <cellStyle name="Migliaia 37 4" xfId="1638" xr:uid="{00000000-0005-0000-0000-00001C0A0000}"/>
    <cellStyle name="Migliaia 37 4 2" xfId="1639" xr:uid="{00000000-0005-0000-0000-00001D0A0000}"/>
    <cellStyle name="Migliaia 37 4 3" xfId="4484" xr:uid="{00000000-0005-0000-0000-00001E0A0000}"/>
    <cellStyle name="Migliaia 37 4 4" xfId="5381" xr:uid="{00000000-0005-0000-0000-00001F0A0000}"/>
    <cellStyle name="Migliaia 37 5" xfId="1640" xr:uid="{00000000-0005-0000-0000-0000200A0000}"/>
    <cellStyle name="Migliaia 37 5 2" xfId="1641" xr:uid="{00000000-0005-0000-0000-0000210A0000}"/>
    <cellStyle name="Migliaia 37 5 3" xfId="4483" xr:uid="{00000000-0005-0000-0000-0000220A0000}"/>
    <cellStyle name="Migliaia 37 6" xfId="1642" xr:uid="{00000000-0005-0000-0000-0000230A0000}"/>
    <cellStyle name="Migliaia 37 6 2" xfId="1643" xr:uid="{00000000-0005-0000-0000-0000240A0000}"/>
    <cellStyle name="Migliaia 37 6 3" xfId="5377" xr:uid="{00000000-0005-0000-0000-0000250A0000}"/>
    <cellStyle name="Migliaia 37 7" xfId="1644" xr:uid="{00000000-0005-0000-0000-0000260A0000}"/>
    <cellStyle name="Migliaia 37 7 2" xfId="4980" xr:uid="{00000000-0005-0000-0000-0000270A0000}"/>
    <cellStyle name="Migliaia 37 8" xfId="1645" xr:uid="{00000000-0005-0000-0000-0000280A0000}"/>
    <cellStyle name="Migliaia 37 8 2" xfId="4604" xr:uid="{00000000-0005-0000-0000-0000290A0000}"/>
    <cellStyle name="Migliaia 37 9" xfId="4241" xr:uid="{00000000-0005-0000-0000-00002A0A0000}"/>
    <cellStyle name="Migliaia 38" xfId="1646" xr:uid="{00000000-0005-0000-0000-00002B0A0000}"/>
    <cellStyle name="Migliaia 38 2" xfId="1647" xr:uid="{00000000-0005-0000-0000-00002C0A0000}"/>
    <cellStyle name="Migliaia 38 2 2" xfId="1648" xr:uid="{00000000-0005-0000-0000-00002D0A0000}"/>
    <cellStyle name="Migliaia 38 2 2 2" xfId="1649" xr:uid="{00000000-0005-0000-0000-00002E0A0000}"/>
    <cellStyle name="Migliaia 38 2 2 3" xfId="5383" xr:uid="{00000000-0005-0000-0000-00002F0A0000}"/>
    <cellStyle name="Migliaia 38 2 3" xfId="1650" xr:uid="{00000000-0005-0000-0000-0000300A0000}"/>
    <cellStyle name="Migliaia 38 2 3 2" xfId="4984" xr:uid="{00000000-0005-0000-0000-0000310A0000}"/>
    <cellStyle name="Migliaia 38 2 4" xfId="1651" xr:uid="{00000000-0005-0000-0000-0000320A0000}"/>
    <cellStyle name="Migliaia 38 2 5" xfId="4246" xr:uid="{00000000-0005-0000-0000-0000330A0000}"/>
    <cellStyle name="Migliaia 38 3" xfId="1652" xr:uid="{00000000-0005-0000-0000-0000340A0000}"/>
    <cellStyle name="Migliaia 38 3 2" xfId="1653" xr:uid="{00000000-0005-0000-0000-0000350A0000}"/>
    <cellStyle name="Migliaia 38 3 2 2" xfId="1654" xr:uid="{00000000-0005-0000-0000-0000360A0000}"/>
    <cellStyle name="Migliaia 38 3 2 2 2" xfId="5385" xr:uid="{00000000-0005-0000-0000-0000370A0000}"/>
    <cellStyle name="Migliaia 38 3 2 3" xfId="1655" xr:uid="{00000000-0005-0000-0000-0000380A0000}"/>
    <cellStyle name="Migliaia 38 3 2 4" xfId="4248" xr:uid="{00000000-0005-0000-0000-0000390A0000}"/>
    <cellStyle name="Migliaia 38 3 2 5" xfId="4480" xr:uid="{00000000-0005-0000-0000-00003A0A0000}"/>
    <cellStyle name="Migliaia 38 3 3" xfId="1656" xr:uid="{00000000-0005-0000-0000-00003B0A0000}"/>
    <cellStyle name="Migliaia 38 3 3 2" xfId="1657" xr:uid="{00000000-0005-0000-0000-00003C0A0000}"/>
    <cellStyle name="Migliaia 38 3 3 3" xfId="5384" xr:uid="{00000000-0005-0000-0000-00003D0A0000}"/>
    <cellStyle name="Migliaia 38 3 4" xfId="1658" xr:uid="{00000000-0005-0000-0000-00003E0A0000}"/>
    <cellStyle name="Migliaia 38 3 4 2" xfId="1659" xr:uid="{00000000-0005-0000-0000-00003F0A0000}"/>
    <cellStyle name="Migliaia 38 3 4 3" xfId="5790" xr:uid="{00000000-0005-0000-0000-0000400A0000}"/>
    <cellStyle name="Migliaia 38 3 5" xfId="1660" xr:uid="{00000000-0005-0000-0000-0000410A0000}"/>
    <cellStyle name="Migliaia 38 3 5 2" xfId="4985" xr:uid="{00000000-0005-0000-0000-0000420A0000}"/>
    <cellStyle name="Migliaia 38 3 6" xfId="1661" xr:uid="{00000000-0005-0000-0000-0000430A0000}"/>
    <cellStyle name="Migliaia 38 3 7" xfId="4247" xr:uid="{00000000-0005-0000-0000-0000440A0000}"/>
    <cellStyle name="Migliaia 38 3 8" xfId="4481" xr:uid="{00000000-0005-0000-0000-0000450A0000}"/>
    <cellStyle name="Migliaia 38 4" xfId="1662" xr:uid="{00000000-0005-0000-0000-0000460A0000}"/>
    <cellStyle name="Migliaia 38 4 2" xfId="1663" xr:uid="{00000000-0005-0000-0000-0000470A0000}"/>
    <cellStyle name="Migliaia 38 4 3" xfId="4479" xr:uid="{00000000-0005-0000-0000-0000480A0000}"/>
    <cellStyle name="Migliaia 38 4 4" xfId="5386" xr:uid="{00000000-0005-0000-0000-0000490A0000}"/>
    <cellStyle name="Migliaia 38 5" xfId="1664" xr:uid="{00000000-0005-0000-0000-00004A0A0000}"/>
    <cellStyle name="Migliaia 38 5 2" xfId="1665" xr:uid="{00000000-0005-0000-0000-00004B0A0000}"/>
    <cellStyle name="Migliaia 38 5 3" xfId="4478" xr:uid="{00000000-0005-0000-0000-00004C0A0000}"/>
    <cellStyle name="Migliaia 38 6" xfId="1666" xr:uid="{00000000-0005-0000-0000-00004D0A0000}"/>
    <cellStyle name="Migliaia 38 6 2" xfId="1667" xr:uid="{00000000-0005-0000-0000-00004E0A0000}"/>
    <cellStyle name="Migliaia 38 6 3" xfId="5382" xr:uid="{00000000-0005-0000-0000-00004F0A0000}"/>
    <cellStyle name="Migliaia 38 7" xfId="1668" xr:uid="{00000000-0005-0000-0000-0000500A0000}"/>
    <cellStyle name="Migliaia 38 7 2" xfId="4983" xr:uid="{00000000-0005-0000-0000-0000510A0000}"/>
    <cellStyle name="Migliaia 38 8" xfId="1669" xr:uid="{00000000-0005-0000-0000-0000520A0000}"/>
    <cellStyle name="Migliaia 38 8 2" xfId="4613" xr:uid="{00000000-0005-0000-0000-0000530A0000}"/>
    <cellStyle name="Migliaia 38 9" xfId="4245" xr:uid="{00000000-0005-0000-0000-0000540A0000}"/>
    <cellStyle name="Migliaia 39" xfId="1670" xr:uid="{00000000-0005-0000-0000-0000550A0000}"/>
    <cellStyle name="Migliaia 39 2" xfId="1671" xr:uid="{00000000-0005-0000-0000-0000560A0000}"/>
    <cellStyle name="Migliaia 39 2 2" xfId="1672" xr:uid="{00000000-0005-0000-0000-0000570A0000}"/>
    <cellStyle name="Migliaia 39 2 2 2" xfId="1673" xr:uid="{00000000-0005-0000-0000-0000580A0000}"/>
    <cellStyle name="Migliaia 39 2 2 3" xfId="5388" xr:uid="{00000000-0005-0000-0000-0000590A0000}"/>
    <cellStyle name="Migliaia 39 2 3" xfId="1674" xr:uid="{00000000-0005-0000-0000-00005A0A0000}"/>
    <cellStyle name="Migliaia 39 2 3 2" xfId="4987" xr:uid="{00000000-0005-0000-0000-00005B0A0000}"/>
    <cellStyle name="Migliaia 39 2 4" xfId="1675" xr:uid="{00000000-0005-0000-0000-00005C0A0000}"/>
    <cellStyle name="Migliaia 39 2 5" xfId="4250" xr:uid="{00000000-0005-0000-0000-00005D0A0000}"/>
    <cellStyle name="Migliaia 39 3" xfId="1676" xr:uid="{00000000-0005-0000-0000-00005E0A0000}"/>
    <cellStyle name="Migliaia 39 3 2" xfId="1677" xr:uid="{00000000-0005-0000-0000-00005F0A0000}"/>
    <cellStyle name="Migliaia 39 3 2 2" xfId="1678" xr:uid="{00000000-0005-0000-0000-0000600A0000}"/>
    <cellStyle name="Migliaia 39 3 2 2 2" xfId="5390" xr:uid="{00000000-0005-0000-0000-0000610A0000}"/>
    <cellStyle name="Migliaia 39 3 2 3" xfId="1679" xr:uid="{00000000-0005-0000-0000-0000620A0000}"/>
    <cellStyle name="Migliaia 39 3 2 4" xfId="4252" xr:uid="{00000000-0005-0000-0000-0000630A0000}"/>
    <cellStyle name="Migliaia 39 3 2 5" xfId="4476" xr:uid="{00000000-0005-0000-0000-0000640A0000}"/>
    <cellStyle name="Migliaia 39 3 3" xfId="1680" xr:uid="{00000000-0005-0000-0000-0000650A0000}"/>
    <cellStyle name="Migliaia 39 3 3 2" xfId="1681" xr:uid="{00000000-0005-0000-0000-0000660A0000}"/>
    <cellStyle name="Migliaia 39 3 3 3" xfId="5389" xr:uid="{00000000-0005-0000-0000-0000670A0000}"/>
    <cellStyle name="Migliaia 39 3 4" xfId="1682" xr:uid="{00000000-0005-0000-0000-0000680A0000}"/>
    <cellStyle name="Migliaia 39 3 4 2" xfId="1683" xr:uid="{00000000-0005-0000-0000-0000690A0000}"/>
    <cellStyle name="Migliaia 39 3 4 3" xfId="5791" xr:uid="{00000000-0005-0000-0000-00006A0A0000}"/>
    <cellStyle name="Migliaia 39 3 5" xfId="1684" xr:uid="{00000000-0005-0000-0000-00006B0A0000}"/>
    <cellStyle name="Migliaia 39 3 5 2" xfId="4988" xr:uid="{00000000-0005-0000-0000-00006C0A0000}"/>
    <cellStyle name="Migliaia 39 3 6" xfId="1685" xr:uid="{00000000-0005-0000-0000-00006D0A0000}"/>
    <cellStyle name="Migliaia 39 3 7" xfId="4251" xr:uid="{00000000-0005-0000-0000-00006E0A0000}"/>
    <cellStyle name="Migliaia 39 3 8" xfId="4477" xr:uid="{00000000-0005-0000-0000-00006F0A0000}"/>
    <cellStyle name="Migliaia 39 4" xfId="1686" xr:uid="{00000000-0005-0000-0000-0000700A0000}"/>
    <cellStyle name="Migliaia 39 4 2" xfId="1687" xr:uid="{00000000-0005-0000-0000-0000710A0000}"/>
    <cellStyle name="Migliaia 39 4 3" xfId="4475" xr:uid="{00000000-0005-0000-0000-0000720A0000}"/>
    <cellStyle name="Migliaia 39 4 4" xfId="5391" xr:uid="{00000000-0005-0000-0000-0000730A0000}"/>
    <cellStyle name="Migliaia 39 5" xfId="1688" xr:uid="{00000000-0005-0000-0000-0000740A0000}"/>
    <cellStyle name="Migliaia 39 5 2" xfId="1689" xr:uid="{00000000-0005-0000-0000-0000750A0000}"/>
    <cellStyle name="Migliaia 39 5 3" xfId="4474" xr:uid="{00000000-0005-0000-0000-0000760A0000}"/>
    <cellStyle name="Migliaia 39 6" xfId="1690" xr:uid="{00000000-0005-0000-0000-0000770A0000}"/>
    <cellStyle name="Migliaia 39 6 2" xfId="1691" xr:uid="{00000000-0005-0000-0000-0000780A0000}"/>
    <cellStyle name="Migliaia 39 6 3" xfId="5387" xr:uid="{00000000-0005-0000-0000-0000790A0000}"/>
    <cellStyle name="Migliaia 39 7" xfId="1692" xr:uid="{00000000-0005-0000-0000-00007A0A0000}"/>
    <cellStyle name="Migliaia 39 7 2" xfId="4986" xr:uid="{00000000-0005-0000-0000-00007B0A0000}"/>
    <cellStyle name="Migliaia 39 8" xfId="1693" xr:uid="{00000000-0005-0000-0000-00007C0A0000}"/>
    <cellStyle name="Migliaia 39 8 2" xfId="4618" xr:uid="{00000000-0005-0000-0000-00007D0A0000}"/>
    <cellStyle name="Migliaia 39 9" xfId="4249" xr:uid="{00000000-0005-0000-0000-00007E0A0000}"/>
    <cellStyle name="Migliaia 4" xfId="1694" xr:uid="{00000000-0005-0000-0000-00007F0A0000}"/>
    <cellStyle name="Migliaia 4 2" xfId="1695" xr:uid="{00000000-0005-0000-0000-0000800A0000}"/>
    <cellStyle name="Migliaia 4 2 2" xfId="1696" xr:uid="{00000000-0005-0000-0000-0000810A0000}"/>
    <cellStyle name="Migliaia 4 2 2 2" xfId="1697" xr:uid="{00000000-0005-0000-0000-0000820A0000}"/>
    <cellStyle name="Migliaia 4 2 2 3" xfId="5394" xr:uid="{00000000-0005-0000-0000-0000830A0000}"/>
    <cellStyle name="Migliaia 4 2 3" xfId="1698" xr:uid="{00000000-0005-0000-0000-0000840A0000}"/>
    <cellStyle name="Migliaia 4 2 3 2" xfId="4990" xr:uid="{00000000-0005-0000-0000-0000850A0000}"/>
    <cellStyle name="Migliaia 4 2 4" xfId="1699" xr:uid="{00000000-0005-0000-0000-0000860A0000}"/>
    <cellStyle name="Migliaia 4 2 5" xfId="4254" xr:uid="{00000000-0005-0000-0000-0000870A0000}"/>
    <cellStyle name="Migliaia 4 3" xfId="1700" xr:uid="{00000000-0005-0000-0000-0000880A0000}"/>
    <cellStyle name="Migliaia 4 3 2" xfId="1701" xr:uid="{00000000-0005-0000-0000-0000890A0000}"/>
    <cellStyle name="Migliaia 4 3 2 2" xfId="1702" xr:uid="{00000000-0005-0000-0000-00008A0A0000}"/>
    <cellStyle name="Migliaia 4 3 2 2 2" xfId="5396" xr:uid="{00000000-0005-0000-0000-00008B0A0000}"/>
    <cellStyle name="Migliaia 4 3 2 3" xfId="1703" xr:uid="{00000000-0005-0000-0000-00008C0A0000}"/>
    <cellStyle name="Migliaia 4 3 2 4" xfId="4256" xr:uid="{00000000-0005-0000-0000-00008D0A0000}"/>
    <cellStyle name="Migliaia 4 3 2 5" xfId="4471" xr:uid="{00000000-0005-0000-0000-00008E0A0000}"/>
    <cellStyle name="Migliaia 4 3 3" xfId="1704" xr:uid="{00000000-0005-0000-0000-00008F0A0000}"/>
    <cellStyle name="Migliaia 4 3 3 2" xfId="1705" xr:uid="{00000000-0005-0000-0000-0000900A0000}"/>
    <cellStyle name="Migliaia 4 3 3 3" xfId="5395" xr:uid="{00000000-0005-0000-0000-0000910A0000}"/>
    <cellStyle name="Migliaia 4 3 4" xfId="1706" xr:uid="{00000000-0005-0000-0000-0000920A0000}"/>
    <cellStyle name="Migliaia 4 3 4 2" xfId="1707" xr:uid="{00000000-0005-0000-0000-0000930A0000}"/>
    <cellStyle name="Migliaia 4 3 4 3" xfId="5792" xr:uid="{00000000-0005-0000-0000-0000940A0000}"/>
    <cellStyle name="Migliaia 4 3 5" xfId="1708" xr:uid="{00000000-0005-0000-0000-0000950A0000}"/>
    <cellStyle name="Migliaia 4 3 5 2" xfId="4991" xr:uid="{00000000-0005-0000-0000-0000960A0000}"/>
    <cellStyle name="Migliaia 4 3 6" xfId="1709" xr:uid="{00000000-0005-0000-0000-0000970A0000}"/>
    <cellStyle name="Migliaia 4 3 7" xfId="4255" xr:uid="{00000000-0005-0000-0000-0000980A0000}"/>
    <cellStyle name="Migliaia 4 3 8" xfId="4472" xr:uid="{00000000-0005-0000-0000-0000990A0000}"/>
    <cellStyle name="Migliaia 4 4" xfId="1710" xr:uid="{00000000-0005-0000-0000-00009A0A0000}"/>
    <cellStyle name="Migliaia 4 4 2" xfId="1711" xr:uid="{00000000-0005-0000-0000-00009B0A0000}"/>
    <cellStyle name="Migliaia 4 4 3" xfId="4470" xr:uid="{00000000-0005-0000-0000-00009C0A0000}"/>
    <cellStyle name="Migliaia 4 4 4" xfId="5397" xr:uid="{00000000-0005-0000-0000-00009D0A0000}"/>
    <cellStyle name="Migliaia 4 5" xfId="1712" xr:uid="{00000000-0005-0000-0000-00009E0A0000}"/>
    <cellStyle name="Migliaia 4 5 2" xfId="1713" xr:uid="{00000000-0005-0000-0000-00009F0A0000}"/>
    <cellStyle name="Migliaia 4 5 3" xfId="4469" xr:uid="{00000000-0005-0000-0000-0000A00A0000}"/>
    <cellStyle name="Migliaia 4 6" xfId="1714" xr:uid="{00000000-0005-0000-0000-0000A10A0000}"/>
    <cellStyle name="Migliaia 4 6 2" xfId="1715" xr:uid="{00000000-0005-0000-0000-0000A20A0000}"/>
    <cellStyle name="Migliaia 4 6 3" xfId="5393" xr:uid="{00000000-0005-0000-0000-0000A30A0000}"/>
    <cellStyle name="Migliaia 4 7" xfId="1716" xr:uid="{00000000-0005-0000-0000-0000A40A0000}"/>
    <cellStyle name="Migliaia 4 7 2" xfId="4989" xr:uid="{00000000-0005-0000-0000-0000A50A0000}"/>
    <cellStyle name="Migliaia 4 8" xfId="1717" xr:uid="{00000000-0005-0000-0000-0000A60A0000}"/>
    <cellStyle name="Migliaia 4 8 2" xfId="4619" xr:uid="{00000000-0005-0000-0000-0000A70A0000}"/>
    <cellStyle name="Migliaia 4 9" xfId="4253" xr:uid="{00000000-0005-0000-0000-0000A80A0000}"/>
    <cellStyle name="Migliaia 40" xfId="1718" xr:uid="{00000000-0005-0000-0000-0000A90A0000}"/>
    <cellStyle name="Migliaia 40 2" xfId="1719" xr:uid="{00000000-0005-0000-0000-0000AA0A0000}"/>
    <cellStyle name="Migliaia 40 2 2" xfId="1720" xr:uid="{00000000-0005-0000-0000-0000AB0A0000}"/>
    <cellStyle name="Migliaia 40 2 2 2" xfId="1721" xr:uid="{00000000-0005-0000-0000-0000AC0A0000}"/>
    <cellStyle name="Migliaia 40 2 2 3" xfId="5399" xr:uid="{00000000-0005-0000-0000-0000AD0A0000}"/>
    <cellStyle name="Migliaia 40 2 3" xfId="1722" xr:uid="{00000000-0005-0000-0000-0000AE0A0000}"/>
    <cellStyle name="Migliaia 40 2 3 2" xfId="4993" xr:uid="{00000000-0005-0000-0000-0000AF0A0000}"/>
    <cellStyle name="Migliaia 40 2 4" xfId="1723" xr:uid="{00000000-0005-0000-0000-0000B00A0000}"/>
    <cellStyle name="Migliaia 40 2 5" xfId="4258" xr:uid="{00000000-0005-0000-0000-0000B10A0000}"/>
    <cellStyle name="Migliaia 40 3" xfId="1724" xr:uid="{00000000-0005-0000-0000-0000B20A0000}"/>
    <cellStyle name="Migliaia 40 3 2" xfId="1725" xr:uid="{00000000-0005-0000-0000-0000B30A0000}"/>
    <cellStyle name="Migliaia 40 3 2 2" xfId="1726" xr:uid="{00000000-0005-0000-0000-0000B40A0000}"/>
    <cellStyle name="Migliaia 40 3 2 2 2" xfId="5401" xr:uid="{00000000-0005-0000-0000-0000B50A0000}"/>
    <cellStyle name="Migliaia 40 3 2 3" xfId="1727" xr:uid="{00000000-0005-0000-0000-0000B60A0000}"/>
    <cellStyle name="Migliaia 40 3 2 4" xfId="4260" xr:uid="{00000000-0005-0000-0000-0000B70A0000}"/>
    <cellStyle name="Migliaia 40 3 2 5" xfId="4467" xr:uid="{00000000-0005-0000-0000-0000B80A0000}"/>
    <cellStyle name="Migliaia 40 3 3" xfId="1728" xr:uid="{00000000-0005-0000-0000-0000B90A0000}"/>
    <cellStyle name="Migliaia 40 3 3 2" xfId="1729" xr:uid="{00000000-0005-0000-0000-0000BA0A0000}"/>
    <cellStyle name="Migliaia 40 3 3 3" xfId="5400" xr:uid="{00000000-0005-0000-0000-0000BB0A0000}"/>
    <cellStyle name="Migliaia 40 3 4" xfId="1730" xr:uid="{00000000-0005-0000-0000-0000BC0A0000}"/>
    <cellStyle name="Migliaia 40 3 4 2" xfId="1731" xr:uid="{00000000-0005-0000-0000-0000BD0A0000}"/>
    <cellStyle name="Migliaia 40 3 4 3" xfId="5793" xr:uid="{00000000-0005-0000-0000-0000BE0A0000}"/>
    <cellStyle name="Migliaia 40 3 5" xfId="1732" xr:uid="{00000000-0005-0000-0000-0000BF0A0000}"/>
    <cellStyle name="Migliaia 40 3 5 2" xfId="4994" xr:uid="{00000000-0005-0000-0000-0000C00A0000}"/>
    <cellStyle name="Migliaia 40 3 6" xfId="1733" xr:uid="{00000000-0005-0000-0000-0000C10A0000}"/>
    <cellStyle name="Migliaia 40 3 7" xfId="4259" xr:uid="{00000000-0005-0000-0000-0000C20A0000}"/>
    <cellStyle name="Migliaia 40 3 8" xfId="4468" xr:uid="{00000000-0005-0000-0000-0000C30A0000}"/>
    <cellStyle name="Migliaia 40 4" xfId="1734" xr:uid="{00000000-0005-0000-0000-0000C40A0000}"/>
    <cellStyle name="Migliaia 40 4 2" xfId="1735" xr:uid="{00000000-0005-0000-0000-0000C50A0000}"/>
    <cellStyle name="Migliaia 40 4 3" xfId="4466" xr:uid="{00000000-0005-0000-0000-0000C60A0000}"/>
    <cellStyle name="Migliaia 40 4 4" xfId="5402" xr:uid="{00000000-0005-0000-0000-0000C70A0000}"/>
    <cellStyle name="Migliaia 40 5" xfId="1736" xr:uid="{00000000-0005-0000-0000-0000C80A0000}"/>
    <cellStyle name="Migliaia 40 5 2" xfId="1737" xr:uid="{00000000-0005-0000-0000-0000C90A0000}"/>
    <cellStyle name="Migliaia 40 5 3" xfId="4465" xr:uid="{00000000-0005-0000-0000-0000CA0A0000}"/>
    <cellStyle name="Migliaia 40 6" xfId="1738" xr:uid="{00000000-0005-0000-0000-0000CB0A0000}"/>
    <cellStyle name="Migliaia 40 6 2" xfId="1739" xr:uid="{00000000-0005-0000-0000-0000CC0A0000}"/>
    <cellStyle name="Migliaia 40 6 3" xfId="5398" xr:uid="{00000000-0005-0000-0000-0000CD0A0000}"/>
    <cellStyle name="Migliaia 40 7" xfId="1740" xr:uid="{00000000-0005-0000-0000-0000CE0A0000}"/>
    <cellStyle name="Migliaia 40 7 2" xfId="4992" xr:uid="{00000000-0005-0000-0000-0000CF0A0000}"/>
    <cellStyle name="Migliaia 40 8" xfId="1741" xr:uid="{00000000-0005-0000-0000-0000D00A0000}"/>
    <cellStyle name="Migliaia 40 8 2" xfId="4623" xr:uid="{00000000-0005-0000-0000-0000D10A0000}"/>
    <cellStyle name="Migliaia 40 9" xfId="4257" xr:uid="{00000000-0005-0000-0000-0000D20A0000}"/>
    <cellStyle name="Migliaia 41" xfId="1742" xr:uid="{00000000-0005-0000-0000-0000D30A0000}"/>
    <cellStyle name="Migliaia 41 2" xfId="1743" xr:uid="{00000000-0005-0000-0000-0000D40A0000}"/>
    <cellStyle name="Migliaia 41 2 2" xfId="1744" xr:uid="{00000000-0005-0000-0000-0000D50A0000}"/>
    <cellStyle name="Migliaia 41 2 2 2" xfId="1745" xr:uid="{00000000-0005-0000-0000-0000D60A0000}"/>
    <cellStyle name="Migliaia 41 2 2 3" xfId="5404" xr:uid="{00000000-0005-0000-0000-0000D70A0000}"/>
    <cellStyle name="Migliaia 41 2 3" xfId="1746" xr:uid="{00000000-0005-0000-0000-0000D80A0000}"/>
    <cellStyle name="Migliaia 41 2 3 2" xfId="4996" xr:uid="{00000000-0005-0000-0000-0000D90A0000}"/>
    <cellStyle name="Migliaia 41 2 4" xfId="1747" xr:uid="{00000000-0005-0000-0000-0000DA0A0000}"/>
    <cellStyle name="Migliaia 41 2 5" xfId="4262" xr:uid="{00000000-0005-0000-0000-0000DB0A0000}"/>
    <cellStyle name="Migliaia 41 3" xfId="1748" xr:uid="{00000000-0005-0000-0000-0000DC0A0000}"/>
    <cellStyle name="Migliaia 41 3 2" xfId="1749" xr:uid="{00000000-0005-0000-0000-0000DD0A0000}"/>
    <cellStyle name="Migliaia 41 3 2 2" xfId="1750" xr:uid="{00000000-0005-0000-0000-0000DE0A0000}"/>
    <cellStyle name="Migliaia 41 3 2 2 2" xfId="5406" xr:uid="{00000000-0005-0000-0000-0000DF0A0000}"/>
    <cellStyle name="Migliaia 41 3 2 3" xfId="1751" xr:uid="{00000000-0005-0000-0000-0000E00A0000}"/>
    <cellStyle name="Migliaia 41 3 2 4" xfId="4264" xr:uid="{00000000-0005-0000-0000-0000E10A0000}"/>
    <cellStyle name="Migliaia 41 3 2 5" xfId="4462" xr:uid="{00000000-0005-0000-0000-0000E20A0000}"/>
    <cellStyle name="Migliaia 41 3 3" xfId="1752" xr:uid="{00000000-0005-0000-0000-0000E30A0000}"/>
    <cellStyle name="Migliaia 41 3 3 2" xfId="1753" xr:uid="{00000000-0005-0000-0000-0000E40A0000}"/>
    <cellStyle name="Migliaia 41 3 3 3" xfId="5405" xr:uid="{00000000-0005-0000-0000-0000E50A0000}"/>
    <cellStyle name="Migliaia 41 3 4" xfId="1754" xr:uid="{00000000-0005-0000-0000-0000E60A0000}"/>
    <cellStyle name="Migliaia 41 3 4 2" xfId="1755" xr:uid="{00000000-0005-0000-0000-0000E70A0000}"/>
    <cellStyle name="Migliaia 41 3 4 3" xfId="5794" xr:uid="{00000000-0005-0000-0000-0000E80A0000}"/>
    <cellStyle name="Migliaia 41 3 5" xfId="1756" xr:uid="{00000000-0005-0000-0000-0000E90A0000}"/>
    <cellStyle name="Migliaia 41 3 5 2" xfId="4997" xr:uid="{00000000-0005-0000-0000-0000EA0A0000}"/>
    <cellStyle name="Migliaia 41 3 6" xfId="1757" xr:uid="{00000000-0005-0000-0000-0000EB0A0000}"/>
    <cellStyle name="Migliaia 41 3 7" xfId="4263" xr:uid="{00000000-0005-0000-0000-0000EC0A0000}"/>
    <cellStyle name="Migliaia 41 3 8" xfId="4463" xr:uid="{00000000-0005-0000-0000-0000ED0A0000}"/>
    <cellStyle name="Migliaia 41 4" xfId="1758" xr:uid="{00000000-0005-0000-0000-0000EE0A0000}"/>
    <cellStyle name="Migliaia 41 4 2" xfId="1759" xr:uid="{00000000-0005-0000-0000-0000EF0A0000}"/>
    <cellStyle name="Migliaia 41 4 3" xfId="4461" xr:uid="{00000000-0005-0000-0000-0000F00A0000}"/>
    <cellStyle name="Migliaia 41 4 4" xfId="5407" xr:uid="{00000000-0005-0000-0000-0000F10A0000}"/>
    <cellStyle name="Migliaia 41 5" xfId="1760" xr:uid="{00000000-0005-0000-0000-0000F20A0000}"/>
    <cellStyle name="Migliaia 41 5 2" xfId="1761" xr:uid="{00000000-0005-0000-0000-0000F30A0000}"/>
    <cellStyle name="Migliaia 41 5 3" xfId="4460" xr:uid="{00000000-0005-0000-0000-0000F40A0000}"/>
    <cellStyle name="Migliaia 41 6" xfId="1762" xr:uid="{00000000-0005-0000-0000-0000F50A0000}"/>
    <cellStyle name="Migliaia 41 6 2" xfId="1763" xr:uid="{00000000-0005-0000-0000-0000F60A0000}"/>
    <cellStyle name="Migliaia 41 6 3" xfId="5403" xr:uid="{00000000-0005-0000-0000-0000F70A0000}"/>
    <cellStyle name="Migliaia 41 7" xfId="1764" xr:uid="{00000000-0005-0000-0000-0000F80A0000}"/>
    <cellStyle name="Migliaia 41 7 2" xfId="4995" xr:uid="{00000000-0005-0000-0000-0000F90A0000}"/>
    <cellStyle name="Migliaia 41 8" xfId="1765" xr:uid="{00000000-0005-0000-0000-0000FA0A0000}"/>
    <cellStyle name="Migliaia 41 8 2" xfId="4624" xr:uid="{00000000-0005-0000-0000-0000FB0A0000}"/>
    <cellStyle name="Migliaia 41 9" xfId="4261" xr:uid="{00000000-0005-0000-0000-0000FC0A0000}"/>
    <cellStyle name="Migliaia 42" xfId="1766" xr:uid="{00000000-0005-0000-0000-0000FD0A0000}"/>
    <cellStyle name="Migliaia 42 2" xfId="1767" xr:uid="{00000000-0005-0000-0000-0000FE0A0000}"/>
    <cellStyle name="Migliaia 42 2 2" xfId="1768" xr:uid="{00000000-0005-0000-0000-0000FF0A0000}"/>
    <cellStyle name="Migliaia 42 2 2 2" xfId="1769" xr:uid="{00000000-0005-0000-0000-0000000B0000}"/>
    <cellStyle name="Migliaia 42 2 2 3" xfId="5409" xr:uid="{00000000-0005-0000-0000-0000010B0000}"/>
    <cellStyle name="Migliaia 42 2 3" xfId="1770" xr:uid="{00000000-0005-0000-0000-0000020B0000}"/>
    <cellStyle name="Migliaia 42 2 3 2" xfId="4999" xr:uid="{00000000-0005-0000-0000-0000030B0000}"/>
    <cellStyle name="Migliaia 42 2 4" xfId="1771" xr:uid="{00000000-0005-0000-0000-0000040B0000}"/>
    <cellStyle name="Migliaia 42 2 5" xfId="4266" xr:uid="{00000000-0005-0000-0000-0000050B0000}"/>
    <cellStyle name="Migliaia 42 3" xfId="1772" xr:uid="{00000000-0005-0000-0000-0000060B0000}"/>
    <cellStyle name="Migliaia 42 3 2" xfId="1773" xr:uid="{00000000-0005-0000-0000-0000070B0000}"/>
    <cellStyle name="Migliaia 42 3 2 2" xfId="1774" xr:uid="{00000000-0005-0000-0000-0000080B0000}"/>
    <cellStyle name="Migliaia 42 3 2 2 2" xfId="5411" xr:uid="{00000000-0005-0000-0000-0000090B0000}"/>
    <cellStyle name="Migliaia 42 3 2 3" xfId="1775" xr:uid="{00000000-0005-0000-0000-00000A0B0000}"/>
    <cellStyle name="Migliaia 42 3 2 4" xfId="4268" xr:uid="{00000000-0005-0000-0000-00000B0B0000}"/>
    <cellStyle name="Migliaia 42 3 2 5" xfId="4458" xr:uid="{00000000-0005-0000-0000-00000C0B0000}"/>
    <cellStyle name="Migliaia 42 3 3" xfId="1776" xr:uid="{00000000-0005-0000-0000-00000D0B0000}"/>
    <cellStyle name="Migliaia 42 3 3 2" xfId="1777" xr:uid="{00000000-0005-0000-0000-00000E0B0000}"/>
    <cellStyle name="Migliaia 42 3 3 3" xfId="5410" xr:uid="{00000000-0005-0000-0000-00000F0B0000}"/>
    <cellStyle name="Migliaia 42 3 4" xfId="1778" xr:uid="{00000000-0005-0000-0000-0000100B0000}"/>
    <cellStyle name="Migliaia 42 3 4 2" xfId="1779" xr:uid="{00000000-0005-0000-0000-0000110B0000}"/>
    <cellStyle name="Migliaia 42 3 4 3" xfId="5795" xr:uid="{00000000-0005-0000-0000-0000120B0000}"/>
    <cellStyle name="Migliaia 42 3 5" xfId="1780" xr:uid="{00000000-0005-0000-0000-0000130B0000}"/>
    <cellStyle name="Migliaia 42 3 5 2" xfId="5000" xr:uid="{00000000-0005-0000-0000-0000140B0000}"/>
    <cellStyle name="Migliaia 42 3 6" xfId="1781" xr:uid="{00000000-0005-0000-0000-0000150B0000}"/>
    <cellStyle name="Migliaia 42 3 7" xfId="4267" xr:uid="{00000000-0005-0000-0000-0000160B0000}"/>
    <cellStyle name="Migliaia 42 3 8" xfId="4459" xr:uid="{00000000-0005-0000-0000-0000170B0000}"/>
    <cellStyle name="Migliaia 42 4" xfId="1782" xr:uid="{00000000-0005-0000-0000-0000180B0000}"/>
    <cellStyle name="Migliaia 42 4 2" xfId="1783" xr:uid="{00000000-0005-0000-0000-0000190B0000}"/>
    <cellStyle name="Migliaia 42 4 3" xfId="4457" xr:uid="{00000000-0005-0000-0000-00001A0B0000}"/>
    <cellStyle name="Migliaia 42 4 4" xfId="5412" xr:uid="{00000000-0005-0000-0000-00001B0B0000}"/>
    <cellStyle name="Migliaia 42 5" xfId="1784" xr:uid="{00000000-0005-0000-0000-00001C0B0000}"/>
    <cellStyle name="Migliaia 42 5 2" xfId="1785" xr:uid="{00000000-0005-0000-0000-00001D0B0000}"/>
    <cellStyle name="Migliaia 42 5 3" xfId="4456" xr:uid="{00000000-0005-0000-0000-00001E0B0000}"/>
    <cellStyle name="Migliaia 42 6" xfId="1786" xr:uid="{00000000-0005-0000-0000-00001F0B0000}"/>
    <cellStyle name="Migliaia 42 6 2" xfId="1787" xr:uid="{00000000-0005-0000-0000-0000200B0000}"/>
    <cellStyle name="Migliaia 42 6 3" xfId="5408" xr:uid="{00000000-0005-0000-0000-0000210B0000}"/>
    <cellStyle name="Migliaia 42 7" xfId="1788" xr:uid="{00000000-0005-0000-0000-0000220B0000}"/>
    <cellStyle name="Migliaia 42 7 2" xfId="4998" xr:uid="{00000000-0005-0000-0000-0000230B0000}"/>
    <cellStyle name="Migliaia 42 8" xfId="1789" xr:uid="{00000000-0005-0000-0000-0000240B0000}"/>
    <cellStyle name="Migliaia 42 8 2" xfId="4625" xr:uid="{00000000-0005-0000-0000-0000250B0000}"/>
    <cellStyle name="Migliaia 42 9" xfId="4265" xr:uid="{00000000-0005-0000-0000-0000260B0000}"/>
    <cellStyle name="Migliaia 43" xfId="1790" xr:uid="{00000000-0005-0000-0000-0000270B0000}"/>
    <cellStyle name="Migliaia 43 2" xfId="1791" xr:uid="{00000000-0005-0000-0000-0000280B0000}"/>
    <cellStyle name="Migliaia 43 2 2" xfId="1792" xr:uid="{00000000-0005-0000-0000-0000290B0000}"/>
    <cellStyle name="Migliaia 43 2 2 2" xfId="1793" xr:uid="{00000000-0005-0000-0000-00002A0B0000}"/>
    <cellStyle name="Migliaia 43 2 2 3" xfId="5414" xr:uid="{00000000-0005-0000-0000-00002B0B0000}"/>
    <cellStyle name="Migliaia 43 2 3" xfId="1794" xr:uid="{00000000-0005-0000-0000-00002C0B0000}"/>
    <cellStyle name="Migliaia 43 2 3 2" xfId="5002" xr:uid="{00000000-0005-0000-0000-00002D0B0000}"/>
    <cellStyle name="Migliaia 43 2 4" xfId="1795" xr:uid="{00000000-0005-0000-0000-00002E0B0000}"/>
    <cellStyle name="Migliaia 43 2 5" xfId="4270" xr:uid="{00000000-0005-0000-0000-00002F0B0000}"/>
    <cellStyle name="Migliaia 43 3" xfId="1796" xr:uid="{00000000-0005-0000-0000-0000300B0000}"/>
    <cellStyle name="Migliaia 43 3 2" xfId="1797" xr:uid="{00000000-0005-0000-0000-0000310B0000}"/>
    <cellStyle name="Migliaia 43 3 2 2" xfId="1798" xr:uid="{00000000-0005-0000-0000-0000320B0000}"/>
    <cellStyle name="Migliaia 43 3 2 2 2" xfId="5416" xr:uid="{00000000-0005-0000-0000-0000330B0000}"/>
    <cellStyle name="Migliaia 43 3 2 3" xfId="1799" xr:uid="{00000000-0005-0000-0000-0000340B0000}"/>
    <cellStyle name="Migliaia 43 3 2 4" xfId="4272" xr:uid="{00000000-0005-0000-0000-0000350B0000}"/>
    <cellStyle name="Migliaia 43 3 2 5" xfId="4453" xr:uid="{00000000-0005-0000-0000-0000360B0000}"/>
    <cellStyle name="Migliaia 43 3 3" xfId="1800" xr:uid="{00000000-0005-0000-0000-0000370B0000}"/>
    <cellStyle name="Migliaia 43 3 3 2" xfId="1801" xr:uid="{00000000-0005-0000-0000-0000380B0000}"/>
    <cellStyle name="Migliaia 43 3 3 3" xfId="5415" xr:uid="{00000000-0005-0000-0000-0000390B0000}"/>
    <cellStyle name="Migliaia 43 3 4" xfId="1802" xr:uid="{00000000-0005-0000-0000-00003A0B0000}"/>
    <cellStyle name="Migliaia 43 3 4 2" xfId="1803" xr:uid="{00000000-0005-0000-0000-00003B0B0000}"/>
    <cellStyle name="Migliaia 43 3 4 3" xfId="5796" xr:uid="{00000000-0005-0000-0000-00003C0B0000}"/>
    <cellStyle name="Migliaia 43 3 5" xfId="1804" xr:uid="{00000000-0005-0000-0000-00003D0B0000}"/>
    <cellStyle name="Migliaia 43 3 5 2" xfId="5003" xr:uid="{00000000-0005-0000-0000-00003E0B0000}"/>
    <cellStyle name="Migliaia 43 3 6" xfId="1805" xr:uid="{00000000-0005-0000-0000-00003F0B0000}"/>
    <cellStyle name="Migliaia 43 3 7" xfId="4271" xr:uid="{00000000-0005-0000-0000-0000400B0000}"/>
    <cellStyle name="Migliaia 43 3 8" xfId="4454" xr:uid="{00000000-0005-0000-0000-0000410B0000}"/>
    <cellStyle name="Migliaia 43 4" xfId="1806" xr:uid="{00000000-0005-0000-0000-0000420B0000}"/>
    <cellStyle name="Migliaia 43 4 2" xfId="1807" xr:uid="{00000000-0005-0000-0000-0000430B0000}"/>
    <cellStyle name="Migliaia 43 4 3" xfId="4452" xr:uid="{00000000-0005-0000-0000-0000440B0000}"/>
    <cellStyle name="Migliaia 43 4 4" xfId="5417" xr:uid="{00000000-0005-0000-0000-0000450B0000}"/>
    <cellStyle name="Migliaia 43 5" xfId="1808" xr:uid="{00000000-0005-0000-0000-0000460B0000}"/>
    <cellStyle name="Migliaia 43 5 2" xfId="1809" xr:uid="{00000000-0005-0000-0000-0000470B0000}"/>
    <cellStyle name="Migliaia 43 5 3" xfId="4451" xr:uid="{00000000-0005-0000-0000-0000480B0000}"/>
    <cellStyle name="Migliaia 43 6" xfId="1810" xr:uid="{00000000-0005-0000-0000-0000490B0000}"/>
    <cellStyle name="Migliaia 43 6 2" xfId="1811" xr:uid="{00000000-0005-0000-0000-00004A0B0000}"/>
    <cellStyle name="Migliaia 43 6 3" xfId="5413" xr:uid="{00000000-0005-0000-0000-00004B0B0000}"/>
    <cellStyle name="Migliaia 43 7" xfId="1812" xr:uid="{00000000-0005-0000-0000-00004C0B0000}"/>
    <cellStyle name="Migliaia 43 7 2" xfId="5001" xr:uid="{00000000-0005-0000-0000-00004D0B0000}"/>
    <cellStyle name="Migliaia 43 8" xfId="1813" xr:uid="{00000000-0005-0000-0000-00004E0B0000}"/>
    <cellStyle name="Migliaia 43 8 2" xfId="4626" xr:uid="{00000000-0005-0000-0000-00004F0B0000}"/>
    <cellStyle name="Migliaia 43 9" xfId="4269" xr:uid="{00000000-0005-0000-0000-0000500B0000}"/>
    <cellStyle name="Migliaia 44" xfId="1814" xr:uid="{00000000-0005-0000-0000-0000510B0000}"/>
    <cellStyle name="Migliaia 44 2" xfId="1815" xr:uid="{00000000-0005-0000-0000-0000520B0000}"/>
    <cellStyle name="Migliaia 44 2 2" xfId="1816" xr:uid="{00000000-0005-0000-0000-0000530B0000}"/>
    <cellStyle name="Migliaia 44 2 2 2" xfId="1817" xr:uid="{00000000-0005-0000-0000-0000540B0000}"/>
    <cellStyle name="Migliaia 44 2 2 3" xfId="5419" xr:uid="{00000000-0005-0000-0000-0000550B0000}"/>
    <cellStyle name="Migliaia 44 2 3" xfId="1818" xr:uid="{00000000-0005-0000-0000-0000560B0000}"/>
    <cellStyle name="Migliaia 44 2 3 2" xfId="5005" xr:uid="{00000000-0005-0000-0000-0000570B0000}"/>
    <cellStyle name="Migliaia 44 2 4" xfId="1819" xr:uid="{00000000-0005-0000-0000-0000580B0000}"/>
    <cellStyle name="Migliaia 44 2 5" xfId="4274" xr:uid="{00000000-0005-0000-0000-0000590B0000}"/>
    <cellStyle name="Migliaia 44 3" xfId="1820" xr:uid="{00000000-0005-0000-0000-00005A0B0000}"/>
    <cellStyle name="Migliaia 44 3 2" xfId="1821" xr:uid="{00000000-0005-0000-0000-00005B0B0000}"/>
    <cellStyle name="Migliaia 44 3 2 2" xfId="1822" xr:uid="{00000000-0005-0000-0000-00005C0B0000}"/>
    <cellStyle name="Migliaia 44 3 2 2 2" xfId="5421" xr:uid="{00000000-0005-0000-0000-00005D0B0000}"/>
    <cellStyle name="Migliaia 44 3 2 3" xfId="1823" xr:uid="{00000000-0005-0000-0000-00005E0B0000}"/>
    <cellStyle name="Migliaia 44 3 2 4" xfId="4276" xr:uid="{00000000-0005-0000-0000-00005F0B0000}"/>
    <cellStyle name="Migliaia 44 3 2 5" xfId="4449" xr:uid="{00000000-0005-0000-0000-0000600B0000}"/>
    <cellStyle name="Migliaia 44 3 3" xfId="1824" xr:uid="{00000000-0005-0000-0000-0000610B0000}"/>
    <cellStyle name="Migliaia 44 3 3 2" xfId="1825" xr:uid="{00000000-0005-0000-0000-0000620B0000}"/>
    <cellStyle name="Migliaia 44 3 3 3" xfId="5420" xr:uid="{00000000-0005-0000-0000-0000630B0000}"/>
    <cellStyle name="Migliaia 44 3 4" xfId="1826" xr:uid="{00000000-0005-0000-0000-0000640B0000}"/>
    <cellStyle name="Migliaia 44 3 4 2" xfId="1827" xr:uid="{00000000-0005-0000-0000-0000650B0000}"/>
    <cellStyle name="Migliaia 44 3 4 3" xfId="5797" xr:uid="{00000000-0005-0000-0000-0000660B0000}"/>
    <cellStyle name="Migliaia 44 3 5" xfId="1828" xr:uid="{00000000-0005-0000-0000-0000670B0000}"/>
    <cellStyle name="Migliaia 44 3 5 2" xfId="5006" xr:uid="{00000000-0005-0000-0000-0000680B0000}"/>
    <cellStyle name="Migliaia 44 3 6" xfId="1829" xr:uid="{00000000-0005-0000-0000-0000690B0000}"/>
    <cellStyle name="Migliaia 44 3 7" xfId="4275" xr:uid="{00000000-0005-0000-0000-00006A0B0000}"/>
    <cellStyle name="Migliaia 44 3 8" xfId="4450" xr:uid="{00000000-0005-0000-0000-00006B0B0000}"/>
    <cellStyle name="Migliaia 44 4" xfId="1830" xr:uid="{00000000-0005-0000-0000-00006C0B0000}"/>
    <cellStyle name="Migliaia 44 4 2" xfId="1831" xr:uid="{00000000-0005-0000-0000-00006D0B0000}"/>
    <cellStyle name="Migliaia 44 4 3" xfId="4448" xr:uid="{00000000-0005-0000-0000-00006E0B0000}"/>
    <cellStyle name="Migliaia 44 4 4" xfId="5422" xr:uid="{00000000-0005-0000-0000-00006F0B0000}"/>
    <cellStyle name="Migliaia 44 5" xfId="1832" xr:uid="{00000000-0005-0000-0000-0000700B0000}"/>
    <cellStyle name="Migliaia 44 5 2" xfId="1833" xr:uid="{00000000-0005-0000-0000-0000710B0000}"/>
    <cellStyle name="Migliaia 44 5 3" xfId="4447" xr:uid="{00000000-0005-0000-0000-0000720B0000}"/>
    <cellStyle name="Migliaia 44 6" xfId="1834" xr:uid="{00000000-0005-0000-0000-0000730B0000}"/>
    <cellStyle name="Migliaia 44 6 2" xfId="1835" xr:uid="{00000000-0005-0000-0000-0000740B0000}"/>
    <cellStyle name="Migliaia 44 6 3" xfId="5418" xr:uid="{00000000-0005-0000-0000-0000750B0000}"/>
    <cellStyle name="Migliaia 44 7" xfId="1836" xr:uid="{00000000-0005-0000-0000-0000760B0000}"/>
    <cellStyle name="Migliaia 44 7 2" xfId="5004" xr:uid="{00000000-0005-0000-0000-0000770B0000}"/>
    <cellStyle name="Migliaia 44 8" xfId="1837" xr:uid="{00000000-0005-0000-0000-0000780B0000}"/>
    <cellStyle name="Migliaia 44 8 2" xfId="4627" xr:uid="{00000000-0005-0000-0000-0000790B0000}"/>
    <cellStyle name="Migliaia 44 9" xfId="4273" xr:uid="{00000000-0005-0000-0000-00007A0B0000}"/>
    <cellStyle name="Migliaia 45" xfId="1838" xr:uid="{00000000-0005-0000-0000-00007B0B0000}"/>
    <cellStyle name="Migliaia 45 2" xfId="1839" xr:uid="{00000000-0005-0000-0000-00007C0B0000}"/>
    <cellStyle name="Migliaia 45 2 2" xfId="1840" xr:uid="{00000000-0005-0000-0000-00007D0B0000}"/>
    <cellStyle name="Migliaia 45 2 2 2" xfId="1841" xr:uid="{00000000-0005-0000-0000-00007E0B0000}"/>
    <cellStyle name="Migliaia 45 2 2 3" xfId="5424" xr:uid="{00000000-0005-0000-0000-00007F0B0000}"/>
    <cellStyle name="Migliaia 45 2 3" xfId="1842" xr:uid="{00000000-0005-0000-0000-0000800B0000}"/>
    <cellStyle name="Migliaia 45 2 3 2" xfId="5008" xr:uid="{00000000-0005-0000-0000-0000810B0000}"/>
    <cellStyle name="Migliaia 45 2 4" xfId="1843" xr:uid="{00000000-0005-0000-0000-0000820B0000}"/>
    <cellStyle name="Migliaia 45 2 5" xfId="4278" xr:uid="{00000000-0005-0000-0000-0000830B0000}"/>
    <cellStyle name="Migliaia 45 3" xfId="1844" xr:uid="{00000000-0005-0000-0000-0000840B0000}"/>
    <cellStyle name="Migliaia 45 3 2" xfId="1845" xr:uid="{00000000-0005-0000-0000-0000850B0000}"/>
    <cellStyle name="Migliaia 45 3 2 2" xfId="1846" xr:uid="{00000000-0005-0000-0000-0000860B0000}"/>
    <cellStyle name="Migliaia 45 3 2 2 2" xfId="5426" xr:uid="{00000000-0005-0000-0000-0000870B0000}"/>
    <cellStyle name="Migliaia 45 3 2 3" xfId="1847" xr:uid="{00000000-0005-0000-0000-0000880B0000}"/>
    <cellStyle name="Migliaia 45 3 2 4" xfId="4280" xr:uid="{00000000-0005-0000-0000-0000890B0000}"/>
    <cellStyle name="Migliaia 45 3 2 5" xfId="4444" xr:uid="{00000000-0005-0000-0000-00008A0B0000}"/>
    <cellStyle name="Migliaia 45 3 3" xfId="1848" xr:uid="{00000000-0005-0000-0000-00008B0B0000}"/>
    <cellStyle name="Migliaia 45 3 3 2" xfId="1849" xr:uid="{00000000-0005-0000-0000-00008C0B0000}"/>
    <cellStyle name="Migliaia 45 3 3 3" xfId="5425" xr:uid="{00000000-0005-0000-0000-00008D0B0000}"/>
    <cellStyle name="Migliaia 45 3 4" xfId="1850" xr:uid="{00000000-0005-0000-0000-00008E0B0000}"/>
    <cellStyle name="Migliaia 45 3 4 2" xfId="1851" xr:uid="{00000000-0005-0000-0000-00008F0B0000}"/>
    <cellStyle name="Migliaia 45 3 4 3" xfId="5798" xr:uid="{00000000-0005-0000-0000-0000900B0000}"/>
    <cellStyle name="Migliaia 45 3 5" xfId="1852" xr:uid="{00000000-0005-0000-0000-0000910B0000}"/>
    <cellStyle name="Migliaia 45 3 5 2" xfId="5009" xr:uid="{00000000-0005-0000-0000-0000920B0000}"/>
    <cellStyle name="Migliaia 45 3 6" xfId="1853" xr:uid="{00000000-0005-0000-0000-0000930B0000}"/>
    <cellStyle name="Migliaia 45 3 7" xfId="4279" xr:uid="{00000000-0005-0000-0000-0000940B0000}"/>
    <cellStyle name="Migliaia 45 3 8" xfId="4445" xr:uid="{00000000-0005-0000-0000-0000950B0000}"/>
    <cellStyle name="Migliaia 45 4" xfId="1854" xr:uid="{00000000-0005-0000-0000-0000960B0000}"/>
    <cellStyle name="Migliaia 45 4 2" xfId="1855" xr:uid="{00000000-0005-0000-0000-0000970B0000}"/>
    <cellStyle name="Migliaia 45 4 3" xfId="4443" xr:uid="{00000000-0005-0000-0000-0000980B0000}"/>
    <cellStyle name="Migliaia 45 4 4" xfId="5427" xr:uid="{00000000-0005-0000-0000-0000990B0000}"/>
    <cellStyle name="Migliaia 45 5" xfId="1856" xr:uid="{00000000-0005-0000-0000-00009A0B0000}"/>
    <cellStyle name="Migliaia 45 5 2" xfId="1857" xr:uid="{00000000-0005-0000-0000-00009B0B0000}"/>
    <cellStyle name="Migliaia 45 5 3" xfId="4442" xr:uid="{00000000-0005-0000-0000-00009C0B0000}"/>
    <cellStyle name="Migliaia 45 6" xfId="1858" xr:uid="{00000000-0005-0000-0000-00009D0B0000}"/>
    <cellStyle name="Migliaia 45 6 2" xfId="1859" xr:uid="{00000000-0005-0000-0000-00009E0B0000}"/>
    <cellStyle name="Migliaia 45 6 3" xfId="5423" xr:uid="{00000000-0005-0000-0000-00009F0B0000}"/>
    <cellStyle name="Migliaia 45 7" xfId="1860" xr:uid="{00000000-0005-0000-0000-0000A00B0000}"/>
    <cellStyle name="Migliaia 45 7 2" xfId="5007" xr:uid="{00000000-0005-0000-0000-0000A10B0000}"/>
    <cellStyle name="Migliaia 45 8" xfId="1861" xr:uid="{00000000-0005-0000-0000-0000A20B0000}"/>
    <cellStyle name="Migliaia 45 8 2" xfId="4628" xr:uid="{00000000-0005-0000-0000-0000A30B0000}"/>
    <cellStyle name="Migliaia 45 9" xfId="4277" xr:uid="{00000000-0005-0000-0000-0000A40B0000}"/>
    <cellStyle name="Migliaia 46" xfId="1862" xr:uid="{00000000-0005-0000-0000-0000A50B0000}"/>
    <cellStyle name="Migliaia 46 2" xfId="1863" xr:uid="{00000000-0005-0000-0000-0000A60B0000}"/>
    <cellStyle name="Migliaia 46 2 2" xfId="1864" xr:uid="{00000000-0005-0000-0000-0000A70B0000}"/>
    <cellStyle name="Migliaia 46 2 2 2" xfId="1865" xr:uid="{00000000-0005-0000-0000-0000A80B0000}"/>
    <cellStyle name="Migliaia 46 2 2 3" xfId="5429" xr:uid="{00000000-0005-0000-0000-0000A90B0000}"/>
    <cellStyle name="Migliaia 46 2 3" xfId="1866" xr:uid="{00000000-0005-0000-0000-0000AA0B0000}"/>
    <cellStyle name="Migliaia 46 2 3 2" xfId="5011" xr:uid="{00000000-0005-0000-0000-0000AB0B0000}"/>
    <cellStyle name="Migliaia 46 2 4" xfId="1867" xr:uid="{00000000-0005-0000-0000-0000AC0B0000}"/>
    <cellStyle name="Migliaia 46 2 5" xfId="4282" xr:uid="{00000000-0005-0000-0000-0000AD0B0000}"/>
    <cellStyle name="Migliaia 46 3" xfId="1868" xr:uid="{00000000-0005-0000-0000-0000AE0B0000}"/>
    <cellStyle name="Migliaia 46 3 2" xfId="1869" xr:uid="{00000000-0005-0000-0000-0000AF0B0000}"/>
    <cellStyle name="Migliaia 46 3 2 2" xfId="1870" xr:uid="{00000000-0005-0000-0000-0000B00B0000}"/>
    <cellStyle name="Migliaia 46 3 2 2 2" xfId="5431" xr:uid="{00000000-0005-0000-0000-0000B10B0000}"/>
    <cellStyle name="Migliaia 46 3 2 3" xfId="1871" xr:uid="{00000000-0005-0000-0000-0000B20B0000}"/>
    <cellStyle name="Migliaia 46 3 2 4" xfId="4284" xr:uid="{00000000-0005-0000-0000-0000B30B0000}"/>
    <cellStyle name="Migliaia 46 3 2 5" xfId="4440" xr:uid="{00000000-0005-0000-0000-0000B40B0000}"/>
    <cellStyle name="Migliaia 46 3 3" xfId="1872" xr:uid="{00000000-0005-0000-0000-0000B50B0000}"/>
    <cellStyle name="Migliaia 46 3 3 2" xfId="1873" xr:uid="{00000000-0005-0000-0000-0000B60B0000}"/>
    <cellStyle name="Migliaia 46 3 3 3" xfId="5430" xr:uid="{00000000-0005-0000-0000-0000B70B0000}"/>
    <cellStyle name="Migliaia 46 3 4" xfId="1874" xr:uid="{00000000-0005-0000-0000-0000B80B0000}"/>
    <cellStyle name="Migliaia 46 3 4 2" xfId="1875" xr:uid="{00000000-0005-0000-0000-0000B90B0000}"/>
    <cellStyle name="Migliaia 46 3 4 3" xfId="5799" xr:uid="{00000000-0005-0000-0000-0000BA0B0000}"/>
    <cellStyle name="Migliaia 46 3 5" xfId="1876" xr:uid="{00000000-0005-0000-0000-0000BB0B0000}"/>
    <cellStyle name="Migliaia 46 3 5 2" xfId="5012" xr:uid="{00000000-0005-0000-0000-0000BC0B0000}"/>
    <cellStyle name="Migliaia 46 3 6" xfId="1877" xr:uid="{00000000-0005-0000-0000-0000BD0B0000}"/>
    <cellStyle name="Migliaia 46 3 7" xfId="4283" xr:uid="{00000000-0005-0000-0000-0000BE0B0000}"/>
    <cellStyle name="Migliaia 46 3 8" xfId="4441" xr:uid="{00000000-0005-0000-0000-0000BF0B0000}"/>
    <cellStyle name="Migliaia 46 4" xfId="1878" xr:uid="{00000000-0005-0000-0000-0000C00B0000}"/>
    <cellStyle name="Migliaia 46 4 2" xfId="1879" xr:uid="{00000000-0005-0000-0000-0000C10B0000}"/>
    <cellStyle name="Migliaia 46 4 3" xfId="4439" xr:uid="{00000000-0005-0000-0000-0000C20B0000}"/>
    <cellStyle name="Migliaia 46 4 4" xfId="5432" xr:uid="{00000000-0005-0000-0000-0000C30B0000}"/>
    <cellStyle name="Migliaia 46 5" xfId="1880" xr:uid="{00000000-0005-0000-0000-0000C40B0000}"/>
    <cellStyle name="Migliaia 46 5 2" xfId="1881" xr:uid="{00000000-0005-0000-0000-0000C50B0000}"/>
    <cellStyle name="Migliaia 46 5 3" xfId="4438" xr:uid="{00000000-0005-0000-0000-0000C60B0000}"/>
    <cellStyle name="Migliaia 46 6" xfId="1882" xr:uid="{00000000-0005-0000-0000-0000C70B0000}"/>
    <cellStyle name="Migliaia 46 6 2" xfId="1883" xr:uid="{00000000-0005-0000-0000-0000C80B0000}"/>
    <cellStyle name="Migliaia 46 6 3" xfId="5428" xr:uid="{00000000-0005-0000-0000-0000C90B0000}"/>
    <cellStyle name="Migliaia 46 7" xfId="1884" xr:uid="{00000000-0005-0000-0000-0000CA0B0000}"/>
    <cellStyle name="Migliaia 46 7 2" xfId="5010" xr:uid="{00000000-0005-0000-0000-0000CB0B0000}"/>
    <cellStyle name="Migliaia 46 8" xfId="1885" xr:uid="{00000000-0005-0000-0000-0000CC0B0000}"/>
    <cellStyle name="Migliaia 46 8 2" xfId="4629" xr:uid="{00000000-0005-0000-0000-0000CD0B0000}"/>
    <cellStyle name="Migliaia 46 9" xfId="4281" xr:uid="{00000000-0005-0000-0000-0000CE0B0000}"/>
    <cellStyle name="Migliaia 47" xfId="1886" xr:uid="{00000000-0005-0000-0000-0000CF0B0000}"/>
    <cellStyle name="Migliaia 47 2" xfId="1887" xr:uid="{00000000-0005-0000-0000-0000D00B0000}"/>
    <cellStyle name="Migliaia 47 2 2" xfId="1888" xr:uid="{00000000-0005-0000-0000-0000D10B0000}"/>
    <cellStyle name="Migliaia 47 2 2 2" xfId="1889" xr:uid="{00000000-0005-0000-0000-0000D20B0000}"/>
    <cellStyle name="Migliaia 47 2 2 3" xfId="5434" xr:uid="{00000000-0005-0000-0000-0000D30B0000}"/>
    <cellStyle name="Migliaia 47 2 3" xfId="1890" xr:uid="{00000000-0005-0000-0000-0000D40B0000}"/>
    <cellStyle name="Migliaia 47 2 3 2" xfId="5014" xr:uid="{00000000-0005-0000-0000-0000D50B0000}"/>
    <cellStyle name="Migliaia 47 2 4" xfId="1891" xr:uid="{00000000-0005-0000-0000-0000D60B0000}"/>
    <cellStyle name="Migliaia 47 2 5" xfId="4286" xr:uid="{00000000-0005-0000-0000-0000D70B0000}"/>
    <cellStyle name="Migliaia 47 3" xfId="1892" xr:uid="{00000000-0005-0000-0000-0000D80B0000}"/>
    <cellStyle name="Migliaia 47 3 2" xfId="1893" xr:uid="{00000000-0005-0000-0000-0000D90B0000}"/>
    <cellStyle name="Migliaia 47 3 2 2" xfId="1894" xr:uid="{00000000-0005-0000-0000-0000DA0B0000}"/>
    <cellStyle name="Migliaia 47 3 2 2 2" xfId="5436" xr:uid="{00000000-0005-0000-0000-0000DB0B0000}"/>
    <cellStyle name="Migliaia 47 3 2 3" xfId="1895" xr:uid="{00000000-0005-0000-0000-0000DC0B0000}"/>
    <cellStyle name="Migliaia 47 3 2 4" xfId="4288" xr:uid="{00000000-0005-0000-0000-0000DD0B0000}"/>
    <cellStyle name="Migliaia 47 3 2 5" xfId="4435" xr:uid="{00000000-0005-0000-0000-0000DE0B0000}"/>
    <cellStyle name="Migliaia 47 3 3" xfId="1896" xr:uid="{00000000-0005-0000-0000-0000DF0B0000}"/>
    <cellStyle name="Migliaia 47 3 3 2" xfId="1897" xr:uid="{00000000-0005-0000-0000-0000E00B0000}"/>
    <cellStyle name="Migliaia 47 3 3 3" xfId="5435" xr:uid="{00000000-0005-0000-0000-0000E10B0000}"/>
    <cellStyle name="Migliaia 47 3 4" xfId="1898" xr:uid="{00000000-0005-0000-0000-0000E20B0000}"/>
    <cellStyle name="Migliaia 47 3 4 2" xfId="1899" xr:uid="{00000000-0005-0000-0000-0000E30B0000}"/>
    <cellStyle name="Migliaia 47 3 4 3" xfId="5800" xr:uid="{00000000-0005-0000-0000-0000E40B0000}"/>
    <cellStyle name="Migliaia 47 3 5" xfId="1900" xr:uid="{00000000-0005-0000-0000-0000E50B0000}"/>
    <cellStyle name="Migliaia 47 3 5 2" xfId="5015" xr:uid="{00000000-0005-0000-0000-0000E60B0000}"/>
    <cellStyle name="Migliaia 47 3 6" xfId="1901" xr:uid="{00000000-0005-0000-0000-0000E70B0000}"/>
    <cellStyle name="Migliaia 47 3 7" xfId="4287" xr:uid="{00000000-0005-0000-0000-0000E80B0000}"/>
    <cellStyle name="Migliaia 47 3 8" xfId="4436" xr:uid="{00000000-0005-0000-0000-0000E90B0000}"/>
    <cellStyle name="Migliaia 47 4" xfId="1902" xr:uid="{00000000-0005-0000-0000-0000EA0B0000}"/>
    <cellStyle name="Migliaia 47 4 2" xfId="1903" xr:uid="{00000000-0005-0000-0000-0000EB0B0000}"/>
    <cellStyle name="Migliaia 47 4 3" xfId="4434" xr:uid="{00000000-0005-0000-0000-0000EC0B0000}"/>
    <cellStyle name="Migliaia 47 4 4" xfId="5437" xr:uid="{00000000-0005-0000-0000-0000ED0B0000}"/>
    <cellStyle name="Migliaia 47 5" xfId="1904" xr:uid="{00000000-0005-0000-0000-0000EE0B0000}"/>
    <cellStyle name="Migliaia 47 5 2" xfId="1905" xr:uid="{00000000-0005-0000-0000-0000EF0B0000}"/>
    <cellStyle name="Migliaia 47 5 3" xfId="4433" xr:uid="{00000000-0005-0000-0000-0000F00B0000}"/>
    <cellStyle name="Migliaia 47 6" xfId="1906" xr:uid="{00000000-0005-0000-0000-0000F10B0000}"/>
    <cellStyle name="Migliaia 47 6 2" xfId="1907" xr:uid="{00000000-0005-0000-0000-0000F20B0000}"/>
    <cellStyle name="Migliaia 47 6 3" xfId="5433" xr:uid="{00000000-0005-0000-0000-0000F30B0000}"/>
    <cellStyle name="Migliaia 47 7" xfId="1908" xr:uid="{00000000-0005-0000-0000-0000F40B0000}"/>
    <cellStyle name="Migliaia 47 7 2" xfId="5013" xr:uid="{00000000-0005-0000-0000-0000F50B0000}"/>
    <cellStyle name="Migliaia 47 8" xfId="1909" xr:uid="{00000000-0005-0000-0000-0000F60B0000}"/>
    <cellStyle name="Migliaia 47 8 2" xfId="4630" xr:uid="{00000000-0005-0000-0000-0000F70B0000}"/>
    <cellStyle name="Migliaia 47 9" xfId="4285" xr:uid="{00000000-0005-0000-0000-0000F80B0000}"/>
    <cellStyle name="Migliaia 48" xfId="1910" xr:uid="{00000000-0005-0000-0000-0000F90B0000}"/>
    <cellStyle name="Migliaia 48 2" xfId="1911" xr:uid="{00000000-0005-0000-0000-0000FA0B0000}"/>
    <cellStyle name="Migliaia 48 2 2" xfId="1912" xr:uid="{00000000-0005-0000-0000-0000FB0B0000}"/>
    <cellStyle name="Migliaia 48 2 2 2" xfId="1913" xr:uid="{00000000-0005-0000-0000-0000FC0B0000}"/>
    <cellStyle name="Migliaia 48 2 2 3" xfId="5439" xr:uid="{00000000-0005-0000-0000-0000FD0B0000}"/>
    <cellStyle name="Migliaia 48 2 3" xfId="1914" xr:uid="{00000000-0005-0000-0000-0000FE0B0000}"/>
    <cellStyle name="Migliaia 48 2 3 2" xfId="5017" xr:uid="{00000000-0005-0000-0000-0000FF0B0000}"/>
    <cellStyle name="Migliaia 48 2 4" xfId="1915" xr:uid="{00000000-0005-0000-0000-0000000C0000}"/>
    <cellStyle name="Migliaia 48 2 5" xfId="4290" xr:uid="{00000000-0005-0000-0000-0000010C0000}"/>
    <cellStyle name="Migliaia 48 3" xfId="1916" xr:uid="{00000000-0005-0000-0000-0000020C0000}"/>
    <cellStyle name="Migliaia 48 3 2" xfId="1917" xr:uid="{00000000-0005-0000-0000-0000030C0000}"/>
    <cellStyle name="Migliaia 48 3 2 2" xfId="1918" xr:uid="{00000000-0005-0000-0000-0000040C0000}"/>
    <cellStyle name="Migliaia 48 3 2 2 2" xfId="5441" xr:uid="{00000000-0005-0000-0000-0000050C0000}"/>
    <cellStyle name="Migliaia 48 3 2 3" xfId="1919" xr:uid="{00000000-0005-0000-0000-0000060C0000}"/>
    <cellStyle name="Migliaia 48 3 2 4" xfId="4292" xr:uid="{00000000-0005-0000-0000-0000070C0000}"/>
    <cellStyle name="Migliaia 48 3 2 5" xfId="4430" xr:uid="{00000000-0005-0000-0000-0000080C0000}"/>
    <cellStyle name="Migliaia 48 3 3" xfId="1920" xr:uid="{00000000-0005-0000-0000-0000090C0000}"/>
    <cellStyle name="Migliaia 48 3 3 2" xfId="1921" xr:uid="{00000000-0005-0000-0000-00000A0C0000}"/>
    <cellStyle name="Migliaia 48 3 3 3" xfId="5440" xr:uid="{00000000-0005-0000-0000-00000B0C0000}"/>
    <cellStyle name="Migliaia 48 3 4" xfId="1922" xr:uid="{00000000-0005-0000-0000-00000C0C0000}"/>
    <cellStyle name="Migliaia 48 3 4 2" xfId="1923" xr:uid="{00000000-0005-0000-0000-00000D0C0000}"/>
    <cellStyle name="Migliaia 48 3 4 3" xfId="5801" xr:uid="{00000000-0005-0000-0000-00000E0C0000}"/>
    <cellStyle name="Migliaia 48 3 5" xfId="1924" xr:uid="{00000000-0005-0000-0000-00000F0C0000}"/>
    <cellStyle name="Migliaia 48 3 5 2" xfId="5018" xr:uid="{00000000-0005-0000-0000-0000100C0000}"/>
    <cellStyle name="Migliaia 48 3 6" xfId="1925" xr:uid="{00000000-0005-0000-0000-0000110C0000}"/>
    <cellStyle name="Migliaia 48 3 7" xfId="4291" xr:uid="{00000000-0005-0000-0000-0000120C0000}"/>
    <cellStyle name="Migliaia 48 3 8" xfId="4431" xr:uid="{00000000-0005-0000-0000-0000130C0000}"/>
    <cellStyle name="Migliaia 48 4" xfId="1926" xr:uid="{00000000-0005-0000-0000-0000140C0000}"/>
    <cellStyle name="Migliaia 48 4 2" xfId="1927" xr:uid="{00000000-0005-0000-0000-0000150C0000}"/>
    <cellStyle name="Migliaia 48 4 3" xfId="4429" xr:uid="{00000000-0005-0000-0000-0000160C0000}"/>
    <cellStyle name="Migliaia 48 4 4" xfId="5442" xr:uid="{00000000-0005-0000-0000-0000170C0000}"/>
    <cellStyle name="Migliaia 48 5" xfId="1928" xr:uid="{00000000-0005-0000-0000-0000180C0000}"/>
    <cellStyle name="Migliaia 48 5 2" xfId="1929" xr:uid="{00000000-0005-0000-0000-0000190C0000}"/>
    <cellStyle name="Migliaia 48 5 3" xfId="4428" xr:uid="{00000000-0005-0000-0000-00001A0C0000}"/>
    <cellStyle name="Migliaia 48 6" xfId="1930" xr:uid="{00000000-0005-0000-0000-00001B0C0000}"/>
    <cellStyle name="Migliaia 48 6 2" xfId="1931" xr:uid="{00000000-0005-0000-0000-00001C0C0000}"/>
    <cellStyle name="Migliaia 48 6 3" xfId="5438" xr:uid="{00000000-0005-0000-0000-00001D0C0000}"/>
    <cellStyle name="Migliaia 48 7" xfId="1932" xr:uid="{00000000-0005-0000-0000-00001E0C0000}"/>
    <cellStyle name="Migliaia 48 7 2" xfId="5016" xr:uid="{00000000-0005-0000-0000-00001F0C0000}"/>
    <cellStyle name="Migliaia 48 8" xfId="1933" xr:uid="{00000000-0005-0000-0000-0000200C0000}"/>
    <cellStyle name="Migliaia 48 8 2" xfId="4631" xr:uid="{00000000-0005-0000-0000-0000210C0000}"/>
    <cellStyle name="Migliaia 48 9" xfId="4289" xr:uid="{00000000-0005-0000-0000-0000220C0000}"/>
    <cellStyle name="Migliaia 49" xfId="1934" xr:uid="{00000000-0005-0000-0000-0000230C0000}"/>
    <cellStyle name="Migliaia 49 2" xfId="1935" xr:uid="{00000000-0005-0000-0000-0000240C0000}"/>
    <cellStyle name="Migliaia 49 2 2" xfId="1936" xr:uid="{00000000-0005-0000-0000-0000250C0000}"/>
    <cellStyle name="Migliaia 49 2 2 2" xfId="1937" xr:uid="{00000000-0005-0000-0000-0000260C0000}"/>
    <cellStyle name="Migliaia 49 2 2 3" xfId="5444" xr:uid="{00000000-0005-0000-0000-0000270C0000}"/>
    <cellStyle name="Migliaia 49 2 3" xfId="1938" xr:uid="{00000000-0005-0000-0000-0000280C0000}"/>
    <cellStyle name="Migliaia 49 2 3 2" xfId="5020" xr:uid="{00000000-0005-0000-0000-0000290C0000}"/>
    <cellStyle name="Migliaia 49 2 4" xfId="1939" xr:uid="{00000000-0005-0000-0000-00002A0C0000}"/>
    <cellStyle name="Migliaia 49 2 5" xfId="4294" xr:uid="{00000000-0005-0000-0000-00002B0C0000}"/>
    <cellStyle name="Migliaia 49 3" xfId="1940" xr:uid="{00000000-0005-0000-0000-00002C0C0000}"/>
    <cellStyle name="Migliaia 49 3 2" xfId="1941" xr:uid="{00000000-0005-0000-0000-00002D0C0000}"/>
    <cellStyle name="Migliaia 49 3 2 2" xfId="1942" xr:uid="{00000000-0005-0000-0000-00002E0C0000}"/>
    <cellStyle name="Migliaia 49 3 2 2 2" xfId="5446" xr:uid="{00000000-0005-0000-0000-00002F0C0000}"/>
    <cellStyle name="Migliaia 49 3 2 3" xfId="1943" xr:uid="{00000000-0005-0000-0000-0000300C0000}"/>
    <cellStyle name="Migliaia 49 3 2 4" xfId="4296" xr:uid="{00000000-0005-0000-0000-0000310C0000}"/>
    <cellStyle name="Migliaia 49 3 2 5" xfId="4425" xr:uid="{00000000-0005-0000-0000-0000320C0000}"/>
    <cellStyle name="Migliaia 49 3 3" xfId="1944" xr:uid="{00000000-0005-0000-0000-0000330C0000}"/>
    <cellStyle name="Migliaia 49 3 3 2" xfId="1945" xr:uid="{00000000-0005-0000-0000-0000340C0000}"/>
    <cellStyle name="Migliaia 49 3 3 3" xfId="5445" xr:uid="{00000000-0005-0000-0000-0000350C0000}"/>
    <cellStyle name="Migliaia 49 3 4" xfId="1946" xr:uid="{00000000-0005-0000-0000-0000360C0000}"/>
    <cellStyle name="Migliaia 49 3 4 2" xfId="1947" xr:uid="{00000000-0005-0000-0000-0000370C0000}"/>
    <cellStyle name="Migliaia 49 3 4 3" xfId="5802" xr:uid="{00000000-0005-0000-0000-0000380C0000}"/>
    <cellStyle name="Migliaia 49 3 5" xfId="1948" xr:uid="{00000000-0005-0000-0000-0000390C0000}"/>
    <cellStyle name="Migliaia 49 3 5 2" xfId="5021" xr:uid="{00000000-0005-0000-0000-00003A0C0000}"/>
    <cellStyle name="Migliaia 49 3 6" xfId="1949" xr:uid="{00000000-0005-0000-0000-00003B0C0000}"/>
    <cellStyle name="Migliaia 49 3 7" xfId="4295" xr:uid="{00000000-0005-0000-0000-00003C0C0000}"/>
    <cellStyle name="Migliaia 49 3 8" xfId="4426" xr:uid="{00000000-0005-0000-0000-00003D0C0000}"/>
    <cellStyle name="Migliaia 49 4" xfId="1950" xr:uid="{00000000-0005-0000-0000-00003E0C0000}"/>
    <cellStyle name="Migliaia 49 4 2" xfId="1951" xr:uid="{00000000-0005-0000-0000-00003F0C0000}"/>
    <cellStyle name="Migliaia 49 4 3" xfId="4424" xr:uid="{00000000-0005-0000-0000-0000400C0000}"/>
    <cellStyle name="Migliaia 49 4 4" xfId="5447" xr:uid="{00000000-0005-0000-0000-0000410C0000}"/>
    <cellStyle name="Migliaia 49 5" xfId="1952" xr:uid="{00000000-0005-0000-0000-0000420C0000}"/>
    <cellStyle name="Migliaia 49 5 2" xfId="1953" xr:uid="{00000000-0005-0000-0000-0000430C0000}"/>
    <cellStyle name="Migliaia 49 5 3" xfId="4423" xr:uid="{00000000-0005-0000-0000-0000440C0000}"/>
    <cellStyle name="Migliaia 49 6" xfId="1954" xr:uid="{00000000-0005-0000-0000-0000450C0000}"/>
    <cellStyle name="Migliaia 49 6 2" xfId="1955" xr:uid="{00000000-0005-0000-0000-0000460C0000}"/>
    <cellStyle name="Migliaia 49 6 3" xfId="5443" xr:uid="{00000000-0005-0000-0000-0000470C0000}"/>
    <cellStyle name="Migliaia 49 7" xfId="1956" xr:uid="{00000000-0005-0000-0000-0000480C0000}"/>
    <cellStyle name="Migliaia 49 7 2" xfId="5019" xr:uid="{00000000-0005-0000-0000-0000490C0000}"/>
    <cellStyle name="Migliaia 49 8" xfId="1957" xr:uid="{00000000-0005-0000-0000-00004A0C0000}"/>
    <cellStyle name="Migliaia 49 8 2" xfId="4632" xr:uid="{00000000-0005-0000-0000-00004B0C0000}"/>
    <cellStyle name="Migliaia 49 9" xfId="4293" xr:uid="{00000000-0005-0000-0000-00004C0C0000}"/>
    <cellStyle name="Migliaia 5" xfId="1958" xr:uid="{00000000-0005-0000-0000-00004D0C0000}"/>
    <cellStyle name="Migliaia 5 2" xfId="1959" xr:uid="{00000000-0005-0000-0000-00004E0C0000}"/>
    <cellStyle name="Migliaia 5 2 2" xfId="1960" xr:uid="{00000000-0005-0000-0000-00004F0C0000}"/>
    <cellStyle name="Migliaia 5 2 2 2" xfId="1961" xr:uid="{00000000-0005-0000-0000-0000500C0000}"/>
    <cellStyle name="Migliaia 5 2 2 3" xfId="5449" xr:uid="{00000000-0005-0000-0000-0000510C0000}"/>
    <cellStyle name="Migliaia 5 2 3" xfId="1962" xr:uid="{00000000-0005-0000-0000-0000520C0000}"/>
    <cellStyle name="Migliaia 5 2 3 2" xfId="5023" xr:uid="{00000000-0005-0000-0000-0000530C0000}"/>
    <cellStyle name="Migliaia 5 2 4" xfId="1963" xr:uid="{00000000-0005-0000-0000-0000540C0000}"/>
    <cellStyle name="Migliaia 5 2 5" xfId="4298" xr:uid="{00000000-0005-0000-0000-0000550C0000}"/>
    <cellStyle name="Migliaia 5 3" xfId="1964" xr:uid="{00000000-0005-0000-0000-0000560C0000}"/>
    <cellStyle name="Migliaia 5 3 2" xfId="1965" xr:uid="{00000000-0005-0000-0000-0000570C0000}"/>
    <cellStyle name="Migliaia 5 3 2 2" xfId="1966" xr:uid="{00000000-0005-0000-0000-0000580C0000}"/>
    <cellStyle name="Migliaia 5 3 2 2 2" xfId="5451" xr:uid="{00000000-0005-0000-0000-0000590C0000}"/>
    <cellStyle name="Migliaia 5 3 2 3" xfId="1967" xr:uid="{00000000-0005-0000-0000-00005A0C0000}"/>
    <cellStyle name="Migliaia 5 3 2 4" xfId="4300" xr:uid="{00000000-0005-0000-0000-00005B0C0000}"/>
    <cellStyle name="Migliaia 5 3 2 5" xfId="4421" xr:uid="{00000000-0005-0000-0000-00005C0C0000}"/>
    <cellStyle name="Migliaia 5 3 3" xfId="1968" xr:uid="{00000000-0005-0000-0000-00005D0C0000}"/>
    <cellStyle name="Migliaia 5 3 3 2" xfId="1969" xr:uid="{00000000-0005-0000-0000-00005E0C0000}"/>
    <cellStyle name="Migliaia 5 3 3 3" xfId="5450" xr:uid="{00000000-0005-0000-0000-00005F0C0000}"/>
    <cellStyle name="Migliaia 5 3 4" xfId="1970" xr:uid="{00000000-0005-0000-0000-0000600C0000}"/>
    <cellStyle name="Migliaia 5 3 4 2" xfId="1971" xr:uid="{00000000-0005-0000-0000-0000610C0000}"/>
    <cellStyle name="Migliaia 5 3 4 3" xfId="5803" xr:uid="{00000000-0005-0000-0000-0000620C0000}"/>
    <cellStyle name="Migliaia 5 3 5" xfId="1972" xr:uid="{00000000-0005-0000-0000-0000630C0000}"/>
    <cellStyle name="Migliaia 5 3 5 2" xfId="5024" xr:uid="{00000000-0005-0000-0000-0000640C0000}"/>
    <cellStyle name="Migliaia 5 3 6" xfId="1973" xr:uid="{00000000-0005-0000-0000-0000650C0000}"/>
    <cellStyle name="Migliaia 5 3 7" xfId="4299" xr:uid="{00000000-0005-0000-0000-0000660C0000}"/>
    <cellStyle name="Migliaia 5 3 8" xfId="4422" xr:uid="{00000000-0005-0000-0000-0000670C0000}"/>
    <cellStyle name="Migliaia 5 4" xfId="1974" xr:uid="{00000000-0005-0000-0000-0000680C0000}"/>
    <cellStyle name="Migliaia 5 4 2" xfId="1975" xr:uid="{00000000-0005-0000-0000-0000690C0000}"/>
    <cellStyle name="Migliaia 5 4 3" xfId="4420" xr:uid="{00000000-0005-0000-0000-00006A0C0000}"/>
    <cellStyle name="Migliaia 5 4 4" xfId="5452" xr:uid="{00000000-0005-0000-0000-00006B0C0000}"/>
    <cellStyle name="Migliaia 5 5" xfId="1976" xr:uid="{00000000-0005-0000-0000-00006C0C0000}"/>
    <cellStyle name="Migliaia 5 5 2" xfId="1977" xr:uid="{00000000-0005-0000-0000-00006D0C0000}"/>
    <cellStyle name="Migliaia 5 5 3" xfId="4419" xr:uid="{00000000-0005-0000-0000-00006E0C0000}"/>
    <cellStyle name="Migliaia 5 6" xfId="1978" xr:uid="{00000000-0005-0000-0000-00006F0C0000}"/>
    <cellStyle name="Migliaia 5 6 2" xfId="1979" xr:uid="{00000000-0005-0000-0000-0000700C0000}"/>
    <cellStyle name="Migliaia 5 6 3" xfId="5448" xr:uid="{00000000-0005-0000-0000-0000710C0000}"/>
    <cellStyle name="Migliaia 5 7" xfId="1980" xr:uid="{00000000-0005-0000-0000-0000720C0000}"/>
    <cellStyle name="Migliaia 5 7 2" xfId="5022" xr:uid="{00000000-0005-0000-0000-0000730C0000}"/>
    <cellStyle name="Migliaia 5 8" xfId="1981" xr:uid="{00000000-0005-0000-0000-0000740C0000}"/>
    <cellStyle name="Migliaia 5 8 2" xfId="4633" xr:uid="{00000000-0005-0000-0000-0000750C0000}"/>
    <cellStyle name="Migliaia 5 9" xfId="4297" xr:uid="{00000000-0005-0000-0000-0000760C0000}"/>
    <cellStyle name="Migliaia 50" xfId="1982" xr:uid="{00000000-0005-0000-0000-0000770C0000}"/>
    <cellStyle name="Migliaia 50 2" xfId="1983" xr:uid="{00000000-0005-0000-0000-0000780C0000}"/>
    <cellStyle name="Migliaia 50 2 2" xfId="1984" xr:uid="{00000000-0005-0000-0000-0000790C0000}"/>
    <cellStyle name="Migliaia 50 2 2 2" xfId="1985" xr:uid="{00000000-0005-0000-0000-00007A0C0000}"/>
    <cellStyle name="Migliaia 50 2 2 3" xfId="5454" xr:uid="{00000000-0005-0000-0000-00007B0C0000}"/>
    <cellStyle name="Migliaia 50 2 3" xfId="1986" xr:uid="{00000000-0005-0000-0000-00007C0C0000}"/>
    <cellStyle name="Migliaia 50 2 3 2" xfId="5026" xr:uid="{00000000-0005-0000-0000-00007D0C0000}"/>
    <cellStyle name="Migliaia 50 2 4" xfId="1987" xr:uid="{00000000-0005-0000-0000-00007E0C0000}"/>
    <cellStyle name="Migliaia 50 2 5" xfId="4302" xr:uid="{00000000-0005-0000-0000-00007F0C0000}"/>
    <cellStyle name="Migliaia 50 3" xfId="1988" xr:uid="{00000000-0005-0000-0000-0000800C0000}"/>
    <cellStyle name="Migliaia 50 3 2" xfId="1989" xr:uid="{00000000-0005-0000-0000-0000810C0000}"/>
    <cellStyle name="Migliaia 50 3 2 2" xfId="1990" xr:uid="{00000000-0005-0000-0000-0000820C0000}"/>
    <cellStyle name="Migliaia 50 3 2 2 2" xfId="5456" xr:uid="{00000000-0005-0000-0000-0000830C0000}"/>
    <cellStyle name="Migliaia 50 3 2 3" xfId="1991" xr:uid="{00000000-0005-0000-0000-0000840C0000}"/>
    <cellStyle name="Migliaia 50 3 2 4" xfId="4304" xr:uid="{00000000-0005-0000-0000-0000850C0000}"/>
    <cellStyle name="Migliaia 50 3 2 5" xfId="4416" xr:uid="{00000000-0005-0000-0000-0000860C0000}"/>
    <cellStyle name="Migliaia 50 3 3" xfId="1992" xr:uid="{00000000-0005-0000-0000-0000870C0000}"/>
    <cellStyle name="Migliaia 50 3 3 2" xfId="1993" xr:uid="{00000000-0005-0000-0000-0000880C0000}"/>
    <cellStyle name="Migliaia 50 3 3 3" xfId="5455" xr:uid="{00000000-0005-0000-0000-0000890C0000}"/>
    <cellStyle name="Migliaia 50 3 4" xfId="1994" xr:uid="{00000000-0005-0000-0000-00008A0C0000}"/>
    <cellStyle name="Migliaia 50 3 4 2" xfId="1995" xr:uid="{00000000-0005-0000-0000-00008B0C0000}"/>
    <cellStyle name="Migliaia 50 3 4 3" xfId="5804" xr:uid="{00000000-0005-0000-0000-00008C0C0000}"/>
    <cellStyle name="Migliaia 50 3 5" xfId="1996" xr:uid="{00000000-0005-0000-0000-00008D0C0000}"/>
    <cellStyle name="Migliaia 50 3 5 2" xfId="5027" xr:uid="{00000000-0005-0000-0000-00008E0C0000}"/>
    <cellStyle name="Migliaia 50 3 6" xfId="1997" xr:uid="{00000000-0005-0000-0000-00008F0C0000}"/>
    <cellStyle name="Migliaia 50 3 7" xfId="4303" xr:uid="{00000000-0005-0000-0000-0000900C0000}"/>
    <cellStyle name="Migliaia 50 3 8" xfId="4417" xr:uid="{00000000-0005-0000-0000-0000910C0000}"/>
    <cellStyle name="Migliaia 50 4" xfId="1998" xr:uid="{00000000-0005-0000-0000-0000920C0000}"/>
    <cellStyle name="Migliaia 50 4 2" xfId="1999" xr:uid="{00000000-0005-0000-0000-0000930C0000}"/>
    <cellStyle name="Migliaia 50 4 3" xfId="4415" xr:uid="{00000000-0005-0000-0000-0000940C0000}"/>
    <cellStyle name="Migliaia 50 4 4" xfId="5457" xr:uid="{00000000-0005-0000-0000-0000950C0000}"/>
    <cellStyle name="Migliaia 50 5" xfId="2000" xr:uid="{00000000-0005-0000-0000-0000960C0000}"/>
    <cellStyle name="Migliaia 50 5 2" xfId="2001" xr:uid="{00000000-0005-0000-0000-0000970C0000}"/>
    <cellStyle name="Migliaia 50 5 3" xfId="4414" xr:uid="{00000000-0005-0000-0000-0000980C0000}"/>
    <cellStyle name="Migliaia 50 6" xfId="2002" xr:uid="{00000000-0005-0000-0000-0000990C0000}"/>
    <cellStyle name="Migliaia 50 6 2" xfId="2003" xr:uid="{00000000-0005-0000-0000-00009A0C0000}"/>
    <cellStyle name="Migliaia 50 6 3" xfId="5453" xr:uid="{00000000-0005-0000-0000-00009B0C0000}"/>
    <cellStyle name="Migliaia 50 7" xfId="2004" xr:uid="{00000000-0005-0000-0000-00009C0C0000}"/>
    <cellStyle name="Migliaia 50 7 2" xfId="5025" xr:uid="{00000000-0005-0000-0000-00009D0C0000}"/>
    <cellStyle name="Migliaia 50 8" xfId="2005" xr:uid="{00000000-0005-0000-0000-00009E0C0000}"/>
    <cellStyle name="Migliaia 50 8 2" xfId="4634" xr:uid="{00000000-0005-0000-0000-00009F0C0000}"/>
    <cellStyle name="Migliaia 50 9" xfId="4301" xr:uid="{00000000-0005-0000-0000-0000A00C0000}"/>
    <cellStyle name="Migliaia 51" xfId="2006" xr:uid="{00000000-0005-0000-0000-0000A10C0000}"/>
    <cellStyle name="Migliaia 51 2" xfId="2007" xr:uid="{00000000-0005-0000-0000-0000A20C0000}"/>
    <cellStyle name="Migliaia 51 2 2" xfId="2008" xr:uid="{00000000-0005-0000-0000-0000A30C0000}"/>
    <cellStyle name="Migliaia 51 2 2 2" xfId="2009" xr:uid="{00000000-0005-0000-0000-0000A40C0000}"/>
    <cellStyle name="Migliaia 51 2 2 3" xfId="5460" xr:uid="{00000000-0005-0000-0000-0000A50C0000}"/>
    <cellStyle name="Migliaia 51 2 3" xfId="2010" xr:uid="{00000000-0005-0000-0000-0000A60C0000}"/>
    <cellStyle name="Migliaia 51 2 3 2" xfId="5029" xr:uid="{00000000-0005-0000-0000-0000A70C0000}"/>
    <cellStyle name="Migliaia 51 2 4" xfId="2011" xr:uid="{00000000-0005-0000-0000-0000A80C0000}"/>
    <cellStyle name="Migliaia 51 2 5" xfId="4306" xr:uid="{00000000-0005-0000-0000-0000A90C0000}"/>
    <cellStyle name="Migliaia 51 3" xfId="2012" xr:uid="{00000000-0005-0000-0000-0000AA0C0000}"/>
    <cellStyle name="Migliaia 51 3 2" xfId="2013" xr:uid="{00000000-0005-0000-0000-0000AB0C0000}"/>
    <cellStyle name="Migliaia 51 3 2 2" xfId="2014" xr:uid="{00000000-0005-0000-0000-0000AC0C0000}"/>
    <cellStyle name="Migliaia 51 3 2 2 2" xfId="5462" xr:uid="{00000000-0005-0000-0000-0000AD0C0000}"/>
    <cellStyle name="Migliaia 51 3 2 3" xfId="2015" xr:uid="{00000000-0005-0000-0000-0000AE0C0000}"/>
    <cellStyle name="Migliaia 51 3 2 4" xfId="4308" xr:uid="{00000000-0005-0000-0000-0000AF0C0000}"/>
    <cellStyle name="Migliaia 51 3 2 5" xfId="4412" xr:uid="{00000000-0005-0000-0000-0000B00C0000}"/>
    <cellStyle name="Migliaia 51 3 3" xfId="2016" xr:uid="{00000000-0005-0000-0000-0000B10C0000}"/>
    <cellStyle name="Migliaia 51 3 3 2" xfId="2017" xr:uid="{00000000-0005-0000-0000-0000B20C0000}"/>
    <cellStyle name="Migliaia 51 3 3 3" xfId="5461" xr:uid="{00000000-0005-0000-0000-0000B30C0000}"/>
    <cellStyle name="Migliaia 51 3 4" xfId="2018" xr:uid="{00000000-0005-0000-0000-0000B40C0000}"/>
    <cellStyle name="Migliaia 51 3 4 2" xfId="2019" xr:uid="{00000000-0005-0000-0000-0000B50C0000}"/>
    <cellStyle name="Migliaia 51 3 4 3" xfId="5805" xr:uid="{00000000-0005-0000-0000-0000B60C0000}"/>
    <cellStyle name="Migliaia 51 3 5" xfId="2020" xr:uid="{00000000-0005-0000-0000-0000B70C0000}"/>
    <cellStyle name="Migliaia 51 3 5 2" xfId="5030" xr:uid="{00000000-0005-0000-0000-0000B80C0000}"/>
    <cellStyle name="Migliaia 51 3 6" xfId="2021" xr:uid="{00000000-0005-0000-0000-0000B90C0000}"/>
    <cellStyle name="Migliaia 51 3 7" xfId="4307" xr:uid="{00000000-0005-0000-0000-0000BA0C0000}"/>
    <cellStyle name="Migliaia 51 3 8" xfId="4413" xr:uid="{00000000-0005-0000-0000-0000BB0C0000}"/>
    <cellStyle name="Migliaia 51 4" xfId="2022" xr:uid="{00000000-0005-0000-0000-0000BC0C0000}"/>
    <cellStyle name="Migliaia 51 4 2" xfId="2023" xr:uid="{00000000-0005-0000-0000-0000BD0C0000}"/>
    <cellStyle name="Migliaia 51 4 3" xfId="4411" xr:uid="{00000000-0005-0000-0000-0000BE0C0000}"/>
    <cellStyle name="Migliaia 51 4 4" xfId="5463" xr:uid="{00000000-0005-0000-0000-0000BF0C0000}"/>
    <cellStyle name="Migliaia 51 5" xfId="2024" xr:uid="{00000000-0005-0000-0000-0000C00C0000}"/>
    <cellStyle name="Migliaia 51 5 2" xfId="2025" xr:uid="{00000000-0005-0000-0000-0000C10C0000}"/>
    <cellStyle name="Migliaia 51 5 3" xfId="4410" xr:uid="{00000000-0005-0000-0000-0000C20C0000}"/>
    <cellStyle name="Migliaia 51 6" xfId="2026" xr:uid="{00000000-0005-0000-0000-0000C30C0000}"/>
    <cellStyle name="Migliaia 51 6 2" xfId="2027" xr:uid="{00000000-0005-0000-0000-0000C40C0000}"/>
    <cellStyle name="Migliaia 51 6 3" xfId="5459" xr:uid="{00000000-0005-0000-0000-0000C50C0000}"/>
    <cellStyle name="Migliaia 51 7" xfId="2028" xr:uid="{00000000-0005-0000-0000-0000C60C0000}"/>
    <cellStyle name="Migliaia 51 7 2" xfId="5028" xr:uid="{00000000-0005-0000-0000-0000C70C0000}"/>
    <cellStyle name="Migliaia 51 8" xfId="2029" xr:uid="{00000000-0005-0000-0000-0000C80C0000}"/>
    <cellStyle name="Migliaia 51 8 2" xfId="4635" xr:uid="{00000000-0005-0000-0000-0000C90C0000}"/>
    <cellStyle name="Migliaia 51 9" xfId="4305" xr:uid="{00000000-0005-0000-0000-0000CA0C0000}"/>
    <cellStyle name="Migliaia 52" xfId="2030" xr:uid="{00000000-0005-0000-0000-0000CB0C0000}"/>
    <cellStyle name="Migliaia 52 2" xfId="2031" xr:uid="{00000000-0005-0000-0000-0000CC0C0000}"/>
    <cellStyle name="Migliaia 52 2 2" xfId="2032" xr:uid="{00000000-0005-0000-0000-0000CD0C0000}"/>
    <cellStyle name="Migliaia 52 2 2 2" xfId="2033" xr:uid="{00000000-0005-0000-0000-0000CE0C0000}"/>
    <cellStyle name="Migliaia 52 2 2 3" xfId="5465" xr:uid="{00000000-0005-0000-0000-0000CF0C0000}"/>
    <cellStyle name="Migliaia 52 2 3" xfId="2034" xr:uid="{00000000-0005-0000-0000-0000D00C0000}"/>
    <cellStyle name="Migliaia 52 2 3 2" xfId="5032" xr:uid="{00000000-0005-0000-0000-0000D10C0000}"/>
    <cellStyle name="Migliaia 52 2 4" xfId="2035" xr:uid="{00000000-0005-0000-0000-0000D20C0000}"/>
    <cellStyle name="Migliaia 52 2 5" xfId="4310" xr:uid="{00000000-0005-0000-0000-0000D30C0000}"/>
    <cellStyle name="Migliaia 52 3" xfId="2036" xr:uid="{00000000-0005-0000-0000-0000D40C0000}"/>
    <cellStyle name="Migliaia 52 3 2" xfId="2037" xr:uid="{00000000-0005-0000-0000-0000D50C0000}"/>
    <cellStyle name="Migliaia 52 3 2 2" xfId="2038" xr:uid="{00000000-0005-0000-0000-0000D60C0000}"/>
    <cellStyle name="Migliaia 52 3 2 2 2" xfId="5467" xr:uid="{00000000-0005-0000-0000-0000D70C0000}"/>
    <cellStyle name="Migliaia 52 3 2 3" xfId="2039" xr:uid="{00000000-0005-0000-0000-0000D80C0000}"/>
    <cellStyle name="Migliaia 52 3 2 4" xfId="4312" xr:uid="{00000000-0005-0000-0000-0000D90C0000}"/>
    <cellStyle name="Migliaia 52 3 2 5" xfId="4407" xr:uid="{00000000-0005-0000-0000-0000DA0C0000}"/>
    <cellStyle name="Migliaia 52 3 3" xfId="2040" xr:uid="{00000000-0005-0000-0000-0000DB0C0000}"/>
    <cellStyle name="Migliaia 52 3 3 2" xfId="2041" xr:uid="{00000000-0005-0000-0000-0000DC0C0000}"/>
    <cellStyle name="Migliaia 52 3 3 3" xfId="5466" xr:uid="{00000000-0005-0000-0000-0000DD0C0000}"/>
    <cellStyle name="Migliaia 52 3 4" xfId="2042" xr:uid="{00000000-0005-0000-0000-0000DE0C0000}"/>
    <cellStyle name="Migliaia 52 3 4 2" xfId="2043" xr:uid="{00000000-0005-0000-0000-0000DF0C0000}"/>
    <cellStyle name="Migliaia 52 3 4 3" xfId="5806" xr:uid="{00000000-0005-0000-0000-0000E00C0000}"/>
    <cellStyle name="Migliaia 52 3 5" xfId="2044" xr:uid="{00000000-0005-0000-0000-0000E10C0000}"/>
    <cellStyle name="Migliaia 52 3 5 2" xfId="5033" xr:uid="{00000000-0005-0000-0000-0000E20C0000}"/>
    <cellStyle name="Migliaia 52 3 6" xfId="2045" xr:uid="{00000000-0005-0000-0000-0000E30C0000}"/>
    <cellStyle name="Migliaia 52 3 7" xfId="4311" xr:uid="{00000000-0005-0000-0000-0000E40C0000}"/>
    <cellStyle name="Migliaia 52 3 8" xfId="4408" xr:uid="{00000000-0005-0000-0000-0000E50C0000}"/>
    <cellStyle name="Migliaia 52 4" xfId="2046" xr:uid="{00000000-0005-0000-0000-0000E60C0000}"/>
    <cellStyle name="Migliaia 52 4 2" xfId="2047" xr:uid="{00000000-0005-0000-0000-0000E70C0000}"/>
    <cellStyle name="Migliaia 52 4 3" xfId="4406" xr:uid="{00000000-0005-0000-0000-0000E80C0000}"/>
    <cellStyle name="Migliaia 52 4 4" xfId="5468" xr:uid="{00000000-0005-0000-0000-0000E90C0000}"/>
    <cellStyle name="Migliaia 52 5" xfId="2048" xr:uid="{00000000-0005-0000-0000-0000EA0C0000}"/>
    <cellStyle name="Migliaia 52 5 2" xfId="2049" xr:uid="{00000000-0005-0000-0000-0000EB0C0000}"/>
    <cellStyle name="Migliaia 52 5 3" xfId="4405" xr:uid="{00000000-0005-0000-0000-0000EC0C0000}"/>
    <cellStyle name="Migliaia 52 6" xfId="2050" xr:uid="{00000000-0005-0000-0000-0000ED0C0000}"/>
    <cellStyle name="Migliaia 52 6 2" xfId="2051" xr:uid="{00000000-0005-0000-0000-0000EE0C0000}"/>
    <cellStyle name="Migliaia 52 6 3" xfId="5464" xr:uid="{00000000-0005-0000-0000-0000EF0C0000}"/>
    <cellStyle name="Migliaia 52 7" xfId="2052" xr:uid="{00000000-0005-0000-0000-0000F00C0000}"/>
    <cellStyle name="Migliaia 52 7 2" xfId="5031" xr:uid="{00000000-0005-0000-0000-0000F10C0000}"/>
    <cellStyle name="Migliaia 52 8" xfId="2053" xr:uid="{00000000-0005-0000-0000-0000F20C0000}"/>
    <cellStyle name="Migliaia 52 8 2" xfId="4636" xr:uid="{00000000-0005-0000-0000-0000F30C0000}"/>
    <cellStyle name="Migliaia 52 9" xfId="4309" xr:uid="{00000000-0005-0000-0000-0000F40C0000}"/>
    <cellStyle name="Migliaia 53" xfId="2054" xr:uid="{00000000-0005-0000-0000-0000F50C0000}"/>
    <cellStyle name="Migliaia 53 2" xfId="2055" xr:uid="{00000000-0005-0000-0000-0000F60C0000}"/>
    <cellStyle name="Migliaia 53 2 2" xfId="2056" xr:uid="{00000000-0005-0000-0000-0000F70C0000}"/>
    <cellStyle name="Migliaia 53 2 2 2" xfId="2057" xr:uid="{00000000-0005-0000-0000-0000F80C0000}"/>
    <cellStyle name="Migliaia 53 2 2 3" xfId="5470" xr:uid="{00000000-0005-0000-0000-0000F90C0000}"/>
    <cellStyle name="Migliaia 53 2 3" xfId="2058" xr:uid="{00000000-0005-0000-0000-0000FA0C0000}"/>
    <cellStyle name="Migliaia 53 2 3 2" xfId="5035" xr:uid="{00000000-0005-0000-0000-0000FB0C0000}"/>
    <cellStyle name="Migliaia 53 2 4" xfId="2059" xr:uid="{00000000-0005-0000-0000-0000FC0C0000}"/>
    <cellStyle name="Migliaia 53 2 5" xfId="4314" xr:uid="{00000000-0005-0000-0000-0000FD0C0000}"/>
    <cellStyle name="Migliaia 53 3" xfId="2060" xr:uid="{00000000-0005-0000-0000-0000FE0C0000}"/>
    <cellStyle name="Migliaia 53 3 2" xfId="2061" xr:uid="{00000000-0005-0000-0000-0000FF0C0000}"/>
    <cellStyle name="Migliaia 53 3 2 2" xfId="2062" xr:uid="{00000000-0005-0000-0000-0000000D0000}"/>
    <cellStyle name="Migliaia 53 3 2 2 2" xfId="5472" xr:uid="{00000000-0005-0000-0000-0000010D0000}"/>
    <cellStyle name="Migliaia 53 3 2 3" xfId="2063" xr:uid="{00000000-0005-0000-0000-0000020D0000}"/>
    <cellStyle name="Migliaia 53 3 2 4" xfId="4316" xr:uid="{00000000-0005-0000-0000-0000030D0000}"/>
    <cellStyle name="Migliaia 53 3 2 5" xfId="4403" xr:uid="{00000000-0005-0000-0000-0000040D0000}"/>
    <cellStyle name="Migliaia 53 3 3" xfId="2064" xr:uid="{00000000-0005-0000-0000-0000050D0000}"/>
    <cellStyle name="Migliaia 53 3 3 2" xfId="2065" xr:uid="{00000000-0005-0000-0000-0000060D0000}"/>
    <cellStyle name="Migliaia 53 3 3 3" xfId="5471" xr:uid="{00000000-0005-0000-0000-0000070D0000}"/>
    <cellStyle name="Migliaia 53 3 4" xfId="2066" xr:uid="{00000000-0005-0000-0000-0000080D0000}"/>
    <cellStyle name="Migliaia 53 3 4 2" xfId="2067" xr:uid="{00000000-0005-0000-0000-0000090D0000}"/>
    <cellStyle name="Migliaia 53 3 4 3" xfId="5807" xr:uid="{00000000-0005-0000-0000-00000A0D0000}"/>
    <cellStyle name="Migliaia 53 3 5" xfId="2068" xr:uid="{00000000-0005-0000-0000-00000B0D0000}"/>
    <cellStyle name="Migliaia 53 3 5 2" xfId="5036" xr:uid="{00000000-0005-0000-0000-00000C0D0000}"/>
    <cellStyle name="Migliaia 53 3 6" xfId="2069" xr:uid="{00000000-0005-0000-0000-00000D0D0000}"/>
    <cellStyle name="Migliaia 53 3 7" xfId="4315" xr:uid="{00000000-0005-0000-0000-00000E0D0000}"/>
    <cellStyle name="Migliaia 53 3 8" xfId="4404" xr:uid="{00000000-0005-0000-0000-00000F0D0000}"/>
    <cellStyle name="Migliaia 53 4" xfId="2070" xr:uid="{00000000-0005-0000-0000-0000100D0000}"/>
    <cellStyle name="Migliaia 53 4 2" xfId="2071" xr:uid="{00000000-0005-0000-0000-0000110D0000}"/>
    <cellStyle name="Migliaia 53 4 3" xfId="4402" xr:uid="{00000000-0005-0000-0000-0000120D0000}"/>
    <cellStyle name="Migliaia 53 4 4" xfId="5473" xr:uid="{00000000-0005-0000-0000-0000130D0000}"/>
    <cellStyle name="Migliaia 53 5" xfId="2072" xr:uid="{00000000-0005-0000-0000-0000140D0000}"/>
    <cellStyle name="Migliaia 53 5 2" xfId="2073" xr:uid="{00000000-0005-0000-0000-0000150D0000}"/>
    <cellStyle name="Migliaia 53 5 3" xfId="4401" xr:uid="{00000000-0005-0000-0000-0000160D0000}"/>
    <cellStyle name="Migliaia 53 6" xfId="2074" xr:uid="{00000000-0005-0000-0000-0000170D0000}"/>
    <cellStyle name="Migliaia 53 6 2" xfId="2075" xr:uid="{00000000-0005-0000-0000-0000180D0000}"/>
    <cellStyle name="Migliaia 53 6 3" xfId="5469" xr:uid="{00000000-0005-0000-0000-0000190D0000}"/>
    <cellStyle name="Migliaia 53 7" xfId="2076" xr:uid="{00000000-0005-0000-0000-00001A0D0000}"/>
    <cellStyle name="Migliaia 53 7 2" xfId="5034" xr:uid="{00000000-0005-0000-0000-00001B0D0000}"/>
    <cellStyle name="Migliaia 53 8" xfId="2077" xr:uid="{00000000-0005-0000-0000-00001C0D0000}"/>
    <cellStyle name="Migliaia 53 8 2" xfId="4638" xr:uid="{00000000-0005-0000-0000-00001D0D0000}"/>
    <cellStyle name="Migliaia 53 9" xfId="4313" xr:uid="{00000000-0005-0000-0000-00001E0D0000}"/>
    <cellStyle name="Migliaia 54" xfId="2078" xr:uid="{00000000-0005-0000-0000-00001F0D0000}"/>
    <cellStyle name="Migliaia 54 2" xfId="2079" xr:uid="{00000000-0005-0000-0000-0000200D0000}"/>
    <cellStyle name="Migliaia 54 2 2" xfId="2080" xr:uid="{00000000-0005-0000-0000-0000210D0000}"/>
    <cellStyle name="Migliaia 54 2 2 2" xfId="2081" xr:uid="{00000000-0005-0000-0000-0000220D0000}"/>
    <cellStyle name="Migliaia 54 2 2 3" xfId="5475" xr:uid="{00000000-0005-0000-0000-0000230D0000}"/>
    <cellStyle name="Migliaia 54 2 3" xfId="2082" xr:uid="{00000000-0005-0000-0000-0000240D0000}"/>
    <cellStyle name="Migliaia 54 2 3 2" xfId="5038" xr:uid="{00000000-0005-0000-0000-0000250D0000}"/>
    <cellStyle name="Migliaia 54 2 4" xfId="2083" xr:uid="{00000000-0005-0000-0000-0000260D0000}"/>
    <cellStyle name="Migliaia 54 2 5" xfId="4318" xr:uid="{00000000-0005-0000-0000-0000270D0000}"/>
    <cellStyle name="Migliaia 54 3" xfId="2084" xr:uid="{00000000-0005-0000-0000-0000280D0000}"/>
    <cellStyle name="Migliaia 54 3 2" xfId="2085" xr:uid="{00000000-0005-0000-0000-0000290D0000}"/>
    <cellStyle name="Migliaia 54 3 2 2" xfId="2086" xr:uid="{00000000-0005-0000-0000-00002A0D0000}"/>
    <cellStyle name="Migliaia 54 3 2 2 2" xfId="5477" xr:uid="{00000000-0005-0000-0000-00002B0D0000}"/>
    <cellStyle name="Migliaia 54 3 2 3" xfId="2087" xr:uid="{00000000-0005-0000-0000-00002C0D0000}"/>
    <cellStyle name="Migliaia 54 3 2 4" xfId="4320" xr:uid="{00000000-0005-0000-0000-00002D0D0000}"/>
    <cellStyle name="Migliaia 54 3 2 5" xfId="4398" xr:uid="{00000000-0005-0000-0000-00002E0D0000}"/>
    <cellStyle name="Migliaia 54 3 3" xfId="2088" xr:uid="{00000000-0005-0000-0000-00002F0D0000}"/>
    <cellStyle name="Migliaia 54 3 3 2" xfId="2089" xr:uid="{00000000-0005-0000-0000-0000300D0000}"/>
    <cellStyle name="Migliaia 54 3 3 3" xfId="5476" xr:uid="{00000000-0005-0000-0000-0000310D0000}"/>
    <cellStyle name="Migliaia 54 3 4" xfId="2090" xr:uid="{00000000-0005-0000-0000-0000320D0000}"/>
    <cellStyle name="Migliaia 54 3 4 2" xfId="2091" xr:uid="{00000000-0005-0000-0000-0000330D0000}"/>
    <cellStyle name="Migliaia 54 3 4 3" xfId="5808" xr:uid="{00000000-0005-0000-0000-0000340D0000}"/>
    <cellStyle name="Migliaia 54 3 5" xfId="2092" xr:uid="{00000000-0005-0000-0000-0000350D0000}"/>
    <cellStyle name="Migliaia 54 3 5 2" xfId="5039" xr:uid="{00000000-0005-0000-0000-0000360D0000}"/>
    <cellStyle name="Migliaia 54 3 6" xfId="2093" xr:uid="{00000000-0005-0000-0000-0000370D0000}"/>
    <cellStyle name="Migliaia 54 3 7" xfId="4319" xr:uid="{00000000-0005-0000-0000-0000380D0000}"/>
    <cellStyle name="Migliaia 54 3 8" xfId="4399" xr:uid="{00000000-0005-0000-0000-0000390D0000}"/>
    <cellStyle name="Migliaia 54 4" xfId="2094" xr:uid="{00000000-0005-0000-0000-00003A0D0000}"/>
    <cellStyle name="Migliaia 54 4 2" xfId="2095" xr:uid="{00000000-0005-0000-0000-00003B0D0000}"/>
    <cellStyle name="Migliaia 54 4 3" xfId="4397" xr:uid="{00000000-0005-0000-0000-00003C0D0000}"/>
    <cellStyle name="Migliaia 54 4 4" xfId="5478" xr:uid="{00000000-0005-0000-0000-00003D0D0000}"/>
    <cellStyle name="Migliaia 54 5" xfId="2096" xr:uid="{00000000-0005-0000-0000-00003E0D0000}"/>
    <cellStyle name="Migliaia 54 5 2" xfId="2097" xr:uid="{00000000-0005-0000-0000-00003F0D0000}"/>
    <cellStyle name="Migliaia 54 5 3" xfId="4396" xr:uid="{00000000-0005-0000-0000-0000400D0000}"/>
    <cellStyle name="Migliaia 54 6" xfId="2098" xr:uid="{00000000-0005-0000-0000-0000410D0000}"/>
    <cellStyle name="Migliaia 54 6 2" xfId="2099" xr:uid="{00000000-0005-0000-0000-0000420D0000}"/>
    <cellStyle name="Migliaia 54 6 3" xfId="5474" xr:uid="{00000000-0005-0000-0000-0000430D0000}"/>
    <cellStyle name="Migliaia 54 7" xfId="2100" xr:uid="{00000000-0005-0000-0000-0000440D0000}"/>
    <cellStyle name="Migliaia 54 7 2" xfId="5037" xr:uid="{00000000-0005-0000-0000-0000450D0000}"/>
    <cellStyle name="Migliaia 54 8" xfId="2101" xr:uid="{00000000-0005-0000-0000-0000460D0000}"/>
    <cellStyle name="Migliaia 54 8 2" xfId="4640" xr:uid="{00000000-0005-0000-0000-0000470D0000}"/>
    <cellStyle name="Migliaia 54 9" xfId="4317" xr:uid="{00000000-0005-0000-0000-0000480D0000}"/>
    <cellStyle name="Migliaia 55" xfId="2102" xr:uid="{00000000-0005-0000-0000-0000490D0000}"/>
    <cellStyle name="Migliaia 55 2" xfId="2103" xr:uid="{00000000-0005-0000-0000-00004A0D0000}"/>
    <cellStyle name="Migliaia 55 2 2" xfId="2104" xr:uid="{00000000-0005-0000-0000-00004B0D0000}"/>
    <cellStyle name="Migliaia 55 2 2 2" xfId="2105" xr:uid="{00000000-0005-0000-0000-00004C0D0000}"/>
    <cellStyle name="Migliaia 55 2 2 3" xfId="5480" xr:uid="{00000000-0005-0000-0000-00004D0D0000}"/>
    <cellStyle name="Migliaia 55 2 3" xfId="2106" xr:uid="{00000000-0005-0000-0000-00004E0D0000}"/>
    <cellStyle name="Migliaia 55 2 3 2" xfId="5041" xr:uid="{00000000-0005-0000-0000-00004F0D0000}"/>
    <cellStyle name="Migliaia 55 2 4" xfId="2107" xr:uid="{00000000-0005-0000-0000-0000500D0000}"/>
    <cellStyle name="Migliaia 55 2 5" xfId="4322" xr:uid="{00000000-0005-0000-0000-0000510D0000}"/>
    <cellStyle name="Migliaia 55 3" xfId="2108" xr:uid="{00000000-0005-0000-0000-0000520D0000}"/>
    <cellStyle name="Migliaia 55 3 2" xfId="2109" xr:uid="{00000000-0005-0000-0000-0000530D0000}"/>
    <cellStyle name="Migliaia 55 3 2 2" xfId="2110" xr:uid="{00000000-0005-0000-0000-0000540D0000}"/>
    <cellStyle name="Migliaia 55 3 2 2 2" xfId="5482" xr:uid="{00000000-0005-0000-0000-0000550D0000}"/>
    <cellStyle name="Migliaia 55 3 2 3" xfId="2111" xr:uid="{00000000-0005-0000-0000-0000560D0000}"/>
    <cellStyle name="Migliaia 55 3 2 4" xfId="4324" xr:uid="{00000000-0005-0000-0000-0000570D0000}"/>
    <cellStyle name="Migliaia 55 3 2 5" xfId="4394" xr:uid="{00000000-0005-0000-0000-0000580D0000}"/>
    <cellStyle name="Migliaia 55 3 3" xfId="2112" xr:uid="{00000000-0005-0000-0000-0000590D0000}"/>
    <cellStyle name="Migliaia 55 3 3 2" xfId="2113" xr:uid="{00000000-0005-0000-0000-00005A0D0000}"/>
    <cellStyle name="Migliaia 55 3 3 3" xfId="5481" xr:uid="{00000000-0005-0000-0000-00005B0D0000}"/>
    <cellStyle name="Migliaia 55 3 4" xfId="2114" xr:uid="{00000000-0005-0000-0000-00005C0D0000}"/>
    <cellStyle name="Migliaia 55 3 4 2" xfId="2115" xr:uid="{00000000-0005-0000-0000-00005D0D0000}"/>
    <cellStyle name="Migliaia 55 3 4 3" xfId="5809" xr:uid="{00000000-0005-0000-0000-00005E0D0000}"/>
    <cellStyle name="Migliaia 55 3 5" xfId="2116" xr:uid="{00000000-0005-0000-0000-00005F0D0000}"/>
    <cellStyle name="Migliaia 55 3 5 2" xfId="5042" xr:uid="{00000000-0005-0000-0000-0000600D0000}"/>
    <cellStyle name="Migliaia 55 3 6" xfId="2117" xr:uid="{00000000-0005-0000-0000-0000610D0000}"/>
    <cellStyle name="Migliaia 55 3 7" xfId="4323" xr:uid="{00000000-0005-0000-0000-0000620D0000}"/>
    <cellStyle name="Migliaia 55 3 8" xfId="4395" xr:uid="{00000000-0005-0000-0000-0000630D0000}"/>
    <cellStyle name="Migliaia 55 4" xfId="2118" xr:uid="{00000000-0005-0000-0000-0000640D0000}"/>
    <cellStyle name="Migliaia 55 4 2" xfId="2119" xr:uid="{00000000-0005-0000-0000-0000650D0000}"/>
    <cellStyle name="Migliaia 55 4 3" xfId="4393" xr:uid="{00000000-0005-0000-0000-0000660D0000}"/>
    <cellStyle name="Migliaia 55 4 4" xfId="5483" xr:uid="{00000000-0005-0000-0000-0000670D0000}"/>
    <cellStyle name="Migliaia 55 5" xfId="2120" xr:uid="{00000000-0005-0000-0000-0000680D0000}"/>
    <cellStyle name="Migliaia 55 5 2" xfId="2121" xr:uid="{00000000-0005-0000-0000-0000690D0000}"/>
    <cellStyle name="Migliaia 55 5 3" xfId="4392" xr:uid="{00000000-0005-0000-0000-00006A0D0000}"/>
    <cellStyle name="Migliaia 55 6" xfId="2122" xr:uid="{00000000-0005-0000-0000-00006B0D0000}"/>
    <cellStyle name="Migliaia 55 6 2" xfId="2123" xr:uid="{00000000-0005-0000-0000-00006C0D0000}"/>
    <cellStyle name="Migliaia 55 6 3" xfId="5479" xr:uid="{00000000-0005-0000-0000-00006D0D0000}"/>
    <cellStyle name="Migliaia 55 7" xfId="2124" xr:uid="{00000000-0005-0000-0000-00006E0D0000}"/>
    <cellStyle name="Migliaia 55 7 2" xfId="5040" xr:uid="{00000000-0005-0000-0000-00006F0D0000}"/>
    <cellStyle name="Migliaia 55 8" xfId="2125" xr:uid="{00000000-0005-0000-0000-0000700D0000}"/>
    <cellStyle name="Migliaia 55 8 2" xfId="4642" xr:uid="{00000000-0005-0000-0000-0000710D0000}"/>
    <cellStyle name="Migliaia 55 9" xfId="4321" xr:uid="{00000000-0005-0000-0000-0000720D0000}"/>
    <cellStyle name="Migliaia 56" xfId="2126" xr:uid="{00000000-0005-0000-0000-0000730D0000}"/>
    <cellStyle name="Migliaia 56 2" xfId="2127" xr:uid="{00000000-0005-0000-0000-0000740D0000}"/>
    <cellStyle name="Migliaia 56 2 2" xfId="2128" xr:uid="{00000000-0005-0000-0000-0000750D0000}"/>
    <cellStyle name="Migliaia 56 2 2 2" xfId="2129" xr:uid="{00000000-0005-0000-0000-0000760D0000}"/>
    <cellStyle name="Migliaia 56 2 2 3" xfId="5485" xr:uid="{00000000-0005-0000-0000-0000770D0000}"/>
    <cellStyle name="Migliaia 56 2 3" xfId="2130" xr:uid="{00000000-0005-0000-0000-0000780D0000}"/>
    <cellStyle name="Migliaia 56 2 3 2" xfId="5044" xr:uid="{00000000-0005-0000-0000-0000790D0000}"/>
    <cellStyle name="Migliaia 56 2 4" xfId="2131" xr:uid="{00000000-0005-0000-0000-00007A0D0000}"/>
    <cellStyle name="Migliaia 56 2 5" xfId="4326" xr:uid="{00000000-0005-0000-0000-00007B0D0000}"/>
    <cellStyle name="Migliaia 56 3" xfId="2132" xr:uid="{00000000-0005-0000-0000-00007C0D0000}"/>
    <cellStyle name="Migliaia 56 3 2" xfId="2133" xr:uid="{00000000-0005-0000-0000-00007D0D0000}"/>
    <cellStyle name="Migliaia 56 3 2 2" xfId="2134" xr:uid="{00000000-0005-0000-0000-00007E0D0000}"/>
    <cellStyle name="Migliaia 56 3 2 2 2" xfId="5487" xr:uid="{00000000-0005-0000-0000-00007F0D0000}"/>
    <cellStyle name="Migliaia 56 3 2 3" xfId="2135" xr:uid="{00000000-0005-0000-0000-0000800D0000}"/>
    <cellStyle name="Migliaia 56 3 2 4" xfId="4328" xr:uid="{00000000-0005-0000-0000-0000810D0000}"/>
    <cellStyle name="Migliaia 56 3 2 5" xfId="4389" xr:uid="{00000000-0005-0000-0000-0000820D0000}"/>
    <cellStyle name="Migliaia 56 3 3" xfId="2136" xr:uid="{00000000-0005-0000-0000-0000830D0000}"/>
    <cellStyle name="Migliaia 56 3 3 2" xfId="2137" xr:uid="{00000000-0005-0000-0000-0000840D0000}"/>
    <cellStyle name="Migliaia 56 3 3 3" xfId="5486" xr:uid="{00000000-0005-0000-0000-0000850D0000}"/>
    <cellStyle name="Migliaia 56 3 4" xfId="2138" xr:uid="{00000000-0005-0000-0000-0000860D0000}"/>
    <cellStyle name="Migliaia 56 3 4 2" xfId="2139" xr:uid="{00000000-0005-0000-0000-0000870D0000}"/>
    <cellStyle name="Migliaia 56 3 4 3" xfId="5810" xr:uid="{00000000-0005-0000-0000-0000880D0000}"/>
    <cellStyle name="Migliaia 56 3 5" xfId="2140" xr:uid="{00000000-0005-0000-0000-0000890D0000}"/>
    <cellStyle name="Migliaia 56 3 5 2" xfId="5045" xr:uid="{00000000-0005-0000-0000-00008A0D0000}"/>
    <cellStyle name="Migliaia 56 3 6" xfId="2141" xr:uid="{00000000-0005-0000-0000-00008B0D0000}"/>
    <cellStyle name="Migliaia 56 3 7" xfId="4327" xr:uid="{00000000-0005-0000-0000-00008C0D0000}"/>
    <cellStyle name="Migliaia 56 3 8" xfId="4390" xr:uid="{00000000-0005-0000-0000-00008D0D0000}"/>
    <cellStyle name="Migliaia 56 4" xfId="2142" xr:uid="{00000000-0005-0000-0000-00008E0D0000}"/>
    <cellStyle name="Migliaia 56 4 2" xfId="2143" xr:uid="{00000000-0005-0000-0000-00008F0D0000}"/>
    <cellStyle name="Migliaia 56 4 3" xfId="4388" xr:uid="{00000000-0005-0000-0000-0000900D0000}"/>
    <cellStyle name="Migliaia 56 4 4" xfId="5488" xr:uid="{00000000-0005-0000-0000-0000910D0000}"/>
    <cellStyle name="Migliaia 56 5" xfId="2144" xr:uid="{00000000-0005-0000-0000-0000920D0000}"/>
    <cellStyle name="Migliaia 56 5 2" xfId="2145" xr:uid="{00000000-0005-0000-0000-0000930D0000}"/>
    <cellStyle name="Migliaia 56 5 3" xfId="4387" xr:uid="{00000000-0005-0000-0000-0000940D0000}"/>
    <cellStyle name="Migliaia 56 6" xfId="2146" xr:uid="{00000000-0005-0000-0000-0000950D0000}"/>
    <cellStyle name="Migliaia 56 6 2" xfId="2147" xr:uid="{00000000-0005-0000-0000-0000960D0000}"/>
    <cellStyle name="Migliaia 56 6 3" xfId="5484" xr:uid="{00000000-0005-0000-0000-0000970D0000}"/>
    <cellStyle name="Migliaia 56 7" xfId="2148" xr:uid="{00000000-0005-0000-0000-0000980D0000}"/>
    <cellStyle name="Migliaia 56 7 2" xfId="5043" xr:uid="{00000000-0005-0000-0000-0000990D0000}"/>
    <cellStyle name="Migliaia 56 8" xfId="2149" xr:uid="{00000000-0005-0000-0000-00009A0D0000}"/>
    <cellStyle name="Migliaia 56 8 2" xfId="4643" xr:uid="{00000000-0005-0000-0000-00009B0D0000}"/>
    <cellStyle name="Migliaia 56 9" xfId="4325" xr:uid="{00000000-0005-0000-0000-00009C0D0000}"/>
    <cellStyle name="Migliaia 57" xfId="2150" xr:uid="{00000000-0005-0000-0000-00009D0D0000}"/>
    <cellStyle name="Migliaia 57 2" xfId="2151" xr:uid="{00000000-0005-0000-0000-00009E0D0000}"/>
    <cellStyle name="Migliaia 57 2 2" xfId="2152" xr:uid="{00000000-0005-0000-0000-00009F0D0000}"/>
    <cellStyle name="Migliaia 57 2 2 2" xfId="2153" xr:uid="{00000000-0005-0000-0000-0000A00D0000}"/>
    <cellStyle name="Migliaia 57 2 2 3" xfId="5490" xr:uid="{00000000-0005-0000-0000-0000A10D0000}"/>
    <cellStyle name="Migliaia 57 2 3" xfId="2154" xr:uid="{00000000-0005-0000-0000-0000A20D0000}"/>
    <cellStyle name="Migliaia 57 2 3 2" xfId="5047" xr:uid="{00000000-0005-0000-0000-0000A30D0000}"/>
    <cellStyle name="Migliaia 57 2 4" xfId="2155" xr:uid="{00000000-0005-0000-0000-0000A40D0000}"/>
    <cellStyle name="Migliaia 57 2 5" xfId="4330" xr:uid="{00000000-0005-0000-0000-0000A50D0000}"/>
    <cellStyle name="Migliaia 57 3" xfId="2156" xr:uid="{00000000-0005-0000-0000-0000A60D0000}"/>
    <cellStyle name="Migliaia 57 3 2" xfId="2157" xr:uid="{00000000-0005-0000-0000-0000A70D0000}"/>
    <cellStyle name="Migliaia 57 3 2 2" xfId="2158" xr:uid="{00000000-0005-0000-0000-0000A80D0000}"/>
    <cellStyle name="Migliaia 57 3 2 2 2" xfId="5492" xr:uid="{00000000-0005-0000-0000-0000A90D0000}"/>
    <cellStyle name="Migliaia 57 3 2 3" xfId="2159" xr:uid="{00000000-0005-0000-0000-0000AA0D0000}"/>
    <cellStyle name="Migliaia 57 3 2 4" xfId="4332" xr:uid="{00000000-0005-0000-0000-0000AB0D0000}"/>
    <cellStyle name="Migliaia 57 3 2 5" xfId="4385" xr:uid="{00000000-0005-0000-0000-0000AC0D0000}"/>
    <cellStyle name="Migliaia 57 3 3" xfId="2160" xr:uid="{00000000-0005-0000-0000-0000AD0D0000}"/>
    <cellStyle name="Migliaia 57 3 3 2" xfId="2161" xr:uid="{00000000-0005-0000-0000-0000AE0D0000}"/>
    <cellStyle name="Migliaia 57 3 3 3" xfId="5491" xr:uid="{00000000-0005-0000-0000-0000AF0D0000}"/>
    <cellStyle name="Migliaia 57 3 4" xfId="2162" xr:uid="{00000000-0005-0000-0000-0000B00D0000}"/>
    <cellStyle name="Migliaia 57 3 4 2" xfId="2163" xr:uid="{00000000-0005-0000-0000-0000B10D0000}"/>
    <cellStyle name="Migliaia 57 3 4 3" xfId="5811" xr:uid="{00000000-0005-0000-0000-0000B20D0000}"/>
    <cellStyle name="Migliaia 57 3 5" xfId="2164" xr:uid="{00000000-0005-0000-0000-0000B30D0000}"/>
    <cellStyle name="Migliaia 57 3 5 2" xfId="5048" xr:uid="{00000000-0005-0000-0000-0000B40D0000}"/>
    <cellStyle name="Migliaia 57 3 6" xfId="2165" xr:uid="{00000000-0005-0000-0000-0000B50D0000}"/>
    <cellStyle name="Migliaia 57 3 7" xfId="4331" xr:uid="{00000000-0005-0000-0000-0000B60D0000}"/>
    <cellStyle name="Migliaia 57 3 8" xfId="4386" xr:uid="{00000000-0005-0000-0000-0000B70D0000}"/>
    <cellStyle name="Migliaia 57 4" xfId="2166" xr:uid="{00000000-0005-0000-0000-0000B80D0000}"/>
    <cellStyle name="Migliaia 57 4 2" xfId="2167" xr:uid="{00000000-0005-0000-0000-0000B90D0000}"/>
    <cellStyle name="Migliaia 57 4 3" xfId="4384" xr:uid="{00000000-0005-0000-0000-0000BA0D0000}"/>
    <cellStyle name="Migliaia 57 4 4" xfId="5493" xr:uid="{00000000-0005-0000-0000-0000BB0D0000}"/>
    <cellStyle name="Migliaia 57 5" xfId="2168" xr:uid="{00000000-0005-0000-0000-0000BC0D0000}"/>
    <cellStyle name="Migliaia 57 5 2" xfId="2169" xr:uid="{00000000-0005-0000-0000-0000BD0D0000}"/>
    <cellStyle name="Migliaia 57 5 3" xfId="4383" xr:uid="{00000000-0005-0000-0000-0000BE0D0000}"/>
    <cellStyle name="Migliaia 57 6" xfId="2170" xr:uid="{00000000-0005-0000-0000-0000BF0D0000}"/>
    <cellStyle name="Migliaia 57 6 2" xfId="2171" xr:uid="{00000000-0005-0000-0000-0000C00D0000}"/>
    <cellStyle name="Migliaia 57 6 3" xfId="5489" xr:uid="{00000000-0005-0000-0000-0000C10D0000}"/>
    <cellStyle name="Migliaia 57 7" xfId="2172" xr:uid="{00000000-0005-0000-0000-0000C20D0000}"/>
    <cellStyle name="Migliaia 57 7 2" xfId="5046" xr:uid="{00000000-0005-0000-0000-0000C30D0000}"/>
    <cellStyle name="Migliaia 57 8" xfId="2173" xr:uid="{00000000-0005-0000-0000-0000C40D0000}"/>
    <cellStyle name="Migliaia 57 8 2" xfId="4645" xr:uid="{00000000-0005-0000-0000-0000C50D0000}"/>
    <cellStyle name="Migliaia 57 9" xfId="4329" xr:uid="{00000000-0005-0000-0000-0000C60D0000}"/>
    <cellStyle name="Migliaia 58" xfId="2174" xr:uid="{00000000-0005-0000-0000-0000C70D0000}"/>
    <cellStyle name="Migliaia 58 2" xfId="2175" xr:uid="{00000000-0005-0000-0000-0000C80D0000}"/>
    <cellStyle name="Migliaia 58 2 2" xfId="2176" xr:uid="{00000000-0005-0000-0000-0000C90D0000}"/>
    <cellStyle name="Migliaia 58 2 2 2" xfId="2177" xr:uid="{00000000-0005-0000-0000-0000CA0D0000}"/>
    <cellStyle name="Migliaia 58 2 2 3" xfId="5495" xr:uid="{00000000-0005-0000-0000-0000CB0D0000}"/>
    <cellStyle name="Migliaia 58 2 3" xfId="2178" xr:uid="{00000000-0005-0000-0000-0000CC0D0000}"/>
    <cellStyle name="Migliaia 58 2 3 2" xfId="5050" xr:uid="{00000000-0005-0000-0000-0000CD0D0000}"/>
    <cellStyle name="Migliaia 58 2 4" xfId="2179" xr:uid="{00000000-0005-0000-0000-0000CE0D0000}"/>
    <cellStyle name="Migliaia 58 2 5" xfId="4334" xr:uid="{00000000-0005-0000-0000-0000CF0D0000}"/>
    <cellStyle name="Migliaia 58 3" xfId="2180" xr:uid="{00000000-0005-0000-0000-0000D00D0000}"/>
    <cellStyle name="Migliaia 58 3 2" xfId="2181" xr:uid="{00000000-0005-0000-0000-0000D10D0000}"/>
    <cellStyle name="Migliaia 58 3 2 2" xfId="2182" xr:uid="{00000000-0005-0000-0000-0000D20D0000}"/>
    <cellStyle name="Migliaia 58 3 2 2 2" xfId="5497" xr:uid="{00000000-0005-0000-0000-0000D30D0000}"/>
    <cellStyle name="Migliaia 58 3 2 3" xfId="2183" xr:uid="{00000000-0005-0000-0000-0000D40D0000}"/>
    <cellStyle name="Migliaia 58 3 2 4" xfId="4336" xr:uid="{00000000-0005-0000-0000-0000D50D0000}"/>
    <cellStyle name="Migliaia 58 3 2 5" xfId="4380" xr:uid="{00000000-0005-0000-0000-0000D60D0000}"/>
    <cellStyle name="Migliaia 58 3 3" xfId="2184" xr:uid="{00000000-0005-0000-0000-0000D70D0000}"/>
    <cellStyle name="Migliaia 58 3 3 2" xfId="2185" xr:uid="{00000000-0005-0000-0000-0000D80D0000}"/>
    <cellStyle name="Migliaia 58 3 3 3" xfId="5496" xr:uid="{00000000-0005-0000-0000-0000D90D0000}"/>
    <cellStyle name="Migliaia 58 3 4" xfId="2186" xr:uid="{00000000-0005-0000-0000-0000DA0D0000}"/>
    <cellStyle name="Migliaia 58 3 4 2" xfId="2187" xr:uid="{00000000-0005-0000-0000-0000DB0D0000}"/>
    <cellStyle name="Migliaia 58 3 4 3" xfId="5812" xr:uid="{00000000-0005-0000-0000-0000DC0D0000}"/>
    <cellStyle name="Migliaia 58 3 5" xfId="2188" xr:uid="{00000000-0005-0000-0000-0000DD0D0000}"/>
    <cellStyle name="Migliaia 58 3 5 2" xfId="5051" xr:uid="{00000000-0005-0000-0000-0000DE0D0000}"/>
    <cellStyle name="Migliaia 58 3 6" xfId="2189" xr:uid="{00000000-0005-0000-0000-0000DF0D0000}"/>
    <cellStyle name="Migliaia 58 3 7" xfId="4335" xr:uid="{00000000-0005-0000-0000-0000E00D0000}"/>
    <cellStyle name="Migliaia 58 3 8" xfId="4381" xr:uid="{00000000-0005-0000-0000-0000E10D0000}"/>
    <cellStyle name="Migliaia 58 4" xfId="2190" xr:uid="{00000000-0005-0000-0000-0000E20D0000}"/>
    <cellStyle name="Migliaia 58 4 2" xfId="2191" xr:uid="{00000000-0005-0000-0000-0000E30D0000}"/>
    <cellStyle name="Migliaia 58 4 3" xfId="4379" xr:uid="{00000000-0005-0000-0000-0000E40D0000}"/>
    <cellStyle name="Migliaia 58 4 4" xfId="5498" xr:uid="{00000000-0005-0000-0000-0000E50D0000}"/>
    <cellStyle name="Migliaia 58 5" xfId="2192" xr:uid="{00000000-0005-0000-0000-0000E60D0000}"/>
    <cellStyle name="Migliaia 58 5 2" xfId="2193" xr:uid="{00000000-0005-0000-0000-0000E70D0000}"/>
    <cellStyle name="Migliaia 58 5 3" xfId="4378" xr:uid="{00000000-0005-0000-0000-0000E80D0000}"/>
    <cellStyle name="Migliaia 58 6" xfId="2194" xr:uid="{00000000-0005-0000-0000-0000E90D0000}"/>
    <cellStyle name="Migliaia 58 6 2" xfId="2195" xr:uid="{00000000-0005-0000-0000-0000EA0D0000}"/>
    <cellStyle name="Migliaia 58 6 3" xfId="5494" xr:uid="{00000000-0005-0000-0000-0000EB0D0000}"/>
    <cellStyle name="Migliaia 58 7" xfId="2196" xr:uid="{00000000-0005-0000-0000-0000EC0D0000}"/>
    <cellStyle name="Migliaia 58 7 2" xfId="5049" xr:uid="{00000000-0005-0000-0000-0000ED0D0000}"/>
    <cellStyle name="Migliaia 58 8" xfId="2197" xr:uid="{00000000-0005-0000-0000-0000EE0D0000}"/>
    <cellStyle name="Migliaia 58 8 2" xfId="4647" xr:uid="{00000000-0005-0000-0000-0000EF0D0000}"/>
    <cellStyle name="Migliaia 58 9" xfId="4333" xr:uid="{00000000-0005-0000-0000-0000F00D0000}"/>
    <cellStyle name="Migliaia 59" xfId="2198" xr:uid="{00000000-0005-0000-0000-0000F10D0000}"/>
    <cellStyle name="Migliaia 59 2" xfId="2199" xr:uid="{00000000-0005-0000-0000-0000F20D0000}"/>
    <cellStyle name="Migliaia 59 2 2" xfId="2200" xr:uid="{00000000-0005-0000-0000-0000F30D0000}"/>
    <cellStyle name="Migliaia 59 2 2 2" xfId="2201" xr:uid="{00000000-0005-0000-0000-0000F40D0000}"/>
    <cellStyle name="Migliaia 59 2 2 3" xfId="5500" xr:uid="{00000000-0005-0000-0000-0000F50D0000}"/>
    <cellStyle name="Migliaia 59 2 3" xfId="2202" xr:uid="{00000000-0005-0000-0000-0000F60D0000}"/>
    <cellStyle name="Migliaia 59 2 3 2" xfId="5053" xr:uid="{00000000-0005-0000-0000-0000F70D0000}"/>
    <cellStyle name="Migliaia 59 2 4" xfId="2203" xr:uid="{00000000-0005-0000-0000-0000F80D0000}"/>
    <cellStyle name="Migliaia 59 2 5" xfId="4338" xr:uid="{00000000-0005-0000-0000-0000F90D0000}"/>
    <cellStyle name="Migliaia 59 3" xfId="2204" xr:uid="{00000000-0005-0000-0000-0000FA0D0000}"/>
    <cellStyle name="Migliaia 59 3 2" xfId="2205" xr:uid="{00000000-0005-0000-0000-0000FB0D0000}"/>
    <cellStyle name="Migliaia 59 3 2 2" xfId="2206" xr:uid="{00000000-0005-0000-0000-0000FC0D0000}"/>
    <cellStyle name="Migliaia 59 3 2 2 2" xfId="5502" xr:uid="{00000000-0005-0000-0000-0000FD0D0000}"/>
    <cellStyle name="Migliaia 59 3 2 3" xfId="2207" xr:uid="{00000000-0005-0000-0000-0000FE0D0000}"/>
    <cellStyle name="Migliaia 59 3 2 4" xfId="4340" xr:uid="{00000000-0005-0000-0000-0000FF0D0000}"/>
    <cellStyle name="Migliaia 59 3 2 5" xfId="4376" xr:uid="{00000000-0005-0000-0000-0000000E0000}"/>
    <cellStyle name="Migliaia 59 3 3" xfId="2208" xr:uid="{00000000-0005-0000-0000-0000010E0000}"/>
    <cellStyle name="Migliaia 59 3 3 2" xfId="2209" xr:uid="{00000000-0005-0000-0000-0000020E0000}"/>
    <cellStyle name="Migliaia 59 3 3 3" xfId="5501" xr:uid="{00000000-0005-0000-0000-0000030E0000}"/>
    <cellStyle name="Migliaia 59 3 4" xfId="2210" xr:uid="{00000000-0005-0000-0000-0000040E0000}"/>
    <cellStyle name="Migliaia 59 3 4 2" xfId="2211" xr:uid="{00000000-0005-0000-0000-0000050E0000}"/>
    <cellStyle name="Migliaia 59 3 4 3" xfId="5813" xr:uid="{00000000-0005-0000-0000-0000060E0000}"/>
    <cellStyle name="Migliaia 59 3 5" xfId="2212" xr:uid="{00000000-0005-0000-0000-0000070E0000}"/>
    <cellStyle name="Migliaia 59 3 5 2" xfId="5054" xr:uid="{00000000-0005-0000-0000-0000080E0000}"/>
    <cellStyle name="Migliaia 59 3 6" xfId="2213" xr:uid="{00000000-0005-0000-0000-0000090E0000}"/>
    <cellStyle name="Migliaia 59 3 7" xfId="4339" xr:uid="{00000000-0005-0000-0000-00000A0E0000}"/>
    <cellStyle name="Migliaia 59 3 8" xfId="4377" xr:uid="{00000000-0005-0000-0000-00000B0E0000}"/>
    <cellStyle name="Migliaia 59 4" xfId="2214" xr:uid="{00000000-0005-0000-0000-00000C0E0000}"/>
    <cellStyle name="Migliaia 59 4 2" xfId="2215" xr:uid="{00000000-0005-0000-0000-00000D0E0000}"/>
    <cellStyle name="Migliaia 59 4 3" xfId="4375" xr:uid="{00000000-0005-0000-0000-00000E0E0000}"/>
    <cellStyle name="Migliaia 59 4 4" xfId="5503" xr:uid="{00000000-0005-0000-0000-00000F0E0000}"/>
    <cellStyle name="Migliaia 59 5" xfId="2216" xr:uid="{00000000-0005-0000-0000-0000100E0000}"/>
    <cellStyle name="Migliaia 59 5 2" xfId="2217" xr:uid="{00000000-0005-0000-0000-0000110E0000}"/>
    <cellStyle name="Migliaia 59 5 3" xfId="4374" xr:uid="{00000000-0005-0000-0000-0000120E0000}"/>
    <cellStyle name="Migliaia 59 6" xfId="2218" xr:uid="{00000000-0005-0000-0000-0000130E0000}"/>
    <cellStyle name="Migliaia 59 6 2" xfId="2219" xr:uid="{00000000-0005-0000-0000-0000140E0000}"/>
    <cellStyle name="Migliaia 59 6 3" xfId="5499" xr:uid="{00000000-0005-0000-0000-0000150E0000}"/>
    <cellStyle name="Migliaia 59 7" xfId="2220" xr:uid="{00000000-0005-0000-0000-0000160E0000}"/>
    <cellStyle name="Migliaia 59 7 2" xfId="5052" xr:uid="{00000000-0005-0000-0000-0000170E0000}"/>
    <cellStyle name="Migliaia 59 8" xfId="2221" xr:uid="{00000000-0005-0000-0000-0000180E0000}"/>
    <cellStyle name="Migliaia 59 8 2" xfId="4649" xr:uid="{00000000-0005-0000-0000-0000190E0000}"/>
    <cellStyle name="Migliaia 59 9" xfId="4337" xr:uid="{00000000-0005-0000-0000-00001A0E0000}"/>
    <cellStyle name="Migliaia 6" xfId="2222" xr:uid="{00000000-0005-0000-0000-00001B0E0000}"/>
    <cellStyle name="Migliaia 6 2" xfId="2223" xr:uid="{00000000-0005-0000-0000-00001C0E0000}"/>
    <cellStyle name="Migliaia 6 2 2" xfId="2224" xr:uid="{00000000-0005-0000-0000-00001D0E0000}"/>
    <cellStyle name="Migliaia 6 2 2 2" xfId="2225" xr:uid="{00000000-0005-0000-0000-00001E0E0000}"/>
    <cellStyle name="Migliaia 6 2 2 3" xfId="5505" xr:uid="{00000000-0005-0000-0000-00001F0E0000}"/>
    <cellStyle name="Migliaia 6 2 3" xfId="2226" xr:uid="{00000000-0005-0000-0000-0000200E0000}"/>
    <cellStyle name="Migliaia 6 2 3 2" xfId="5056" xr:uid="{00000000-0005-0000-0000-0000210E0000}"/>
    <cellStyle name="Migliaia 6 2 4" xfId="2227" xr:uid="{00000000-0005-0000-0000-0000220E0000}"/>
    <cellStyle name="Migliaia 6 2 5" xfId="4342" xr:uid="{00000000-0005-0000-0000-0000230E0000}"/>
    <cellStyle name="Migliaia 6 3" xfId="2228" xr:uid="{00000000-0005-0000-0000-0000240E0000}"/>
    <cellStyle name="Migliaia 6 3 2" xfId="2229" xr:uid="{00000000-0005-0000-0000-0000250E0000}"/>
    <cellStyle name="Migliaia 6 3 2 2" xfId="2230" xr:uid="{00000000-0005-0000-0000-0000260E0000}"/>
    <cellStyle name="Migliaia 6 3 2 2 2" xfId="5507" xr:uid="{00000000-0005-0000-0000-0000270E0000}"/>
    <cellStyle name="Migliaia 6 3 2 3" xfId="2231" xr:uid="{00000000-0005-0000-0000-0000280E0000}"/>
    <cellStyle name="Migliaia 6 3 2 4" xfId="4344" xr:uid="{00000000-0005-0000-0000-0000290E0000}"/>
    <cellStyle name="Migliaia 6 3 2 5" xfId="4371" xr:uid="{00000000-0005-0000-0000-00002A0E0000}"/>
    <cellStyle name="Migliaia 6 3 3" xfId="2232" xr:uid="{00000000-0005-0000-0000-00002B0E0000}"/>
    <cellStyle name="Migliaia 6 3 3 2" xfId="2233" xr:uid="{00000000-0005-0000-0000-00002C0E0000}"/>
    <cellStyle name="Migliaia 6 3 3 3" xfId="5506" xr:uid="{00000000-0005-0000-0000-00002D0E0000}"/>
    <cellStyle name="Migliaia 6 3 4" xfId="2234" xr:uid="{00000000-0005-0000-0000-00002E0E0000}"/>
    <cellStyle name="Migliaia 6 3 4 2" xfId="2235" xr:uid="{00000000-0005-0000-0000-00002F0E0000}"/>
    <cellStyle name="Migliaia 6 3 4 3" xfId="5814" xr:uid="{00000000-0005-0000-0000-0000300E0000}"/>
    <cellStyle name="Migliaia 6 3 5" xfId="2236" xr:uid="{00000000-0005-0000-0000-0000310E0000}"/>
    <cellStyle name="Migliaia 6 3 5 2" xfId="5057" xr:uid="{00000000-0005-0000-0000-0000320E0000}"/>
    <cellStyle name="Migliaia 6 3 6" xfId="2237" xr:uid="{00000000-0005-0000-0000-0000330E0000}"/>
    <cellStyle name="Migliaia 6 3 7" xfId="4343" xr:uid="{00000000-0005-0000-0000-0000340E0000}"/>
    <cellStyle name="Migliaia 6 3 8" xfId="4372" xr:uid="{00000000-0005-0000-0000-0000350E0000}"/>
    <cellStyle name="Migliaia 6 4" xfId="2238" xr:uid="{00000000-0005-0000-0000-0000360E0000}"/>
    <cellStyle name="Migliaia 6 4 2" xfId="2239" xr:uid="{00000000-0005-0000-0000-0000370E0000}"/>
    <cellStyle name="Migliaia 6 4 3" xfId="4370" xr:uid="{00000000-0005-0000-0000-0000380E0000}"/>
    <cellStyle name="Migliaia 6 4 4" xfId="5508" xr:uid="{00000000-0005-0000-0000-0000390E0000}"/>
    <cellStyle name="Migliaia 6 5" xfId="2240" xr:uid="{00000000-0005-0000-0000-00003A0E0000}"/>
    <cellStyle name="Migliaia 6 5 2" xfId="2241" xr:uid="{00000000-0005-0000-0000-00003B0E0000}"/>
    <cellStyle name="Migliaia 6 5 3" xfId="4369" xr:uid="{00000000-0005-0000-0000-00003C0E0000}"/>
    <cellStyle name="Migliaia 6 6" xfId="2242" xr:uid="{00000000-0005-0000-0000-00003D0E0000}"/>
    <cellStyle name="Migliaia 6 6 2" xfId="2243" xr:uid="{00000000-0005-0000-0000-00003E0E0000}"/>
    <cellStyle name="Migliaia 6 6 3" xfId="5504" xr:uid="{00000000-0005-0000-0000-00003F0E0000}"/>
    <cellStyle name="Migliaia 6 7" xfId="2244" xr:uid="{00000000-0005-0000-0000-0000400E0000}"/>
    <cellStyle name="Migliaia 6 7 2" xfId="5055" xr:uid="{00000000-0005-0000-0000-0000410E0000}"/>
    <cellStyle name="Migliaia 6 8" xfId="2245" xr:uid="{00000000-0005-0000-0000-0000420E0000}"/>
    <cellStyle name="Migliaia 6 8 2" xfId="4650" xr:uid="{00000000-0005-0000-0000-0000430E0000}"/>
    <cellStyle name="Migliaia 6 9" xfId="4341" xr:uid="{00000000-0005-0000-0000-0000440E0000}"/>
    <cellStyle name="Migliaia 60" xfId="2246" xr:uid="{00000000-0005-0000-0000-0000450E0000}"/>
    <cellStyle name="Migliaia 60 2" xfId="2247" xr:uid="{00000000-0005-0000-0000-0000460E0000}"/>
    <cellStyle name="Migliaia 60 2 2" xfId="2248" xr:uid="{00000000-0005-0000-0000-0000470E0000}"/>
    <cellStyle name="Migliaia 60 2 2 2" xfId="2249" xr:uid="{00000000-0005-0000-0000-0000480E0000}"/>
    <cellStyle name="Migliaia 60 2 2 3" xfId="5510" xr:uid="{00000000-0005-0000-0000-0000490E0000}"/>
    <cellStyle name="Migliaia 60 2 3" xfId="2250" xr:uid="{00000000-0005-0000-0000-00004A0E0000}"/>
    <cellStyle name="Migliaia 60 2 3 2" xfId="5059" xr:uid="{00000000-0005-0000-0000-00004B0E0000}"/>
    <cellStyle name="Migliaia 60 2 4" xfId="2251" xr:uid="{00000000-0005-0000-0000-00004C0E0000}"/>
    <cellStyle name="Migliaia 60 2 5" xfId="4346" xr:uid="{00000000-0005-0000-0000-00004D0E0000}"/>
    <cellStyle name="Migliaia 60 3" xfId="2252" xr:uid="{00000000-0005-0000-0000-00004E0E0000}"/>
    <cellStyle name="Migliaia 60 3 2" xfId="2253" xr:uid="{00000000-0005-0000-0000-00004F0E0000}"/>
    <cellStyle name="Migliaia 60 3 2 2" xfId="2254" xr:uid="{00000000-0005-0000-0000-0000500E0000}"/>
    <cellStyle name="Migliaia 60 3 2 2 2" xfId="5512" xr:uid="{00000000-0005-0000-0000-0000510E0000}"/>
    <cellStyle name="Migliaia 60 3 2 3" xfId="2255" xr:uid="{00000000-0005-0000-0000-0000520E0000}"/>
    <cellStyle name="Migliaia 60 3 2 4" xfId="4348" xr:uid="{00000000-0005-0000-0000-0000530E0000}"/>
    <cellStyle name="Migliaia 60 3 2 5" xfId="4367" xr:uid="{00000000-0005-0000-0000-0000540E0000}"/>
    <cellStyle name="Migliaia 60 3 3" xfId="2256" xr:uid="{00000000-0005-0000-0000-0000550E0000}"/>
    <cellStyle name="Migliaia 60 3 3 2" xfId="2257" xr:uid="{00000000-0005-0000-0000-0000560E0000}"/>
    <cellStyle name="Migliaia 60 3 3 3" xfId="5511" xr:uid="{00000000-0005-0000-0000-0000570E0000}"/>
    <cellStyle name="Migliaia 60 3 4" xfId="2258" xr:uid="{00000000-0005-0000-0000-0000580E0000}"/>
    <cellStyle name="Migliaia 60 3 4 2" xfId="2259" xr:uid="{00000000-0005-0000-0000-0000590E0000}"/>
    <cellStyle name="Migliaia 60 3 4 3" xfId="5815" xr:uid="{00000000-0005-0000-0000-00005A0E0000}"/>
    <cellStyle name="Migliaia 60 3 5" xfId="2260" xr:uid="{00000000-0005-0000-0000-00005B0E0000}"/>
    <cellStyle name="Migliaia 60 3 5 2" xfId="5060" xr:uid="{00000000-0005-0000-0000-00005C0E0000}"/>
    <cellStyle name="Migliaia 60 3 6" xfId="2261" xr:uid="{00000000-0005-0000-0000-00005D0E0000}"/>
    <cellStyle name="Migliaia 60 3 7" xfId="4347" xr:uid="{00000000-0005-0000-0000-00005E0E0000}"/>
    <cellStyle name="Migliaia 60 3 8" xfId="4368" xr:uid="{00000000-0005-0000-0000-00005F0E0000}"/>
    <cellStyle name="Migliaia 60 4" xfId="2262" xr:uid="{00000000-0005-0000-0000-0000600E0000}"/>
    <cellStyle name="Migliaia 60 4 2" xfId="2263" xr:uid="{00000000-0005-0000-0000-0000610E0000}"/>
    <cellStyle name="Migliaia 60 4 3" xfId="4366" xr:uid="{00000000-0005-0000-0000-0000620E0000}"/>
    <cellStyle name="Migliaia 60 4 4" xfId="5513" xr:uid="{00000000-0005-0000-0000-0000630E0000}"/>
    <cellStyle name="Migliaia 60 5" xfId="2264" xr:uid="{00000000-0005-0000-0000-0000640E0000}"/>
    <cellStyle name="Migliaia 60 5 2" xfId="2265" xr:uid="{00000000-0005-0000-0000-0000650E0000}"/>
    <cellStyle name="Migliaia 60 5 3" xfId="3962" xr:uid="{00000000-0005-0000-0000-0000660E0000}"/>
    <cellStyle name="Migliaia 60 6" xfId="2266" xr:uid="{00000000-0005-0000-0000-0000670E0000}"/>
    <cellStyle name="Migliaia 60 6 2" xfId="2267" xr:uid="{00000000-0005-0000-0000-0000680E0000}"/>
    <cellStyle name="Migliaia 60 6 3" xfId="5509" xr:uid="{00000000-0005-0000-0000-0000690E0000}"/>
    <cellStyle name="Migliaia 60 7" xfId="2268" xr:uid="{00000000-0005-0000-0000-00006A0E0000}"/>
    <cellStyle name="Migliaia 60 7 2" xfId="5058" xr:uid="{00000000-0005-0000-0000-00006B0E0000}"/>
    <cellStyle name="Migliaia 60 8" xfId="2269" xr:uid="{00000000-0005-0000-0000-00006C0E0000}"/>
    <cellStyle name="Migliaia 60 8 2" xfId="4652" xr:uid="{00000000-0005-0000-0000-00006D0E0000}"/>
    <cellStyle name="Migliaia 60 9" xfId="4345" xr:uid="{00000000-0005-0000-0000-00006E0E0000}"/>
    <cellStyle name="Migliaia 61" xfId="2270" xr:uid="{00000000-0005-0000-0000-00006F0E0000}"/>
    <cellStyle name="Migliaia 61 2" xfId="2271" xr:uid="{00000000-0005-0000-0000-0000700E0000}"/>
    <cellStyle name="Migliaia 61 2 2" xfId="2272" xr:uid="{00000000-0005-0000-0000-0000710E0000}"/>
    <cellStyle name="Migliaia 61 2 2 2" xfId="2273" xr:uid="{00000000-0005-0000-0000-0000720E0000}"/>
    <cellStyle name="Migliaia 61 2 2 3" xfId="5515" xr:uid="{00000000-0005-0000-0000-0000730E0000}"/>
    <cellStyle name="Migliaia 61 2 3" xfId="2274" xr:uid="{00000000-0005-0000-0000-0000740E0000}"/>
    <cellStyle name="Migliaia 61 2 3 2" xfId="5062" xr:uid="{00000000-0005-0000-0000-0000750E0000}"/>
    <cellStyle name="Migliaia 61 2 4" xfId="2275" xr:uid="{00000000-0005-0000-0000-0000760E0000}"/>
    <cellStyle name="Migliaia 61 2 5" xfId="4350" xr:uid="{00000000-0005-0000-0000-0000770E0000}"/>
    <cellStyle name="Migliaia 61 3" xfId="2276" xr:uid="{00000000-0005-0000-0000-0000780E0000}"/>
    <cellStyle name="Migliaia 61 3 2" xfId="2277" xr:uid="{00000000-0005-0000-0000-0000790E0000}"/>
    <cellStyle name="Migliaia 61 3 2 2" xfId="2278" xr:uid="{00000000-0005-0000-0000-00007A0E0000}"/>
    <cellStyle name="Migliaia 61 3 2 2 2" xfId="5517" xr:uid="{00000000-0005-0000-0000-00007B0E0000}"/>
    <cellStyle name="Migliaia 61 3 2 3" xfId="2279" xr:uid="{00000000-0005-0000-0000-00007C0E0000}"/>
    <cellStyle name="Migliaia 61 3 2 4" xfId="4352" xr:uid="{00000000-0005-0000-0000-00007D0E0000}"/>
    <cellStyle name="Migliaia 61 3 2 5" xfId="4062" xr:uid="{00000000-0005-0000-0000-00007E0E0000}"/>
    <cellStyle name="Migliaia 61 3 3" xfId="2280" xr:uid="{00000000-0005-0000-0000-00007F0E0000}"/>
    <cellStyle name="Migliaia 61 3 3 2" xfId="2281" xr:uid="{00000000-0005-0000-0000-0000800E0000}"/>
    <cellStyle name="Migliaia 61 3 3 3" xfId="5516" xr:uid="{00000000-0005-0000-0000-0000810E0000}"/>
    <cellStyle name="Migliaia 61 3 4" xfId="2282" xr:uid="{00000000-0005-0000-0000-0000820E0000}"/>
    <cellStyle name="Migliaia 61 3 4 2" xfId="2283" xr:uid="{00000000-0005-0000-0000-0000830E0000}"/>
    <cellStyle name="Migliaia 61 3 4 3" xfId="5816" xr:uid="{00000000-0005-0000-0000-0000840E0000}"/>
    <cellStyle name="Migliaia 61 3 5" xfId="2284" xr:uid="{00000000-0005-0000-0000-0000850E0000}"/>
    <cellStyle name="Migliaia 61 3 5 2" xfId="5063" xr:uid="{00000000-0005-0000-0000-0000860E0000}"/>
    <cellStyle name="Migliaia 61 3 6" xfId="2285" xr:uid="{00000000-0005-0000-0000-0000870E0000}"/>
    <cellStyle name="Migliaia 61 3 7" xfId="4351" xr:uid="{00000000-0005-0000-0000-0000880E0000}"/>
    <cellStyle name="Migliaia 61 3 8" xfId="4063" xr:uid="{00000000-0005-0000-0000-0000890E0000}"/>
    <cellStyle name="Migliaia 61 4" xfId="2286" xr:uid="{00000000-0005-0000-0000-00008A0E0000}"/>
    <cellStyle name="Migliaia 61 4 2" xfId="2287" xr:uid="{00000000-0005-0000-0000-00008B0E0000}"/>
    <cellStyle name="Migliaia 61 4 3" xfId="4061" xr:uid="{00000000-0005-0000-0000-00008C0E0000}"/>
    <cellStyle name="Migliaia 61 4 4" xfId="5518" xr:uid="{00000000-0005-0000-0000-00008D0E0000}"/>
    <cellStyle name="Migliaia 61 5" xfId="2288" xr:uid="{00000000-0005-0000-0000-00008E0E0000}"/>
    <cellStyle name="Migliaia 61 5 2" xfId="2289" xr:uid="{00000000-0005-0000-0000-00008F0E0000}"/>
    <cellStyle name="Migliaia 61 5 3" xfId="4060" xr:uid="{00000000-0005-0000-0000-0000900E0000}"/>
    <cellStyle name="Migliaia 61 6" xfId="2290" xr:uid="{00000000-0005-0000-0000-0000910E0000}"/>
    <cellStyle name="Migliaia 61 6 2" xfId="2291" xr:uid="{00000000-0005-0000-0000-0000920E0000}"/>
    <cellStyle name="Migliaia 61 6 3" xfId="5514" xr:uid="{00000000-0005-0000-0000-0000930E0000}"/>
    <cellStyle name="Migliaia 61 7" xfId="2292" xr:uid="{00000000-0005-0000-0000-0000940E0000}"/>
    <cellStyle name="Migliaia 61 7 2" xfId="5061" xr:uid="{00000000-0005-0000-0000-0000950E0000}"/>
    <cellStyle name="Migliaia 61 8" xfId="2293" xr:uid="{00000000-0005-0000-0000-0000960E0000}"/>
    <cellStyle name="Migliaia 61 8 2" xfId="4654" xr:uid="{00000000-0005-0000-0000-0000970E0000}"/>
    <cellStyle name="Migliaia 61 9" xfId="4349" xr:uid="{00000000-0005-0000-0000-0000980E0000}"/>
    <cellStyle name="Migliaia 7" xfId="2294" xr:uid="{00000000-0005-0000-0000-0000990E0000}"/>
    <cellStyle name="Migliaia 7 2" xfId="2295" xr:uid="{00000000-0005-0000-0000-00009A0E0000}"/>
    <cellStyle name="Migliaia 7 2 2" xfId="2296" xr:uid="{00000000-0005-0000-0000-00009B0E0000}"/>
    <cellStyle name="Migliaia 7 2 2 2" xfId="2297" xr:uid="{00000000-0005-0000-0000-00009C0E0000}"/>
    <cellStyle name="Migliaia 7 2 2 3" xfId="5520" xr:uid="{00000000-0005-0000-0000-00009D0E0000}"/>
    <cellStyle name="Migliaia 7 2 3" xfId="2298" xr:uid="{00000000-0005-0000-0000-00009E0E0000}"/>
    <cellStyle name="Migliaia 7 2 3 2" xfId="5065" xr:uid="{00000000-0005-0000-0000-00009F0E0000}"/>
    <cellStyle name="Migliaia 7 2 4" xfId="2299" xr:uid="{00000000-0005-0000-0000-0000A00E0000}"/>
    <cellStyle name="Migliaia 7 2 5" xfId="4354" xr:uid="{00000000-0005-0000-0000-0000A10E0000}"/>
    <cellStyle name="Migliaia 7 3" xfId="2300" xr:uid="{00000000-0005-0000-0000-0000A20E0000}"/>
    <cellStyle name="Migliaia 7 3 2" xfId="2301" xr:uid="{00000000-0005-0000-0000-0000A30E0000}"/>
    <cellStyle name="Migliaia 7 3 2 2" xfId="2302" xr:uid="{00000000-0005-0000-0000-0000A40E0000}"/>
    <cellStyle name="Migliaia 7 3 2 2 2" xfId="5522" xr:uid="{00000000-0005-0000-0000-0000A50E0000}"/>
    <cellStyle name="Migliaia 7 3 2 3" xfId="2303" xr:uid="{00000000-0005-0000-0000-0000A60E0000}"/>
    <cellStyle name="Migliaia 7 3 2 4" xfId="4356" xr:uid="{00000000-0005-0000-0000-0000A70E0000}"/>
    <cellStyle name="Migliaia 7 3 2 5" xfId="4058" xr:uid="{00000000-0005-0000-0000-0000A80E0000}"/>
    <cellStyle name="Migliaia 7 3 3" xfId="2304" xr:uid="{00000000-0005-0000-0000-0000A90E0000}"/>
    <cellStyle name="Migliaia 7 3 3 2" xfId="2305" xr:uid="{00000000-0005-0000-0000-0000AA0E0000}"/>
    <cellStyle name="Migliaia 7 3 3 3" xfId="5521" xr:uid="{00000000-0005-0000-0000-0000AB0E0000}"/>
    <cellStyle name="Migliaia 7 3 4" xfId="2306" xr:uid="{00000000-0005-0000-0000-0000AC0E0000}"/>
    <cellStyle name="Migliaia 7 3 4 2" xfId="2307" xr:uid="{00000000-0005-0000-0000-0000AD0E0000}"/>
    <cellStyle name="Migliaia 7 3 4 3" xfId="5817" xr:uid="{00000000-0005-0000-0000-0000AE0E0000}"/>
    <cellStyle name="Migliaia 7 3 5" xfId="2308" xr:uid="{00000000-0005-0000-0000-0000AF0E0000}"/>
    <cellStyle name="Migliaia 7 3 5 2" xfId="5066" xr:uid="{00000000-0005-0000-0000-0000B00E0000}"/>
    <cellStyle name="Migliaia 7 3 6" xfId="2309" xr:uid="{00000000-0005-0000-0000-0000B10E0000}"/>
    <cellStyle name="Migliaia 7 3 7" xfId="4355" xr:uid="{00000000-0005-0000-0000-0000B20E0000}"/>
    <cellStyle name="Migliaia 7 3 8" xfId="4059" xr:uid="{00000000-0005-0000-0000-0000B30E0000}"/>
    <cellStyle name="Migliaia 7 4" xfId="2310" xr:uid="{00000000-0005-0000-0000-0000B40E0000}"/>
    <cellStyle name="Migliaia 7 4 2" xfId="2311" xr:uid="{00000000-0005-0000-0000-0000B50E0000}"/>
    <cellStyle name="Migliaia 7 4 3" xfId="4057" xr:uid="{00000000-0005-0000-0000-0000B60E0000}"/>
    <cellStyle name="Migliaia 7 4 4" xfId="5523" xr:uid="{00000000-0005-0000-0000-0000B70E0000}"/>
    <cellStyle name="Migliaia 7 5" xfId="2312" xr:uid="{00000000-0005-0000-0000-0000B80E0000}"/>
    <cellStyle name="Migliaia 7 5 2" xfId="2313" xr:uid="{00000000-0005-0000-0000-0000B90E0000}"/>
    <cellStyle name="Migliaia 7 5 3" xfId="4056" xr:uid="{00000000-0005-0000-0000-0000BA0E0000}"/>
    <cellStyle name="Migliaia 7 6" xfId="2314" xr:uid="{00000000-0005-0000-0000-0000BB0E0000}"/>
    <cellStyle name="Migliaia 7 6 2" xfId="2315" xr:uid="{00000000-0005-0000-0000-0000BC0E0000}"/>
    <cellStyle name="Migliaia 7 6 3" xfId="5519" xr:uid="{00000000-0005-0000-0000-0000BD0E0000}"/>
    <cellStyle name="Migliaia 7 7" xfId="2316" xr:uid="{00000000-0005-0000-0000-0000BE0E0000}"/>
    <cellStyle name="Migliaia 7 7 2" xfId="5064" xr:uid="{00000000-0005-0000-0000-0000BF0E0000}"/>
    <cellStyle name="Migliaia 7 8" xfId="2317" xr:uid="{00000000-0005-0000-0000-0000C00E0000}"/>
    <cellStyle name="Migliaia 7 8 2" xfId="4656" xr:uid="{00000000-0005-0000-0000-0000C10E0000}"/>
    <cellStyle name="Migliaia 7 9" xfId="4353" xr:uid="{00000000-0005-0000-0000-0000C20E0000}"/>
    <cellStyle name="Migliaia 8" xfId="2318" xr:uid="{00000000-0005-0000-0000-0000C30E0000}"/>
    <cellStyle name="Migliaia 8 2" xfId="2319" xr:uid="{00000000-0005-0000-0000-0000C40E0000}"/>
    <cellStyle name="Migliaia 8 2 2" xfId="2320" xr:uid="{00000000-0005-0000-0000-0000C50E0000}"/>
    <cellStyle name="Migliaia 8 2 2 2" xfId="2321" xr:uid="{00000000-0005-0000-0000-0000C60E0000}"/>
    <cellStyle name="Migliaia 8 2 2 3" xfId="5525" xr:uid="{00000000-0005-0000-0000-0000C70E0000}"/>
    <cellStyle name="Migliaia 8 2 3" xfId="2322" xr:uid="{00000000-0005-0000-0000-0000C80E0000}"/>
    <cellStyle name="Migliaia 8 2 3 2" xfId="5068" xr:uid="{00000000-0005-0000-0000-0000C90E0000}"/>
    <cellStyle name="Migliaia 8 2 4" xfId="2323" xr:uid="{00000000-0005-0000-0000-0000CA0E0000}"/>
    <cellStyle name="Migliaia 8 2 5" xfId="4358" xr:uid="{00000000-0005-0000-0000-0000CB0E0000}"/>
    <cellStyle name="Migliaia 8 3" xfId="2324" xr:uid="{00000000-0005-0000-0000-0000CC0E0000}"/>
    <cellStyle name="Migliaia 8 3 2" xfId="2325" xr:uid="{00000000-0005-0000-0000-0000CD0E0000}"/>
    <cellStyle name="Migliaia 8 3 2 2" xfId="2326" xr:uid="{00000000-0005-0000-0000-0000CE0E0000}"/>
    <cellStyle name="Migliaia 8 3 2 2 2" xfId="5527" xr:uid="{00000000-0005-0000-0000-0000CF0E0000}"/>
    <cellStyle name="Migliaia 8 3 2 3" xfId="2327" xr:uid="{00000000-0005-0000-0000-0000D00E0000}"/>
    <cellStyle name="Migliaia 8 3 2 4" xfId="4360" xr:uid="{00000000-0005-0000-0000-0000D10E0000}"/>
    <cellStyle name="Migliaia 8 3 2 5" xfId="4053" xr:uid="{00000000-0005-0000-0000-0000D20E0000}"/>
    <cellStyle name="Migliaia 8 3 3" xfId="2328" xr:uid="{00000000-0005-0000-0000-0000D30E0000}"/>
    <cellStyle name="Migliaia 8 3 3 2" xfId="2329" xr:uid="{00000000-0005-0000-0000-0000D40E0000}"/>
    <cellStyle name="Migliaia 8 3 3 3" xfId="5526" xr:uid="{00000000-0005-0000-0000-0000D50E0000}"/>
    <cellStyle name="Migliaia 8 3 4" xfId="2330" xr:uid="{00000000-0005-0000-0000-0000D60E0000}"/>
    <cellStyle name="Migliaia 8 3 4 2" xfId="2331" xr:uid="{00000000-0005-0000-0000-0000D70E0000}"/>
    <cellStyle name="Migliaia 8 3 4 3" xfId="5818" xr:uid="{00000000-0005-0000-0000-0000D80E0000}"/>
    <cellStyle name="Migliaia 8 3 5" xfId="2332" xr:uid="{00000000-0005-0000-0000-0000D90E0000}"/>
    <cellStyle name="Migliaia 8 3 5 2" xfId="5069" xr:uid="{00000000-0005-0000-0000-0000DA0E0000}"/>
    <cellStyle name="Migliaia 8 3 6" xfId="2333" xr:uid="{00000000-0005-0000-0000-0000DB0E0000}"/>
    <cellStyle name="Migliaia 8 3 7" xfId="4359" xr:uid="{00000000-0005-0000-0000-0000DC0E0000}"/>
    <cellStyle name="Migliaia 8 3 8" xfId="4054" xr:uid="{00000000-0005-0000-0000-0000DD0E0000}"/>
    <cellStyle name="Migliaia 8 4" xfId="2334" xr:uid="{00000000-0005-0000-0000-0000DE0E0000}"/>
    <cellStyle name="Migliaia 8 4 2" xfId="2335" xr:uid="{00000000-0005-0000-0000-0000DF0E0000}"/>
    <cellStyle name="Migliaia 8 4 3" xfId="4052" xr:uid="{00000000-0005-0000-0000-0000E00E0000}"/>
    <cellStyle name="Migliaia 8 4 4" xfId="5528" xr:uid="{00000000-0005-0000-0000-0000E10E0000}"/>
    <cellStyle name="Migliaia 8 5" xfId="2336" xr:uid="{00000000-0005-0000-0000-0000E20E0000}"/>
    <cellStyle name="Migliaia 8 5 2" xfId="2337" xr:uid="{00000000-0005-0000-0000-0000E30E0000}"/>
    <cellStyle name="Migliaia 8 5 3" xfId="4051" xr:uid="{00000000-0005-0000-0000-0000E40E0000}"/>
    <cellStyle name="Migliaia 8 6" xfId="2338" xr:uid="{00000000-0005-0000-0000-0000E50E0000}"/>
    <cellStyle name="Migliaia 8 6 2" xfId="2339" xr:uid="{00000000-0005-0000-0000-0000E60E0000}"/>
    <cellStyle name="Migliaia 8 6 3" xfId="5524" xr:uid="{00000000-0005-0000-0000-0000E70E0000}"/>
    <cellStyle name="Migliaia 8 7" xfId="2340" xr:uid="{00000000-0005-0000-0000-0000E80E0000}"/>
    <cellStyle name="Migliaia 8 7 2" xfId="5067" xr:uid="{00000000-0005-0000-0000-0000E90E0000}"/>
    <cellStyle name="Migliaia 8 8" xfId="2341" xr:uid="{00000000-0005-0000-0000-0000EA0E0000}"/>
    <cellStyle name="Migliaia 8 8 2" xfId="4658" xr:uid="{00000000-0005-0000-0000-0000EB0E0000}"/>
    <cellStyle name="Migliaia 8 9" xfId="4357" xr:uid="{00000000-0005-0000-0000-0000EC0E0000}"/>
    <cellStyle name="Migliaia 9" xfId="2342" xr:uid="{00000000-0005-0000-0000-0000ED0E0000}"/>
    <cellStyle name="Migliaia 9 2" xfId="2343" xr:uid="{00000000-0005-0000-0000-0000EE0E0000}"/>
    <cellStyle name="Migliaia 9 2 2" xfId="2344" xr:uid="{00000000-0005-0000-0000-0000EF0E0000}"/>
    <cellStyle name="Migliaia 9 2 2 2" xfId="2345" xr:uid="{00000000-0005-0000-0000-0000F00E0000}"/>
    <cellStyle name="Migliaia 9 2 2 3" xfId="5530" xr:uid="{00000000-0005-0000-0000-0000F10E0000}"/>
    <cellStyle name="Migliaia 9 2 3" xfId="2346" xr:uid="{00000000-0005-0000-0000-0000F20E0000}"/>
    <cellStyle name="Migliaia 9 2 3 2" xfId="5071" xr:uid="{00000000-0005-0000-0000-0000F30E0000}"/>
    <cellStyle name="Migliaia 9 2 4" xfId="2347" xr:uid="{00000000-0005-0000-0000-0000F40E0000}"/>
    <cellStyle name="Migliaia 9 2 5" xfId="4362" xr:uid="{00000000-0005-0000-0000-0000F50E0000}"/>
    <cellStyle name="Migliaia 9 3" xfId="2348" xr:uid="{00000000-0005-0000-0000-0000F60E0000}"/>
    <cellStyle name="Migliaia 9 3 2" xfId="2349" xr:uid="{00000000-0005-0000-0000-0000F70E0000}"/>
    <cellStyle name="Migliaia 9 3 2 2" xfId="2350" xr:uid="{00000000-0005-0000-0000-0000F80E0000}"/>
    <cellStyle name="Migliaia 9 3 2 2 2" xfId="5532" xr:uid="{00000000-0005-0000-0000-0000F90E0000}"/>
    <cellStyle name="Migliaia 9 3 2 3" xfId="2351" xr:uid="{00000000-0005-0000-0000-0000FA0E0000}"/>
    <cellStyle name="Migliaia 9 3 2 4" xfId="4364" xr:uid="{00000000-0005-0000-0000-0000FB0E0000}"/>
    <cellStyle name="Migliaia 9 3 2 5" xfId="4049" xr:uid="{00000000-0005-0000-0000-0000FC0E0000}"/>
    <cellStyle name="Migliaia 9 3 3" xfId="2352" xr:uid="{00000000-0005-0000-0000-0000FD0E0000}"/>
    <cellStyle name="Migliaia 9 3 3 2" xfId="2353" xr:uid="{00000000-0005-0000-0000-0000FE0E0000}"/>
    <cellStyle name="Migliaia 9 3 3 3" xfId="5531" xr:uid="{00000000-0005-0000-0000-0000FF0E0000}"/>
    <cellStyle name="Migliaia 9 3 4" xfId="2354" xr:uid="{00000000-0005-0000-0000-0000000F0000}"/>
    <cellStyle name="Migliaia 9 3 4 2" xfId="2355" xr:uid="{00000000-0005-0000-0000-0000010F0000}"/>
    <cellStyle name="Migliaia 9 3 4 3" xfId="5819" xr:uid="{00000000-0005-0000-0000-0000020F0000}"/>
    <cellStyle name="Migliaia 9 3 5" xfId="2356" xr:uid="{00000000-0005-0000-0000-0000030F0000}"/>
    <cellStyle name="Migliaia 9 3 5 2" xfId="5072" xr:uid="{00000000-0005-0000-0000-0000040F0000}"/>
    <cellStyle name="Migliaia 9 3 6" xfId="2357" xr:uid="{00000000-0005-0000-0000-0000050F0000}"/>
    <cellStyle name="Migliaia 9 3 7" xfId="4363" xr:uid="{00000000-0005-0000-0000-0000060F0000}"/>
    <cellStyle name="Migliaia 9 3 8" xfId="4050" xr:uid="{00000000-0005-0000-0000-0000070F0000}"/>
    <cellStyle name="Migliaia 9 4" xfId="2358" xr:uid="{00000000-0005-0000-0000-0000080F0000}"/>
    <cellStyle name="Migliaia 9 4 2" xfId="2359" xr:uid="{00000000-0005-0000-0000-0000090F0000}"/>
    <cellStyle name="Migliaia 9 4 3" xfId="4048" xr:uid="{00000000-0005-0000-0000-00000A0F0000}"/>
    <cellStyle name="Migliaia 9 4 4" xfId="5533" xr:uid="{00000000-0005-0000-0000-00000B0F0000}"/>
    <cellStyle name="Migliaia 9 5" xfId="2360" xr:uid="{00000000-0005-0000-0000-00000C0F0000}"/>
    <cellStyle name="Migliaia 9 5 2" xfId="2361" xr:uid="{00000000-0005-0000-0000-00000D0F0000}"/>
    <cellStyle name="Migliaia 9 5 3" xfId="4047" xr:uid="{00000000-0005-0000-0000-00000E0F0000}"/>
    <cellStyle name="Migliaia 9 6" xfId="2362" xr:uid="{00000000-0005-0000-0000-00000F0F0000}"/>
    <cellStyle name="Migliaia 9 6 2" xfId="2363" xr:uid="{00000000-0005-0000-0000-0000100F0000}"/>
    <cellStyle name="Migliaia 9 6 3" xfId="5529" xr:uid="{00000000-0005-0000-0000-0000110F0000}"/>
    <cellStyle name="Migliaia 9 7" xfId="2364" xr:uid="{00000000-0005-0000-0000-0000120F0000}"/>
    <cellStyle name="Migliaia 9 7 2" xfId="5070" xr:uid="{00000000-0005-0000-0000-0000130F0000}"/>
    <cellStyle name="Migliaia 9 8" xfId="2365" xr:uid="{00000000-0005-0000-0000-0000140F0000}"/>
    <cellStyle name="Migliaia 9 8 2" xfId="4659" xr:uid="{00000000-0005-0000-0000-0000150F0000}"/>
    <cellStyle name="Migliaia 9 9" xfId="4361" xr:uid="{00000000-0005-0000-0000-0000160F0000}"/>
    <cellStyle name="Neutrale" xfId="2366" xr:uid="{00000000-0005-0000-0000-0000170F0000}"/>
    <cellStyle name="Normal" xfId="0" builtinId="0"/>
    <cellStyle name="Normal 10" xfId="2367" xr:uid="{00000000-0005-0000-0000-0000190F0000}"/>
    <cellStyle name="Normal 10 2" xfId="2368" xr:uid="{00000000-0005-0000-0000-00001A0F0000}"/>
    <cellStyle name="Normal 11" xfId="2369" xr:uid="{00000000-0005-0000-0000-00001B0F0000}"/>
    <cellStyle name="Normal 11 2" xfId="5830" xr:uid="{00000000-0005-0000-0000-00001C0F0000}"/>
    <cellStyle name="Normal 12" xfId="2370" xr:uid="{00000000-0005-0000-0000-00001D0F0000}"/>
    <cellStyle name="Normal 13" xfId="2371" xr:uid="{00000000-0005-0000-0000-00001E0F0000}"/>
    <cellStyle name="Normal 13 2" xfId="4709" xr:uid="{00000000-0005-0000-0000-00001F0F0000}"/>
    <cellStyle name="Normal 13 3" xfId="4828" xr:uid="{00000000-0005-0000-0000-0000200F0000}"/>
    <cellStyle name="Normal 14" xfId="2372" xr:uid="{00000000-0005-0000-0000-0000210F0000}"/>
    <cellStyle name="Normal 15" xfId="2373" xr:uid="{00000000-0005-0000-0000-0000220F0000}"/>
    <cellStyle name="Normal 2" xfId="2374" xr:uid="{00000000-0005-0000-0000-0000230F0000}"/>
    <cellStyle name="Normal 2 2" xfId="2375" xr:uid="{00000000-0005-0000-0000-0000240F0000}"/>
    <cellStyle name="Normal 2 2 2" xfId="2376" xr:uid="{00000000-0005-0000-0000-0000250F0000}"/>
    <cellStyle name="Normal 2 2 2 2" xfId="2377" xr:uid="{00000000-0005-0000-0000-0000260F0000}"/>
    <cellStyle name="Normal 2 2 2 3" xfId="2378" xr:uid="{00000000-0005-0000-0000-0000270F0000}"/>
    <cellStyle name="Normal 2 2 3" xfId="2379" xr:uid="{00000000-0005-0000-0000-0000280F0000}"/>
    <cellStyle name="Normal 2 3" xfId="2380" xr:uid="{00000000-0005-0000-0000-0000290F0000}"/>
    <cellStyle name="Normal 2 3 2" xfId="2381" xr:uid="{00000000-0005-0000-0000-00002A0F0000}"/>
    <cellStyle name="Normal 2 3 3" xfId="4662" xr:uid="{00000000-0005-0000-0000-00002B0F0000}"/>
    <cellStyle name="Normal 2 4" xfId="2382" xr:uid="{00000000-0005-0000-0000-00002C0F0000}"/>
    <cellStyle name="Normal 2 5" xfId="2383" xr:uid="{00000000-0005-0000-0000-00002D0F0000}"/>
    <cellStyle name="Normal 3" xfId="2384" xr:uid="{00000000-0005-0000-0000-00002E0F0000}"/>
    <cellStyle name="Normal 3 2" xfId="2385" xr:uid="{00000000-0005-0000-0000-00002F0F0000}"/>
    <cellStyle name="Normal 3 2 2" xfId="2386" xr:uid="{00000000-0005-0000-0000-0000300F0000}"/>
    <cellStyle name="Normal 3 2 2 2" xfId="2387" xr:uid="{00000000-0005-0000-0000-0000310F0000}"/>
    <cellStyle name="Normal 3 2 2 3" xfId="2388" xr:uid="{00000000-0005-0000-0000-0000320F0000}"/>
    <cellStyle name="Normal 3 2 3" xfId="2389" xr:uid="{00000000-0005-0000-0000-0000330F0000}"/>
    <cellStyle name="Normal 3 2 4" xfId="2390" xr:uid="{00000000-0005-0000-0000-0000340F0000}"/>
    <cellStyle name="Normal 3 3" xfId="2391" xr:uid="{00000000-0005-0000-0000-0000350F0000}"/>
    <cellStyle name="Normal 3 3 2" xfId="2392" xr:uid="{00000000-0005-0000-0000-0000360F0000}"/>
    <cellStyle name="Normal 3 4" xfId="2393" xr:uid="{00000000-0005-0000-0000-0000370F0000}"/>
    <cellStyle name="Normal 3 4 2" xfId="2394" xr:uid="{00000000-0005-0000-0000-0000380F0000}"/>
    <cellStyle name="Normal 3 4 3" xfId="2395" xr:uid="{00000000-0005-0000-0000-0000390F0000}"/>
    <cellStyle name="Normal 3 5" xfId="2396" xr:uid="{00000000-0005-0000-0000-00003A0F0000}"/>
    <cellStyle name="Normal 3 5 2" xfId="2397" xr:uid="{00000000-0005-0000-0000-00003B0F0000}"/>
    <cellStyle name="Normal 3 5 3" xfId="2398" xr:uid="{00000000-0005-0000-0000-00003C0F0000}"/>
    <cellStyle name="Normal 3 6" xfId="2399" xr:uid="{00000000-0005-0000-0000-00003D0F0000}"/>
    <cellStyle name="Normal 4" xfId="2400" xr:uid="{00000000-0005-0000-0000-00003E0F0000}"/>
    <cellStyle name="Normal 4 2" xfId="2401" xr:uid="{00000000-0005-0000-0000-00003F0F0000}"/>
    <cellStyle name="Normal 4 3" xfId="2402" xr:uid="{00000000-0005-0000-0000-0000400F0000}"/>
    <cellStyle name="Normal 4 4" xfId="2403" xr:uid="{00000000-0005-0000-0000-0000410F0000}"/>
    <cellStyle name="Normal 4 5" xfId="2404" xr:uid="{00000000-0005-0000-0000-0000420F0000}"/>
    <cellStyle name="Normal 5" xfId="2405" xr:uid="{00000000-0005-0000-0000-0000430F0000}"/>
    <cellStyle name="Normal 5 2" xfId="2406" xr:uid="{00000000-0005-0000-0000-0000440F0000}"/>
    <cellStyle name="Normal 5 2 2" xfId="2407" xr:uid="{00000000-0005-0000-0000-0000450F0000}"/>
    <cellStyle name="Normal 5 2 2 2" xfId="2408" xr:uid="{00000000-0005-0000-0000-0000460F0000}"/>
    <cellStyle name="Normal 6" xfId="2409" xr:uid="{00000000-0005-0000-0000-0000470F0000}"/>
    <cellStyle name="Normal 6 2" xfId="2410" xr:uid="{00000000-0005-0000-0000-0000480F0000}"/>
    <cellStyle name="Normal 6 2 2" xfId="2411" xr:uid="{00000000-0005-0000-0000-0000490F0000}"/>
    <cellStyle name="Normal 6 2 3" xfId="2412" xr:uid="{00000000-0005-0000-0000-00004A0F0000}"/>
    <cellStyle name="Normal 6 3" xfId="2413" xr:uid="{00000000-0005-0000-0000-00004B0F0000}"/>
    <cellStyle name="Normal 6 4" xfId="2414" xr:uid="{00000000-0005-0000-0000-00004C0F0000}"/>
    <cellStyle name="Normal 7" xfId="2415" xr:uid="{00000000-0005-0000-0000-00004D0F0000}"/>
    <cellStyle name="Normal 7 2" xfId="2416" xr:uid="{00000000-0005-0000-0000-00004E0F0000}"/>
    <cellStyle name="Normal 7 3" xfId="2417" xr:uid="{00000000-0005-0000-0000-00004F0F0000}"/>
    <cellStyle name="Normal 7 4" xfId="4666" xr:uid="{00000000-0005-0000-0000-0000500F0000}"/>
    <cellStyle name="Normal 8" xfId="2418" xr:uid="{00000000-0005-0000-0000-0000510F0000}"/>
    <cellStyle name="Normal 8 2" xfId="2419" xr:uid="{00000000-0005-0000-0000-0000520F0000}"/>
    <cellStyle name="Normal 8 3" xfId="2420" xr:uid="{00000000-0005-0000-0000-0000530F0000}"/>
    <cellStyle name="Normal 8 4" xfId="2421" xr:uid="{00000000-0005-0000-0000-0000540F0000}"/>
    <cellStyle name="Normal 8 5" xfId="2422" xr:uid="{00000000-0005-0000-0000-0000550F0000}"/>
    <cellStyle name="Normal 9" xfId="2423" xr:uid="{00000000-0005-0000-0000-0000560F0000}"/>
    <cellStyle name="Normal GHG Numbers (0.00)" xfId="2424" xr:uid="{00000000-0005-0000-0000-0000570F0000}"/>
    <cellStyle name="Normal GHG Numbers (0.00) 2" xfId="2425" xr:uid="{00000000-0005-0000-0000-0000580F0000}"/>
    <cellStyle name="Normal GHG Numbers (0.00) 2 2" xfId="4670" xr:uid="{00000000-0005-0000-0000-0000590F0000}"/>
    <cellStyle name="Normal GHG Numbers (0.00) 3" xfId="2426" xr:uid="{00000000-0005-0000-0000-00005A0F0000}"/>
    <cellStyle name="Normal GHG Numbers (0.00) 3 2" xfId="4671" xr:uid="{00000000-0005-0000-0000-00005B0F0000}"/>
    <cellStyle name="Normal GHG Numbers (0.00) 4" xfId="4668" xr:uid="{00000000-0005-0000-0000-00005C0F0000}"/>
    <cellStyle name="Normal GHG Numbers (0.00) 5" xfId="5716" xr:uid="{00000000-0005-0000-0000-00005D0F0000}"/>
    <cellStyle name="Normal GHG Numbers (0.00) 6" xfId="5458" xr:uid="{00000000-0005-0000-0000-00005E0F0000}"/>
    <cellStyle name="Normal GHG Textfiels Bold" xfId="2427" xr:uid="{00000000-0005-0000-0000-00005F0F0000}"/>
    <cellStyle name="Normal GHG-Shade" xfId="2428" xr:uid="{00000000-0005-0000-0000-0000600F0000}"/>
    <cellStyle name="Normal GHG-Shade 2" xfId="2429" xr:uid="{00000000-0005-0000-0000-0000610F0000}"/>
    <cellStyle name="Normale 10" xfId="2430" xr:uid="{00000000-0005-0000-0000-0000620F0000}"/>
    <cellStyle name="Normale 10 2" xfId="2431" xr:uid="{00000000-0005-0000-0000-0000630F0000}"/>
    <cellStyle name="Normale 10 2 2" xfId="2432" xr:uid="{00000000-0005-0000-0000-0000640F0000}"/>
    <cellStyle name="Normale 10 3" xfId="2433" xr:uid="{00000000-0005-0000-0000-0000650F0000}"/>
    <cellStyle name="Normale 10 3 2" xfId="2434" xr:uid="{00000000-0005-0000-0000-0000660F0000}"/>
    <cellStyle name="Normale 10 4" xfId="2435" xr:uid="{00000000-0005-0000-0000-0000670F0000}"/>
    <cellStyle name="Normale 10_EDEN industria 2008 rev" xfId="2436" xr:uid="{00000000-0005-0000-0000-0000680F0000}"/>
    <cellStyle name="Normale 11" xfId="2437" xr:uid="{00000000-0005-0000-0000-0000690F0000}"/>
    <cellStyle name="Normale 11 2" xfId="2438" xr:uid="{00000000-0005-0000-0000-00006A0F0000}"/>
    <cellStyle name="Normale 11 2 2" xfId="2439" xr:uid="{00000000-0005-0000-0000-00006B0F0000}"/>
    <cellStyle name="Normale 11 3" xfId="2440" xr:uid="{00000000-0005-0000-0000-00006C0F0000}"/>
    <cellStyle name="Normale 11 3 2" xfId="2441" xr:uid="{00000000-0005-0000-0000-00006D0F0000}"/>
    <cellStyle name="Normale 11 4" xfId="2442" xr:uid="{00000000-0005-0000-0000-00006E0F0000}"/>
    <cellStyle name="Normale 11_EDEN industria 2008 rev" xfId="2443" xr:uid="{00000000-0005-0000-0000-00006F0F0000}"/>
    <cellStyle name="Normale 12" xfId="2444" xr:uid="{00000000-0005-0000-0000-0000700F0000}"/>
    <cellStyle name="Normale 12 2" xfId="2445" xr:uid="{00000000-0005-0000-0000-0000710F0000}"/>
    <cellStyle name="Normale 12 2 2" xfId="2446" xr:uid="{00000000-0005-0000-0000-0000720F0000}"/>
    <cellStyle name="Normale 12 3" xfId="2447" xr:uid="{00000000-0005-0000-0000-0000730F0000}"/>
    <cellStyle name="Normale 12 3 2" xfId="2448" xr:uid="{00000000-0005-0000-0000-0000740F0000}"/>
    <cellStyle name="Normale 12 4" xfId="2449" xr:uid="{00000000-0005-0000-0000-0000750F0000}"/>
    <cellStyle name="Normale 12_EDEN industria 2008 rev" xfId="2450" xr:uid="{00000000-0005-0000-0000-0000760F0000}"/>
    <cellStyle name="Normale 13" xfId="2451" xr:uid="{00000000-0005-0000-0000-0000770F0000}"/>
    <cellStyle name="Normale 13 2" xfId="2452" xr:uid="{00000000-0005-0000-0000-0000780F0000}"/>
    <cellStyle name="Normale 13 2 2" xfId="2453" xr:uid="{00000000-0005-0000-0000-0000790F0000}"/>
    <cellStyle name="Normale 13 3" xfId="2454" xr:uid="{00000000-0005-0000-0000-00007A0F0000}"/>
    <cellStyle name="Normale 13 3 2" xfId="2455" xr:uid="{00000000-0005-0000-0000-00007B0F0000}"/>
    <cellStyle name="Normale 13 4" xfId="2456" xr:uid="{00000000-0005-0000-0000-00007C0F0000}"/>
    <cellStyle name="Normale 13_EDEN industria 2008 rev" xfId="2457" xr:uid="{00000000-0005-0000-0000-00007D0F0000}"/>
    <cellStyle name="Normale 14" xfId="2458" xr:uid="{00000000-0005-0000-0000-00007E0F0000}"/>
    <cellStyle name="Normale 14 2" xfId="2459" xr:uid="{00000000-0005-0000-0000-00007F0F0000}"/>
    <cellStyle name="Normale 14 2 2" xfId="2460" xr:uid="{00000000-0005-0000-0000-0000800F0000}"/>
    <cellStyle name="Normale 14 3" xfId="2461" xr:uid="{00000000-0005-0000-0000-0000810F0000}"/>
    <cellStyle name="Normale 14 3 2" xfId="2462" xr:uid="{00000000-0005-0000-0000-0000820F0000}"/>
    <cellStyle name="Normale 14 4" xfId="2463" xr:uid="{00000000-0005-0000-0000-0000830F0000}"/>
    <cellStyle name="Normale 14_EDEN industria 2008 rev" xfId="2464" xr:uid="{00000000-0005-0000-0000-0000840F0000}"/>
    <cellStyle name="Normale 15" xfId="2465" xr:uid="{00000000-0005-0000-0000-0000850F0000}"/>
    <cellStyle name="Normale 15 2" xfId="2466" xr:uid="{00000000-0005-0000-0000-0000860F0000}"/>
    <cellStyle name="Normale 15 2 2" xfId="2467" xr:uid="{00000000-0005-0000-0000-0000870F0000}"/>
    <cellStyle name="Normale 15 3" xfId="2468" xr:uid="{00000000-0005-0000-0000-0000880F0000}"/>
    <cellStyle name="Normale 15 3 2" xfId="2469" xr:uid="{00000000-0005-0000-0000-0000890F0000}"/>
    <cellStyle name="Normale 15 4" xfId="2470" xr:uid="{00000000-0005-0000-0000-00008A0F0000}"/>
    <cellStyle name="Normale 15_EDEN industria 2008 rev" xfId="2471" xr:uid="{00000000-0005-0000-0000-00008B0F0000}"/>
    <cellStyle name="Normale 16" xfId="2472" xr:uid="{00000000-0005-0000-0000-00008C0F0000}"/>
    <cellStyle name="Normale 16 2" xfId="2473" xr:uid="{00000000-0005-0000-0000-00008D0F0000}"/>
    <cellStyle name="Normale 17" xfId="2474" xr:uid="{00000000-0005-0000-0000-00008E0F0000}"/>
    <cellStyle name="Normale 17 2" xfId="2475" xr:uid="{00000000-0005-0000-0000-00008F0F0000}"/>
    <cellStyle name="Normale 18" xfId="2476" xr:uid="{00000000-0005-0000-0000-0000900F0000}"/>
    <cellStyle name="Normale 18 2" xfId="2477" xr:uid="{00000000-0005-0000-0000-0000910F0000}"/>
    <cellStyle name="Normale 19" xfId="2478" xr:uid="{00000000-0005-0000-0000-0000920F0000}"/>
    <cellStyle name="Normale 19 2" xfId="2479" xr:uid="{00000000-0005-0000-0000-0000930F0000}"/>
    <cellStyle name="Normale 2" xfId="2480" xr:uid="{00000000-0005-0000-0000-0000940F0000}"/>
    <cellStyle name="Normale 2 2" xfId="2481" xr:uid="{00000000-0005-0000-0000-0000950F0000}"/>
    <cellStyle name="Normale 2 2 2" xfId="2482" xr:uid="{00000000-0005-0000-0000-0000960F0000}"/>
    <cellStyle name="Normale 2 3" xfId="2483" xr:uid="{00000000-0005-0000-0000-0000970F0000}"/>
    <cellStyle name="Normale 2_EDEN industria 2008 rev" xfId="2484" xr:uid="{00000000-0005-0000-0000-0000980F0000}"/>
    <cellStyle name="Normale 20" xfId="2485" xr:uid="{00000000-0005-0000-0000-0000990F0000}"/>
    <cellStyle name="Normale 20 2" xfId="2486" xr:uid="{00000000-0005-0000-0000-00009A0F0000}"/>
    <cellStyle name="Normale 21" xfId="2487" xr:uid="{00000000-0005-0000-0000-00009B0F0000}"/>
    <cellStyle name="Normale 21 2" xfId="2488" xr:uid="{00000000-0005-0000-0000-00009C0F0000}"/>
    <cellStyle name="Normale 22" xfId="2489" xr:uid="{00000000-0005-0000-0000-00009D0F0000}"/>
    <cellStyle name="Normale 22 2" xfId="2490" xr:uid="{00000000-0005-0000-0000-00009E0F0000}"/>
    <cellStyle name="Normale 23" xfId="2491" xr:uid="{00000000-0005-0000-0000-00009F0F0000}"/>
    <cellStyle name="Normale 23 2" xfId="2492" xr:uid="{00000000-0005-0000-0000-0000A00F0000}"/>
    <cellStyle name="Normale 24" xfId="2493" xr:uid="{00000000-0005-0000-0000-0000A10F0000}"/>
    <cellStyle name="Normale 24 2" xfId="2494" xr:uid="{00000000-0005-0000-0000-0000A20F0000}"/>
    <cellStyle name="Normale 25" xfId="2495" xr:uid="{00000000-0005-0000-0000-0000A30F0000}"/>
    <cellStyle name="Normale 25 2" xfId="2496" xr:uid="{00000000-0005-0000-0000-0000A40F0000}"/>
    <cellStyle name="Normale 26" xfId="2497" xr:uid="{00000000-0005-0000-0000-0000A50F0000}"/>
    <cellStyle name="Normale 26 2" xfId="2498" xr:uid="{00000000-0005-0000-0000-0000A60F0000}"/>
    <cellStyle name="Normale 27" xfId="2499" xr:uid="{00000000-0005-0000-0000-0000A70F0000}"/>
    <cellStyle name="Normale 27 2" xfId="2500" xr:uid="{00000000-0005-0000-0000-0000A80F0000}"/>
    <cellStyle name="Normale 28" xfId="2501" xr:uid="{00000000-0005-0000-0000-0000A90F0000}"/>
    <cellStyle name="Normale 28 2" xfId="2502" xr:uid="{00000000-0005-0000-0000-0000AA0F0000}"/>
    <cellStyle name="Normale 29" xfId="2503" xr:uid="{00000000-0005-0000-0000-0000AB0F0000}"/>
    <cellStyle name="Normale 29 2" xfId="2504" xr:uid="{00000000-0005-0000-0000-0000AC0F0000}"/>
    <cellStyle name="Normale 3" xfId="2505" xr:uid="{00000000-0005-0000-0000-0000AD0F0000}"/>
    <cellStyle name="Normale 3 2" xfId="2506" xr:uid="{00000000-0005-0000-0000-0000AE0F0000}"/>
    <cellStyle name="Normale 3 2 2" xfId="2507" xr:uid="{00000000-0005-0000-0000-0000AF0F0000}"/>
    <cellStyle name="Normale 3 3" xfId="2508" xr:uid="{00000000-0005-0000-0000-0000B00F0000}"/>
    <cellStyle name="Normale 3 3 2" xfId="2509" xr:uid="{00000000-0005-0000-0000-0000B10F0000}"/>
    <cellStyle name="Normale 3 4" xfId="2510" xr:uid="{00000000-0005-0000-0000-0000B20F0000}"/>
    <cellStyle name="Normale 3_EDEN industria 2008 rev" xfId="2511" xr:uid="{00000000-0005-0000-0000-0000B30F0000}"/>
    <cellStyle name="Normale 30" xfId="2512" xr:uid="{00000000-0005-0000-0000-0000B40F0000}"/>
    <cellStyle name="Normale 30 2" xfId="2513" xr:uid="{00000000-0005-0000-0000-0000B50F0000}"/>
    <cellStyle name="Normale 31" xfId="2514" xr:uid="{00000000-0005-0000-0000-0000B60F0000}"/>
    <cellStyle name="Normale 31 2" xfId="2515" xr:uid="{00000000-0005-0000-0000-0000B70F0000}"/>
    <cellStyle name="Normale 32" xfId="2516" xr:uid="{00000000-0005-0000-0000-0000B80F0000}"/>
    <cellStyle name="Normale 32 2" xfId="2517" xr:uid="{00000000-0005-0000-0000-0000B90F0000}"/>
    <cellStyle name="Normale 33" xfId="2518" xr:uid="{00000000-0005-0000-0000-0000BA0F0000}"/>
    <cellStyle name="Normale 33 2" xfId="2519" xr:uid="{00000000-0005-0000-0000-0000BB0F0000}"/>
    <cellStyle name="Normale 34" xfId="2520" xr:uid="{00000000-0005-0000-0000-0000BC0F0000}"/>
    <cellStyle name="Normale 34 2" xfId="2521" xr:uid="{00000000-0005-0000-0000-0000BD0F0000}"/>
    <cellStyle name="Normale 35" xfId="2522" xr:uid="{00000000-0005-0000-0000-0000BE0F0000}"/>
    <cellStyle name="Normale 35 2" xfId="2523" xr:uid="{00000000-0005-0000-0000-0000BF0F0000}"/>
    <cellStyle name="Normale 36" xfId="2524" xr:uid="{00000000-0005-0000-0000-0000C00F0000}"/>
    <cellStyle name="Normale 36 2" xfId="2525" xr:uid="{00000000-0005-0000-0000-0000C10F0000}"/>
    <cellStyle name="Normale 37" xfId="2526" xr:uid="{00000000-0005-0000-0000-0000C20F0000}"/>
    <cellStyle name="Normale 37 2" xfId="2527" xr:uid="{00000000-0005-0000-0000-0000C30F0000}"/>
    <cellStyle name="Normale 38" xfId="2528" xr:uid="{00000000-0005-0000-0000-0000C40F0000}"/>
    <cellStyle name="Normale 38 2" xfId="2529" xr:uid="{00000000-0005-0000-0000-0000C50F0000}"/>
    <cellStyle name="Normale 39" xfId="2530" xr:uid="{00000000-0005-0000-0000-0000C60F0000}"/>
    <cellStyle name="Normale 39 2" xfId="2531" xr:uid="{00000000-0005-0000-0000-0000C70F0000}"/>
    <cellStyle name="Normale 4" xfId="2532" xr:uid="{00000000-0005-0000-0000-0000C80F0000}"/>
    <cellStyle name="Normale 4 2" xfId="2533" xr:uid="{00000000-0005-0000-0000-0000C90F0000}"/>
    <cellStyle name="Normale 4 2 2" xfId="2534" xr:uid="{00000000-0005-0000-0000-0000CA0F0000}"/>
    <cellStyle name="Normale 4 3" xfId="2535" xr:uid="{00000000-0005-0000-0000-0000CB0F0000}"/>
    <cellStyle name="Normale 4 3 2" xfId="2536" xr:uid="{00000000-0005-0000-0000-0000CC0F0000}"/>
    <cellStyle name="Normale 4 4" xfId="2537" xr:uid="{00000000-0005-0000-0000-0000CD0F0000}"/>
    <cellStyle name="Normale 4_EDEN industria 2008 rev" xfId="2538" xr:uid="{00000000-0005-0000-0000-0000CE0F0000}"/>
    <cellStyle name="Normale 40" xfId="2539" xr:uid="{00000000-0005-0000-0000-0000CF0F0000}"/>
    <cellStyle name="Normale 40 2" xfId="2540" xr:uid="{00000000-0005-0000-0000-0000D00F0000}"/>
    <cellStyle name="Normale 41" xfId="2541" xr:uid="{00000000-0005-0000-0000-0000D10F0000}"/>
    <cellStyle name="Normale 41 2" xfId="2542" xr:uid="{00000000-0005-0000-0000-0000D20F0000}"/>
    <cellStyle name="Normale 42" xfId="2543" xr:uid="{00000000-0005-0000-0000-0000D30F0000}"/>
    <cellStyle name="Normale 42 2" xfId="2544" xr:uid="{00000000-0005-0000-0000-0000D40F0000}"/>
    <cellStyle name="Normale 43" xfId="2545" xr:uid="{00000000-0005-0000-0000-0000D50F0000}"/>
    <cellStyle name="Normale 43 2" xfId="2546" xr:uid="{00000000-0005-0000-0000-0000D60F0000}"/>
    <cellStyle name="Normale 44" xfId="2547" xr:uid="{00000000-0005-0000-0000-0000D70F0000}"/>
    <cellStyle name="Normale 44 2" xfId="2548" xr:uid="{00000000-0005-0000-0000-0000D80F0000}"/>
    <cellStyle name="Normale 45" xfId="2549" xr:uid="{00000000-0005-0000-0000-0000D90F0000}"/>
    <cellStyle name="Normale 45 2" xfId="2550" xr:uid="{00000000-0005-0000-0000-0000DA0F0000}"/>
    <cellStyle name="Normale 46" xfId="2551" xr:uid="{00000000-0005-0000-0000-0000DB0F0000}"/>
    <cellStyle name="Normale 46 2" xfId="2552" xr:uid="{00000000-0005-0000-0000-0000DC0F0000}"/>
    <cellStyle name="Normale 47" xfId="2553" xr:uid="{00000000-0005-0000-0000-0000DD0F0000}"/>
    <cellStyle name="Normale 47 2" xfId="2554" xr:uid="{00000000-0005-0000-0000-0000DE0F0000}"/>
    <cellStyle name="Normale 48" xfId="2555" xr:uid="{00000000-0005-0000-0000-0000DF0F0000}"/>
    <cellStyle name="Normale 48 2" xfId="2556" xr:uid="{00000000-0005-0000-0000-0000E00F0000}"/>
    <cellStyle name="Normale 49" xfId="2557" xr:uid="{00000000-0005-0000-0000-0000E10F0000}"/>
    <cellStyle name="Normale 49 2" xfId="2558" xr:uid="{00000000-0005-0000-0000-0000E20F0000}"/>
    <cellStyle name="Normale 5" xfId="2559" xr:uid="{00000000-0005-0000-0000-0000E30F0000}"/>
    <cellStyle name="Normale 5 2" xfId="2560" xr:uid="{00000000-0005-0000-0000-0000E40F0000}"/>
    <cellStyle name="Normale 5 2 2" xfId="2561" xr:uid="{00000000-0005-0000-0000-0000E50F0000}"/>
    <cellStyle name="Normale 5 3" xfId="2562" xr:uid="{00000000-0005-0000-0000-0000E60F0000}"/>
    <cellStyle name="Normale 5 3 2" xfId="2563" xr:uid="{00000000-0005-0000-0000-0000E70F0000}"/>
    <cellStyle name="Normale 5 4" xfId="2564" xr:uid="{00000000-0005-0000-0000-0000E80F0000}"/>
    <cellStyle name="Normale 5_EDEN industria 2008 rev" xfId="2565" xr:uid="{00000000-0005-0000-0000-0000E90F0000}"/>
    <cellStyle name="Normale 50" xfId="2566" xr:uid="{00000000-0005-0000-0000-0000EA0F0000}"/>
    <cellStyle name="Normale 50 2" xfId="2567" xr:uid="{00000000-0005-0000-0000-0000EB0F0000}"/>
    <cellStyle name="Normale 51" xfId="2568" xr:uid="{00000000-0005-0000-0000-0000EC0F0000}"/>
    <cellStyle name="Normale 51 2" xfId="2569" xr:uid="{00000000-0005-0000-0000-0000ED0F0000}"/>
    <cellStyle name="Normale 52" xfId="2570" xr:uid="{00000000-0005-0000-0000-0000EE0F0000}"/>
    <cellStyle name="Normale 52 2" xfId="2571" xr:uid="{00000000-0005-0000-0000-0000EF0F0000}"/>
    <cellStyle name="Normale 53" xfId="2572" xr:uid="{00000000-0005-0000-0000-0000F00F0000}"/>
    <cellStyle name="Normale 53 2" xfId="2573" xr:uid="{00000000-0005-0000-0000-0000F10F0000}"/>
    <cellStyle name="Normale 54" xfId="2574" xr:uid="{00000000-0005-0000-0000-0000F20F0000}"/>
    <cellStyle name="Normale 54 2" xfId="2575" xr:uid="{00000000-0005-0000-0000-0000F30F0000}"/>
    <cellStyle name="Normale 55" xfId="2576" xr:uid="{00000000-0005-0000-0000-0000F40F0000}"/>
    <cellStyle name="Normale 55 2" xfId="2577" xr:uid="{00000000-0005-0000-0000-0000F50F0000}"/>
    <cellStyle name="Normale 56" xfId="2578" xr:uid="{00000000-0005-0000-0000-0000F60F0000}"/>
    <cellStyle name="Normale 56 2" xfId="2579" xr:uid="{00000000-0005-0000-0000-0000F70F0000}"/>
    <cellStyle name="Normale 57" xfId="2580" xr:uid="{00000000-0005-0000-0000-0000F80F0000}"/>
    <cellStyle name="Normale 57 2" xfId="2581" xr:uid="{00000000-0005-0000-0000-0000F90F0000}"/>
    <cellStyle name="Normale 58" xfId="2582" xr:uid="{00000000-0005-0000-0000-0000FA0F0000}"/>
    <cellStyle name="Normale 58 2" xfId="2583" xr:uid="{00000000-0005-0000-0000-0000FB0F0000}"/>
    <cellStyle name="Normale 59" xfId="2584" xr:uid="{00000000-0005-0000-0000-0000FC0F0000}"/>
    <cellStyle name="Normale 59 2" xfId="2585" xr:uid="{00000000-0005-0000-0000-0000FD0F0000}"/>
    <cellStyle name="Normale 6" xfId="2586" xr:uid="{00000000-0005-0000-0000-0000FE0F0000}"/>
    <cellStyle name="Normale 6 2" xfId="2587" xr:uid="{00000000-0005-0000-0000-0000FF0F0000}"/>
    <cellStyle name="Normale 6 2 2" xfId="2588" xr:uid="{00000000-0005-0000-0000-000000100000}"/>
    <cellStyle name="Normale 6 3" xfId="2589" xr:uid="{00000000-0005-0000-0000-000001100000}"/>
    <cellStyle name="Normale 6 3 2" xfId="2590" xr:uid="{00000000-0005-0000-0000-000002100000}"/>
    <cellStyle name="Normale 6 4" xfId="2591" xr:uid="{00000000-0005-0000-0000-000003100000}"/>
    <cellStyle name="Normale 6_EDEN industria 2008 rev" xfId="2592" xr:uid="{00000000-0005-0000-0000-000004100000}"/>
    <cellStyle name="Normale 60" xfId="2593" xr:uid="{00000000-0005-0000-0000-000005100000}"/>
    <cellStyle name="Normale 60 2" xfId="2594" xr:uid="{00000000-0005-0000-0000-000006100000}"/>
    <cellStyle name="Normale 61" xfId="2595" xr:uid="{00000000-0005-0000-0000-000007100000}"/>
    <cellStyle name="Normale 61 2" xfId="2596" xr:uid="{00000000-0005-0000-0000-000008100000}"/>
    <cellStyle name="Normale 62" xfId="2597" xr:uid="{00000000-0005-0000-0000-000009100000}"/>
    <cellStyle name="Normale 62 2" xfId="2598" xr:uid="{00000000-0005-0000-0000-00000A100000}"/>
    <cellStyle name="Normale 63" xfId="2599" xr:uid="{00000000-0005-0000-0000-00000B100000}"/>
    <cellStyle name="Normale 63 2" xfId="2600" xr:uid="{00000000-0005-0000-0000-00000C100000}"/>
    <cellStyle name="Normale 64" xfId="2601" xr:uid="{00000000-0005-0000-0000-00000D100000}"/>
    <cellStyle name="Normale 64 2" xfId="2602" xr:uid="{00000000-0005-0000-0000-00000E100000}"/>
    <cellStyle name="Normale 65" xfId="2603" xr:uid="{00000000-0005-0000-0000-00000F100000}"/>
    <cellStyle name="Normale 65 2" xfId="2604" xr:uid="{00000000-0005-0000-0000-000010100000}"/>
    <cellStyle name="Normale 7" xfId="2605" xr:uid="{00000000-0005-0000-0000-000011100000}"/>
    <cellStyle name="Normale 7 2" xfId="2606" xr:uid="{00000000-0005-0000-0000-000012100000}"/>
    <cellStyle name="Normale 7 2 2" xfId="2607" xr:uid="{00000000-0005-0000-0000-000013100000}"/>
    <cellStyle name="Normale 7 3" xfId="2608" xr:uid="{00000000-0005-0000-0000-000014100000}"/>
    <cellStyle name="Normale 7 3 2" xfId="2609" xr:uid="{00000000-0005-0000-0000-000015100000}"/>
    <cellStyle name="Normale 7 4" xfId="2610" xr:uid="{00000000-0005-0000-0000-000016100000}"/>
    <cellStyle name="Normale 7_EDEN industria 2008 rev" xfId="2611" xr:uid="{00000000-0005-0000-0000-000017100000}"/>
    <cellStyle name="Normale 8" xfId="2612" xr:uid="{00000000-0005-0000-0000-000018100000}"/>
    <cellStyle name="Normale 8 2" xfId="2613" xr:uid="{00000000-0005-0000-0000-000019100000}"/>
    <cellStyle name="Normale 8 2 2" xfId="2614" xr:uid="{00000000-0005-0000-0000-00001A100000}"/>
    <cellStyle name="Normale 8 3" xfId="2615" xr:uid="{00000000-0005-0000-0000-00001B100000}"/>
    <cellStyle name="Normale 8 3 2" xfId="2616" xr:uid="{00000000-0005-0000-0000-00001C100000}"/>
    <cellStyle name="Normale 8 4" xfId="2617" xr:uid="{00000000-0005-0000-0000-00001D100000}"/>
    <cellStyle name="Normale 8_EDEN industria 2008 rev" xfId="2618" xr:uid="{00000000-0005-0000-0000-00001E100000}"/>
    <cellStyle name="Normale 9" xfId="2619" xr:uid="{00000000-0005-0000-0000-00001F100000}"/>
    <cellStyle name="Normale 9 2" xfId="2620" xr:uid="{00000000-0005-0000-0000-000020100000}"/>
    <cellStyle name="Normale 9 2 2" xfId="2621" xr:uid="{00000000-0005-0000-0000-000021100000}"/>
    <cellStyle name="Normale 9 3" xfId="2622" xr:uid="{00000000-0005-0000-0000-000022100000}"/>
    <cellStyle name="Normale 9 3 2" xfId="2623" xr:uid="{00000000-0005-0000-0000-000023100000}"/>
    <cellStyle name="Normale 9 4" xfId="2624" xr:uid="{00000000-0005-0000-0000-000024100000}"/>
    <cellStyle name="Normale 9_EDEN industria 2008 rev" xfId="2625" xr:uid="{00000000-0005-0000-0000-000025100000}"/>
    <cellStyle name="Normale_B2020" xfId="2626" xr:uid="{00000000-0005-0000-0000-000026100000}"/>
    <cellStyle name="Normale_Scen_UC_IND-StrucConst" xfId="5831" xr:uid="{00000000-0005-0000-0000-000027100000}"/>
    <cellStyle name="Normale_Scen_UC_IND-StrucConst 2" xfId="5829" xr:uid="{00000000-0005-0000-0000-000028100000}"/>
    <cellStyle name="Nota" xfId="2627" xr:uid="{00000000-0005-0000-0000-000029100000}"/>
    <cellStyle name="Nota 2" xfId="2628" xr:uid="{00000000-0005-0000-0000-00002A100000}"/>
    <cellStyle name="Nota 2 2" xfId="2629" xr:uid="{00000000-0005-0000-0000-00002B100000}"/>
    <cellStyle name="Nota 2 2 2" xfId="5535" xr:uid="{00000000-0005-0000-0000-00002C100000}"/>
    <cellStyle name="Nota 2 2 3" xfId="5824" xr:uid="{00000000-0005-0000-0000-00002D100000}"/>
    <cellStyle name="Nota 2 3" xfId="4695" xr:uid="{00000000-0005-0000-0000-00002E100000}"/>
    <cellStyle name="Nota 2 4" xfId="4689" xr:uid="{00000000-0005-0000-0000-00002F100000}"/>
    <cellStyle name="Nota 3" xfId="2630" xr:uid="{00000000-0005-0000-0000-000030100000}"/>
    <cellStyle name="Nota 3 2" xfId="2631" xr:uid="{00000000-0005-0000-0000-000031100000}"/>
    <cellStyle name="Nota 3 2 2" xfId="2632" xr:uid="{00000000-0005-0000-0000-000032100000}"/>
    <cellStyle name="Nota 3 2 2 2" xfId="5537" xr:uid="{00000000-0005-0000-0000-000033100000}"/>
    <cellStyle name="Nota 3 2 2 3" xfId="5826" xr:uid="{00000000-0005-0000-0000-000034100000}"/>
    <cellStyle name="Nota 3 2 3" xfId="2633" xr:uid="{00000000-0005-0000-0000-000035100000}"/>
    <cellStyle name="Nota 3 2 4" xfId="4698" xr:uid="{00000000-0005-0000-0000-000036100000}"/>
    <cellStyle name="Nota 3 2 5" xfId="4688" xr:uid="{00000000-0005-0000-0000-000037100000}"/>
    <cellStyle name="Nota 3 3" xfId="2634" xr:uid="{00000000-0005-0000-0000-000038100000}"/>
    <cellStyle name="Nota 3 3 2" xfId="5536" xr:uid="{00000000-0005-0000-0000-000039100000}"/>
    <cellStyle name="Nota 3 3 3" xfId="5825" xr:uid="{00000000-0005-0000-0000-00003A100000}"/>
    <cellStyle name="Nota 3 4" xfId="2635" xr:uid="{00000000-0005-0000-0000-00003B100000}"/>
    <cellStyle name="Nota 3 4 2" xfId="5820" xr:uid="{00000000-0005-0000-0000-00003C100000}"/>
    <cellStyle name="Nota 3 4 3" xfId="5828" xr:uid="{00000000-0005-0000-0000-00003D100000}"/>
    <cellStyle name="Nota 3 5" xfId="4697" xr:uid="{00000000-0005-0000-0000-00003E100000}"/>
    <cellStyle name="Nota 3 6" xfId="4757" xr:uid="{00000000-0005-0000-0000-00003F100000}"/>
    <cellStyle name="Nota 4" xfId="2636" xr:uid="{00000000-0005-0000-0000-000040100000}"/>
    <cellStyle name="Nota 4 2" xfId="3983" xr:uid="{00000000-0005-0000-0000-000041100000}"/>
    <cellStyle name="Nota 4 3" xfId="4699" xr:uid="{00000000-0005-0000-0000-000042100000}"/>
    <cellStyle name="Nota 4 4" xfId="4758" xr:uid="{00000000-0005-0000-0000-000043100000}"/>
    <cellStyle name="Nota 5" xfId="2637" xr:uid="{00000000-0005-0000-0000-000044100000}"/>
    <cellStyle name="Nota 5 2" xfId="5538" xr:uid="{00000000-0005-0000-0000-000045100000}"/>
    <cellStyle name="Nota 5 3" xfId="5827" xr:uid="{00000000-0005-0000-0000-000046100000}"/>
    <cellStyle name="Nota 6" xfId="2638" xr:uid="{00000000-0005-0000-0000-000047100000}"/>
    <cellStyle name="Nota 6 2" xfId="5534" xr:uid="{00000000-0005-0000-0000-000048100000}"/>
    <cellStyle name="Nota 6 3" xfId="5823" xr:uid="{00000000-0005-0000-0000-000049100000}"/>
    <cellStyle name="Nota 7" xfId="4694" xr:uid="{00000000-0005-0000-0000-00004A100000}"/>
    <cellStyle name="Nota 7 2" xfId="4756" xr:uid="{00000000-0005-0000-0000-00004B100000}"/>
    <cellStyle name="Nuovo" xfId="2639" xr:uid="{00000000-0005-0000-0000-00004C100000}"/>
    <cellStyle name="Nuovo 10" xfId="2640" xr:uid="{00000000-0005-0000-0000-00004D100000}"/>
    <cellStyle name="Nuovo 10 2" xfId="2641" xr:uid="{00000000-0005-0000-0000-00004E100000}"/>
    <cellStyle name="Nuovo 10 2 2" xfId="2642" xr:uid="{00000000-0005-0000-0000-00004F100000}"/>
    <cellStyle name="Nuovo 10 3" xfId="2643" xr:uid="{00000000-0005-0000-0000-000050100000}"/>
    <cellStyle name="Nuovo 10 3 2" xfId="2644" xr:uid="{00000000-0005-0000-0000-000051100000}"/>
    <cellStyle name="Nuovo 10 3 2 2" xfId="2645" xr:uid="{00000000-0005-0000-0000-000052100000}"/>
    <cellStyle name="Nuovo 10 3 2 3" xfId="2646" xr:uid="{00000000-0005-0000-0000-000053100000}"/>
    <cellStyle name="Nuovo 10 3 3" xfId="2647" xr:uid="{00000000-0005-0000-0000-000054100000}"/>
    <cellStyle name="Nuovo 10 3 3 2" xfId="5541" xr:uid="{00000000-0005-0000-0000-000055100000}"/>
    <cellStyle name="Nuovo 10 3 4" xfId="2648" xr:uid="{00000000-0005-0000-0000-000056100000}"/>
    <cellStyle name="Nuovo 10 4" xfId="2649" xr:uid="{00000000-0005-0000-0000-000057100000}"/>
    <cellStyle name="Nuovo 10 4 2" xfId="3982" xr:uid="{00000000-0005-0000-0000-000058100000}"/>
    <cellStyle name="Nuovo 10 5" xfId="2650" xr:uid="{00000000-0005-0000-0000-000059100000}"/>
    <cellStyle name="Nuovo 10 6" xfId="2651" xr:uid="{00000000-0005-0000-0000-00005A100000}"/>
    <cellStyle name="Nuovo 10 6 2" xfId="5540" xr:uid="{00000000-0005-0000-0000-00005B100000}"/>
    <cellStyle name="Nuovo 11" xfId="2652" xr:uid="{00000000-0005-0000-0000-00005C100000}"/>
    <cellStyle name="Nuovo 11 2" xfId="2653" xr:uid="{00000000-0005-0000-0000-00005D100000}"/>
    <cellStyle name="Nuovo 11 2 2" xfId="2654" xr:uid="{00000000-0005-0000-0000-00005E100000}"/>
    <cellStyle name="Nuovo 11 3" xfId="2655" xr:uid="{00000000-0005-0000-0000-00005F100000}"/>
    <cellStyle name="Nuovo 11 3 2" xfId="2656" xr:uid="{00000000-0005-0000-0000-000060100000}"/>
    <cellStyle name="Nuovo 11 3 2 2" xfId="2657" xr:uid="{00000000-0005-0000-0000-000061100000}"/>
    <cellStyle name="Nuovo 11 3 2 3" xfId="2658" xr:uid="{00000000-0005-0000-0000-000062100000}"/>
    <cellStyle name="Nuovo 11 3 3" xfId="2659" xr:uid="{00000000-0005-0000-0000-000063100000}"/>
    <cellStyle name="Nuovo 11 3 3 2" xfId="5543" xr:uid="{00000000-0005-0000-0000-000064100000}"/>
    <cellStyle name="Nuovo 11 3 4" xfId="2660" xr:uid="{00000000-0005-0000-0000-000065100000}"/>
    <cellStyle name="Nuovo 11 4" xfId="2661" xr:uid="{00000000-0005-0000-0000-000066100000}"/>
    <cellStyle name="Nuovo 11 4 2" xfId="3981" xr:uid="{00000000-0005-0000-0000-000067100000}"/>
    <cellStyle name="Nuovo 11 5" xfId="2662" xr:uid="{00000000-0005-0000-0000-000068100000}"/>
    <cellStyle name="Nuovo 11 6" xfId="2663" xr:uid="{00000000-0005-0000-0000-000069100000}"/>
    <cellStyle name="Nuovo 11 6 2" xfId="5542" xr:uid="{00000000-0005-0000-0000-00006A100000}"/>
    <cellStyle name="Nuovo 12" xfId="2664" xr:uid="{00000000-0005-0000-0000-00006B100000}"/>
    <cellStyle name="Nuovo 12 2" xfId="2665" xr:uid="{00000000-0005-0000-0000-00006C100000}"/>
    <cellStyle name="Nuovo 12 2 2" xfId="2666" xr:uid="{00000000-0005-0000-0000-00006D100000}"/>
    <cellStyle name="Nuovo 12 3" xfId="2667" xr:uid="{00000000-0005-0000-0000-00006E100000}"/>
    <cellStyle name="Nuovo 12 3 2" xfId="2668" xr:uid="{00000000-0005-0000-0000-00006F100000}"/>
    <cellStyle name="Nuovo 12 3 2 2" xfId="2669" xr:uid="{00000000-0005-0000-0000-000070100000}"/>
    <cellStyle name="Nuovo 12 3 2 3" xfId="2670" xr:uid="{00000000-0005-0000-0000-000071100000}"/>
    <cellStyle name="Nuovo 12 3 3" xfId="2671" xr:uid="{00000000-0005-0000-0000-000072100000}"/>
    <cellStyle name="Nuovo 12 3 3 2" xfId="5545" xr:uid="{00000000-0005-0000-0000-000073100000}"/>
    <cellStyle name="Nuovo 12 3 4" xfId="2672" xr:uid="{00000000-0005-0000-0000-000074100000}"/>
    <cellStyle name="Nuovo 12 4" xfId="2673" xr:uid="{00000000-0005-0000-0000-000075100000}"/>
    <cellStyle name="Nuovo 12 4 2" xfId="3980" xr:uid="{00000000-0005-0000-0000-000076100000}"/>
    <cellStyle name="Nuovo 12 5" xfId="2674" xr:uid="{00000000-0005-0000-0000-000077100000}"/>
    <cellStyle name="Nuovo 12 6" xfId="2675" xr:uid="{00000000-0005-0000-0000-000078100000}"/>
    <cellStyle name="Nuovo 12 6 2" xfId="5544" xr:uid="{00000000-0005-0000-0000-000079100000}"/>
    <cellStyle name="Nuovo 13" xfId="2676" xr:uid="{00000000-0005-0000-0000-00007A100000}"/>
    <cellStyle name="Nuovo 13 2" xfId="2677" xr:uid="{00000000-0005-0000-0000-00007B100000}"/>
    <cellStyle name="Nuovo 13 2 2" xfId="2678" xr:uid="{00000000-0005-0000-0000-00007C100000}"/>
    <cellStyle name="Nuovo 13 3" xfId="2679" xr:uid="{00000000-0005-0000-0000-00007D100000}"/>
    <cellStyle name="Nuovo 13 3 2" xfId="2680" xr:uid="{00000000-0005-0000-0000-00007E100000}"/>
    <cellStyle name="Nuovo 13 3 2 2" xfId="2681" xr:uid="{00000000-0005-0000-0000-00007F100000}"/>
    <cellStyle name="Nuovo 13 3 2 3" xfId="2682" xr:uid="{00000000-0005-0000-0000-000080100000}"/>
    <cellStyle name="Nuovo 13 3 3" xfId="2683" xr:uid="{00000000-0005-0000-0000-000081100000}"/>
    <cellStyle name="Nuovo 13 3 3 2" xfId="5547" xr:uid="{00000000-0005-0000-0000-000082100000}"/>
    <cellStyle name="Nuovo 13 3 4" xfId="2684" xr:uid="{00000000-0005-0000-0000-000083100000}"/>
    <cellStyle name="Nuovo 13 4" xfId="2685" xr:uid="{00000000-0005-0000-0000-000084100000}"/>
    <cellStyle name="Nuovo 13 4 2" xfId="3979" xr:uid="{00000000-0005-0000-0000-000085100000}"/>
    <cellStyle name="Nuovo 13 5" xfId="2686" xr:uid="{00000000-0005-0000-0000-000086100000}"/>
    <cellStyle name="Nuovo 13 6" xfId="2687" xr:uid="{00000000-0005-0000-0000-000087100000}"/>
    <cellStyle name="Nuovo 13 6 2" xfId="5546" xr:uid="{00000000-0005-0000-0000-000088100000}"/>
    <cellStyle name="Nuovo 14" xfId="2688" xr:uid="{00000000-0005-0000-0000-000089100000}"/>
    <cellStyle name="Nuovo 14 2" xfId="2689" xr:uid="{00000000-0005-0000-0000-00008A100000}"/>
    <cellStyle name="Nuovo 14 2 2" xfId="2690" xr:uid="{00000000-0005-0000-0000-00008B100000}"/>
    <cellStyle name="Nuovo 14 3" xfId="2691" xr:uid="{00000000-0005-0000-0000-00008C100000}"/>
    <cellStyle name="Nuovo 14 3 2" xfId="2692" xr:uid="{00000000-0005-0000-0000-00008D100000}"/>
    <cellStyle name="Nuovo 14 3 2 2" xfId="2693" xr:uid="{00000000-0005-0000-0000-00008E100000}"/>
    <cellStyle name="Nuovo 14 3 2 3" xfId="2694" xr:uid="{00000000-0005-0000-0000-00008F100000}"/>
    <cellStyle name="Nuovo 14 3 3" xfId="2695" xr:uid="{00000000-0005-0000-0000-000090100000}"/>
    <cellStyle name="Nuovo 14 3 3 2" xfId="5549" xr:uid="{00000000-0005-0000-0000-000091100000}"/>
    <cellStyle name="Nuovo 14 3 4" xfId="2696" xr:uid="{00000000-0005-0000-0000-000092100000}"/>
    <cellStyle name="Nuovo 14 4" xfId="2697" xr:uid="{00000000-0005-0000-0000-000093100000}"/>
    <cellStyle name="Nuovo 14 4 2" xfId="3978" xr:uid="{00000000-0005-0000-0000-000094100000}"/>
    <cellStyle name="Nuovo 14 5" xfId="2698" xr:uid="{00000000-0005-0000-0000-000095100000}"/>
    <cellStyle name="Nuovo 14 6" xfId="2699" xr:uid="{00000000-0005-0000-0000-000096100000}"/>
    <cellStyle name="Nuovo 14 6 2" xfId="5548" xr:uid="{00000000-0005-0000-0000-000097100000}"/>
    <cellStyle name="Nuovo 15" xfId="2700" xr:uid="{00000000-0005-0000-0000-000098100000}"/>
    <cellStyle name="Nuovo 15 2" xfId="2701" xr:uid="{00000000-0005-0000-0000-000099100000}"/>
    <cellStyle name="Nuovo 15 2 2" xfId="2702" xr:uid="{00000000-0005-0000-0000-00009A100000}"/>
    <cellStyle name="Nuovo 15 3" xfId="2703" xr:uid="{00000000-0005-0000-0000-00009B100000}"/>
    <cellStyle name="Nuovo 15 3 2" xfId="2704" xr:uid="{00000000-0005-0000-0000-00009C100000}"/>
    <cellStyle name="Nuovo 15 3 2 2" xfId="2705" xr:uid="{00000000-0005-0000-0000-00009D100000}"/>
    <cellStyle name="Nuovo 15 3 2 3" xfId="2706" xr:uid="{00000000-0005-0000-0000-00009E100000}"/>
    <cellStyle name="Nuovo 15 3 3" xfId="2707" xr:uid="{00000000-0005-0000-0000-00009F100000}"/>
    <cellStyle name="Nuovo 15 3 3 2" xfId="5551" xr:uid="{00000000-0005-0000-0000-0000A0100000}"/>
    <cellStyle name="Nuovo 15 3 4" xfId="2708" xr:uid="{00000000-0005-0000-0000-0000A1100000}"/>
    <cellStyle name="Nuovo 15 4" xfId="2709" xr:uid="{00000000-0005-0000-0000-0000A2100000}"/>
    <cellStyle name="Nuovo 15 4 2" xfId="3977" xr:uid="{00000000-0005-0000-0000-0000A3100000}"/>
    <cellStyle name="Nuovo 15 5" xfId="2710" xr:uid="{00000000-0005-0000-0000-0000A4100000}"/>
    <cellStyle name="Nuovo 15 6" xfId="2711" xr:uid="{00000000-0005-0000-0000-0000A5100000}"/>
    <cellStyle name="Nuovo 15 6 2" xfId="5550" xr:uid="{00000000-0005-0000-0000-0000A6100000}"/>
    <cellStyle name="Nuovo 16" xfId="2712" xr:uid="{00000000-0005-0000-0000-0000A7100000}"/>
    <cellStyle name="Nuovo 16 2" xfId="2713" xr:uid="{00000000-0005-0000-0000-0000A8100000}"/>
    <cellStyle name="Nuovo 16 2 2" xfId="2714" xr:uid="{00000000-0005-0000-0000-0000A9100000}"/>
    <cellStyle name="Nuovo 16 3" xfId="2715" xr:uid="{00000000-0005-0000-0000-0000AA100000}"/>
    <cellStyle name="Nuovo 16 3 2" xfId="2716" xr:uid="{00000000-0005-0000-0000-0000AB100000}"/>
    <cellStyle name="Nuovo 16 3 2 2" xfId="2717" xr:uid="{00000000-0005-0000-0000-0000AC100000}"/>
    <cellStyle name="Nuovo 16 3 2 3" xfId="2718" xr:uid="{00000000-0005-0000-0000-0000AD100000}"/>
    <cellStyle name="Nuovo 16 3 3" xfId="2719" xr:uid="{00000000-0005-0000-0000-0000AE100000}"/>
    <cellStyle name="Nuovo 16 3 3 2" xfId="5553" xr:uid="{00000000-0005-0000-0000-0000AF100000}"/>
    <cellStyle name="Nuovo 16 3 4" xfId="2720" xr:uid="{00000000-0005-0000-0000-0000B0100000}"/>
    <cellStyle name="Nuovo 16 4" xfId="2721" xr:uid="{00000000-0005-0000-0000-0000B1100000}"/>
    <cellStyle name="Nuovo 16 4 2" xfId="3970" xr:uid="{00000000-0005-0000-0000-0000B2100000}"/>
    <cellStyle name="Nuovo 16 5" xfId="2722" xr:uid="{00000000-0005-0000-0000-0000B3100000}"/>
    <cellStyle name="Nuovo 16 6" xfId="2723" xr:uid="{00000000-0005-0000-0000-0000B4100000}"/>
    <cellStyle name="Nuovo 16 6 2" xfId="5552" xr:uid="{00000000-0005-0000-0000-0000B5100000}"/>
    <cellStyle name="Nuovo 17" xfId="2724" xr:uid="{00000000-0005-0000-0000-0000B6100000}"/>
    <cellStyle name="Nuovo 17 2" xfId="2725" xr:uid="{00000000-0005-0000-0000-0000B7100000}"/>
    <cellStyle name="Nuovo 17 2 2" xfId="2726" xr:uid="{00000000-0005-0000-0000-0000B8100000}"/>
    <cellStyle name="Nuovo 17 3" xfId="2727" xr:uid="{00000000-0005-0000-0000-0000B9100000}"/>
    <cellStyle name="Nuovo 17 3 2" xfId="2728" xr:uid="{00000000-0005-0000-0000-0000BA100000}"/>
    <cellStyle name="Nuovo 17 3 2 2" xfId="2729" xr:uid="{00000000-0005-0000-0000-0000BB100000}"/>
    <cellStyle name="Nuovo 17 3 2 3" xfId="2730" xr:uid="{00000000-0005-0000-0000-0000BC100000}"/>
    <cellStyle name="Nuovo 17 3 3" xfId="2731" xr:uid="{00000000-0005-0000-0000-0000BD100000}"/>
    <cellStyle name="Nuovo 17 3 3 2" xfId="5555" xr:uid="{00000000-0005-0000-0000-0000BE100000}"/>
    <cellStyle name="Nuovo 17 3 4" xfId="2732" xr:uid="{00000000-0005-0000-0000-0000BF100000}"/>
    <cellStyle name="Nuovo 17 4" xfId="2733" xr:uid="{00000000-0005-0000-0000-0000C0100000}"/>
    <cellStyle name="Nuovo 17 4 2" xfId="3969" xr:uid="{00000000-0005-0000-0000-0000C1100000}"/>
    <cellStyle name="Nuovo 17 5" xfId="2734" xr:uid="{00000000-0005-0000-0000-0000C2100000}"/>
    <cellStyle name="Nuovo 17 6" xfId="2735" xr:uid="{00000000-0005-0000-0000-0000C3100000}"/>
    <cellStyle name="Nuovo 17 6 2" xfId="5554" xr:uid="{00000000-0005-0000-0000-0000C4100000}"/>
    <cellStyle name="Nuovo 18" xfId="2736" xr:uid="{00000000-0005-0000-0000-0000C5100000}"/>
    <cellStyle name="Nuovo 18 2" xfId="2737" xr:uid="{00000000-0005-0000-0000-0000C6100000}"/>
    <cellStyle name="Nuovo 18 2 2" xfId="2738" xr:uid="{00000000-0005-0000-0000-0000C7100000}"/>
    <cellStyle name="Nuovo 18 3" xfId="2739" xr:uid="{00000000-0005-0000-0000-0000C8100000}"/>
    <cellStyle name="Nuovo 18 3 2" xfId="2740" xr:uid="{00000000-0005-0000-0000-0000C9100000}"/>
    <cellStyle name="Nuovo 18 3 2 2" xfId="2741" xr:uid="{00000000-0005-0000-0000-0000CA100000}"/>
    <cellStyle name="Nuovo 18 3 2 3" xfId="2742" xr:uid="{00000000-0005-0000-0000-0000CB100000}"/>
    <cellStyle name="Nuovo 18 3 3" xfId="2743" xr:uid="{00000000-0005-0000-0000-0000CC100000}"/>
    <cellStyle name="Nuovo 18 3 3 2" xfId="5557" xr:uid="{00000000-0005-0000-0000-0000CD100000}"/>
    <cellStyle name="Nuovo 18 3 4" xfId="2744" xr:uid="{00000000-0005-0000-0000-0000CE100000}"/>
    <cellStyle name="Nuovo 18 4" xfId="2745" xr:uid="{00000000-0005-0000-0000-0000CF100000}"/>
    <cellStyle name="Nuovo 18 4 2" xfId="3968" xr:uid="{00000000-0005-0000-0000-0000D0100000}"/>
    <cellStyle name="Nuovo 18 5" xfId="2746" xr:uid="{00000000-0005-0000-0000-0000D1100000}"/>
    <cellStyle name="Nuovo 18 6" xfId="2747" xr:uid="{00000000-0005-0000-0000-0000D2100000}"/>
    <cellStyle name="Nuovo 18 6 2" xfId="5556" xr:uid="{00000000-0005-0000-0000-0000D3100000}"/>
    <cellStyle name="Nuovo 19" xfId="2748" xr:uid="{00000000-0005-0000-0000-0000D4100000}"/>
    <cellStyle name="Nuovo 19 2" xfId="2749" xr:uid="{00000000-0005-0000-0000-0000D5100000}"/>
    <cellStyle name="Nuovo 19 2 2" xfId="2750" xr:uid="{00000000-0005-0000-0000-0000D6100000}"/>
    <cellStyle name="Nuovo 19 3" xfId="2751" xr:uid="{00000000-0005-0000-0000-0000D7100000}"/>
    <cellStyle name="Nuovo 19 3 2" xfId="2752" xr:uid="{00000000-0005-0000-0000-0000D8100000}"/>
    <cellStyle name="Nuovo 19 3 2 2" xfId="2753" xr:uid="{00000000-0005-0000-0000-0000D9100000}"/>
    <cellStyle name="Nuovo 19 3 2 3" xfId="2754" xr:uid="{00000000-0005-0000-0000-0000DA100000}"/>
    <cellStyle name="Nuovo 19 3 3" xfId="2755" xr:uid="{00000000-0005-0000-0000-0000DB100000}"/>
    <cellStyle name="Nuovo 19 3 3 2" xfId="5559" xr:uid="{00000000-0005-0000-0000-0000DC100000}"/>
    <cellStyle name="Nuovo 19 3 4" xfId="2756" xr:uid="{00000000-0005-0000-0000-0000DD100000}"/>
    <cellStyle name="Nuovo 19 4" xfId="2757" xr:uid="{00000000-0005-0000-0000-0000DE100000}"/>
    <cellStyle name="Nuovo 19 4 2" xfId="3967" xr:uid="{00000000-0005-0000-0000-0000DF100000}"/>
    <cellStyle name="Nuovo 19 5" xfId="2758" xr:uid="{00000000-0005-0000-0000-0000E0100000}"/>
    <cellStyle name="Nuovo 19 6" xfId="2759" xr:uid="{00000000-0005-0000-0000-0000E1100000}"/>
    <cellStyle name="Nuovo 19 6 2" xfId="5558" xr:uid="{00000000-0005-0000-0000-0000E2100000}"/>
    <cellStyle name="Nuovo 2" xfId="2760" xr:uid="{00000000-0005-0000-0000-0000E3100000}"/>
    <cellStyle name="Nuovo 2 2" xfId="2761" xr:uid="{00000000-0005-0000-0000-0000E4100000}"/>
    <cellStyle name="Nuovo 2 2 2" xfId="2762" xr:uid="{00000000-0005-0000-0000-0000E5100000}"/>
    <cellStyle name="Nuovo 2 3" xfId="2763" xr:uid="{00000000-0005-0000-0000-0000E6100000}"/>
    <cellStyle name="Nuovo 2 3 2" xfId="2764" xr:uid="{00000000-0005-0000-0000-0000E7100000}"/>
    <cellStyle name="Nuovo 2 3 2 2" xfId="2765" xr:uid="{00000000-0005-0000-0000-0000E8100000}"/>
    <cellStyle name="Nuovo 2 3 2 3" xfId="2766" xr:uid="{00000000-0005-0000-0000-0000E9100000}"/>
    <cellStyle name="Nuovo 2 3 3" xfId="2767" xr:uid="{00000000-0005-0000-0000-0000EA100000}"/>
    <cellStyle name="Nuovo 2 3 3 2" xfId="5561" xr:uid="{00000000-0005-0000-0000-0000EB100000}"/>
    <cellStyle name="Nuovo 2 3 4" xfId="2768" xr:uid="{00000000-0005-0000-0000-0000EC100000}"/>
    <cellStyle name="Nuovo 2 4" xfId="2769" xr:uid="{00000000-0005-0000-0000-0000ED100000}"/>
    <cellStyle name="Nuovo 2 4 2" xfId="3966" xr:uid="{00000000-0005-0000-0000-0000EE100000}"/>
    <cellStyle name="Nuovo 2 5" xfId="2770" xr:uid="{00000000-0005-0000-0000-0000EF100000}"/>
    <cellStyle name="Nuovo 2 6" xfId="2771" xr:uid="{00000000-0005-0000-0000-0000F0100000}"/>
    <cellStyle name="Nuovo 2 6 2" xfId="5560" xr:uid="{00000000-0005-0000-0000-0000F1100000}"/>
    <cellStyle name="Nuovo 20" xfId="2772" xr:uid="{00000000-0005-0000-0000-0000F2100000}"/>
    <cellStyle name="Nuovo 20 2" xfId="2773" xr:uid="{00000000-0005-0000-0000-0000F3100000}"/>
    <cellStyle name="Nuovo 20 2 2" xfId="2774" xr:uid="{00000000-0005-0000-0000-0000F4100000}"/>
    <cellStyle name="Nuovo 20 3" xfId="2775" xr:uid="{00000000-0005-0000-0000-0000F5100000}"/>
    <cellStyle name="Nuovo 20 3 2" xfId="2776" xr:uid="{00000000-0005-0000-0000-0000F6100000}"/>
    <cellStyle name="Nuovo 20 3 2 2" xfId="2777" xr:uid="{00000000-0005-0000-0000-0000F7100000}"/>
    <cellStyle name="Nuovo 20 3 2 3" xfId="2778" xr:uid="{00000000-0005-0000-0000-0000F8100000}"/>
    <cellStyle name="Nuovo 20 3 3" xfId="2779" xr:uid="{00000000-0005-0000-0000-0000F9100000}"/>
    <cellStyle name="Nuovo 20 3 3 2" xfId="5563" xr:uid="{00000000-0005-0000-0000-0000FA100000}"/>
    <cellStyle name="Nuovo 20 3 4" xfId="2780" xr:uid="{00000000-0005-0000-0000-0000FB100000}"/>
    <cellStyle name="Nuovo 20 4" xfId="2781" xr:uid="{00000000-0005-0000-0000-0000FC100000}"/>
    <cellStyle name="Nuovo 20 4 2" xfId="3965" xr:uid="{00000000-0005-0000-0000-0000FD100000}"/>
    <cellStyle name="Nuovo 20 5" xfId="2782" xr:uid="{00000000-0005-0000-0000-0000FE100000}"/>
    <cellStyle name="Nuovo 20 6" xfId="2783" xr:uid="{00000000-0005-0000-0000-0000FF100000}"/>
    <cellStyle name="Nuovo 20 6 2" xfId="5562" xr:uid="{00000000-0005-0000-0000-000000110000}"/>
    <cellStyle name="Nuovo 21" xfId="2784" xr:uid="{00000000-0005-0000-0000-000001110000}"/>
    <cellStyle name="Nuovo 21 2" xfId="2785" xr:uid="{00000000-0005-0000-0000-000002110000}"/>
    <cellStyle name="Nuovo 21 2 2" xfId="2786" xr:uid="{00000000-0005-0000-0000-000003110000}"/>
    <cellStyle name="Nuovo 21 3" xfId="2787" xr:uid="{00000000-0005-0000-0000-000004110000}"/>
    <cellStyle name="Nuovo 21 3 2" xfId="2788" xr:uid="{00000000-0005-0000-0000-000005110000}"/>
    <cellStyle name="Nuovo 21 3 2 2" xfId="2789" xr:uid="{00000000-0005-0000-0000-000006110000}"/>
    <cellStyle name="Nuovo 21 3 2 3" xfId="2790" xr:uid="{00000000-0005-0000-0000-000007110000}"/>
    <cellStyle name="Nuovo 21 3 3" xfId="2791" xr:uid="{00000000-0005-0000-0000-000008110000}"/>
    <cellStyle name="Nuovo 21 3 3 2" xfId="5565" xr:uid="{00000000-0005-0000-0000-000009110000}"/>
    <cellStyle name="Nuovo 21 3 4" xfId="2792" xr:uid="{00000000-0005-0000-0000-00000A110000}"/>
    <cellStyle name="Nuovo 21 4" xfId="2793" xr:uid="{00000000-0005-0000-0000-00000B110000}"/>
    <cellStyle name="Nuovo 21 4 2" xfId="3964" xr:uid="{00000000-0005-0000-0000-00000C110000}"/>
    <cellStyle name="Nuovo 21 5" xfId="2794" xr:uid="{00000000-0005-0000-0000-00000D110000}"/>
    <cellStyle name="Nuovo 21 6" xfId="2795" xr:uid="{00000000-0005-0000-0000-00000E110000}"/>
    <cellStyle name="Nuovo 21 6 2" xfId="5564" xr:uid="{00000000-0005-0000-0000-00000F110000}"/>
    <cellStyle name="Nuovo 22" xfId="2796" xr:uid="{00000000-0005-0000-0000-000010110000}"/>
    <cellStyle name="Nuovo 22 2" xfId="2797" xr:uid="{00000000-0005-0000-0000-000011110000}"/>
    <cellStyle name="Nuovo 22 2 2" xfId="2798" xr:uid="{00000000-0005-0000-0000-000012110000}"/>
    <cellStyle name="Nuovo 22 3" xfId="2799" xr:uid="{00000000-0005-0000-0000-000013110000}"/>
    <cellStyle name="Nuovo 22 3 2" xfId="2800" xr:uid="{00000000-0005-0000-0000-000014110000}"/>
    <cellStyle name="Nuovo 22 3 2 2" xfId="2801" xr:uid="{00000000-0005-0000-0000-000015110000}"/>
    <cellStyle name="Nuovo 22 3 2 3" xfId="2802" xr:uid="{00000000-0005-0000-0000-000016110000}"/>
    <cellStyle name="Nuovo 22 3 3" xfId="2803" xr:uid="{00000000-0005-0000-0000-000017110000}"/>
    <cellStyle name="Nuovo 22 3 3 2" xfId="5567" xr:uid="{00000000-0005-0000-0000-000018110000}"/>
    <cellStyle name="Nuovo 22 3 4" xfId="2804" xr:uid="{00000000-0005-0000-0000-000019110000}"/>
    <cellStyle name="Nuovo 22 4" xfId="2805" xr:uid="{00000000-0005-0000-0000-00001A110000}"/>
    <cellStyle name="Nuovo 22 4 2" xfId="3963" xr:uid="{00000000-0005-0000-0000-00001B110000}"/>
    <cellStyle name="Nuovo 22 5" xfId="2806" xr:uid="{00000000-0005-0000-0000-00001C110000}"/>
    <cellStyle name="Nuovo 22 6" xfId="2807" xr:uid="{00000000-0005-0000-0000-00001D110000}"/>
    <cellStyle name="Nuovo 22 6 2" xfId="5566" xr:uid="{00000000-0005-0000-0000-00001E110000}"/>
    <cellStyle name="Nuovo 23" xfId="2808" xr:uid="{00000000-0005-0000-0000-00001F110000}"/>
    <cellStyle name="Nuovo 23 2" xfId="2809" xr:uid="{00000000-0005-0000-0000-000020110000}"/>
    <cellStyle name="Nuovo 23 2 2" xfId="2810" xr:uid="{00000000-0005-0000-0000-000021110000}"/>
    <cellStyle name="Nuovo 23 3" xfId="2811" xr:uid="{00000000-0005-0000-0000-000022110000}"/>
    <cellStyle name="Nuovo 23 3 2" xfId="2812" xr:uid="{00000000-0005-0000-0000-000023110000}"/>
    <cellStyle name="Nuovo 23 3 2 2" xfId="2813" xr:uid="{00000000-0005-0000-0000-000024110000}"/>
    <cellStyle name="Nuovo 23 3 2 3" xfId="2814" xr:uid="{00000000-0005-0000-0000-000025110000}"/>
    <cellStyle name="Nuovo 23 3 3" xfId="2815" xr:uid="{00000000-0005-0000-0000-000026110000}"/>
    <cellStyle name="Nuovo 23 3 3 2" xfId="5569" xr:uid="{00000000-0005-0000-0000-000027110000}"/>
    <cellStyle name="Nuovo 23 3 4" xfId="2816" xr:uid="{00000000-0005-0000-0000-000028110000}"/>
    <cellStyle name="Nuovo 23 4" xfId="2817" xr:uid="{00000000-0005-0000-0000-000029110000}"/>
    <cellStyle name="Nuovo 23 4 2" xfId="4717" xr:uid="{00000000-0005-0000-0000-00002A110000}"/>
    <cellStyle name="Nuovo 23 5" xfId="2818" xr:uid="{00000000-0005-0000-0000-00002B110000}"/>
    <cellStyle name="Nuovo 23 6" xfId="2819" xr:uid="{00000000-0005-0000-0000-00002C110000}"/>
    <cellStyle name="Nuovo 23 6 2" xfId="5568" xr:uid="{00000000-0005-0000-0000-00002D110000}"/>
    <cellStyle name="Nuovo 24" xfId="2820" xr:uid="{00000000-0005-0000-0000-00002E110000}"/>
    <cellStyle name="Nuovo 24 2" xfId="2821" xr:uid="{00000000-0005-0000-0000-00002F110000}"/>
    <cellStyle name="Nuovo 24 2 2" xfId="2822" xr:uid="{00000000-0005-0000-0000-000030110000}"/>
    <cellStyle name="Nuovo 24 3" xfId="2823" xr:uid="{00000000-0005-0000-0000-000031110000}"/>
    <cellStyle name="Nuovo 24 3 2" xfId="2824" xr:uid="{00000000-0005-0000-0000-000032110000}"/>
    <cellStyle name="Nuovo 24 3 2 2" xfId="2825" xr:uid="{00000000-0005-0000-0000-000033110000}"/>
    <cellStyle name="Nuovo 24 3 2 3" xfId="2826" xr:uid="{00000000-0005-0000-0000-000034110000}"/>
    <cellStyle name="Nuovo 24 3 3" xfId="2827" xr:uid="{00000000-0005-0000-0000-000035110000}"/>
    <cellStyle name="Nuovo 24 3 3 2" xfId="5571" xr:uid="{00000000-0005-0000-0000-000036110000}"/>
    <cellStyle name="Nuovo 24 3 4" xfId="2828" xr:uid="{00000000-0005-0000-0000-000037110000}"/>
    <cellStyle name="Nuovo 24 4" xfId="2829" xr:uid="{00000000-0005-0000-0000-000038110000}"/>
    <cellStyle name="Nuovo 24 4 2" xfId="4720" xr:uid="{00000000-0005-0000-0000-000039110000}"/>
    <cellStyle name="Nuovo 24 5" xfId="2830" xr:uid="{00000000-0005-0000-0000-00003A110000}"/>
    <cellStyle name="Nuovo 24 6" xfId="2831" xr:uid="{00000000-0005-0000-0000-00003B110000}"/>
    <cellStyle name="Nuovo 24 6 2" xfId="5570" xr:uid="{00000000-0005-0000-0000-00003C110000}"/>
    <cellStyle name="Nuovo 25" xfId="2832" xr:uid="{00000000-0005-0000-0000-00003D110000}"/>
    <cellStyle name="Nuovo 25 2" xfId="2833" xr:uid="{00000000-0005-0000-0000-00003E110000}"/>
    <cellStyle name="Nuovo 25 2 2" xfId="2834" xr:uid="{00000000-0005-0000-0000-00003F110000}"/>
    <cellStyle name="Nuovo 25 3" xfId="2835" xr:uid="{00000000-0005-0000-0000-000040110000}"/>
    <cellStyle name="Nuovo 25 3 2" xfId="2836" xr:uid="{00000000-0005-0000-0000-000041110000}"/>
    <cellStyle name="Nuovo 25 3 2 2" xfId="2837" xr:uid="{00000000-0005-0000-0000-000042110000}"/>
    <cellStyle name="Nuovo 25 3 2 3" xfId="2838" xr:uid="{00000000-0005-0000-0000-000043110000}"/>
    <cellStyle name="Nuovo 25 3 3" xfId="2839" xr:uid="{00000000-0005-0000-0000-000044110000}"/>
    <cellStyle name="Nuovo 25 3 3 2" xfId="5573" xr:uid="{00000000-0005-0000-0000-000045110000}"/>
    <cellStyle name="Nuovo 25 3 4" xfId="2840" xr:uid="{00000000-0005-0000-0000-000046110000}"/>
    <cellStyle name="Nuovo 25 4" xfId="2841" xr:uid="{00000000-0005-0000-0000-000047110000}"/>
    <cellStyle name="Nuovo 25 4 2" xfId="4721" xr:uid="{00000000-0005-0000-0000-000048110000}"/>
    <cellStyle name="Nuovo 25 5" xfId="2842" xr:uid="{00000000-0005-0000-0000-000049110000}"/>
    <cellStyle name="Nuovo 25 6" xfId="2843" xr:uid="{00000000-0005-0000-0000-00004A110000}"/>
    <cellStyle name="Nuovo 25 6 2" xfId="5572" xr:uid="{00000000-0005-0000-0000-00004B110000}"/>
    <cellStyle name="Nuovo 26" xfId="2844" xr:uid="{00000000-0005-0000-0000-00004C110000}"/>
    <cellStyle name="Nuovo 26 2" xfId="2845" xr:uid="{00000000-0005-0000-0000-00004D110000}"/>
    <cellStyle name="Nuovo 26 2 2" xfId="2846" xr:uid="{00000000-0005-0000-0000-00004E110000}"/>
    <cellStyle name="Nuovo 26 3" xfId="2847" xr:uid="{00000000-0005-0000-0000-00004F110000}"/>
    <cellStyle name="Nuovo 26 3 2" xfId="2848" xr:uid="{00000000-0005-0000-0000-000050110000}"/>
    <cellStyle name="Nuovo 26 3 2 2" xfId="2849" xr:uid="{00000000-0005-0000-0000-000051110000}"/>
    <cellStyle name="Nuovo 26 3 2 3" xfId="2850" xr:uid="{00000000-0005-0000-0000-000052110000}"/>
    <cellStyle name="Nuovo 26 3 3" xfId="2851" xr:uid="{00000000-0005-0000-0000-000053110000}"/>
    <cellStyle name="Nuovo 26 3 3 2" xfId="5575" xr:uid="{00000000-0005-0000-0000-000054110000}"/>
    <cellStyle name="Nuovo 26 3 4" xfId="2852" xr:uid="{00000000-0005-0000-0000-000055110000}"/>
    <cellStyle name="Nuovo 26 4" xfId="2853" xr:uid="{00000000-0005-0000-0000-000056110000}"/>
    <cellStyle name="Nuovo 26 4 2" xfId="4724" xr:uid="{00000000-0005-0000-0000-000057110000}"/>
    <cellStyle name="Nuovo 26 5" xfId="2854" xr:uid="{00000000-0005-0000-0000-000058110000}"/>
    <cellStyle name="Nuovo 26 6" xfId="2855" xr:uid="{00000000-0005-0000-0000-000059110000}"/>
    <cellStyle name="Nuovo 26 6 2" xfId="5574" xr:uid="{00000000-0005-0000-0000-00005A110000}"/>
    <cellStyle name="Nuovo 27" xfId="2856" xr:uid="{00000000-0005-0000-0000-00005B110000}"/>
    <cellStyle name="Nuovo 27 2" xfId="2857" xr:uid="{00000000-0005-0000-0000-00005C110000}"/>
    <cellStyle name="Nuovo 27 2 2" xfId="2858" xr:uid="{00000000-0005-0000-0000-00005D110000}"/>
    <cellStyle name="Nuovo 27 3" xfId="2859" xr:uid="{00000000-0005-0000-0000-00005E110000}"/>
    <cellStyle name="Nuovo 27 3 2" xfId="2860" xr:uid="{00000000-0005-0000-0000-00005F110000}"/>
    <cellStyle name="Nuovo 27 3 2 2" xfId="2861" xr:uid="{00000000-0005-0000-0000-000060110000}"/>
    <cellStyle name="Nuovo 27 3 2 3" xfId="2862" xr:uid="{00000000-0005-0000-0000-000061110000}"/>
    <cellStyle name="Nuovo 27 3 3" xfId="2863" xr:uid="{00000000-0005-0000-0000-000062110000}"/>
    <cellStyle name="Nuovo 27 3 3 2" xfId="5577" xr:uid="{00000000-0005-0000-0000-000063110000}"/>
    <cellStyle name="Nuovo 27 3 4" xfId="2864" xr:uid="{00000000-0005-0000-0000-000064110000}"/>
    <cellStyle name="Nuovo 27 4" xfId="2865" xr:uid="{00000000-0005-0000-0000-000065110000}"/>
    <cellStyle name="Nuovo 27 4 2" xfId="4725" xr:uid="{00000000-0005-0000-0000-000066110000}"/>
    <cellStyle name="Nuovo 27 5" xfId="2866" xr:uid="{00000000-0005-0000-0000-000067110000}"/>
    <cellStyle name="Nuovo 27 6" xfId="2867" xr:uid="{00000000-0005-0000-0000-000068110000}"/>
    <cellStyle name="Nuovo 27 6 2" xfId="5576" xr:uid="{00000000-0005-0000-0000-000069110000}"/>
    <cellStyle name="Nuovo 28" xfId="2868" xr:uid="{00000000-0005-0000-0000-00006A110000}"/>
    <cellStyle name="Nuovo 28 2" xfId="2869" xr:uid="{00000000-0005-0000-0000-00006B110000}"/>
    <cellStyle name="Nuovo 28 2 2" xfId="2870" xr:uid="{00000000-0005-0000-0000-00006C110000}"/>
    <cellStyle name="Nuovo 28 3" xfId="2871" xr:uid="{00000000-0005-0000-0000-00006D110000}"/>
    <cellStyle name="Nuovo 28 3 2" xfId="2872" xr:uid="{00000000-0005-0000-0000-00006E110000}"/>
    <cellStyle name="Nuovo 28 3 2 2" xfId="2873" xr:uid="{00000000-0005-0000-0000-00006F110000}"/>
    <cellStyle name="Nuovo 28 3 2 3" xfId="2874" xr:uid="{00000000-0005-0000-0000-000070110000}"/>
    <cellStyle name="Nuovo 28 3 3" xfId="2875" xr:uid="{00000000-0005-0000-0000-000071110000}"/>
    <cellStyle name="Nuovo 28 3 3 2" xfId="5579" xr:uid="{00000000-0005-0000-0000-000072110000}"/>
    <cellStyle name="Nuovo 28 3 4" xfId="2876" xr:uid="{00000000-0005-0000-0000-000073110000}"/>
    <cellStyle name="Nuovo 28 4" xfId="2877" xr:uid="{00000000-0005-0000-0000-000074110000}"/>
    <cellStyle name="Nuovo 28 4 2" xfId="4726" xr:uid="{00000000-0005-0000-0000-000075110000}"/>
    <cellStyle name="Nuovo 28 5" xfId="2878" xr:uid="{00000000-0005-0000-0000-000076110000}"/>
    <cellStyle name="Nuovo 28 6" xfId="2879" xr:uid="{00000000-0005-0000-0000-000077110000}"/>
    <cellStyle name="Nuovo 28 6 2" xfId="5578" xr:uid="{00000000-0005-0000-0000-000078110000}"/>
    <cellStyle name="Nuovo 29" xfId="2880" xr:uid="{00000000-0005-0000-0000-000079110000}"/>
    <cellStyle name="Nuovo 29 2" xfId="2881" xr:uid="{00000000-0005-0000-0000-00007A110000}"/>
    <cellStyle name="Nuovo 29 2 2" xfId="2882" xr:uid="{00000000-0005-0000-0000-00007B110000}"/>
    <cellStyle name="Nuovo 29 3" xfId="2883" xr:uid="{00000000-0005-0000-0000-00007C110000}"/>
    <cellStyle name="Nuovo 29 3 2" xfId="2884" xr:uid="{00000000-0005-0000-0000-00007D110000}"/>
    <cellStyle name="Nuovo 29 3 2 2" xfId="2885" xr:uid="{00000000-0005-0000-0000-00007E110000}"/>
    <cellStyle name="Nuovo 29 3 2 3" xfId="2886" xr:uid="{00000000-0005-0000-0000-00007F110000}"/>
    <cellStyle name="Nuovo 29 3 3" xfId="2887" xr:uid="{00000000-0005-0000-0000-000080110000}"/>
    <cellStyle name="Nuovo 29 3 3 2" xfId="5581" xr:uid="{00000000-0005-0000-0000-000081110000}"/>
    <cellStyle name="Nuovo 29 3 4" xfId="2888" xr:uid="{00000000-0005-0000-0000-000082110000}"/>
    <cellStyle name="Nuovo 29 4" xfId="2889" xr:uid="{00000000-0005-0000-0000-000083110000}"/>
    <cellStyle name="Nuovo 29 4 2" xfId="4727" xr:uid="{00000000-0005-0000-0000-000084110000}"/>
    <cellStyle name="Nuovo 29 5" xfId="2890" xr:uid="{00000000-0005-0000-0000-000085110000}"/>
    <cellStyle name="Nuovo 29 6" xfId="2891" xr:uid="{00000000-0005-0000-0000-000086110000}"/>
    <cellStyle name="Nuovo 29 6 2" xfId="5580" xr:uid="{00000000-0005-0000-0000-000087110000}"/>
    <cellStyle name="Nuovo 3" xfId="2892" xr:uid="{00000000-0005-0000-0000-000088110000}"/>
    <cellStyle name="Nuovo 3 2" xfId="2893" xr:uid="{00000000-0005-0000-0000-000089110000}"/>
    <cellStyle name="Nuovo 3 2 2" xfId="2894" xr:uid="{00000000-0005-0000-0000-00008A110000}"/>
    <cellStyle name="Nuovo 3 3" xfId="2895" xr:uid="{00000000-0005-0000-0000-00008B110000}"/>
    <cellStyle name="Nuovo 3 3 2" xfId="2896" xr:uid="{00000000-0005-0000-0000-00008C110000}"/>
    <cellStyle name="Nuovo 3 3 2 2" xfId="2897" xr:uid="{00000000-0005-0000-0000-00008D110000}"/>
    <cellStyle name="Nuovo 3 3 2 3" xfId="2898" xr:uid="{00000000-0005-0000-0000-00008E110000}"/>
    <cellStyle name="Nuovo 3 3 3" xfId="2899" xr:uid="{00000000-0005-0000-0000-00008F110000}"/>
    <cellStyle name="Nuovo 3 3 3 2" xfId="5583" xr:uid="{00000000-0005-0000-0000-000090110000}"/>
    <cellStyle name="Nuovo 3 3 4" xfId="2900" xr:uid="{00000000-0005-0000-0000-000091110000}"/>
    <cellStyle name="Nuovo 3 4" xfId="2901" xr:uid="{00000000-0005-0000-0000-000092110000}"/>
    <cellStyle name="Nuovo 3 4 2" xfId="4728" xr:uid="{00000000-0005-0000-0000-000093110000}"/>
    <cellStyle name="Nuovo 3 5" xfId="2902" xr:uid="{00000000-0005-0000-0000-000094110000}"/>
    <cellStyle name="Nuovo 3 6" xfId="2903" xr:uid="{00000000-0005-0000-0000-000095110000}"/>
    <cellStyle name="Nuovo 3 6 2" xfId="5582" xr:uid="{00000000-0005-0000-0000-000096110000}"/>
    <cellStyle name="Nuovo 30" xfId="2904" xr:uid="{00000000-0005-0000-0000-000097110000}"/>
    <cellStyle name="Nuovo 30 2" xfId="2905" xr:uid="{00000000-0005-0000-0000-000098110000}"/>
    <cellStyle name="Nuovo 30 2 2" xfId="2906" xr:uid="{00000000-0005-0000-0000-000099110000}"/>
    <cellStyle name="Nuovo 30 3" xfId="2907" xr:uid="{00000000-0005-0000-0000-00009A110000}"/>
    <cellStyle name="Nuovo 30 3 2" xfId="2908" xr:uid="{00000000-0005-0000-0000-00009B110000}"/>
    <cellStyle name="Nuovo 30 3 2 2" xfId="2909" xr:uid="{00000000-0005-0000-0000-00009C110000}"/>
    <cellStyle name="Nuovo 30 3 2 3" xfId="2910" xr:uid="{00000000-0005-0000-0000-00009D110000}"/>
    <cellStyle name="Nuovo 30 3 3" xfId="2911" xr:uid="{00000000-0005-0000-0000-00009E110000}"/>
    <cellStyle name="Nuovo 30 3 3 2" xfId="5585" xr:uid="{00000000-0005-0000-0000-00009F110000}"/>
    <cellStyle name="Nuovo 30 3 4" xfId="2912" xr:uid="{00000000-0005-0000-0000-0000A0110000}"/>
    <cellStyle name="Nuovo 30 4" xfId="2913" xr:uid="{00000000-0005-0000-0000-0000A1110000}"/>
    <cellStyle name="Nuovo 30 4 2" xfId="4729" xr:uid="{00000000-0005-0000-0000-0000A2110000}"/>
    <cellStyle name="Nuovo 30 5" xfId="2914" xr:uid="{00000000-0005-0000-0000-0000A3110000}"/>
    <cellStyle name="Nuovo 30 6" xfId="2915" xr:uid="{00000000-0005-0000-0000-0000A4110000}"/>
    <cellStyle name="Nuovo 30 6 2" xfId="5584" xr:uid="{00000000-0005-0000-0000-0000A5110000}"/>
    <cellStyle name="Nuovo 31" xfId="2916" xr:uid="{00000000-0005-0000-0000-0000A6110000}"/>
    <cellStyle name="Nuovo 31 2" xfId="2917" xr:uid="{00000000-0005-0000-0000-0000A7110000}"/>
    <cellStyle name="Nuovo 31 2 2" xfId="2918" xr:uid="{00000000-0005-0000-0000-0000A8110000}"/>
    <cellStyle name="Nuovo 31 3" xfId="2919" xr:uid="{00000000-0005-0000-0000-0000A9110000}"/>
    <cellStyle name="Nuovo 31 3 2" xfId="2920" xr:uid="{00000000-0005-0000-0000-0000AA110000}"/>
    <cellStyle name="Nuovo 31 3 2 2" xfId="2921" xr:uid="{00000000-0005-0000-0000-0000AB110000}"/>
    <cellStyle name="Nuovo 31 3 2 3" xfId="2922" xr:uid="{00000000-0005-0000-0000-0000AC110000}"/>
    <cellStyle name="Nuovo 31 3 3" xfId="2923" xr:uid="{00000000-0005-0000-0000-0000AD110000}"/>
    <cellStyle name="Nuovo 31 3 3 2" xfId="5587" xr:uid="{00000000-0005-0000-0000-0000AE110000}"/>
    <cellStyle name="Nuovo 31 3 4" xfId="2924" xr:uid="{00000000-0005-0000-0000-0000AF110000}"/>
    <cellStyle name="Nuovo 31 4" xfId="2925" xr:uid="{00000000-0005-0000-0000-0000B0110000}"/>
    <cellStyle name="Nuovo 31 4 2" xfId="4730" xr:uid="{00000000-0005-0000-0000-0000B1110000}"/>
    <cellStyle name="Nuovo 31 5" xfId="2926" xr:uid="{00000000-0005-0000-0000-0000B2110000}"/>
    <cellStyle name="Nuovo 31 6" xfId="2927" xr:uid="{00000000-0005-0000-0000-0000B3110000}"/>
    <cellStyle name="Nuovo 31 6 2" xfId="5586" xr:uid="{00000000-0005-0000-0000-0000B4110000}"/>
    <cellStyle name="Nuovo 32" xfId="2928" xr:uid="{00000000-0005-0000-0000-0000B5110000}"/>
    <cellStyle name="Nuovo 32 2" xfId="2929" xr:uid="{00000000-0005-0000-0000-0000B6110000}"/>
    <cellStyle name="Nuovo 32 2 2" xfId="2930" xr:uid="{00000000-0005-0000-0000-0000B7110000}"/>
    <cellStyle name="Nuovo 32 3" xfId="2931" xr:uid="{00000000-0005-0000-0000-0000B8110000}"/>
    <cellStyle name="Nuovo 32 3 2" xfId="2932" xr:uid="{00000000-0005-0000-0000-0000B9110000}"/>
    <cellStyle name="Nuovo 32 3 2 2" xfId="2933" xr:uid="{00000000-0005-0000-0000-0000BA110000}"/>
    <cellStyle name="Nuovo 32 3 2 3" xfId="2934" xr:uid="{00000000-0005-0000-0000-0000BB110000}"/>
    <cellStyle name="Nuovo 32 3 3" xfId="2935" xr:uid="{00000000-0005-0000-0000-0000BC110000}"/>
    <cellStyle name="Nuovo 32 3 3 2" xfId="5589" xr:uid="{00000000-0005-0000-0000-0000BD110000}"/>
    <cellStyle name="Nuovo 32 3 4" xfId="2936" xr:uid="{00000000-0005-0000-0000-0000BE110000}"/>
    <cellStyle name="Nuovo 32 4" xfId="2937" xr:uid="{00000000-0005-0000-0000-0000BF110000}"/>
    <cellStyle name="Nuovo 32 4 2" xfId="4731" xr:uid="{00000000-0005-0000-0000-0000C0110000}"/>
    <cellStyle name="Nuovo 32 5" xfId="2938" xr:uid="{00000000-0005-0000-0000-0000C1110000}"/>
    <cellStyle name="Nuovo 32 6" xfId="2939" xr:uid="{00000000-0005-0000-0000-0000C2110000}"/>
    <cellStyle name="Nuovo 32 6 2" xfId="5588" xr:uid="{00000000-0005-0000-0000-0000C3110000}"/>
    <cellStyle name="Nuovo 33" xfId="2940" xr:uid="{00000000-0005-0000-0000-0000C4110000}"/>
    <cellStyle name="Nuovo 33 2" xfId="2941" xr:uid="{00000000-0005-0000-0000-0000C5110000}"/>
    <cellStyle name="Nuovo 33 2 2" xfId="2942" xr:uid="{00000000-0005-0000-0000-0000C6110000}"/>
    <cellStyle name="Nuovo 33 3" xfId="2943" xr:uid="{00000000-0005-0000-0000-0000C7110000}"/>
    <cellStyle name="Nuovo 33 3 2" xfId="2944" xr:uid="{00000000-0005-0000-0000-0000C8110000}"/>
    <cellStyle name="Nuovo 33 3 2 2" xfId="2945" xr:uid="{00000000-0005-0000-0000-0000C9110000}"/>
    <cellStyle name="Nuovo 33 3 2 3" xfId="2946" xr:uid="{00000000-0005-0000-0000-0000CA110000}"/>
    <cellStyle name="Nuovo 33 3 3" xfId="2947" xr:uid="{00000000-0005-0000-0000-0000CB110000}"/>
    <cellStyle name="Nuovo 33 3 3 2" xfId="5591" xr:uid="{00000000-0005-0000-0000-0000CC110000}"/>
    <cellStyle name="Nuovo 33 3 4" xfId="2948" xr:uid="{00000000-0005-0000-0000-0000CD110000}"/>
    <cellStyle name="Nuovo 33 4" xfId="2949" xr:uid="{00000000-0005-0000-0000-0000CE110000}"/>
    <cellStyle name="Nuovo 33 4 2" xfId="4732" xr:uid="{00000000-0005-0000-0000-0000CF110000}"/>
    <cellStyle name="Nuovo 33 5" xfId="2950" xr:uid="{00000000-0005-0000-0000-0000D0110000}"/>
    <cellStyle name="Nuovo 33 6" xfId="2951" xr:uid="{00000000-0005-0000-0000-0000D1110000}"/>
    <cellStyle name="Nuovo 33 6 2" xfId="5590" xr:uid="{00000000-0005-0000-0000-0000D2110000}"/>
    <cellStyle name="Nuovo 34" xfId="2952" xr:uid="{00000000-0005-0000-0000-0000D3110000}"/>
    <cellStyle name="Nuovo 34 2" xfId="2953" xr:uid="{00000000-0005-0000-0000-0000D4110000}"/>
    <cellStyle name="Nuovo 34 2 2" xfId="2954" xr:uid="{00000000-0005-0000-0000-0000D5110000}"/>
    <cellStyle name="Nuovo 34 3" xfId="2955" xr:uid="{00000000-0005-0000-0000-0000D6110000}"/>
    <cellStyle name="Nuovo 34 3 2" xfId="2956" xr:uid="{00000000-0005-0000-0000-0000D7110000}"/>
    <cellStyle name="Nuovo 34 3 2 2" xfId="2957" xr:uid="{00000000-0005-0000-0000-0000D8110000}"/>
    <cellStyle name="Nuovo 34 3 2 3" xfId="2958" xr:uid="{00000000-0005-0000-0000-0000D9110000}"/>
    <cellStyle name="Nuovo 34 3 3" xfId="2959" xr:uid="{00000000-0005-0000-0000-0000DA110000}"/>
    <cellStyle name="Nuovo 34 3 3 2" xfId="5593" xr:uid="{00000000-0005-0000-0000-0000DB110000}"/>
    <cellStyle name="Nuovo 34 3 4" xfId="2960" xr:uid="{00000000-0005-0000-0000-0000DC110000}"/>
    <cellStyle name="Nuovo 34 4" xfId="2961" xr:uid="{00000000-0005-0000-0000-0000DD110000}"/>
    <cellStyle name="Nuovo 34 4 2" xfId="4733" xr:uid="{00000000-0005-0000-0000-0000DE110000}"/>
    <cellStyle name="Nuovo 34 5" xfId="2962" xr:uid="{00000000-0005-0000-0000-0000DF110000}"/>
    <cellStyle name="Nuovo 34 6" xfId="2963" xr:uid="{00000000-0005-0000-0000-0000E0110000}"/>
    <cellStyle name="Nuovo 34 6 2" xfId="5592" xr:uid="{00000000-0005-0000-0000-0000E1110000}"/>
    <cellStyle name="Nuovo 35" xfId="2964" xr:uid="{00000000-0005-0000-0000-0000E2110000}"/>
    <cellStyle name="Nuovo 35 2" xfId="2965" xr:uid="{00000000-0005-0000-0000-0000E3110000}"/>
    <cellStyle name="Nuovo 35 2 2" xfId="2966" xr:uid="{00000000-0005-0000-0000-0000E4110000}"/>
    <cellStyle name="Nuovo 35 3" xfId="2967" xr:uid="{00000000-0005-0000-0000-0000E5110000}"/>
    <cellStyle name="Nuovo 35 3 2" xfId="2968" xr:uid="{00000000-0005-0000-0000-0000E6110000}"/>
    <cellStyle name="Nuovo 35 3 2 2" xfId="2969" xr:uid="{00000000-0005-0000-0000-0000E7110000}"/>
    <cellStyle name="Nuovo 35 3 2 3" xfId="2970" xr:uid="{00000000-0005-0000-0000-0000E8110000}"/>
    <cellStyle name="Nuovo 35 3 3" xfId="2971" xr:uid="{00000000-0005-0000-0000-0000E9110000}"/>
    <cellStyle name="Nuovo 35 3 3 2" xfId="5595" xr:uid="{00000000-0005-0000-0000-0000EA110000}"/>
    <cellStyle name="Nuovo 35 3 4" xfId="2972" xr:uid="{00000000-0005-0000-0000-0000EB110000}"/>
    <cellStyle name="Nuovo 35 4" xfId="2973" xr:uid="{00000000-0005-0000-0000-0000EC110000}"/>
    <cellStyle name="Nuovo 35 4 2" xfId="4734" xr:uid="{00000000-0005-0000-0000-0000ED110000}"/>
    <cellStyle name="Nuovo 35 5" xfId="2974" xr:uid="{00000000-0005-0000-0000-0000EE110000}"/>
    <cellStyle name="Nuovo 35 6" xfId="2975" xr:uid="{00000000-0005-0000-0000-0000EF110000}"/>
    <cellStyle name="Nuovo 35 6 2" xfId="5594" xr:uid="{00000000-0005-0000-0000-0000F0110000}"/>
    <cellStyle name="Nuovo 36" xfId="2976" xr:uid="{00000000-0005-0000-0000-0000F1110000}"/>
    <cellStyle name="Nuovo 36 2" xfId="2977" xr:uid="{00000000-0005-0000-0000-0000F2110000}"/>
    <cellStyle name="Nuovo 36 2 2" xfId="2978" xr:uid="{00000000-0005-0000-0000-0000F3110000}"/>
    <cellStyle name="Nuovo 36 3" xfId="2979" xr:uid="{00000000-0005-0000-0000-0000F4110000}"/>
    <cellStyle name="Nuovo 36 3 2" xfId="2980" xr:uid="{00000000-0005-0000-0000-0000F5110000}"/>
    <cellStyle name="Nuovo 36 3 2 2" xfId="2981" xr:uid="{00000000-0005-0000-0000-0000F6110000}"/>
    <cellStyle name="Nuovo 36 3 2 3" xfId="2982" xr:uid="{00000000-0005-0000-0000-0000F7110000}"/>
    <cellStyle name="Nuovo 36 3 3" xfId="2983" xr:uid="{00000000-0005-0000-0000-0000F8110000}"/>
    <cellStyle name="Nuovo 36 3 3 2" xfId="5597" xr:uid="{00000000-0005-0000-0000-0000F9110000}"/>
    <cellStyle name="Nuovo 36 3 4" xfId="2984" xr:uid="{00000000-0005-0000-0000-0000FA110000}"/>
    <cellStyle name="Nuovo 36 4" xfId="2985" xr:uid="{00000000-0005-0000-0000-0000FB110000}"/>
    <cellStyle name="Nuovo 36 4 2" xfId="4735" xr:uid="{00000000-0005-0000-0000-0000FC110000}"/>
    <cellStyle name="Nuovo 36 5" xfId="2986" xr:uid="{00000000-0005-0000-0000-0000FD110000}"/>
    <cellStyle name="Nuovo 36 6" xfId="2987" xr:uid="{00000000-0005-0000-0000-0000FE110000}"/>
    <cellStyle name="Nuovo 36 6 2" xfId="5596" xr:uid="{00000000-0005-0000-0000-0000FF110000}"/>
    <cellStyle name="Nuovo 37" xfId="2988" xr:uid="{00000000-0005-0000-0000-000000120000}"/>
    <cellStyle name="Nuovo 37 2" xfId="2989" xr:uid="{00000000-0005-0000-0000-000001120000}"/>
    <cellStyle name="Nuovo 37 2 2" xfId="2990" xr:uid="{00000000-0005-0000-0000-000002120000}"/>
    <cellStyle name="Nuovo 37 3" xfId="2991" xr:uid="{00000000-0005-0000-0000-000003120000}"/>
    <cellStyle name="Nuovo 37 3 2" xfId="2992" xr:uid="{00000000-0005-0000-0000-000004120000}"/>
    <cellStyle name="Nuovo 37 3 2 2" xfId="2993" xr:uid="{00000000-0005-0000-0000-000005120000}"/>
    <cellStyle name="Nuovo 37 3 2 3" xfId="2994" xr:uid="{00000000-0005-0000-0000-000006120000}"/>
    <cellStyle name="Nuovo 37 3 3" xfId="2995" xr:uid="{00000000-0005-0000-0000-000007120000}"/>
    <cellStyle name="Nuovo 37 3 3 2" xfId="5599" xr:uid="{00000000-0005-0000-0000-000008120000}"/>
    <cellStyle name="Nuovo 37 3 4" xfId="2996" xr:uid="{00000000-0005-0000-0000-000009120000}"/>
    <cellStyle name="Nuovo 37 4" xfId="2997" xr:uid="{00000000-0005-0000-0000-00000A120000}"/>
    <cellStyle name="Nuovo 37 4 2" xfId="4736" xr:uid="{00000000-0005-0000-0000-00000B120000}"/>
    <cellStyle name="Nuovo 37 5" xfId="2998" xr:uid="{00000000-0005-0000-0000-00000C120000}"/>
    <cellStyle name="Nuovo 37 6" xfId="2999" xr:uid="{00000000-0005-0000-0000-00000D120000}"/>
    <cellStyle name="Nuovo 37 6 2" xfId="5598" xr:uid="{00000000-0005-0000-0000-00000E120000}"/>
    <cellStyle name="Nuovo 38" xfId="3000" xr:uid="{00000000-0005-0000-0000-00000F120000}"/>
    <cellStyle name="Nuovo 38 2" xfId="3001" xr:uid="{00000000-0005-0000-0000-000010120000}"/>
    <cellStyle name="Nuovo 38 2 2" xfId="3002" xr:uid="{00000000-0005-0000-0000-000011120000}"/>
    <cellStyle name="Nuovo 38 3" xfId="3003" xr:uid="{00000000-0005-0000-0000-000012120000}"/>
    <cellStyle name="Nuovo 38 3 2" xfId="3004" xr:uid="{00000000-0005-0000-0000-000013120000}"/>
    <cellStyle name="Nuovo 38 3 2 2" xfId="3005" xr:uid="{00000000-0005-0000-0000-000014120000}"/>
    <cellStyle name="Nuovo 38 3 2 3" xfId="3006" xr:uid="{00000000-0005-0000-0000-000015120000}"/>
    <cellStyle name="Nuovo 38 3 3" xfId="3007" xr:uid="{00000000-0005-0000-0000-000016120000}"/>
    <cellStyle name="Nuovo 38 3 3 2" xfId="5601" xr:uid="{00000000-0005-0000-0000-000017120000}"/>
    <cellStyle name="Nuovo 38 3 4" xfId="3008" xr:uid="{00000000-0005-0000-0000-000018120000}"/>
    <cellStyle name="Nuovo 38 4" xfId="3009" xr:uid="{00000000-0005-0000-0000-000019120000}"/>
    <cellStyle name="Nuovo 38 4 2" xfId="4737" xr:uid="{00000000-0005-0000-0000-00001A120000}"/>
    <cellStyle name="Nuovo 38 5" xfId="3010" xr:uid="{00000000-0005-0000-0000-00001B120000}"/>
    <cellStyle name="Nuovo 38 6" xfId="3011" xr:uid="{00000000-0005-0000-0000-00001C120000}"/>
    <cellStyle name="Nuovo 38 6 2" xfId="5600" xr:uid="{00000000-0005-0000-0000-00001D120000}"/>
    <cellStyle name="Nuovo 39" xfId="3012" xr:uid="{00000000-0005-0000-0000-00001E120000}"/>
    <cellStyle name="Nuovo 39 2" xfId="3013" xr:uid="{00000000-0005-0000-0000-00001F120000}"/>
    <cellStyle name="Nuovo 39 2 2" xfId="3014" xr:uid="{00000000-0005-0000-0000-000020120000}"/>
    <cellStyle name="Nuovo 39 3" xfId="3015" xr:uid="{00000000-0005-0000-0000-000021120000}"/>
    <cellStyle name="Nuovo 39 3 2" xfId="3016" xr:uid="{00000000-0005-0000-0000-000022120000}"/>
    <cellStyle name="Nuovo 39 3 2 2" xfId="3017" xr:uid="{00000000-0005-0000-0000-000023120000}"/>
    <cellStyle name="Nuovo 39 3 2 3" xfId="3018" xr:uid="{00000000-0005-0000-0000-000024120000}"/>
    <cellStyle name="Nuovo 39 3 3" xfId="3019" xr:uid="{00000000-0005-0000-0000-000025120000}"/>
    <cellStyle name="Nuovo 39 3 3 2" xfId="5603" xr:uid="{00000000-0005-0000-0000-000026120000}"/>
    <cellStyle name="Nuovo 39 3 4" xfId="3020" xr:uid="{00000000-0005-0000-0000-000027120000}"/>
    <cellStyle name="Nuovo 39 4" xfId="3021" xr:uid="{00000000-0005-0000-0000-000028120000}"/>
    <cellStyle name="Nuovo 39 4 2" xfId="4738" xr:uid="{00000000-0005-0000-0000-000029120000}"/>
    <cellStyle name="Nuovo 39 5" xfId="3022" xr:uid="{00000000-0005-0000-0000-00002A120000}"/>
    <cellStyle name="Nuovo 39 6" xfId="3023" xr:uid="{00000000-0005-0000-0000-00002B120000}"/>
    <cellStyle name="Nuovo 39 6 2" xfId="5602" xr:uid="{00000000-0005-0000-0000-00002C120000}"/>
    <cellStyle name="Nuovo 4" xfId="3024" xr:uid="{00000000-0005-0000-0000-00002D120000}"/>
    <cellStyle name="Nuovo 4 2" xfId="3025" xr:uid="{00000000-0005-0000-0000-00002E120000}"/>
    <cellStyle name="Nuovo 4 2 2" xfId="3026" xr:uid="{00000000-0005-0000-0000-00002F120000}"/>
    <cellStyle name="Nuovo 4 3" xfId="3027" xr:uid="{00000000-0005-0000-0000-000030120000}"/>
    <cellStyle name="Nuovo 4 3 2" xfId="3028" xr:uid="{00000000-0005-0000-0000-000031120000}"/>
    <cellStyle name="Nuovo 4 3 2 2" xfId="3029" xr:uid="{00000000-0005-0000-0000-000032120000}"/>
    <cellStyle name="Nuovo 4 3 2 3" xfId="3030" xr:uid="{00000000-0005-0000-0000-000033120000}"/>
    <cellStyle name="Nuovo 4 3 3" xfId="3031" xr:uid="{00000000-0005-0000-0000-000034120000}"/>
    <cellStyle name="Nuovo 4 3 3 2" xfId="5605" xr:uid="{00000000-0005-0000-0000-000035120000}"/>
    <cellStyle name="Nuovo 4 3 4" xfId="3032" xr:uid="{00000000-0005-0000-0000-000036120000}"/>
    <cellStyle name="Nuovo 4 4" xfId="3033" xr:uid="{00000000-0005-0000-0000-000037120000}"/>
    <cellStyle name="Nuovo 4 4 2" xfId="4739" xr:uid="{00000000-0005-0000-0000-000038120000}"/>
    <cellStyle name="Nuovo 4 5" xfId="3034" xr:uid="{00000000-0005-0000-0000-000039120000}"/>
    <cellStyle name="Nuovo 4 6" xfId="3035" xr:uid="{00000000-0005-0000-0000-00003A120000}"/>
    <cellStyle name="Nuovo 4 6 2" xfId="5604" xr:uid="{00000000-0005-0000-0000-00003B120000}"/>
    <cellStyle name="Nuovo 40" xfId="3036" xr:uid="{00000000-0005-0000-0000-00003C120000}"/>
    <cellStyle name="Nuovo 40 2" xfId="3037" xr:uid="{00000000-0005-0000-0000-00003D120000}"/>
    <cellStyle name="Nuovo 40 2 2" xfId="3038" xr:uid="{00000000-0005-0000-0000-00003E120000}"/>
    <cellStyle name="Nuovo 40 3" xfId="3039" xr:uid="{00000000-0005-0000-0000-00003F120000}"/>
    <cellStyle name="Nuovo 40 3 2" xfId="3040" xr:uid="{00000000-0005-0000-0000-000040120000}"/>
    <cellStyle name="Nuovo 40 3 2 2" xfId="3041" xr:uid="{00000000-0005-0000-0000-000041120000}"/>
    <cellStyle name="Nuovo 40 3 2 3" xfId="3042" xr:uid="{00000000-0005-0000-0000-000042120000}"/>
    <cellStyle name="Nuovo 40 3 3" xfId="3043" xr:uid="{00000000-0005-0000-0000-000043120000}"/>
    <cellStyle name="Nuovo 40 3 3 2" xfId="5607" xr:uid="{00000000-0005-0000-0000-000044120000}"/>
    <cellStyle name="Nuovo 40 3 4" xfId="3044" xr:uid="{00000000-0005-0000-0000-000045120000}"/>
    <cellStyle name="Nuovo 40 4" xfId="3045" xr:uid="{00000000-0005-0000-0000-000046120000}"/>
    <cellStyle name="Nuovo 40 4 2" xfId="4740" xr:uid="{00000000-0005-0000-0000-000047120000}"/>
    <cellStyle name="Nuovo 40 5" xfId="3046" xr:uid="{00000000-0005-0000-0000-000048120000}"/>
    <cellStyle name="Nuovo 40 6" xfId="3047" xr:uid="{00000000-0005-0000-0000-000049120000}"/>
    <cellStyle name="Nuovo 40 6 2" xfId="5606" xr:uid="{00000000-0005-0000-0000-00004A120000}"/>
    <cellStyle name="Nuovo 41" xfId="3048" xr:uid="{00000000-0005-0000-0000-00004B120000}"/>
    <cellStyle name="Nuovo 41 2" xfId="3049" xr:uid="{00000000-0005-0000-0000-00004C120000}"/>
    <cellStyle name="Nuovo 41 2 2" xfId="3050" xr:uid="{00000000-0005-0000-0000-00004D120000}"/>
    <cellStyle name="Nuovo 41 3" xfId="3051" xr:uid="{00000000-0005-0000-0000-00004E120000}"/>
    <cellStyle name="Nuovo 41 3 2" xfId="3052" xr:uid="{00000000-0005-0000-0000-00004F120000}"/>
    <cellStyle name="Nuovo 41 3 2 2" xfId="3053" xr:uid="{00000000-0005-0000-0000-000050120000}"/>
    <cellStyle name="Nuovo 41 3 2 3" xfId="3054" xr:uid="{00000000-0005-0000-0000-000051120000}"/>
    <cellStyle name="Nuovo 41 3 3" xfId="3055" xr:uid="{00000000-0005-0000-0000-000052120000}"/>
    <cellStyle name="Nuovo 41 3 3 2" xfId="5609" xr:uid="{00000000-0005-0000-0000-000053120000}"/>
    <cellStyle name="Nuovo 41 3 4" xfId="3056" xr:uid="{00000000-0005-0000-0000-000054120000}"/>
    <cellStyle name="Nuovo 41 4" xfId="3057" xr:uid="{00000000-0005-0000-0000-000055120000}"/>
    <cellStyle name="Nuovo 41 4 2" xfId="4741" xr:uid="{00000000-0005-0000-0000-000056120000}"/>
    <cellStyle name="Nuovo 41 5" xfId="3058" xr:uid="{00000000-0005-0000-0000-000057120000}"/>
    <cellStyle name="Nuovo 41 6" xfId="3059" xr:uid="{00000000-0005-0000-0000-000058120000}"/>
    <cellStyle name="Nuovo 41 6 2" xfId="5608" xr:uid="{00000000-0005-0000-0000-000059120000}"/>
    <cellStyle name="Nuovo 42" xfId="3060" xr:uid="{00000000-0005-0000-0000-00005A120000}"/>
    <cellStyle name="Nuovo 42 2" xfId="3061" xr:uid="{00000000-0005-0000-0000-00005B120000}"/>
    <cellStyle name="Nuovo 42 2 2" xfId="3062" xr:uid="{00000000-0005-0000-0000-00005C120000}"/>
    <cellStyle name="Nuovo 42 3" xfId="3063" xr:uid="{00000000-0005-0000-0000-00005D120000}"/>
    <cellStyle name="Nuovo 42 3 2" xfId="3064" xr:uid="{00000000-0005-0000-0000-00005E120000}"/>
    <cellStyle name="Nuovo 42 3 2 2" xfId="3065" xr:uid="{00000000-0005-0000-0000-00005F120000}"/>
    <cellStyle name="Nuovo 42 3 2 3" xfId="3066" xr:uid="{00000000-0005-0000-0000-000060120000}"/>
    <cellStyle name="Nuovo 42 3 3" xfId="3067" xr:uid="{00000000-0005-0000-0000-000061120000}"/>
    <cellStyle name="Nuovo 42 3 3 2" xfId="5611" xr:uid="{00000000-0005-0000-0000-000062120000}"/>
    <cellStyle name="Nuovo 42 3 4" xfId="3068" xr:uid="{00000000-0005-0000-0000-000063120000}"/>
    <cellStyle name="Nuovo 42 4" xfId="3069" xr:uid="{00000000-0005-0000-0000-000064120000}"/>
    <cellStyle name="Nuovo 42 4 2" xfId="4742" xr:uid="{00000000-0005-0000-0000-000065120000}"/>
    <cellStyle name="Nuovo 42 5" xfId="3070" xr:uid="{00000000-0005-0000-0000-000066120000}"/>
    <cellStyle name="Nuovo 42 6" xfId="3071" xr:uid="{00000000-0005-0000-0000-000067120000}"/>
    <cellStyle name="Nuovo 42 6 2" xfId="5610" xr:uid="{00000000-0005-0000-0000-000068120000}"/>
    <cellStyle name="Nuovo 43" xfId="3072" xr:uid="{00000000-0005-0000-0000-000069120000}"/>
    <cellStyle name="Nuovo 43 2" xfId="3073" xr:uid="{00000000-0005-0000-0000-00006A120000}"/>
    <cellStyle name="Nuovo 43 2 2" xfId="3074" xr:uid="{00000000-0005-0000-0000-00006B120000}"/>
    <cellStyle name="Nuovo 43 3" xfId="3075" xr:uid="{00000000-0005-0000-0000-00006C120000}"/>
    <cellStyle name="Nuovo 43 3 2" xfId="3076" xr:uid="{00000000-0005-0000-0000-00006D120000}"/>
    <cellStyle name="Nuovo 43 3 2 2" xfId="3077" xr:uid="{00000000-0005-0000-0000-00006E120000}"/>
    <cellStyle name="Nuovo 43 3 2 3" xfId="3078" xr:uid="{00000000-0005-0000-0000-00006F120000}"/>
    <cellStyle name="Nuovo 43 3 3" xfId="3079" xr:uid="{00000000-0005-0000-0000-000070120000}"/>
    <cellStyle name="Nuovo 43 3 3 2" xfId="5613" xr:uid="{00000000-0005-0000-0000-000071120000}"/>
    <cellStyle name="Nuovo 43 3 4" xfId="3080" xr:uid="{00000000-0005-0000-0000-000072120000}"/>
    <cellStyle name="Nuovo 43 4" xfId="3081" xr:uid="{00000000-0005-0000-0000-000073120000}"/>
    <cellStyle name="Nuovo 43 4 2" xfId="4743" xr:uid="{00000000-0005-0000-0000-000074120000}"/>
    <cellStyle name="Nuovo 43 5" xfId="3082" xr:uid="{00000000-0005-0000-0000-000075120000}"/>
    <cellStyle name="Nuovo 43 6" xfId="3083" xr:uid="{00000000-0005-0000-0000-000076120000}"/>
    <cellStyle name="Nuovo 43 6 2" xfId="5612" xr:uid="{00000000-0005-0000-0000-000077120000}"/>
    <cellStyle name="Nuovo 44" xfId="3084" xr:uid="{00000000-0005-0000-0000-000078120000}"/>
    <cellStyle name="Nuovo 44 2" xfId="3085" xr:uid="{00000000-0005-0000-0000-000079120000}"/>
    <cellStyle name="Nuovo 44 2 2" xfId="3086" xr:uid="{00000000-0005-0000-0000-00007A120000}"/>
    <cellStyle name="Nuovo 44 3" xfId="3087" xr:uid="{00000000-0005-0000-0000-00007B120000}"/>
    <cellStyle name="Nuovo 44 3 2" xfId="3088" xr:uid="{00000000-0005-0000-0000-00007C120000}"/>
    <cellStyle name="Nuovo 44 3 2 2" xfId="3089" xr:uid="{00000000-0005-0000-0000-00007D120000}"/>
    <cellStyle name="Nuovo 44 3 2 3" xfId="3090" xr:uid="{00000000-0005-0000-0000-00007E120000}"/>
    <cellStyle name="Nuovo 44 3 3" xfId="3091" xr:uid="{00000000-0005-0000-0000-00007F120000}"/>
    <cellStyle name="Nuovo 44 3 3 2" xfId="5615" xr:uid="{00000000-0005-0000-0000-000080120000}"/>
    <cellStyle name="Nuovo 44 3 4" xfId="3092" xr:uid="{00000000-0005-0000-0000-000081120000}"/>
    <cellStyle name="Nuovo 44 4" xfId="3093" xr:uid="{00000000-0005-0000-0000-000082120000}"/>
    <cellStyle name="Nuovo 44 4 2" xfId="4744" xr:uid="{00000000-0005-0000-0000-000083120000}"/>
    <cellStyle name="Nuovo 44 5" xfId="3094" xr:uid="{00000000-0005-0000-0000-000084120000}"/>
    <cellStyle name="Nuovo 44 6" xfId="3095" xr:uid="{00000000-0005-0000-0000-000085120000}"/>
    <cellStyle name="Nuovo 44 6 2" xfId="5614" xr:uid="{00000000-0005-0000-0000-000086120000}"/>
    <cellStyle name="Nuovo 45" xfId="3096" xr:uid="{00000000-0005-0000-0000-000087120000}"/>
    <cellStyle name="Nuovo 45 2" xfId="3097" xr:uid="{00000000-0005-0000-0000-000088120000}"/>
    <cellStyle name="Nuovo 46" xfId="3098" xr:uid="{00000000-0005-0000-0000-000089120000}"/>
    <cellStyle name="Nuovo 46 2" xfId="3099" xr:uid="{00000000-0005-0000-0000-00008A120000}"/>
    <cellStyle name="Nuovo 46 2 2" xfId="3100" xr:uid="{00000000-0005-0000-0000-00008B120000}"/>
    <cellStyle name="Nuovo 46 2 3" xfId="3101" xr:uid="{00000000-0005-0000-0000-00008C120000}"/>
    <cellStyle name="Nuovo 46 3" xfId="3102" xr:uid="{00000000-0005-0000-0000-00008D120000}"/>
    <cellStyle name="Nuovo 46 3 2" xfId="5616" xr:uid="{00000000-0005-0000-0000-00008E120000}"/>
    <cellStyle name="Nuovo 46 4" xfId="3103" xr:uid="{00000000-0005-0000-0000-00008F120000}"/>
    <cellStyle name="Nuovo 47" xfId="3104" xr:uid="{00000000-0005-0000-0000-000090120000}"/>
    <cellStyle name="Nuovo 47 2" xfId="4745" xr:uid="{00000000-0005-0000-0000-000091120000}"/>
    <cellStyle name="Nuovo 48" xfId="3105" xr:uid="{00000000-0005-0000-0000-000092120000}"/>
    <cellStyle name="Nuovo 49" xfId="3106" xr:uid="{00000000-0005-0000-0000-000093120000}"/>
    <cellStyle name="Nuovo 49 2" xfId="5539" xr:uid="{00000000-0005-0000-0000-000094120000}"/>
    <cellStyle name="Nuovo 5" xfId="3107" xr:uid="{00000000-0005-0000-0000-000095120000}"/>
    <cellStyle name="Nuovo 5 2" xfId="3108" xr:uid="{00000000-0005-0000-0000-000096120000}"/>
    <cellStyle name="Nuovo 5 2 2" xfId="3109" xr:uid="{00000000-0005-0000-0000-000097120000}"/>
    <cellStyle name="Nuovo 5 3" xfId="3110" xr:uid="{00000000-0005-0000-0000-000098120000}"/>
    <cellStyle name="Nuovo 5 3 2" xfId="3111" xr:uid="{00000000-0005-0000-0000-000099120000}"/>
    <cellStyle name="Nuovo 5 3 2 2" xfId="3112" xr:uid="{00000000-0005-0000-0000-00009A120000}"/>
    <cellStyle name="Nuovo 5 3 2 3" xfId="3113" xr:uid="{00000000-0005-0000-0000-00009B120000}"/>
    <cellStyle name="Nuovo 5 3 3" xfId="3114" xr:uid="{00000000-0005-0000-0000-00009C120000}"/>
    <cellStyle name="Nuovo 5 3 3 2" xfId="5618" xr:uid="{00000000-0005-0000-0000-00009D120000}"/>
    <cellStyle name="Nuovo 5 3 4" xfId="3115" xr:uid="{00000000-0005-0000-0000-00009E120000}"/>
    <cellStyle name="Nuovo 5 4" xfId="3116" xr:uid="{00000000-0005-0000-0000-00009F120000}"/>
    <cellStyle name="Nuovo 5 4 2" xfId="4746" xr:uid="{00000000-0005-0000-0000-0000A0120000}"/>
    <cellStyle name="Nuovo 5 5" xfId="3117" xr:uid="{00000000-0005-0000-0000-0000A1120000}"/>
    <cellStyle name="Nuovo 5 6" xfId="3118" xr:uid="{00000000-0005-0000-0000-0000A2120000}"/>
    <cellStyle name="Nuovo 5 6 2" xfId="5617" xr:uid="{00000000-0005-0000-0000-0000A3120000}"/>
    <cellStyle name="Nuovo 6" xfId="3119" xr:uid="{00000000-0005-0000-0000-0000A4120000}"/>
    <cellStyle name="Nuovo 6 2" xfId="3120" xr:uid="{00000000-0005-0000-0000-0000A5120000}"/>
    <cellStyle name="Nuovo 6 2 2" xfId="3121" xr:uid="{00000000-0005-0000-0000-0000A6120000}"/>
    <cellStyle name="Nuovo 6 3" xfId="3122" xr:uid="{00000000-0005-0000-0000-0000A7120000}"/>
    <cellStyle name="Nuovo 6 3 2" xfId="3123" xr:uid="{00000000-0005-0000-0000-0000A8120000}"/>
    <cellStyle name="Nuovo 6 3 2 2" xfId="3124" xr:uid="{00000000-0005-0000-0000-0000A9120000}"/>
    <cellStyle name="Nuovo 6 3 2 3" xfId="3125" xr:uid="{00000000-0005-0000-0000-0000AA120000}"/>
    <cellStyle name="Nuovo 6 3 3" xfId="3126" xr:uid="{00000000-0005-0000-0000-0000AB120000}"/>
    <cellStyle name="Nuovo 6 3 3 2" xfId="5620" xr:uid="{00000000-0005-0000-0000-0000AC120000}"/>
    <cellStyle name="Nuovo 6 3 4" xfId="3127" xr:uid="{00000000-0005-0000-0000-0000AD120000}"/>
    <cellStyle name="Nuovo 6 4" xfId="3128" xr:uid="{00000000-0005-0000-0000-0000AE120000}"/>
    <cellStyle name="Nuovo 6 4 2" xfId="4747" xr:uid="{00000000-0005-0000-0000-0000AF120000}"/>
    <cellStyle name="Nuovo 6 5" xfId="3129" xr:uid="{00000000-0005-0000-0000-0000B0120000}"/>
    <cellStyle name="Nuovo 6 6" xfId="3130" xr:uid="{00000000-0005-0000-0000-0000B1120000}"/>
    <cellStyle name="Nuovo 6 6 2" xfId="5619" xr:uid="{00000000-0005-0000-0000-0000B2120000}"/>
    <cellStyle name="Nuovo 7" xfId="3131" xr:uid="{00000000-0005-0000-0000-0000B3120000}"/>
    <cellStyle name="Nuovo 7 2" xfId="3132" xr:uid="{00000000-0005-0000-0000-0000B4120000}"/>
    <cellStyle name="Nuovo 7 2 2" xfId="3133" xr:uid="{00000000-0005-0000-0000-0000B5120000}"/>
    <cellStyle name="Nuovo 7 3" xfId="3134" xr:uid="{00000000-0005-0000-0000-0000B6120000}"/>
    <cellStyle name="Nuovo 7 3 2" xfId="3135" xr:uid="{00000000-0005-0000-0000-0000B7120000}"/>
    <cellStyle name="Nuovo 7 3 2 2" xfId="3136" xr:uid="{00000000-0005-0000-0000-0000B8120000}"/>
    <cellStyle name="Nuovo 7 3 2 3" xfId="3137" xr:uid="{00000000-0005-0000-0000-0000B9120000}"/>
    <cellStyle name="Nuovo 7 3 3" xfId="3138" xr:uid="{00000000-0005-0000-0000-0000BA120000}"/>
    <cellStyle name="Nuovo 7 3 3 2" xfId="5622" xr:uid="{00000000-0005-0000-0000-0000BB120000}"/>
    <cellStyle name="Nuovo 7 3 4" xfId="3139" xr:uid="{00000000-0005-0000-0000-0000BC120000}"/>
    <cellStyle name="Nuovo 7 4" xfId="3140" xr:uid="{00000000-0005-0000-0000-0000BD120000}"/>
    <cellStyle name="Nuovo 7 4 2" xfId="4748" xr:uid="{00000000-0005-0000-0000-0000BE120000}"/>
    <cellStyle name="Nuovo 7 5" xfId="3141" xr:uid="{00000000-0005-0000-0000-0000BF120000}"/>
    <cellStyle name="Nuovo 7 6" xfId="3142" xr:uid="{00000000-0005-0000-0000-0000C0120000}"/>
    <cellStyle name="Nuovo 7 6 2" xfId="5621" xr:uid="{00000000-0005-0000-0000-0000C1120000}"/>
    <cellStyle name="Nuovo 8" xfId="3143" xr:uid="{00000000-0005-0000-0000-0000C2120000}"/>
    <cellStyle name="Nuovo 8 2" xfId="3144" xr:uid="{00000000-0005-0000-0000-0000C3120000}"/>
    <cellStyle name="Nuovo 8 2 2" xfId="3145" xr:uid="{00000000-0005-0000-0000-0000C4120000}"/>
    <cellStyle name="Nuovo 8 3" xfId="3146" xr:uid="{00000000-0005-0000-0000-0000C5120000}"/>
    <cellStyle name="Nuovo 8 3 2" xfId="3147" xr:uid="{00000000-0005-0000-0000-0000C6120000}"/>
    <cellStyle name="Nuovo 8 3 2 2" xfId="3148" xr:uid="{00000000-0005-0000-0000-0000C7120000}"/>
    <cellStyle name="Nuovo 8 3 2 3" xfId="3149" xr:uid="{00000000-0005-0000-0000-0000C8120000}"/>
    <cellStyle name="Nuovo 8 3 3" xfId="3150" xr:uid="{00000000-0005-0000-0000-0000C9120000}"/>
    <cellStyle name="Nuovo 8 3 3 2" xfId="5626" xr:uid="{00000000-0005-0000-0000-0000CA120000}"/>
    <cellStyle name="Nuovo 8 3 4" xfId="3151" xr:uid="{00000000-0005-0000-0000-0000CB120000}"/>
    <cellStyle name="Nuovo 8 4" xfId="3152" xr:uid="{00000000-0005-0000-0000-0000CC120000}"/>
    <cellStyle name="Nuovo 8 4 2" xfId="4749" xr:uid="{00000000-0005-0000-0000-0000CD120000}"/>
    <cellStyle name="Nuovo 8 5" xfId="3153" xr:uid="{00000000-0005-0000-0000-0000CE120000}"/>
    <cellStyle name="Nuovo 8 6" xfId="3154" xr:uid="{00000000-0005-0000-0000-0000CF120000}"/>
    <cellStyle name="Nuovo 8 6 2" xfId="5625" xr:uid="{00000000-0005-0000-0000-0000D0120000}"/>
    <cellStyle name="Nuovo 9" xfId="3155" xr:uid="{00000000-0005-0000-0000-0000D1120000}"/>
    <cellStyle name="Nuovo 9 2" xfId="3156" xr:uid="{00000000-0005-0000-0000-0000D2120000}"/>
    <cellStyle name="Nuovo 9 2 2" xfId="3157" xr:uid="{00000000-0005-0000-0000-0000D3120000}"/>
    <cellStyle name="Nuovo 9 3" xfId="3158" xr:uid="{00000000-0005-0000-0000-0000D4120000}"/>
    <cellStyle name="Nuovo 9 3 2" xfId="3159" xr:uid="{00000000-0005-0000-0000-0000D5120000}"/>
    <cellStyle name="Nuovo 9 3 2 2" xfId="3160" xr:uid="{00000000-0005-0000-0000-0000D6120000}"/>
    <cellStyle name="Nuovo 9 3 2 3" xfId="3161" xr:uid="{00000000-0005-0000-0000-0000D7120000}"/>
    <cellStyle name="Nuovo 9 3 3" xfId="3162" xr:uid="{00000000-0005-0000-0000-0000D8120000}"/>
    <cellStyle name="Nuovo 9 3 3 2" xfId="5628" xr:uid="{00000000-0005-0000-0000-0000D9120000}"/>
    <cellStyle name="Nuovo 9 3 4" xfId="3163" xr:uid="{00000000-0005-0000-0000-0000DA120000}"/>
    <cellStyle name="Nuovo 9 4" xfId="3164" xr:uid="{00000000-0005-0000-0000-0000DB120000}"/>
    <cellStyle name="Nuovo 9 4 2" xfId="4750" xr:uid="{00000000-0005-0000-0000-0000DC120000}"/>
    <cellStyle name="Nuovo 9 5" xfId="3165" xr:uid="{00000000-0005-0000-0000-0000DD120000}"/>
    <cellStyle name="Nuovo 9 6" xfId="3166" xr:uid="{00000000-0005-0000-0000-0000DE120000}"/>
    <cellStyle name="Nuovo 9 6 2" xfId="5627" xr:uid="{00000000-0005-0000-0000-0000DF120000}"/>
    <cellStyle name="Output 2" xfId="3167" xr:uid="{00000000-0005-0000-0000-0000E0120000}"/>
    <cellStyle name="Output 2 2" xfId="3168" xr:uid="{00000000-0005-0000-0000-0000E1120000}"/>
    <cellStyle name="Output 2 2 2" xfId="4821" xr:uid="{00000000-0005-0000-0000-0000E2120000}"/>
    <cellStyle name="Output 2 2 3" xfId="4674" xr:uid="{00000000-0005-0000-0000-0000E3120000}"/>
    <cellStyle name="Output 2 3" xfId="4820" xr:uid="{00000000-0005-0000-0000-0000E4120000}"/>
    <cellStyle name="Output 2 3 2" xfId="4774" xr:uid="{00000000-0005-0000-0000-0000E5120000}"/>
    <cellStyle name="Output 3" xfId="3169" xr:uid="{00000000-0005-0000-0000-0000E6120000}"/>
    <cellStyle name="Output 3 2" xfId="3170" xr:uid="{00000000-0005-0000-0000-0000E7120000}"/>
    <cellStyle name="Output 3 3" xfId="3171" xr:uid="{00000000-0005-0000-0000-0000E8120000}"/>
    <cellStyle name="Output 3 4" xfId="4822" xr:uid="{00000000-0005-0000-0000-0000E9120000}"/>
    <cellStyle name="Output 3 5" xfId="4673" xr:uid="{00000000-0005-0000-0000-0000EA120000}"/>
    <cellStyle name="Output 4" xfId="3172" xr:uid="{00000000-0005-0000-0000-0000EB120000}"/>
    <cellStyle name="Percen - Type1" xfId="3173" xr:uid="{00000000-0005-0000-0000-0000EC120000}"/>
    <cellStyle name="Percent 2" xfId="3174" xr:uid="{00000000-0005-0000-0000-0000ED120000}"/>
    <cellStyle name="Percent 2 2" xfId="3175" xr:uid="{00000000-0005-0000-0000-0000EE120000}"/>
    <cellStyle name="Percent 3" xfId="3176" xr:uid="{00000000-0005-0000-0000-0000EF120000}"/>
    <cellStyle name="Percent 3 2" xfId="3177" xr:uid="{00000000-0005-0000-0000-0000F0120000}"/>
    <cellStyle name="Percent 3 3" xfId="3178" xr:uid="{00000000-0005-0000-0000-0000F1120000}"/>
    <cellStyle name="Percent 3 3 2" xfId="3179" xr:uid="{00000000-0005-0000-0000-0000F2120000}"/>
    <cellStyle name="Percent 3 3 3" xfId="3180" xr:uid="{00000000-0005-0000-0000-0000F3120000}"/>
    <cellStyle name="Percent 3 3 3 2" xfId="5629" xr:uid="{00000000-0005-0000-0000-0000F4120000}"/>
    <cellStyle name="Percent 3 3 4" xfId="3181" xr:uid="{00000000-0005-0000-0000-0000F5120000}"/>
    <cellStyle name="Percent 3 4" xfId="3182" xr:uid="{00000000-0005-0000-0000-0000F6120000}"/>
    <cellStyle name="Percent 4" xfId="3183" xr:uid="{00000000-0005-0000-0000-0000F7120000}"/>
    <cellStyle name="Percent 5" xfId="3184" xr:uid="{00000000-0005-0000-0000-0000F8120000}"/>
    <cellStyle name="Percent 6" xfId="3185" xr:uid="{00000000-0005-0000-0000-0000F9120000}"/>
    <cellStyle name="Percent 7" xfId="3186" xr:uid="{00000000-0005-0000-0000-0000FA120000}"/>
    <cellStyle name="Percentuale 10" xfId="3187" xr:uid="{00000000-0005-0000-0000-0000FB120000}"/>
    <cellStyle name="Percentuale 10 2" xfId="3188" xr:uid="{00000000-0005-0000-0000-0000FC120000}"/>
    <cellStyle name="Percentuale 10 2 2" xfId="3189" xr:uid="{00000000-0005-0000-0000-0000FD120000}"/>
    <cellStyle name="Percentuale 10 3" xfId="3190" xr:uid="{00000000-0005-0000-0000-0000FE120000}"/>
    <cellStyle name="Percentuale 10 3 2" xfId="3191" xr:uid="{00000000-0005-0000-0000-0000FF120000}"/>
    <cellStyle name="Percentuale 10 3 2 2" xfId="3192" xr:uid="{00000000-0005-0000-0000-000000130000}"/>
    <cellStyle name="Percentuale 10 3 2 3" xfId="3193" xr:uid="{00000000-0005-0000-0000-000001130000}"/>
    <cellStyle name="Percentuale 10 3 3" xfId="3194" xr:uid="{00000000-0005-0000-0000-000002130000}"/>
    <cellStyle name="Percentuale 10 3 3 2" xfId="5631" xr:uid="{00000000-0005-0000-0000-000003130000}"/>
    <cellStyle name="Percentuale 10 3 4" xfId="3195" xr:uid="{00000000-0005-0000-0000-000004130000}"/>
    <cellStyle name="Percentuale 10 4" xfId="3196" xr:uid="{00000000-0005-0000-0000-000005130000}"/>
    <cellStyle name="Percentuale 10 4 2" xfId="4751" xr:uid="{00000000-0005-0000-0000-000006130000}"/>
    <cellStyle name="Percentuale 10 5" xfId="3197" xr:uid="{00000000-0005-0000-0000-000007130000}"/>
    <cellStyle name="Percentuale 10 6" xfId="3198" xr:uid="{00000000-0005-0000-0000-000008130000}"/>
    <cellStyle name="Percentuale 10 6 2" xfId="5630" xr:uid="{00000000-0005-0000-0000-000009130000}"/>
    <cellStyle name="Percentuale 11" xfId="3199" xr:uid="{00000000-0005-0000-0000-00000A130000}"/>
    <cellStyle name="Percentuale 11 2" xfId="3200" xr:uid="{00000000-0005-0000-0000-00000B130000}"/>
    <cellStyle name="Percentuale 11 2 2" xfId="3201" xr:uid="{00000000-0005-0000-0000-00000C130000}"/>
    <cellStyle name="Percentuale 11 3" xfId="3202" xr:uid="{00000000-0005-0000-0000-00000D130000}"/>
    <cellStyle name="Percentuale 11 3 2" xfId="3203" xr:uid="{00000000-0005-0000-0000-00000E130000}"/>
    <cellStyle name="Percentuale 11 3 2 2" xfId="3204" xr:uid="{00000000-0005-0000-0000-00000F130000}"/>
    <cellStyle name="Percentuale 11 3 2 3" xfId="3205" xr:uid="{00000000-0005-0000-0000-000010130000}"/>
    <cellStyle name="Percentuale 11 3 3" xfId="3206" xr:uid="{00000000-0005-0000-0000-000011130000}"/>
    <cellStyle name="Percentuale 11 3 3 2" xfId="5633" xr:uid="{00000000-0005-0000-0000-000012130000}"/>
    <cellStyle name="Percentuale 11 3 4" xfId="3207" xr:uid="{00000000-0005-0000-0000-000013130000}"/>
    <cellStyle name="Percentuale 11 4" xfId="3208" xr:uid="{00000000-0005-0000-0000-000014130000}"/>
    <cellStyle name="Percentuale 11 4 2" xfId="4752" xr:uid="{00000000-0005-0000-0000-000015130000}"/>
    <cellStyle name="Percentuale 11 5" xfId="3209" xr:uid="{00000000-0005-0000-0000-000016130000}"/>
    <cellStyle name="Percentuale 11 6" xfId="3210" xr:uid="{00000000-0005-0000-0000-000017130000}"/>
    <cellStyle name="Percentuale 11 6 2" xfId="5632" xr:uid="{00000000-0005-0000-0000-000018130000}"/>
    <cellStyle name="Percentuale 12" xfId="3211" xr:uid="{00000000-0005-0000-0000-000019130000}"/>
    <cellStyle name="Percentuale 12 2" xfId="3212" xr:uid="{00000000-0005-0000-0000-00001A130000}"/>
    <cellStyle name="Percentuale 12 2 2" xfId="3213" xr:uid="{00000000-0005-0000-0000-00001B130000}"/>
    <cellStyle name="Percentuale 12 3" xfId="3214" xr:uid="{00000000-0005-0000-0000-00001C130000}"/>
    <cellStyle name="Percentuale 12 3 2" xfId="3215" xr:uid="{00000000-0005-0000-0000-00001D130000}"/>
    <cellStyle name="Percentuale 12 3 2 2" xfId="3216" xr:uid="{00000000-0005-0000-0000-00001E130000}"/>
    <cellStyle name="Percentuale 12 3 2 3" xfId="3217" xr:uid="{00000000-0005-0000-0000-00001F130000}"/>
    <cellStyle name="Percentuale 12 3 3" xfId="3218" xr:uid="{00000000-0005-0000-0000-000020130000}"/>
    <cellStyle name="Percentuale 12 3 3 2" xfId="5635" xr:uid="{00000000-0005-0000-0000-000021130000}"/>
    <cellStyle name="Percentuale 12 3 4" xfId="3219" xr:uid="{00000000-0005-0000-0000-000022130000}"/>
    <cellStyle name="Percentuale 12 4" xfId="3220" xr:uid="{00000000-0005-0000-0000-000023130000}"/>
    <cellStyle name="Percentuale 12 4 2" xfId="4753" xr:uid="{00000000-0005-0000-0000-000024130000}"/>
    <cellStyle name="Percentuale 12 5" xfId="3221" xr:uid="{00000000-0005-0000-0000-000025130000}"/>
    <cellStyle name="Percentuale 12 6" xfId="3222" xr:uid="{00000000-0005-0000-0000-000026130000}"/>
    <cellStyle name="Percentuale 12 6 2" xfId="5634" xr:uid="{00000000-0005-0000-0000-000027130000}"/>
    <cellStyle name="Percentuale 13" xfId="3223" xr:uid="{00000000-0005-0000-0000-000028130000}"/>
    <cellStyle name="Percentuale 13 2" xfId="3224" xr:uid="{00000000-0005-0000-0000-000029130000}"/>
    <cellStyle name="Percentuale 13 2 2" xfId="3225" xr:uid="{00000000-0005-0000-0000-00002A130000}"/>
    <cellStyle name="Percentuale 13 3" xfId="3226" xr:uid="{00000000-0005-0000-0000-00002B130000}"/>
    <cellStyle name="Percentuale 13 3 2" xfId="3227" xr:uid="{00000000-0005-0000-0000-00002C130000}"/>
    <cellStyle name="Percentuale 13 3 2 2" xfId="3228" xr:uid="{00000000-0005-0000-0000-00002D130000}"/>
    <cellStyle name="Percentuale 13 3 2 3" xfId="3229" xr:uid="{00000000-0005-0000-0000-00002E130000}"/>
    <cellStyle name="Percentuale 13 3 3" xfId="3230" xr:uid="{00000000-0005-0000-0000-00002F130000}"/>
    <cellStyle name="Percentuale 13 3 3 2" xfId="5637" xr:uid="{00000000-0005-0000-0000-000030130000}"/>
    <cellStyle name="Percentuale 13 3 4" xfId="3231" xr:uid="{00000000-0005-0000-0000-000031130000}"/>
    <cellStyle name="Percentuale 13 4" xfId="3232" xr:uid="{00000000-0005-0000-0000-000032130000}"/>
    <cellStyle name="Percentuale 13 4 2" xfId="4754" xr:uid="{00000000-0005-0000-0000-000033130000}"/>
    <cellStyle name="Percentuale 13 5" xfId="3233" xr:uid="{00000000-0005-0000-0000-000034130000}"/>
    <cellStyle name="Percentuale 13 6" xfId="3234" xr:uid="{00000000-0005-0000-0000-000035130000}"/>
    <cellStyle name="Percentuale 13 6 2" xfId="5636" xr:uid="{00000000-0005-0000-0000-000036130000}"/>
    <cellStyle name="Percentuale 14" xfId="3235" xr:uid="{00000000-0005-0000-0000-000037130000}"/>
    <cellStyle name="Percentuale 14 2" xfId="3236" xr:uid="{00000000-0005-0000-0000-000038130000}"/>
    <cellStyle name="Percentuale 14 2 2" xfId="3237" xr:uid="{00000000-0005-0000-0000-000039130000}"/>
    <cellStyle name="Percentuale 14 3" xfId="3238" xr:uid="{00000000-0005-0000-0000-00003A130000}"/>
    <cellStyle name="Percentuale 14 3 2" xfId="3239" xr:uid="{00000000-0005-0000-0000-00003B130000}"/>
    <cellStyle name="Percentuale 14 3 2 2" xfId="3240" xr:uid="{00000000-0005-0000-0000-00003C130000}"/>
    <cellStyle name="Percentuale 14 3 2 3" xfId="3241" xr:uid="{00000000-0005-0000-0000-00003D130000}"/>
    <cellStyle name="Percentuale 14 3 3" xfId="3242" xr:uid="{00000000-0005-0000-0000-00003E130000}"/>
    <cellStyle name="Percentuale 14 3 3 2" xfId="5639" xr:uid="{00000000-0005-0000-0000-00003F130000}"/>
    <cellStyle name="Percentuale 14 3 4" xfId="3243" xr:uid="{00000000-0005-0000-0000-000040130000}"/>
    <cellStyle name="Percentuale 14 4" xfId="3244" xr:uid="{00000000-0005-0000-0000-000041130000}"/>
    <cellStyle name="Percentuale 14 4 2" xfId="4755" xr:uid="{00000000-0005-0000-0000-000042130000}"/>
    <cellStyle name="Percentuale 14 5" xfId="3245" xr:uid="{00000000-0005-0000-0000-000043130000}"/>
    <cellStyle name="Percentuale 14 6" xfId="3246" xr:uid="{00000000-0005-0000-0000-000044130000}"/>
    <cellStyle name="Percentuale 14 6 2" xfId="5638" xr:uid="{00000000-0005-0000-0000-000045130000}"/>
    <cellStyle name="Percentuale 15" xfId="3247" xr:uid="{00000000-0005-0000-0000-000046130000}"/>
    <cellStyle name="Percentuale 15 2" xfId="3248" xr:uid="{00000000-0005-0000-0000-000047130000}"/>
    <cellStyle name="Percentuale 15 2 2" xfId="3249" xr:uid="{00000000-0005-0000-0000-000048130000}"/>
    <cellStyle name="Percentuale 15 3" xfId="3250" xr:uid="{00000000-0005-0000-0000-000049130000}"/>
    <cellStyle name="Percentuale 15 3 2" xfId="3251" xr:uid="{00000000-0005-0000-0000-00004A130000}"/>
    <cellStyle name="Percentuale 15 3 2 2" xfId="3252" xr:uid="{00000000-0005-0000-0000-00004B130000}"/>
    <cellStyle name="Percentuale 15 3 2 3" xfId="3253" xr:uid="{00000000-0005-0000-0000-00004C130000}"/>
    <cellStyle name="Percentuale 15 3 3" xfId="3254" xr:uid="{00000000-0005-0000-0000-00004D130000}"/>
    <cellStyle name="Percentuale 15 3 3 2" xfId="5641" xr:uid="{00000000-0005-0000-0000-00004E130000}"/>
    <cellStyle name="Percentuale 15 3 4" xfId="3255" xr:uid="{00000000-0005-0000-0000-00004F130000}"/>
    <cellStyle name="Percentuale 15 4" xfId="3256" xr:uid="{00000000-0005-0000-0000-000050130000}"/>
    <cellStyle name="Percentuale 15 4 2" xfId="4759" xr:uid="{00000000-0005-0000-0000-000051130000}"/>
    <cellStyle name="Percentuale 15 5" xfId="3257" xr:uid="{00000000-0005-0000-0000-000052130000}"/>
    <cellStyle name="Percentuale 15 6" xfId="3258" xr:uid="{00000000-0005-0000-0000-000053130000}"/>
    <cellStyle name="Percentuale 15 6 2" xfId="5640" xr:uid="{00000000-0005-0000-0000-000054130000}"/>
    <cellStyle name="Percentuale 16" xfId="3259" xr:uid="{00000000-0005-0000-0000-000055130000}"/>
    <cellStyle name="Percentuale 16 2" xfId="3260" xr:uid="{00000000-0005-0000-0000-000056130000}"/>
    <cellStyle name="Percentuale 16 2 2" xfId="3261" xr:uid="{00000000-0005-0000-0000-000057130000}"/>
    <cellStyle name="Percentuale 16 3" xfId="3262" xr:uid="{00000000-0005-0000-0000-000058130000}"/>
    <cellStyle name="Percentuale 16 3 2" xfId="3263" xr:uid="{00000000-0005-0000-0000-000059130000}"/>
    <cellStyle name="Percentuale 16 3 2 2" xfId="3264" xr:uid="{00000000-0005-0000-0000-00005A130000}"/>
    <cellStyle name="Percentuale 16 3 2 3" xfId="3265" xr:uid="{00000000-0005-0000-0000-00005B130000}"/>
    <cellStyle name="Percentuale 16 3 3" xfId="3266" xr:uid="{00000000-0005-0000-0000-00005C130000}"/>
    <cellStyle name="Percentuale 16 3 3 2" xfId="5643" xr:uid="{00000000-0005-0000-0000-00005D130000}"/>
    <cellStyle name="Percentuale 16 3 4" xfId="3267" xr:uid="{00000000-0005-0000-0000-00005E130000}"/>
    <cellStyle name="Percentuale 16 4" xfId="3268" xr:uid="{00000000-0005-0000-0000-00005F130000}"/>
    <cellStyle name="Percentuale 16 4 2" xfId="4760" xr:uid="{00000000-0005-0000-0000-000060130000}"/>
    <cellStyle name="Percentuale 16 5" xfId="3269" xr:uid="{00000000-0005-0000-0000-000061130000}"/>
    <cellStyle name="Percentuale 16 6" xfId="3270" xr:uid="{00000000-0005-0000-0000-000062130000}"/>
    <cellStyle name="Percentuale 16 6 2" xfId="5642" xr:uid="{00000000-0005-0000-0000-000063130000}"/>
    <cellStyle name="Percentuale 17" xfId="3271" xr:uid="{00000000-0005-0000-0000-000064130000}"/>
    <cellStyle name="Percentuale 17 2" xfId="3272" xr:uid="{00000000-0005-0000-0000-000065130000}"/>
    <cellStyle name="Percentuale 17 2 2" xfId="3273" xr:uid="{00000000-0005-0000-0000-000066130000}"/>
    <cellStyle name="Percentuale 17 3" xfId="3274" xr:uid="{00000000-0005-0000-0000-000067130000}"/>
    <cellStyle name="Percentuale 17 3 2" xfId="3275" xr:uid="{00000000-0005-0000-0000-000068130000}"/>
    <cellStyle name="Percentuale 17 3 2 2" xfId="3276" xr:uid="{00000000-0005-0000-0000-000069130000}"/>
    <cellStyle name="Percentuale 17 3 2 3" xfId="3277" xr:uid="{00000000-0005-0000-0000-00006A130000}"/>
    <cellStyle name="Percentuale 17 3 3" xfId="3278" xr:uid="{00000000-0005-0000-0000-00006B130000}"/>
    <cellStyle name="Percentuale 17 3 3 2" xfId="5645" xr:uid="{00000000-0005-0000-0000-00006C130000}"/>
    <cellStyle name="Percentuale 17 3 4" xfId="3279" xr:uid="{00000000-0005-0000-0000-00006D130000}"/>
    <cellStyle name="Percentuale 17 4" xfId="3280" xr:uid="{00000000-0005-0000-0000-00006E130000}"/>
    <cellStyle name="Percentuale 17 4 2" xfId="4761" xr:uid="{00000000-0005-0000-0000-00006F130000}"/>
    <cellStyle name="Percentuale 17 5" xfId="3281" xr:uid="{00000000-0005-0000-0000-000070130000}"/>
    <cellStyle name="Percentuale 17 6" xfId="3282" xr:uid="{00000000-0005-0000-0000-000071130000}"/>
    <cellStyle name="Percentuale 17 6 2" xfId="5644" xr:uid="{00000000-0005-0000-0000-000072130000}"/>
    <cellStyle name="Percentuale 18" xfId="3283" xr:uid="{00000000-0005-0000-0000-000073130000}"/>
    <cellStyle name="Percentuale 18 2" xfId="3284" xr:uid="{00000000-0005-0000-0000-000074130000}"/>
    <cellStyle name="Percentuale 18 2 2" xfId="3285" xr:uid="{00000000-0005-0000-0000-000075130000}"/>
    <cellStyle name="Percentuale 18 3" xfId="3286" xr:uid="{00000000-0005-0000-0000-000076130000}"/>
    <cellStyle name="Percentuale 18 3 2" xfId="3287" xr:uid="{00000000-0005-0000-0000-000077130000}"/>
    <cellStyle name="Percentuale 18 3 2 2" xfId="3288" xr:uid="{00000000-0005-0000-0000-000078130000}"/>
    <cellStyle name="Percentuale 18 3 2 3" xfId="3289" xr:uid="{00000000-0005-0000-0000-000079130000}"/>
    <cellStyle name="Percentuale 18 3 3" xfId="3290" xr:uid="{00000000-0005-0000-0000-00007A130000}"/>
    <cellStyle name="Percentuale 18 3 3 2" xfId="5647" xr:uid="{00000000-0005-0000-0000-00007B130000}"/>
    <cellStyle name="Percentuale 18 3 4" xfId="3291" xr:uid="{00000000-0005-0000-0000-00007C130000}"/>
    <cellStyle name="Percentuale 18 4" xfId="3292" xr:uid="{00000000-0005-0000-0000-00007D130000}"/>
    <cellStyle name="Percentuale 18 4 2" xfId="4762" xr:uid="{00000000-0005-0000-0000-00007E130000}"/>
    <cellStyle name="Percentuale 18 5" xfId="3293" xr:uid="{00000000-0005-0000-0000-00007F130000}"/>
    <cellStyle name="Percentuale 18 6" xfId="3294" xr:uid="{00000000-0005-0000-0000-000080130000}"/>
    <cellStyle name="Percentuale 18 6 2" xfId="5646" xr:uid="{00000000-0005-0000-0000-000081130000}"/>
    <cellStyle name="Percentuale 19" xfId="3295" xr:uid="{00000000-0005-0000-0000-000082130000}"/>
    <cellStyle name="Percentuale 19 2" xfId="3296" xr:uid="{00000000-0005-0000-0000-000083130000}"/>
    <cellStyle name="Percentuale 19 2 2" xfId="3297" xr:uid="{00000000-0005-0000-0000-000084130000}"/>
    <cellStyle name="Percentuale 19 3" xfId="3298" xr:uid="{00000000-0005-0000-0000-000085130000}"/>
    <cellStyle name="Percentuale 19 3 2" xfId="3299" xr:uid="{00000000-0005-0000-0000-000086130000}"/>
    <cellStyle name="Percentuale 19 3 2 2" xfId="3300" xr:uid="{00000000-0005-0000-0000-000087130000}"/>
    <cellStyle name="Percentuale 19 3 2 3" xfId="3301" xr:uid="{00000000-0005-0000-0000-000088130000}"/>
    <cellStyle name="Percentuale 19 3 3" xfId="3302" xr:uid="{00000000-0005-0000-0000-000089130000}"/>
    <cellStyle name="Percentuale 19 3 3 2" xfId="5649" xr:uid="{00000000-0005-0000-0000-00008A130000}"/>
    <cellStyle name="Percentuale 19 3 4" xfId="3303" xr:uid="{00000000-0005-0000-0000-00008B130000}"/>
    <cellStyle name="Percentuale 19 4" xfId="3304" xr:uid="{00000000-0005-0000-0000-00008C130000}"/>
    <cellStyle name="Percentuale 19 4 2" xfId="4763" xr:uid="{00000000-0005-0000-0000-00008D130000}"/>
    <cellStyle name="Percentuale 19 5" xfId="3305" xr:uid="{00000000-0005-0000-0000-00008E130000}"/>
    <cellStyle name="Percentuale 19 6" xfId="3306" xr:uid="{00000000-0005-0000-0000-00008F130000}"/>
    <cellStyle name="Percentuale 19 6 2" xfId="5648" xr:uid="{00000000-0005-0000-0000-000090130000}"/>
    <cellStyle name="Percentuale 2" xfId="3307" xr:uid="{00000000-0005-0000-0000-000091130000}"/>
    <cellStyle name="Percentuale 2 2" xfId="3308" xr:uid="{00000000-0005-0000-0000-000092130000}"/>
    <cellStyle name="Percentuale 2 2 2" xfId="3309" xr:uid="{00000000-0005-0000-0000-000093130000}"/>
    <cellStyle name="Percentuale 2 3" xfId="3310" xr:uid="{00000000-0005-0000-0000-000094130000}"/>
    <cellStyle name="Percentuale 2 3 2" xfId="3311" xr:uid="{00000000-0005-0000-0000-000095130000}"/>
    <cellStyle name="Percentuale 2 3 2 2" xfId="3312" xr:uid="{00000000-0005-0000-0000-000096130000}"/>
    <cellStyle name="Percentuale 2 3 2 3" xfId="3313" xr:uid="{00000000-0005-0000-0000-000097130000}"/>
    <cellStyle name="Percentuale 2 3 3" xfId="3314" xr:uid="{00000000-0005-0000-0000-000098130000}"/>
    <cellStyle name="Percentuale 2 3 3 2" xfId="5651" xr:uid="{00000000-0005-0000-0000-000099130000}"/>
    <cellStyle name="Percentuale 2 3 4" xfId="3315" xr:uid="{00000000-0005-0000-0000-00009A130000}"/>
    <cellStyle name="Percentuale 2 4" xfId="3316" xr:uid="{00000000-0005-0000-0000-00009B130000}"/>
    <cellStyle name="Percentuale 2 4 2" xfId="4764" xr:uid="{00000000-0005-0000-0000-00009C130000}"/>
    <cellStyle name="Percentuale 2 5" xfId="3317" xr:uid="{00000000-0005-0000-0000-00009D130000}"/>
    <cellStyle name="Percentuale 2 6" xfId="3318" xr:uid="{00000000-0005-0000-0000-00009E130000}"/>
    <cellStyle name="Percentuale 2 6 2" xfId="5650" xr:uid="{00000000-0005-0000-0000-00009F130000}"/>
    <cellStyle name="Percentuale 20" xfId="3319" xr:uid="{00000000-0005-0000-0000-0000A0130000}"/>
    <cellStyle name="Percentuale 20 2" xfId="3320" xr:uid="{00000000-0005-0000-0000-0000A1130000}"/>
    <cellStyle name="Percentuale 20 2 2" xfId="3321" xr:uid="{00000000-0005-0000-0000-0000A2130000}"/>
    <cellStyle name="Percentuale 20 3" xfId="3322" xr:uid="{00000000-0005-0000-0000-0000A3130000}"/>
    <cellStyle name="Percentuale 20 3 2" xfId="3323" xr:uid="{00000000-0005-0000-0000-0000A4130000}"/>
    <cellStyle name="Percentuale 20 3 2 2" xfId="3324" xr:uid="{00000000-0005-0000-0000-0000A5130000}"/>
    <cellStyle name="Percentuale 20 3 2 3" xfId="3325" xr:uid="{00000000-0005-0000-0000-0000A6130000}"/>
    <cellStyle name="Percentuale 20 3 3" xfId="3326" xr:uid="{00000000-0005-0000-0000-0000A7130000}"/>
    <cellStyle name="Percentuale 20 3 3 2" xfId="5653" xr:uid="{00000000-0005-0000-0000-0000A8130000}"/>
    <cellStyle name="Percentuale 20 3 4" xfId="3327" xr:uid="{00000000-0005-0000-0000-0000A9130000}"/>
    <cellStyle name="Percentuale 20 4" xfId="3328" xr:uid="{00000000-0005-0000-0000-0000AA130000}"/>
    <cellStyle name="Percentuale 20 4 2" xfId="4765" xr:uid="{00000000-0005-0000-0000-0000AB130000}"/>
    <cellStyle name="Percentuale 20 5" xfId="3329" xr:uid="{00000000-0005-0000-0000-0000AC130000}"/>
    <cellStyle name="Percentuale 20 6" xfId="3330" xr:uid="{00000000-0005-0000-0000-0000AD130000}"/>
    <cellStyle name="Percentuale 20 6 2" xfId="5652" xr:uid="{00000000-0005-0000-0000-0000AE130000}"/>
    <cellStyle name="Percentuale 21" xfId="3331" xr:uid="{00000000-0005-0000-0000-0000AF130000}"/>
    <cellStyle name="Percentuale 21 2" xfId="3332" xr:uid="{00000000-0005-0000-0000-0000B0130000}"/>
    <cellStyle name="Percentuale 21 2 2" xfId="3333" xr:uid="{00000000-0005-0000-0000-0000B1130000}"/>
    <cellStyle name="Percentuale 21 3" xfId="3334" xr:uid="{00000000-0005-0000-0000-0000B2130000}"/>
    <cellStyle name="Percentuale 21 3 2" xfId="3335" xr:uid="{00000000-0005-0000-0000-0000B3130000}"/>
    <cellStyle name="Percentuale 21 3 2 2" xfId="3336" xr:uid="{00000000-0005-0000-0000-0000B4130000}"/>
    <cellStyle name="Percentuale 21 3 2 3" xfId="3337" xr:uid="{00000000-0005-0000-0000-0000B5130000}"/>
    <cellStyle name="Percentuale 21 3 3" xfId="3338" xr:uid="{00000000-0005-0000-0000-0000B6130000}"/>
    <cellStyle name="Percentuale 21 3 3 2" xfId="5656" xr:uid="{00000000-0005-0000-0000-0000B7130000}"/>
    <cellStyle name="Percentuale 21 3 4" xfId="3339" xr:uid="{00000000-0005-0000-0000-0000B8130000}"/>
    <cellStyle name="Percentuale 21 4" xfId="3340" xr:uid="{00000000-0005-0000-0000-0000B9130000}"/>
    <cellStyle name="Percentuale 21 4 2" xfId="4766" xr:uid="{00000000-0005-0000-0000-0000BA130000}"/>
    <cellStyle name="Percentuale 21 5" xfId="3341" xr:uid="{00000000-0005-0000-0000-0000BB130000}"/>
    <cellStyle name="Percentuale 21 6" xfId="3342" xr:uid="{00000000-0005-0000-0000-0000BC130000}"/>
    <cellStyle name="Percentuale 21 6 2" xfId="5655" xr:uid="{00000000-0005-0000-0000-0000BD130000}"/>
    <cellStyle name="Percentuale 22" xfId="3343" xr:uid="{00000000-0005-0000-0000-0000BE130000}"/>
    <cellStyle name="Percentuale 22 2" xfId="3344" xr:uid="{00000000-0005-0000-0000-0000BF130000}"/>
    <cellStyle name="Percentuale 22 2 2" xfId="3345" xr:uid="{00000000-0005-0000-0000-0000C0130000}"/>
    <cellStyle name="Percentuale 22 3" xfId="3346" xr:uid="{00000000-0005-0000-0000-0000C1130000}"/>
    <cellStyle name="Percentuale 22 3 2" xfId="3347" xr:uid="{00000000-0005-0000-0000-0000C2130000}"/>
    <cellStyle name="Percentuale 22 3 2 2" xfId="3348" xr:uid="{00000000-0005-0000-0000-0000C3130000}"/>
    <cellStyle name="Percentuale 22 3 2 3" xfId="3349" xr:uid="{00000000-0005-0000-0000-0000C4130000}"/>
    <cellStyle name="Percentuale 22 3 3" xfId="3350" xr:uid="{00000000-0005-0000-0000-0000C5130000}"/>
    <cellStyle name="Percentuale 22 3 3 2" xfId="5660" xr:uid="{00000000-0005-0000-0000-0000C6130000}"/>
    <cellStyle name="Percentuale 22 3 4" xfId="3351" xr:uid="{00000000-0005-0000-0000-0000C7130000}"/>
    <cellStyle name="Percentuale 22 4" xfId="3352" xr:uid="{00000000-0005-0000-0000-0000C8130000}"/>
    <cellStyle name="Percentuale 22 4 2" xfId="4767" xr:uid="{00000000-0005-0000-0000-0000C9130000}"/>
    <cellStyle name="Percentuale 22 5" xfId="3353" xr:uid="{00000000-0005-0000-0000-0000CA130000}"/>
    <cellStyle name="Percentuale 22 6" xfId="3354" xr:uid="{00000000-0005-0000-0000-0000CB130000}"/>
    <cellStyle name="Percentuale 22 6 2" xfId="5659" xr:uid="{00000000-0005-0000-0000-0000CC130000}"/>
    <cellStyle name="Percentuale 23" xfId="3355" xr:uid="{00000000-0005-0000-0000-0000CD130000}"/>
    <cellStyle name="Percentuale 23 2" xfId="3356" xr:uid="{00000000-0005-0000-0000-0000CE130000}"/>
    <cellStyle name="Percentuale 23 2 2" xfId="3357" xr:uid="{00000000-0005-0000-0000-0000CF130000}"/>
    <cellStyle name="Percentuale 23 3" xfId="3358" xr:uid="{00000000-0005-0000-0000-0000D0130000}"/>
    <cellStyle name="Percentuale 23 3 2" xfId="3359" xr:uid="{00000000-0005-0000-0000-0000D1130000}"/>
    <cellStyle name="Percentuale 23 3 2 2" xfId="3360" xr:uid="{00000000-0005-0000-0000-0000D2130000}"/>
    <cellStyle name="Percentuale 23 3 2 3" xfId="3361" xr:uid="{00000000-0005-0000-0000-0000D3130000}"/>
    <cellStyle name="Percentuale 23 3 3" xfId="3362" xr:uid="{00000000-0005-0000-0000-0000D4130000}"/>
    <cellStyle name="Percentuale 23 3 3 2" xfId="5662" xr:uid="{00000000-0005-0000-0000-0000D5130000}"/>
    <cellStyle name="Percentuale 23 3 4" xfId="3363" xr:uid="{00000000-0005-0000-0000-0000D6130000}"/>
    <cellStyle name="Percentuale 23 4" xfId="3364" xr:uid="{00000000-0005-0000-0000-0000D7130000}"/>
    <cellStyle name="Percentuale 23 4 2" xfId="4768" xr:uid="{00000000-0005-0000-0000-0000D8130000}"/>
    <cellStyle name="Percentuale 23 5" xfId="3365" xr:uid="{00000000-0005-0000-0000-0000D9130000}"/>
    <cellStyle name="Percentuale 23 6" xfId="3366" xr:uid="{00000000-0005-0000-0000-0000DA130000}"/>
    <cellStyle name="Percentuale 23 6 2" xfId="5661" xr:uid="{00000000-0005-0000-0000-0000DB130000}"/>
    <cellStyle name="Percentuale 24" xfId="3367" xr:uid="{00000000-0005-0000-0000-0000DC130000}"/>
    <cellStyle name="Percentuale 24 2" xfId="3368" xr:uid="{00000000-0005-0000-0000-0000DD130000}"/>
    <cellStyle name="Percentuale 24 2 2" xfId="3369" xr:uid="{00000000-0005-0000-0000-0000DE130000}"/>
    <cellStyle name="Percentuale 24 3" xfId="3370" xr:uid="{00000000-0005-0000-0000-0000DF130000}"/>
    <cellStyle name="Percentuale 24 3 2" xfId="3371" xr:uid="{00000000-0005-0000-0000-0000E0130000}"/>
    <cellStyle name="Percentuale 24 3 2 2" xfId="3372" xr:uid="{00000000-0005-0000-0000-0000E1130000}"/>
    <cellStyle name="Percentuale 24 3 2 3" xfId="3373" xr:uid="{00000000-0005-0000-0000-0000E2130000}"/>
    <cellStyle name="Percentuale 24 3 3" xfId="3374" xr:uid="{00000000-0005-0000-0000-0000E3130000}"/>
    <cellStyle name="Percentuale 24 3 3 2" xfId="5664" xr:uid="{00000000-0005-0000-0000-0000E4130000}"/>
    <cellStyle name="Percentuale 24 3 4" xfId="3375" xr:uid="{00000000-0005-0000-0000-0000E5130000}"/>
    <cellStyle name="Percentuale 24 4" xfId="3376" xr:uid="{00000000-0005-0000-0000-0000E6130000}"/>
    <cellStyle name="Percentuale 24 4 2" xfId="4769" xr:uid="{00000000-0005-0000-0000-0000E7130000}"/>
    <cellStyle name="Percentuale 24 5" xfId="3377" xr:uid="{00000000-0005-0000-0000-0000E8130000}"/>
    <cellStyle name="Percentuale 24 6" xfId="3378" xr:uid="{00000000-0005-0000-0000-0000E9130000}"/>
    <cellStyle name="Percentuale 24 6 2" xfId="5663" xr:uid="{00000000-0005-0000-0000-0000EA130000}"/>
    <cellStyle name="Percentuale 25" xfId="3379" xr:uid="{00000000-0005-0000-0000-0000EB130000}"/>
    <cellStyle name="Percentuale 25 2" xfId="3380" xr:uid="{00000000-0005-0000-0000-0000EC130000}"/>
    <cellStyle name="Percentuale 25 2 2" xfId="3381" xr:uid="{00000000-0005-0000-0000-0000ED130000}"/>
    <cellStyle name="Percentuale 25 3" xfId="3382" xr:uid="{00000000-0005-0000-0000-0000EE130000}"/>
    <cellStyle name="Percentuale 25 3 2" xfId="3383" xr:uid="{00000000-0005-0000-0000-0000EF130000}"/>
    <cellStyle name="Percentuale 25 3 2 2" xfId="3384" xr:uid="{00000000-0005-0000-0000-0000F0130000}"/>
    <cellStyle name="Percentuale 25 3 2 3" xfId="3385" xr:uid="{00000000-0005-0000-0000-0000F1130000}"/>
    <cellStyle name="Percentuale 25 3 3" xfId="3386" xr:uid="{00000000-0005-0000-0000-0000F2130000}"/>
    <cellStyle name="Percentuale 25 3 3 2" xfId="5666" xr:uid="{00000000-0005-0000-0000-0000F3130000}"/>
    <cellStyle name="Percentuale 25 3 4" xfId="3387" xr:uid="{00000000-0005-0000-0000-0000F4130000}"/>
    <cellStyle name="Percentuale 25 4" xfId="3388" xr:uid="{00000000-0005-0000-0000-0000F5130000}"/>
    <cellStyle name="Percentuale 25 4 2" xfId="4770" xr:uid="{00000000-0005-0000-0000-0000F6130000}"/>
    <cellStyle name="Percentuale 25 5" xfId="3389" xr:uid="{00000000-0005-0000-0000-0000F7130000}"/>
    <cellStyle name="Percentuale 25 6" xfId="3390" xr:uid="{00000000-0005-0000-0000-0000F8130000}"/>
    <cellStyle name="Percentuale 25 6 2" xfId="5665" xr:uid="{00000000-0005-0000-0000-0000F9130000}"/>
    <cellStyle name="Percentuale 26" xfId="3391" xr:uid="{00000000-0005-0000-0000-0000FA130000}"/>
    <cellStyle name="Percentuale 26 2" xfId="3392" xr:uid="{00000000-0005-0000-0000-0000FB130000}"/>
    <cellStyle name="Percentuale 26 2 2" xfId="3393" xr:uid="{00000000-0005-0000-0000-0000FC130000}"/>
    <cellStyle name="Percentuale 26 3" xfId="3394" xr:uid="{00000000-0005-0000-0000-0000FD130000}"/>
    <cellStyle name="Percentuale 26 3 2" xfId="3395" xr:uid="{00000000-0005-0000-0000-0000FE130000}"/>
    <cellStyle name="Percentuale 26 3 2 2" xfId="3396" xr:uid="{00000000-0005-0000-0000-0000FF130000}"/>
    <cellStyle name="Percentuale 26 3 2 3" xfId="3397" xr:uid="{00000000-0005-0000-0000-000000140000}"/>
    <cellStyle name="Percentuale 26 3 3" xfId="3398" xr:uid="{00000000-0005-0000-0000-000001140000}"/>
    <cellStyle name="Percentuale 26 3 3 2" xfId="5668" xr:uid="{00000000-0005-0000-0000-000002140000}"/>
    <cellStyle name="Percentuale 26 3 4" xfId="3399" xr:uid="{00000000-0005-0000-0000-000003140000}"/>
    <cellStyle name="Percentuale 26 4" xfId="3400" xr:uid="{00000000-0005-0000-0000-000004140000}"/>
    <cellStyle name="Percentuale 26 4 2" xfId="4771" xr:uid="{00000000-0005-0000-0000-000005140000}"/>
    <cellStyle name="Percentuale 26 5" xfId="3401" xr:uid="{00000000-0005-0000-0000-000006140000}"/>
    <cellStyle name="Percentuale 26 6" xfId="3402" xr:uid="{00000000-0005-0000-0000-000007140000}"/>
    <cellStyle name="Percentuale 26 6 2" xfId="5667" xr:uid="{00000000-0005-0000-0000-000008140000}"/>
    <cellStyle name="Percentuale 27" xfId="3403" xr:uid="{00000000-0005-0000-0000-000009140000}"/>
    <cellStyle name="Percentuale 27 2" xfId="3404" xr:uid="{00000000-0005-0000-0000-00000A140000}"/>
    <cellStyle name="Percentuale 27 2 2" xfId="3405" xr:uid="{00000000-0005-0000-0000-00000B140000}"/>
    <cellStyle name="Percentuale 27 3" xfId="3406" xr:uid="{00000000-0005-0000-0000-00000C140000}"/>
    <cellStyle name="Percentuale 27 3 2" xfId="3407" xr:uid="{00000000-0005-0000-0000-00000D140000}"/>
    <cellStyle name="Percentuale 27 3 2 2" xfId="3408" xr:uid="{00000000-0005-0000-0000-00000E140000}"/>
    <cellStyle name="Percentuale 27 3 2 3" xfId="3409" xr:uid="{00000000-0005-0000-0000-00000F140000}"/>
    <cellStyle name="Percentuale 27 3 3" xfId="3410" xr:uid="{00000000-0005-0000-0000-000010140000}"/>
    <cellStyle name="Percentuale 27 3 3 2" xfId="5670" xr:uid="{00000000-0005-0000-0000-000011140000}"/>
    <cellStyle name="Percentuale 27 3 4" xfId="3411" xr:uid="{00000000-0005-0000-0000-000012140000}"/>
    <cellStyle name="Percentuale 27 4" xfId="3412" xr:uid="{00000000-0005-0000-0000-000013140000}"/>
    <cellStyle name="Percentuale 27 4 2" xfId="4772" xr:uid="{00000000-0005-0000-0000-000014140000}"/>
    <cellStyle name="Percentuale 27 5" xfId="3413" xr:uid="{00000000-0005-0000-0000-000015140000}"/>
    <cellStyle name="Percentuale 27 6" xfId="3414" xr:uid="{00000000-0005-0000-0000-000016140000}"/>
    <cellStyle name="Percentuale 27 6 2" xfId="5669" xr:uid="{00000000-0005-0000-0000-000017140000}"/>
    <cellStyle name="Percentuale 28" xfId="3415" xr:uid="{00000000-0005-0000-0000-000018140000}"/>
    <cellStyle name="Percentuale 28 2" xfId="3416" xr:uid="{00000000-0005-0000-0000-000019140000}"/>
    <cellStyle name="Percentuale 28 2 2" xfId="3417" xr:uid="{00000000-0005-0000-0000-00001A140000}"/>
    <cellStyle name="Percentuale 28 3" xfId="3418" xr:uid="{00000000-0005-0000-0000-00001B140000}"/>
    <cellStyle name="Percentuale 28 3 2" xfId="3419" xr:uid="{00000000-0005-0000-0000-00001C140000}"/>
    <cellStyle name="Percentuale 28 3 2 2" xfId="3420" xr:uid="{00000000-0005-0000-0000-00001D140000}"/>
    <cellStyle name="Percentuale 28 3 2 3" xfId="3421" xr:uid="{00000000-0005-0000-0000-00001E140000}"/>
    <cellStyle name="Percentuale 28 3 3" xfId="3422" xr:uid="{00000000-0005-0000-0000-00001F140000}"/>
    <cellStyle name="Percentuale 28 3 3 2" xfId="5672" xr:uid="{00000000-0005-0000-0000-000020140000}"/>
    <cellStyle name="Percentuale 28 3 4" xfId="3423" xr:uid="{00000000-0005-0000-0000-000021140000}"/>
    <cellStyle name="Percentuale 28 4" xfId="3424" xr:uid="{00000000-0005-0000-0000-000022140000}"/>
    <cellStyle name="Percentuale 28 4 2" xfId="4773" xr:uid="{00000000-0005-0000-0000-000023140000}"/>
    <cellStyle name="Percentuale 28 5" xfId="3425" xr:uid="{00000000-0005-0000-0000-000024140000}"/>
    <cellStyle name="Percentuale 28 6" xfId="3426" xr:uid="{00000000-0005-0000-0000-000025140000}"/>
    <cellStyle name="Percentuale 28 6 2" xfId="5671" xr:uid="{00000000-0005-0000-0000-000026140000}"/>
    <cellStyle name="Percentuale 29" xfId="3427" xr:uid="{00000000-0005-0000-0000-000027140000}"/>
    <cellStyle name="Percentuale 29 2" xfId="3428" xr:uid="{00000000-0005-0000-0000-000028140000}"/>
    <cellStyle name="Percentuale 29 2 2" xfId="3429" xr:uid="{00000000-0005-0000-0000-000029140000}"/>
    <cellStyle name="Percentuale 29 3" xfId="3430" xr:uid="{00000000-0005-0000-0000-00002A140000}"/>
    <cellStyle name="Percentuale 29 3 2" xfId="3431" xr:uid="{00000000-0005-0000-0000-00002B140000}"/>
    <cellStyle name="Percentuale 29 3 2 2" xfId="3432" xr:uid="{00000000-0005-0000-0000-00002C140000}"/>
    <cellStyle name="Percentuale 29 3 2 3" xfId="3433" xr:uid="{00000000-0005-0000-0000-00002D140000}"/>
    <cellStyle name="Percentuale 29 3 3" xfId="3434" xr:uid="{00000000-0005-0000-0000-00002E140000}"/>
    <cellStyle name="Percentuale 29 3 3 2" xfId="5674" xr:uid="{00000000-0005-0000-0000-00002F140000}"/>
    <cellStyle name="Percentuale 29 3 4" xfId="3435" xr:uid="{00000000-0005-0000-0000-000030140000}"/>
    <cellStyle name="Percentuale 29 4" xfId="3436" xr:uid="{00000000-0005-0000-0000-000031140000}"/>
    <cellStyle name="Percentuale 29 4 2" xfId="4775" xr:uid="{00000000-0005-0000-0000-000032140000}"/>
    <cellStyle name="Percentuale 29 5" xfId="3437" xr:uid="{00000000-0005-0000-0000-000033140000}"/>
    <cellStyle name="Percentuale 29 6" xfId="3438" xr:uid="{00000000-0005-0000-0000-000034140000}"/>
    <cellStyle name="Percentuale 29 6 2" xfId="5673" xr:uid="{00000000-0005-0000-0000-000035140000}"/>
    <cellStyle name="Percentuale 3" xfId="3439" xr:uid="{00000000-0005-0000-0000-000036140000}"/>
    <cellStyle name="Percentuale 3 2" xfId="3440" xr:uid="{00000000-0005-0000-0000-000037140000}"/>
    <cellStyle name="Percentuale 3 2 2" xfId="3441" xr:uid="{00000000-0005-0000-0000-000038140000}"/>
    <cellStyle name="Percentuale 3 3" xfId="3442" xr:uid="{00000000-0005-0000-0000-000039140000}"/>
    <cellStyle name="Percentuale 3 3 2" xfId="3443" xr:uid="{00000000-0005-0000-0000-00003A140000}"/>
    <cellStyle name="Percentuale 3 3 2 2" xfId="3444" xr:uid="{00000000-0005-0000-0000-00003B140000}"/>
    <cellStyle name="Percentuale 3 3 2 3" xfId="3445" xr:uid="{00000000-0005-0000-0000-00003C140000}"/>
    <cellStyle name="Percentuale 3 3 3" xfId="3446" xr:uid="{00000000-0005-0000-0000-00003D140000}"/>
    <cellStyle name="Percentuale 3 3 3 2" xfId="5676" xr:uid="{00000000-0005-0000-0000-00003E140000}"/>
    <cellStyle name="Percentuale 3 3 4" xfId="3447" xr:uid="{00000000-0005-0000-0000-00003F140000}"/>
    <cellStyle name="Percentuale 3 4" xfId="3448" xr:uid="{00000000-0005-0000-0000-000040140000}"/>
    <cellStyle name="Percentuale 3 4 2" xfId="4776" xr:uid="{00000000-0005-0000-0000-000041140000}"/>
    <cellStyle name="Percentuale 3 5" xfId="3449" xr:uid="{00000000-0005-0000-0000-000042140000}"/>
    <cellStyle name="Percentuale 3 6" xfId="3450" xr:uid="{00000000-0005-0000-0000-000043140000}"/>
    <cellStyle name="Percentuale 3 6 2" xfId="5675" xr:uid="{00000000-0005-0000-0000-000044140000}"/>
    <cellStyle name="Percentuale 30" xfId="3451" xr:uid="{00000000-0005-0000-0000-000045140000}"/>
    <cellStyle name="Percentuale 30 2" xfId="3452" xr:uid="{00000000-0005-0000-0000-000046140000}"/>
    <cellStyle name="Percentuale 30 2 2" xfId="3453" xr:uid="{00000000-0005-0000-0000-000047140000}"/>
    <cellStyle name="Percentuale 30 3" xfId="3454" xr:uid="{00000000-0005-0000-0000-000048140000}"/>
    <cellStyle name="Percentuale 30 3 2" xfId="3455" xr:uid="{00000000-0005-0000-0000-000049140000}"/>
    <cellStyle name="Percentuale 30 3 2 2" xfId="3456" xr:uid="{00000000-0005-0000-0000-00004A140000}"/>
    <cellStyle name="Percentuale 30 3 2 3" xfId="3457" xr:uid="{00000000-0005-0000-0000-00004B140000}"/>
    <cellStyle name="Percentuale 30 3 3" xfId="3458" xr:uid="{00000000-0005-0000-0000-00004C140000}"/>
    <cellStyle name="Percentuale 30 3 3 2" xfId="5678" xr:uid="{00000000-0005-0000-0000-00004D140000}"/>
    <cellStyle name="Percentuale 30 3 4" xfId="3459" xr:uid="{00000000-0005-0000-0000-00004E140000}"/>
    <cellStyle name="Percentuale 30 4" xfId="3460" xr:uid="{00000000-0005-0000-0000-00004F140000}"/>
    <cellStyle name="Percentuale 30 4 2" xfId="4777" xr:uid="{00000000-0005-0000-0000-000050140000}"/>
    <cellStyle name="Percentuale 30 5" xfId="3461" xr:uid="{00000000-0005-0000-0000-000051140000}"/>
    <cellStyle name="Percentuale 30 6" xfId="3462" xr:uid="{00000000-0005-0000-0000-000052140000}"/>
    <cellStyle name="Percentuale 30 6 2" xfId="5677" xr:uid="{00000000-0005-0000-0000-000053140000}"/>
    <cellStyle name="Percentuale 31" xfId="3463" xr:uid="{00000000-0005-0000-0000-000054140000}"/>
    <cellStyle name="Percentuale 31 2" xfId="3464" xr:uid="{00000000-0005-0000-0000-000055140000}"/>
    <cellStyle name="Percentuale 31 2 2" xfId="3465" xr:uid="{00000000-0005-0000-0000-000056140000}"/>
    <cellStyle name="Percentuale 31 3" xfId="3466" xr:uid="{00000000-0005-0000-0000-000057140000}"/>
    <cellStyle name="Percentuale 31 3 2" xfId="3467" xr:uid="{00000000-0005-0000-0000-000058140000}"/>
    <cellStyle name="Percentuale 31 3 2 2" xfId="3468" xr:uid="{00000000-0005-0000-0000-000059140000}"/>
    <cellStyle name="Percentuale 31 3 2 3" xfId="3469" xr:uid="{00000000-0005-0000-0000-00005A140000}"/>
    <cellStyle name="Percentuale 31 3 3" xfId="3470" xr:uid="{00000000-0005-0000-0000-00005B140000}"/>
    <cellStyle name="Percentuale 31 3 3 2" xfId="5680" xr:uid="{00000000-0005-0000-0000-00005C140000}"/>
    <cellStyle name="Percentuale 31 3 4" xfId="3471" xr:uid="{00000000-0005-0000-0000-00005D140000}"/>
    <cellStyle name="Percentuale 31 4" xfId="3472" xr:uid="{00000000-0005-0000-0000-00005E140000}"/>
    <cellStyle name="Percentuale 31 4 2" xfId="4778" xr:uid="{00000000-0005-0000-0000-00005F140000}"/>
    <cellStyle name="Percentuale 31 5" xfId="3473" xr:uid="{00000000-0005-0000-0000-000060140000}"/>
    <cellStyle name="Percentuale 31 6" xfId="3474" xr:uid="{00000000-0005-0000-0000-000061140000}"/>
    <cellStyle name="Percentuale 31 6 2" xfId="5679" xr:uid="{00000000-0005-0000-0000-000062140000}"/>
    <cellStyle name="Percentuale 32" xfId="3475" xr:uid="{00000000-0005-0000-0000-000063140000}"/>
    <cellStyle name="Percentuale 32 2" xfId="3476" xr:uid="{00000000-0005-0000-0000-000064140000}"/>
    <cellStyle name="Percentuale 32 2 2" xfId="3477" xr:uid="{00000000-0005-0000-0000-000065140000}"/>
    <cellStyle name="Percentuale 32 3" xfId="3478" xr:uid="{00000000-0005-0000-0000-000066140000}"/>
    <cellStyle name="Percentuale 32 3 2" xfId="3479" xr:uid="{00000000-0005-0000-0000-000067140000}"/>
    <cellStyle name="Percentuale 32 3 2 2" xfId="3480" xr:uid="{00000000-0005-0000-0000-000068140000}"/>
    <cellStyle name="Percentuale 32 3 2 3" xfId="3481" xr:uid="{00000000-0005-0000-0000-000069140000}"/>
    <cellStyle name="Percentuale 32 3 3" xfId="3482" xr:uid="{00000000-0005-0000-0000-00006A140000}"/>
    <cellStyle name="Percentuale 32 3 3 2" xfId="5682" xr:uid="{00000000-0005-0000-0000-00006B140000}"/>
    <cellStyle name="Percentuale 32 3 4" xfId="3483" xr:uid="{00000000-0005-0000-0000-00006C140000}"/>
    <cellStyle name="Percentuale 32 4" xfId="3484" xr:uid="{00000000-0005-0000-0000-00006D140000}"/>
    <cellStyle name="Percentuale 32 4 2" xfId="4779" xr:uid="{00000000-0005-0000-0000-00006E140000}"/>
    <cellStyle name="Percentuale 32 5" xfId="3485" xr:uid="{00000000-0005-0000-0000-00006F140000}"/>
    <cellStyle name="Percentuale 32 6" xfId="3486" xr:uid="{00000000-0005-0000-0000-000070140000}"/>
    <cellStyle name="Percentuale 32 6 2" xfId="5681" xr:uid="{00000000-0005-0000-0000-000071140000}"/>
    <cellStyle name="Percentuale 33" xfId="3487" xr:uid="{00000000-0005-0000-0000-000072140000}"/>
    <cellStyle name="Percentuale 33 2" xfId="3488" xr:uid="{00000000-0005-0000-0000-000073140000}"/>
    <cellStyle name="Percentuale 33 2 2" xfId="3489" xr:uid="{00000000-0005-0000-0000-000074140000}"/>
    <cellStyle name="Percentuale 33 3" xfId="3490" xr:uid="{00000000-0005-0000-0000-000075140000}"/>
    <cellStyle name="Percentuale 33 3 2" xfId="3491" xr:uid="{00000000-0005-0000-0000-000076140000}"/>
    <cellStyle name="Percentuale 33 3 2 2" xfId="3492" xr:uid="{00000000-0005-0000-0000-000077140000}"/>
    <cellStyle name="Percentuale 33 3 2 3" xfId="3493" xr:uid="{00000000-0005-0000-0000-000078140000}"/>
    <cellStyle name="Percentuale 33 3 3" xfId="3494" xr:uid="{00000000-0005-0000-0000-000079140000}"/>
    <cellStyle name="Percentuale 33 3 3 2" xfId="5684" xr:uid="{00000000-0005-0000-0000-00007A140000}"/>
    <cellStyle name="Percentuale 33 3 4" xfId="3495" xr:uid="{00000000-0005-0000-0000-00007B140000}"/>
    <cellStyle name="Percentuale 33 4" xfId="3496" xr:uid="{00000000-0005-0000-0000-00007C140000}"/>
    <cellStyle name="Percentuale 33 4 2" xfId="4780" xr:uid="{00000000-0005-0000-0000-00007D140000}"/>
    <cellStyle name="Percentuale 33 5" xfId="3497" xr:uid="{00000000-0005-0000-0000-00007E140000}"/>
    <cellStyle name="Percentuale 33 6" xfId="3498" xr:uid="{00000000-0005-0000-0000-00007F140000}"/>
    <cellStyle name="Percentuale 33 6 2" xfId="5683" xr:uid="{00000000-0005-0000-0000-000080140000}"/>
    <cellStyle name="Percentuale 34" xfId="3499" xr:uid="{00000000-0005-0000-0000-000081140000}"/>
    <cellStyle name="Percentuale 34 2" xfId="3500" xr:uid="{00000000-0005-0000-0000-000082140000}"/>
    <cellStyle name="Percentuale 34 2 2" xfId="3501" xr:uid="{00000000-0005-0000-0000-000083140000}"/>
    <cellStyle name="Percentuale 34 3" xfId="3502" xr:uid="{00000000-0005-0000-0000-000084140000}"/>
    <cellStyle name="Percentuale 34 3 2" xfId="3503" xr:uid="{00000000-0005-0000-0000-000085140000}"/>
    <cellStyle name="Percentuale 34 3 2 2" xfId="3504" xr:uid="{00000000-0005-0000-0000-000086140000}"/>
    <cellStyle name="Percentuale 34 3 2 3" xfId="3505" xr:uid="{00000000-0005-0000-0000-000087140000}"/>
    <cellStyle name="Percentuale 34 3 3" xfId="3506" xr:uid="{00000000-0005-0000-0000-000088140000}"/>
    <cellStyle name="Percentuale 34 3 3 2" xfId="5686" xr:uid="{00000000-0005-0000-0000-000089140000}"/>
    <cellStyle name="Percentuale 34 3 4" xfId="3507" xr:uid="{00000000-0005-0000-0000-00008A140000}"/>
    <cellStyle name="Percentuale 34 4" xfId="3508" xr:uid="{00000000-0005-0000-0000-00008B140000}"/>
    <cellStyle name="Percentuale 34 4 2" xfId="4781" xr:uid="{00000000-0005-0000-0000-00008C140000}"/>
    <cellStyle name="Percentuale 34 5" xfId="3509" xr:uid="{00000000-0005-0000-0000-00008D140000}"/>
    <cellStyle name="Percentuale 34 6" xfId="3510" xr:uid="{00000000-0005-0000-0000-00008E140000}"/>
    <cellStyle name="Percentuale 34 6 2" xfId="5685" xr:uid="{00000000-0005-0000-0000-00008F140000}"/>
    <cellStyle name="Percentuale 35" xfId="3511" xr:uid="{00000000-0005-0000-0000-000090140000}"/>
    <cellStyle name="Percentuale 35 2" xfId="3512" xr:uid="{00000000-0005-0000-0000-000091140000}"/>
    <cellStyle name="Percentuale 35 2 2" xfId="3513" xr:uid="{00000000-0005-0000-0000-000092140000}"/>
    <cellStyle name="Percentuale 35 3" xfId="3514" xr:uid="{00000000-0005-0000-0000-000093140000}"/>
    <cellStyle name="Percentuale 35 3 2" xfId="3515" xr:uid="{00000000-0005-0000-0000-000094140000}"/>
    <cellStyle name="Percentuale 35 3 2 2" xfId="3516" xr:uid="{00000000-0005-0000-0000-000095140000}"/>
    <cellStyle name="Percentuale 35 3 2 3" xfId="3517" xr:uid="{00000000-0005-0000-0000-000096140000}"/>
    <cellStyle name="Percentuale 35 3 3" xfId="3518" xr:uid="{00000000-0005-0000-0000-000097140000}"/>
    <cellStyle name="Percentuale 35 3 3 2" xfId="5688" xr:uid="{00000000-0005-0000-0000-000098140000}"/>
    <cellStyle name="Percentuale 35 3 4" xfId="3519" xr:uid="{00000000-0005-0000-0000-000099140000}"/>
    <cellStyle name="Percentuale 35 4" xfId="3520" xr:uid="{00000000-0005-0000-0000-00009A140000}"/>
    <cellStyle name="Percentuale 35 4 2" xfId="4782" xr:uid="{00000000-0005-0000-0000-00009B140000}"/>
    <cellStyle name="Percentuale 35 5" xfId="3521" xr:uid="{00000000-0005-0000-0000-00009C140000}"/>
    <cellStyle name="Percentuale 35 6" xfId="3522" xr:uid="{00000000-0005-0000-0000-00009D140000}"/>
    <cellStyle name="Percentuale 35 6 2" xfId="5687" xr:uid="{00000000-0005-0000-0000-00009E140000}"/>
    <cellStyle name="Percentuale 36" xfId="3523" xr:uid="{00000000-0005-0000-0000-00009F140000}"/>
    <cellStyle name="Percentuale 36 2" xfId="3524" xr:uid="{00000000-0005-0000-0000-0000A0140000}"/>
    <cellStyle name="Percentuale 36 2 2" xfId="3525" xr:uid="{00000000-0005-0000-0000-0000A1140000}"/>
    <cellStyle name="Percentuale 36 3" xfId="3526" xr:uid="{00000000-0005-0000-0000-0000A2140000}"/>
    <cellStyle name="Percentuale 36 3 2" xfId="3527" xr:uid="{00000000-0005-0000-0000-0000A3140000}"/>
    <cellStyle name="Percentuale 36 3 2 2" xfId="3528" xr:uid="{00000000-0005-0000-0000-0000A4140000}"/>
    <cellStyle name="Percentuale 36 3 2 3" xfId="3529" xr:uid="{00000000-0005-0000-0000-0000A5140000}"/>
    <cellStyle name="Percentuale 36 3 3" xfId="3530" xr:uid="{00000000-0005-0000-0000-0000A6140000}"/>
    <cellStyle name="Percentuale 36 3 3 2" xfId="5690" xr:uid="{00000000-0005-0000-0000-0000A7140000}"/>
    <cellStyle name="Percentuale 36 3 4" xfId="3531" xr:uid="{00000000-0005-0000-0000-0000A8140000}"/>
    <cellStyle name="Percentuale 36 4" xfId="3532" xr:uid="{00000000-0005-0000-0000-0000A9140000}"/>
    <cellStyle name="Percentuale 36 4 2" xfId="4783" xr:uid="{00000000-0005-0000-0000-0000AA140000}"/>
    <cellStyle name="Percentuale 36 5" xfId="3533" xr:uid="{00000000-0005-0000-0000-0000AB140000}"/>
    <cellStyle name="Percentuale 36 6" xfId="3534" xr:uid="{00000000-0005-0000-0000-0000AC140000}"/>
    <cellStyle name="Percentuale 36 6 2" xfId="5689" xr:uid="{00000000-0005-0000-0000-0000AD140000}"/>
    <cellStyle name="Percentuale 37" xfId="3535" xr:uid="{00000000-0005-0000-0000-0000AE140000}"/>
    <cellStyle name="Percentuale 37 2" xfId="3536" xr:uid="{00000000-0005-0000-0000-0000AF140000}"/>
    <cellStyle name="Percentuale 37 2 2" xfId="3537" xr:uid="{00000000-0005-0000-0000-0000B0140000}"/>
    <cellStyle name="Percentuale 37 3" xfId="3538" xr:uid="{00000000-0005-0000-0000-0000B1140000}"/>
    <cellStyle name="Percentuale 37 3 2" xfId="3539" xr:uid="{00000000-0005-0000-0000-0000B2140000}"/>
    <cellStyle name="Percentuale 37 3 2 2" xfId="3540" xr:uid="{00000000-0005-0000-0000-0000B3140000}"/>
    <cellStyle name="Percentuale 37 3 2 3" xfId="3541" xr:uid="{00000000-0005-0000-0000-0000B4140000}"/>
    <cellStyle name="Percentuale 37 3 3" xfId="3542" xr:uid="{00000000-0005-0000-0000-0000B5140000}"/>
    <cellStyle name="Percentuale 37 3 3 2" xfId="5692" xr:uid="{00000000-0005-0000-0000-0000B6140000}"/>
    <cellStyle name="Percentuale 37 3 4" xfId="3543" xr:uid="{00000000-0005-0000-0000-0000B7140000}"/>
    <cellStyle name="Percentuale 37 4" xfId="3544" xr:uid="{00000000-0005-0000-0000-0000B8140000}"/>
    <cellStyle name="Percentuale 37 4 2" xfId="4784" xr:uid="{00000000-0005-0000-0000-0000B9140000}"/>
    <cellStyle name="Percentuale 37 5" xfId="3545" xr:uid="{00000000-0005-0000-0000-0000BA140000}"/>
    <cellStyle name="Percentuale 37 6" xfId="3546" xr:uid="{00000000-0005-0000-0000-0000BB140000}"/>
    <cellStyle name="Percentuale 37 6 2" xfId="5691" xr:uid="{00000000-0005-0000-0000-0000BC140000}"/>
    <cellStyle name="Percentuale 38" xfId="3547" xr:uid="{00000000-0005-0000-0000-0000BD140000}"/>
    <cellStyle name="Percentuale 38 2" xfId="3548" xr:uid="{00000000-0005-0000-0000-0000BE140000}"/>
    <cellStyle name="Percentuale 38 2 2" xfId="3549" xr:uid="{00000000-0005-0000-0000-0000BF140000}"/>
    <cellStyle name="Percentuale 38 3" xfId="3550" xr:uid="{00000000-0005-0000-0000-0000C0140000}"/>
    <cellStyle name="Percentuale 38 3 2" xfId="3551" xr:uid="{00000000-0005-0000-0000-0000C1140000}"/>
    <cellStyle name="Percentuale 38 3 2 2" xfId="3552" xr:uid="{00000000-0005-0000-0000-0000C2140000}"/>
    <cellStyle name="Percentuale 38 3 2 3" xfId="3553" xr:uid="{00000000-0005-0000-0000-0000C3140000}"/>
    <cellStyle name="Percentuale 38 3 3" xfId="3554" xr:uid="{00000000-0005-0000-0000-0000C4140000}"/>
    <cellStyle name="Percentuale 38 3 3 2" xfId="5694" xr:uid="{00000000-0005-0000-0000-0000C5140000}"/>
    <cellStyle name="Percentuale 38 3 4" xfId="3555" xr:uid="{00000000-0005-0000-0000-0000C6140000}"/>
    <cellStyle name="Percentuale 38 4" xfId="3556" xr:uid="{00000000-0005-0000-0000-0000C7140000}"/>
    <cellStyle name="Percentuale 38 4 2" xfId="4786" xr:uid="{00000000-0005-0000-0000-0000C8140000}"/>
    <cellStyle name="Percentuale 38 5" xfId="3557" xr:uid="{00000000-0005-0000-0000-0000C9140000}"/>
    <cellStyle name="Percentuale 38 6" xfId="3558" xr:uid="{00000000-0005-0000-0000-0000CA140000}"/>
    <cellStyle name="Percentuale 38 6 2" xfId="5693" xr:uid="{00000000-0005-0000-0000-0000CB140000}"/>
    <cellStyle name="Percentuale 39" xfId="3559" xr:uid="{00000000-0005-0000-0000-0000CC140000}"/>
    <cellStyle name="Percentuale 39 2" xfId="3560" xr:uid="{00000000-0005-0000-0000-0000CD140000}"/>
    <cellStyle name="Percentuale 39 2 2" xfId="3561" xr:uid="{00000000-0005-0000-0000-0000CE140000}"/>
    <cellStyle name="Percentuale 39 3" xfId="3562" xr:uid="{00000000-0005-0000-0000-0000CF140000}"/>
    <cellStyle name="Percentuale 39 3 2" xfId="3563" xr:uid="{00000000-0005-0000-0000-0000D0140000}"/>
    <cellStyle name="Percentuale 39 3 2 2" xfId="3564" xr:uid="{00000000-0005-0000-0000-0000D1140000}"/>
    <cellStyle name="Percentuale 39 3 2 3" xfId="3565" xr:uid="{00000000-0005-0000-0000-0000D2140000}"/>
    <cellStyle name="Percentuale 39 3 3" xfId="3566" xr:uid="{00000000-0005-0000-0000-0000D3140000}"/>
    <cellStyle name="Percentuale 39 3 3 2" xfId="5696" xr:uid="{00000000-0005-0000-0000-0000D4140000}"/>
    <cellStyle name="Percentuale 39 3 4" xfId="3567" xr:uid="{00000000-0005-0000-0000-0000D5140000}"/>
    <cellStyle name="Percentuale 39 4" xfId="3568" xr:uid="{00000000-0005-0000-0000-0000D6140000}"/>
    <cellStyle name="Percentuale 39 4 2" xfId="4787" xr:uid="{00000000-0005-0000-0000-0000D7140000}"/>
    <cellStyle name="Percentuale 39 5" xfId="3569" xr:uid="{00000000-0005-0000-0000-0000D8140000}"/>
    <cellStyle name="Percentuale 39 6" xfId="3570" xr:uid="{00000000-0005-0000-0000-0000D9140000}"/>
    <cellStyle name="Percentuale 39 6 2" xfId="5695" xr:uid="{00000000-0005-0000-0000-0000DA140000}"/>
    <cellStyle name="Percentuale 4" xfId="3571" xr:uid="{00000000-0005-0000-0000-0000DB140000}"/>
    <cellStyle name="Percentuale 4 2" xfId="3572" xr:uid="{00000000-0005-0000-0000-0000DC140000}"/>
    <cellStyle name="Percentuale 4 2 2" xfId="3573" xr:uid="{00000000-0005-0000-0000-0000DD140000}"/>
    <cellStyle name="Percentuale 4 3" xfId="3574" xr:uid="{00000000-0005-0000-0000-0000DE140000}"/>
    <cellStyle name="Percentuale 4 3 2" xfId="3575" xr:uid="{00000000-0005-0000-0000-0000DF140000}"/>
    <cellStyle name="Percentuale 4 3 2 2" xfId="3576" xr:uid="{00000000-0005-0000-0000-0000E0140000}"/>
    <cellStyle name="Percentuale 4 3 2 3" xfId="3577" xr:uid="{00000000-0005-0000-0000-0000E1140000}"/>
    <cellStyle name="Percentuale 4 3 3" xfId="3578" xr:uid="{00000000-0005-0000-0000-0000E2140000}"/>
    <cellStyle name="Percentuale 4 3 3 2" xfId="5698" xr:uid="{00000000-0005-0000-0000-0000E3140000}"/>
    <cellStyle name="Percentuale 4 3 4" xfId="3579" xr:uid="{00000000-0005-0000-0000-0000E4140000}"/>
    <cellStyle name="Percentuale 4 4" xfId="3580" xr:uid="{00000000-0005-0000-0000-0000E5140000}"/>
    <cellStyle name="Percentuale 4 4 2" xfId="4788" xr:uid="{00000000-0005-0000-0000-0000E6140000}"/>
    <cellStyle name="Percentuale 4 5" xfId="3581" xr:uid="{00000000-0005-0000-0000-0000E7140000}"/>
    <cellStyle name="Percentuale 4 6" xfId="3582" xr:uid="{00000000-0005-0000-0000-0000E8140000}"/>
    <cellStyle name="Percentuale 4 6 2" xfId="5697" xr:uid="{00000000-0005-0000-0000-0000E9140000}"/>
    <cellStyle name="Percentuale 40" xfId="3583" xr:uid="{00000000-0005-0000-0000-0000EA140000}"/>
    <cellStyle name="Percentuale 40 2" xfId="3584" xr:uid="{00000000-0005-0000-0000-0000EB140000}"/>
    <cellStyle name="Percentuale 40 2 2" xfId="3585" xr:uid="{00000000-0005-0000-0000-0000EC140000}"/>
    <cellStyle name="Percentuale 40 3" xfId="3586" xr:uid="{00000000-0005-0000-0000-0000ED140000}"/>
    <cellStyle name="Percentuale 40 3 2" xfId="3587" xr:uid="{00000000-0005-0000-0000-0000EE140000}"/>
    <cellStyle name="Percentuale 40 3 2 2" xfId="3588" xr:uid="{00000000-0005-0000-0000-0000EF140000}"/>
    <cellStyle name="Percentuale 40 3 2 3" xfId="3589" xr:uid="{00000000-0005-0000-0000-0000F0140000}"/>
    <cellStyle name="Percentuale 40 3 3" xfId="3590" xr:uid="{00000000-0005-0000-0000-0000F1140000}"/>
    <cellStyle name="Percentuale 40 3 3 2" xfId="5700" xr:uid="{00000000-0005-0000-0000-0000F2140000}"/>
    <cellStyle name="Percentuale 40 3 4" xfId="3591" xr:uid="{00000000-0005-0000-0000-0000F3140000}"/>
    <cellStyle name="Percentuale 40 4" xfId="3592" xr:uid="{00000000-0005-0000-0000-0000F4140000}"/>
    <cellStyle name="Percentuale 40 4 2" xfId="4789" xr:uid="{00000000-0005-0000-0000-0000F5140000}"/>
    <cellStyle name="Percentuale 40 5" xfId="3593" xr:uid="{00000000-0005-0000-0000-0000F6140000}"/>
    <cellStyle name="Percentuale 40 6" xfId="3594" xr:uid="{00000000-0005-0000-0000-0000F7140000}"/>
    <cellStyle name="Percentuale 40 6 2" xfId="5699" xr:uid="{00000000-0005-0000-0000-0000F8140000}"/>
    <cellStyle name="Percentuale 41" xfId="3595" xr:uid="{00000000-0005-0000-0000-0000F9140000}"/>
    <cellStyle name="Percentuale 41 2" xfId="3596" xr:uid="{00000000-0005-0000-0000-0000FA140000}"/>
    <cellStyle name="Percentuale 41 2 2" xfId="3597" xr:uid="{00000000-0005-0000-0000-0000FB140000}"/>
    <cellStyle name="Percentuale 41 3" xfId="3598" xr:uid="{00000000-0005-0000-0000-0000FC140000}"/>
    <cellStyle name="Percentuale 41 3 2" xfId="3599" xr:uid="{00000000-0005-0000-0000-0000FD140000}"/>
    <cellStyle name="Percentuale 41 3 2 2" xfId="3600" xr:uid="{00000000-0005-0000-0000-0000FE140000}"/>
    <cellStyle name="Percentuale 41 3 2 3" xfId="3601" xr:uid="{00000000-0005-0000-0000-0000FF140000}"/>
    <cellStyle name="Percentuale 41 3 3" xfId="3602" xr:uid="{00000000-0005-0000-0000-000000150000}"/>
    <cellStyle name="Percentuale 41 3 3 2" xfId="5702" xr:uid="{00000000-0005-0000-0000-000001150000}"/>
    <cellStyle name="Percentuale 41 3 4" xfId="3603" xr:uid="{00000000-0005-0000-0000-000002150000}"/>
    <cellStyle name="Percentuale 41 4" xfId="3604" xr:uid="{00000000-0005-0000-0000-000003150000}"/>
    <cellStyle name="Percentuale 41 4 2" xfId="4790" xr:uid="{00000000-0005-0000-0000-000004150000}"/>
    <cellStyle name="Percentuale 41 5" xfId="3605" xr:uid="{00000000-0005-0000-0000-000005150000}"/>
    <cellStyle name="Percentuale 41 6" xfId="3606" xr:uid="{00000000-0005-0000-0000-000006150000}"/>
    <cellStyle name="Percentuale 41 6 2" xfId="5701" xr:uid="{00000000-0005-0000-0000-000007150000}"/>
    <cellStyle name="Percentuale 42" xfId="3607" xr:uid="{00000000-0005-0000-0000-000008150000}"/>
    <cellStyle name="Percentuale 42 2" xfId="3608" xr:uid="{00000000-0005-0000-0000-000009150000}"/>
    <cellStyle name="Percentuale 42 2 2" xfId="3609" xr:uid="{00000000-0005-0000-0000-00000A150000}"/>
    <cellStyle name="Percentuale 42 3" xfId="3610" xr:uid="{00000000-0005-0000-0000-00000B150000}"/>
    <cellStyle name="Percentuale 42 3 2" xfId="3611" xr:uid="{00000000-0005-0000-0000-00000C150000}"/>
    <cellStyle name="Percentuale 42 3 2 2" xfId="3612" xr:uid="{00000000-0005-0000-0000-00000D150000}"/>
    <cellStyle name="Percentuale 42 3 2 3" xfId="3613" xr:uid="{00000000-0005-0000-0000-00000E150000}"/>
    <cellStyle name="Percentuale 42 3 3" xfId="3614" xr:uid="{00000000-0005-0000-0000-00000F150000}"/>
    <cellStyle name="Percentuale 42 3 3 2" xfId="5704" xr:uid="{00000000-0005-0000-0000-000010150000}"/>
    <cellStyle name="Percentuale 42 3 4" xfId="3615" xr:uid="{00000000-0005-0000-0000-000011150000}"/>
    <cellStyle name="Percentuale 42 4" xfId="3616" xr:uid="{00000000-0005-0000-0000-000012150000}"/>
    <cellStyle name="Percentuale 42 4 2" xfId="4791" xr:uid="{00000000-0005-0000-0000-000013150000}"/>
    <cellStyle name="Percentuale 42 5" xfId="3617" xr:uid="{00000000-0005-0000-0000-000014150000}"/>
    <cellStyle name="Percentuale 42 6" xfId="3618" xr:uid="{00000000-0005-0000-0000-000015150000}"/>
    <cellStyle name="Percentuale 42 6 2" xfId="5703" xr:uid="{00000000-0005-0000-0000-000016150000}"/>
    <cellStyle name="Percentuale 43" xfId="3619" xr:uid="{00000000-0005-0000-0000-000017150000}"/>
    <cellStyle name="Percentuale 43 2" xfId="3620" xr:uid="{00000000-0005-0000-0000-000018150000}"/>
    <cellStyle name="Percentuale 43 2 2" xfId="3621" xr:uid="{00000000-0005-0000-0000-000019150000}"/>
    <cellStyle name="Percentuale 43 3" xfId="3622" xr:uid="{00000000-0005-0000-0000-00001A150000}"/>
    <cellStyle name="Percentuale 43 3 2" xfId="3623" xr:uid="{00000000-0005-0000-0000-00001B150000}"/>
    <cellStyle name="Percentuale 43 3 2 2" xfId="3624" xr:uid="{00000000-0005-0000-0000-00001C150000}"/>
    <cellStyle name="Percentuale 43 3 2 3" xfId="3625" xr:uid="{00000000-0005-0000-0000-00001D150000}"/>
    <cellStyle name="Percentuale 43 3 3" xfId="3626" xr:uid="{00000000-0005-0000-0000-00001E150000}"/>
    <cellStyle name="Percentuale 43 3 3 2" xfId="5706" xr:uid="{00000000-0005-0000-0000-00001F150000}"/>
    <cellStyle name="Percentuale 43 3 4" xfId="3627" xr:uid="{00000000-0005-0000-0000-000020150000}"/>
    <cellStyle name="Percentuale 43 4" xfId="3628" xr:uid="{00000000-0005-0000-0000-000021150000}"/>
    <cellStyle name="Percentuale 43 4 2" xfId="4792" xr:uid="{00000000-0005-0000-0000-000022150000}"/>
    <cellStyle name="Percentuale 43 5" xfId="3629" xr:uid="{00000000-0005-0000-0000-000023150000}"/>
    <cellStyle name="Percentuale 43 6" xfId="3630" xr:uid="{00000000-0005-0000-0000-000024150000}"/>
    <cellStyle name="Percentuale 43 6 2" xfId="5705" xr:uid="{00000000-0005-0000-0000-000025150000}"/>
    <cellStyle name="Percentuale 44" xfId="3631" xr:uid="{00000000-0005-0000-0000-000026150000}"/>
    <cellStyle name="Percentuale 44 2" xfId="3632" xr:uid="{00000000-0005-0000-0000-000027150000}"/>
    <cellStyle name="Percentuale 44 2 2" xfId="3633" xr:uid="{00000000-0005-0000-0000-000028150000}"/>
    <cellStyle name="Percentuale 44 3" xfId="3634" xr:uid="{00000000-0005-0000-0000-000029150000}"/>
    <cellStyle name="Percentuale 44 3 2" xfId="3635" xr:uid="{00000000-0005-0000-0000-00002A150000}"/>
    <cellStyle name="Percentuale 44 3 2 2" xfId="3636" xr:uid="{00000000-0005-0000-0000-00002B150000}"/>
    <cellStyle name="Percentuale 44 3 2 3" xfId="3637" xr:uid="{00000000-0005-0000-0000-00002C150000}"/>
    <cellStyle name="Percentuale 44 3 3" xfId="3638" xr:uid="{00000000-0005-0000-0000-00002D150000}"/>
    <cellStyle name="Percentuale 44 3 3 2" xfId="5708" xr:uid="{00000000-0005-0000-0000-00002E150000}"/>
    <cellStyle name="Percentuale 44 3 4" xfId="3639" xr:uid="{00000000-0005-0000-0000-00002F150000}"/>
    <cellStyle name="Percentuale 44 4" xfId="3640" xr:uid="{00000000-0005-0000-0000-000030150000}"/>
    <cellStyle name="Percentuale 44 4 2" xfId="4793" xr:uid="{00000000-0005-0000-0000-000031150000}"/>
    <cellStyle name="Percentuale 44 5" xfId="3641" xr:uid="{00000000-0005-0000-0000-000032150000}"/>
    <cellStyle name="Percentuale 44 6" xfId="3642" xr:uid="{00000000-0005-0000-0000-000033150000}"/>
    <cellStyle name="Percentuale 44 6 2" xfId="5707" xr:uid="{00000000-0005-0000-0000-000034150000}"/>
    <cellStyle name="Percentuale 45" xfId="3643" xr:uid="{00000000-0005-0000-0000-000035150000}"/>
    <cellStyle name="Percentuale 45 2" xfId="3644" xr:uid="{00000000-0005-0000-0000-000036150000}"/>
    <cellStyle name="Percentuale 45 2 2" xfId="3645" xr:uid="{00000000-0005-0000-0000-000037150000}"/>
    <cellStyle name="Percentuale 45 3" xfId="3646" xr:uid="{00000000-0005-0000-0000-000038150000}"/>
    <cellStyle name="Percentuale 45 3 2" xfId="3647" xr:uid="{00000000-0005-0000-0000-000039150000}"/>
    <cellStyle name="Percentuale 45 3 2 2" xfId="3648" xr:uid="{00000000-0005-0000-0000-00003A150000}"/>
    <cellStyle name="Percentuale 45 3 2 3" xfId="3649" xr:uid="{00000000-0005-0000-0000-00003B150000}"/>
    <cellStyle name="Percentuale 45 3 3" xfId="3650" xr:uid="{00000000-0005-0000-0000-00003C150000}"/>
    <cellStyle name="Percentuale 45 3 3 2" xfId="5710" xr:uid="{00000000-0005-0000-0000-00003D150000}"/>
    <cellStyle name="Percentuale 45 3 4" xfId="3651" xr:uid="{00000000-0005-0000-0000-00003E150000}"/>
    <cellStyle name="Percentuale 45 4" xfId="3652" xr:uid="{00000000-0005-0000-0000-00003F150000}"/>
    <cellStyle name="Percentuale 45 4 2" xfId="4794" xr:uid="{00000000-0005-0000-0000-000040150000}"/>
    <cellStyle name="Percentuale 45 5" xfId="3653" xr:uid="{00000000-0005-0000-0000-000041150000}"/>
    <cellStyle name="Percentuale 45 6" xfId="3654" xr:uid="{00000000-0005-0000-0000-000042150000}"/>
    <cellStyle name="Percentuale 45 6 2" xfId="5709" xr:uid="{00000000-0005-0000-0000-000043150000}"/>
    <cellStyle name="Percentuale 46" xfId="3655" xr:uid="{00000000-0005-0000-0000-000044150000}"/>
    <cellStyle name="Percentuale 46 2" xfId="3656" xr:uid="{00000000-0005-0000-0000-000045150000}"/>
    <cellStyle name="Percentuale 46 2 2" xfId="3657" xr:uid="{00000000-0005-0000-0000-000046150000}"/>
    <cellStyle name="Percentuale 46 3" xfId="3658" xr:uid="{00000000-0005-0000-0000-000047150000}"/>
    <cellStyle name="Percentuale 46 3 2" xfId="3659" xr:uid="{00000000-0005-0000-0000-000048150000}"/>
    <cellStyle name="Percentuale 46 3 2 2" xfId="3660" xr:uid="{00000000-0005-0000-0000-000049150000}"/>
    <cellStyle name="Percentuale 46 3 2 3" xfId="3661" xr:uid="{00000000-0005-0000-0000-00004A150000}"/>
    <cellStyle name="Percentuale 46 3 3" xfId="3662" xr:uid="{00000000-0005-0000-0000-00004B150000}"/>
    <cellStyle name="Percentuale 46 3 3 2" xfId="5713" xr:uid="{00000000-0005-0000-0000-00004C150000}"/>
    <cellStyle name="Percentuale 46 3 4" xfId="3663" xr:uid="{00000000-0005-0000-0000-00004D150000}"/>
    <cellStyle name="Percentuale 46 4" xfId="3664" xr:uid="{00000000-0005-0000-0000-00004E150000}"/>
    <cellStyle name="Percentuale 46 4 2" xfId="4795" xr:uid="{00000000-0005-0000-0000-00004F150000}"/>
    <cellStyle name="Percentuale 46 5" xfId="3665" xr:uid="{00000000-0005-0000-0000-000050150000}"/>
    <cellStyle name="Percentuale 46 6" xfId="3666" xr:uid="{00000000-0005-0000-0000-000051150000}"/>
    <cellStyle name="Percentuale 46 6 2" xfId="5711" xr:uid="{00000000-0005-0000-0000-000052150000}"/>
    <cellStyle name="Percentuale 47" xfId="3667" xr:uid="{00000000-0005-0000-0000-000053150000}"/>
    <cellStyle name="Percentuale 47 2" xfId="3668" xr:uid="{00000000-0005-0000-0000-000054150000}"/>
    <cellStyle name="Percentuale 47 2 2" xfId="3669" xr:uid="{00000000-0005-0000-0000-000055150000}"/>
    <cellStyle name="Percentuale 47 3" xfId="3670" xr:uid="{00000000-0005-0000-0000-000056150000}"/>
    <cellStyle name="Percentuale 47 3 2" xfId="3671" xr:uid="{00000000-0005-0000-0000-000057150000}"/>
    <cellStyle name="Percentuale 47 3 2 2" xfId="3672" xr:uid="{00000000-0005-0000-0000-000058150000}"/>
    <cellStyle name="Percentuale 47 3 2 3" xfId="3673" xr:uid="{00000000-0005-0000-0000-000059150000}"/>
    <cellStyle name="Percentuale 47 3 3" xfId="3674" xr:uid="{00000000-0005-0000-0000-00005A150000}"/>
    <cellStyle name="Percentuale 47 3 3 2" xfId="5715" xr:uid="{00000000-0005-0000-0000-00005B150000}"/>
    <cellStyle name="Percentuale 47 3 4" xfId="3675" xr:uid="{00000000-0005-0000-0000-00005C150000}"/>
    <cellStyle name="Percentuale 47 4" xfId="3676" xr:uid="{00000000-0005-0000-0000-00005D150000}"/>
    <cellStyle name="Percentuale 47 4 2" xfId="4796" xr:uid="{00000000-0005-0000-0000-00005E150000}"/>
    <cellStyle name="Percentuale 47 5" xfId="3677" xr:uid="{00000000-0005-0000-0000-00005F150000}"/>
    <cellStyle name="Percentuale 47 6" xfId="3678" xr:uid="{00000000-0005-0000-0000-000060150000}"/>
    <cellStyle name="Percentuale 47 6 2" xfId="5714" xr:uid="{00000000-0005-0000-0000-000061150000}"/>
    <cellStyle name="Percentuale 48" xfId="3679" xr:uid="{00000000-0005-0000-0000-000062150000}"/>
    <cellStyle name="Percentuale 48 2" xfId="3680" xr:uid="{00000000-0005-0000-0000-000063150000}"/>
    <cellStyle name="Percentuale 48 2 2" xfId="3681" xr:uid="{00000000-0005-0000-0000-000064150000}"/>
    <cellStyle name="Percentuale 48 3" xfId="3682" xr:uid="{00000000-0005-0000-0000-000065150000}"/>
    <cellStyle name="Percentuale 48 3 2" xfId="3683" xr:uid="{00000000-0005-0000-0000-000066150000}"/>
    <cellStyle name="Percentuale 48 3 2 2" xfId="3684" xr:uid="{00000000-0005-0000-0000-000067150000}"/>
    <cellStyle name="Percentuale 48 3 2 3" xfId="3685" xr:uid="{00000000-0005-0000-0000-000068150000}"/>
    <cellStyle name="Percentuale 48 3 3" xfId="3686" xr:uid="{00000000-0005-0000-0000-000069150000}"/>
    <cellStyle name="Percentuale 48 3 3 2" xfId="5718" xr:uid="{00000000-0005-0000-0000-00006A150000}"/>
    <cellStyle name="Percentuale 48 3 4" xfId="3687" xr:uid="{00000000-0005-0000-0000-00006B150000}"/>
    <cellStyle name="Percentuale 48 4" xfId="3688" xr:uid="{00000000-0005-0000-0000-00006C150000}"/>
    <cellStyle name="Percentuale 48 4 2" xfId="4797" xr:uid="{00000000-0005-0000-0000-00006D150000}"/>
    <cellStyle name="Percentuale 48 5" xfId="3689" xr:uid="{00000000-0005-0000-0000-00006E150000}"/>
    <cellStyle name="Percentuale 48 6" xfId="3690" xr:uid="{00000000-0005-0000-0000-00006F150000}"/>
    <cellStyle name="Percentuale 48 6 2" xfId="5717" xr:uid="{00000000-0005-0000-0000-000070150000}"/>
    <cellStyle name="Percentuale 49" xfId="3691" xr:uid="{00000000-0005-0000-0000-000071150000}"/>
    <cellStyle name="Percentuale 49 2" xfId="3692" xr:uid="{00000000-0005-0000-0000-000072150000}"/>
    <cellStyle name="Percentuale 49 2 2" xfId="3693" xr:uid="{00000000-0005-0000-0000-000073150000}"/>
    <cellStyle name="Percentuale 49 3" xfId="3694" xr:uid="{00000000-0005-0000-0000-000074150000}"/>
    <cellStyle name="Percentuale 49 3 2" xfId="3695" xr:uid="{00000000-0005-0000-0000-000075150000}"/>
    <cellStyle name="Percentuale 49 3 2 2" xfId="3696" xr:uid="{00000000-0005-0000-0000-000076150000}"/>
    <cellStyle name="Percentuale 49 3 2 3" xfId="3697" xr:uid="{00000000-0005-0000-0000-000077150000}"/>
    <cellStyle name="Percentuale 49 3 3" xfId="3698" xr:uid="{00000000-0005-0000-0000-000078150000}"/>
    <cellStyle name="Percentuale 49 3 3 2" xfId="5720" xr:uid="{00000000-0005-0000-0000-000079150000}"/>
    <cellStyle name="Percentuale 49 3 4" xfId="3699" xr:uid="{00000000-0005-0000-0000-00007A150000}"/>
    <cellStyle name="Percentuale 49 4" xfId="3700" xr:uid="{00000000-0005-0000-0000-00007B150000}"/>
    <cellStyle name="Percentuale 49 4 2" xfId="4798" xr:uid="{00000000-0005-0000-0000-00007C150000}"/>
    <cellStyle name="Percentuale 49 5" xfId="3701" xr:uid="{00000000-0005-0000-0000-00007D150000}"/>
    <cellStyle name="Percentuale 49 6" xfId="3702" xr:uid="{00000000-0005-0000-0000-00007E150000}"/>
    <cellStyle name="Percentuale 49 6 2" xfId="5719" xr:uid="{00000000-0005-0000-0000-00007F150000}"/>
    <cellStyle name="Percentuale 5" xfId="3703" xr:uid="{00000000-0005-0000-0000-000080150000}"/>
    <cellStyle name="Percentuale 5 2" xfId="3704" xr:uid="{00000000-0005-0000-0000-000081150000}"/>
    <cellStyle name="Percentuale 5 2 2" xfId="3705" xr:uid="{00000000-0005-0000-0000-000082150000}"/>
    <cellStyle name="Percentuale 5 3" xfId="3706" xr:uid="{00000000-0005-0000-0000-000083150000}"/>
    <cellStyle name="Percentuale 5 3 2" xfId="3707" xr:uid="{00000000-0005-0000-0000-000084150000}"/>
    <cellStyle name="Percentuale 5 3 2 2" xfId="3708" xr:uid="{00000000-0005-0000-0000-000085150000}"/>
    <cellStyle name="Percentuale 5 3 2 3" xfId="3709" xr:uid="{00000000-0005-0000-0000-000086150000}"/>
    <cellStyle name="Percentuale 5 3 3" xfId="3710" xr:uid="{00000000-0005-0000-0000-000087150000}"/>
    <cellStyle name="Percentuale 5 3 3 2" xfId="5722" xr:uid="{00000000-0005-0000-0000-000088150000}"/>
    <cellStyle name="Percentuale 5 3 4" xfId="3711" xr:uid="{00000000-0005-0000-0000-000089150000}"/>
    <cellStyle name="Percentuale 5 4" xfId="3712" xr:uid="{00000000-0005-0000-0000-00008A150000}"/>
    <cellStyle name="Percentuale 5 4 2" xfId="4799" xr:uid="{00000000-0005-0000-0000-00008B150000}"/>
    <cellStyle name="Percentuale 5 5" xfId="3713" xr:uid="{00000000-0005-0000-0000-00008C150000}"/>
    <cellStyle name="Percentuale 5 6" xfId="3714" xr:uid="{00000000-0005-0000-0000-00008D150000}"/>
    <cellStyle name="Percentuale 5 6 2" xfId="5721" xr:uid="{00000000-0005-0000-0000-00008E150000}"/>
    <cellStyle name="Percentuale 50" xfId="3715" xr:uid="{00000000-0005-0000-0000-00008F150000}"/>
    <cellStyle name="Percentuale 50 2" xfId="3716" xr:uid="{00000000-0005-0000-0000-000090150000}"/>
    <cellStyle name="Percentuale 50 2 2" xfId="3717" xr:uid="{00000000-0005-0000-0000-000091150000}"/>
    <cellStyle name="Percentuale 50 3" xfId="3718" xr:uid="{00000000-0005-0000-0000-000092150000}"/>
    <cellStyle name="Percentuale 50 3 2" xfId="3719" xr:uid="{00000000-0005-0000-0000-000093150000}"/>
    <cellStyle name="Percentuale 50 3 2 2" xfId="3720" xr:uid="{00000000-0005-0000-0000-000094150000}"/>
    <cellStyle name="Percentuale 50 3 2 3" xfId="3721" xr:uid="{00000000-0005-0000-0000-000095150000}"/>
    <cellStyle name="Percentuale 50 3 3" xfId="3722" xr:uid="{00000000-0005-0000-0000-000096150000}"/>
    <cellStyle name="Percentuale 50 3 3 2" xfId="5724" xr:uid="{00000000-0005-0000-0000-000097150000}"/>
    <cellStyle name="Percentuale 50 3 4" xfId="3723" xr:uid="{00000000-0005-0000-0000-000098150000}"/>
    <cellStyle name="Percentuale 50 4" xfId="3724" xr:uid="{00000000-0005-0000-0000-000099150000}"/>
    <cellStyle name="Percentuale 50 4 2" xfId="4800" xr:uid="{00000000-0005-0000-0000-00009A150000}"/>
    <cellStyle name="Percentuale 50 5" xfId="3725" xr:uid="{00000000-0005-0000-0000-00009B150000}"/>
    <cellStyle name="Percentuale 50 6" xfId="3726" xr:uid="{00000000-0005-0000-0000-00009C150000}"/>
    <cellStyle name="Percentuale 50 6 2" xfId="5723" xr:uid="{00000000-0005-0000-0000-00009D150000}"/>
    <cellStyle name="Percentuale 51" xfId="3727" xr:uid="{00000000-0005-0000-0000-00009E150000}"/>
    <cellStyle name="Percentuale 51 2" xfId="3728" xr:uid="{00000000-0005-0000-0000-00009F150000}"/>
    <cellStyle name="Percentuale 51 2 2" xfId="3729" xr:uid="{00000000-0005-0000-0000-0000A0150000}"/>
    <cellStyle name="Percentuale 51 3" xfId="3730" xr:uid="{00000000-0005-0000-0000-0000A1150000}"/>
    <cellStyle name="Percentuale 51 3 2" xfId="3731" xr:uid="{00000000-0005-0000-0000-0000A2150000}"/>
    <cellStyle name="Percentuale 51 3 2 2" xfId="3732" xr:uid="{00000000-0005-0000-0000-0000A3150000}"/>
    <cellStyle name="Percentuale 51 3 2 3" xfId="3733" xr:uid="{00000000-0005-0000-0000-0000A4150000}"/>
    <cellStyle name="Percentuale 51 3 3" xfId="3734" xr:uid="{00000000-0005-0000-0000-0000A5150000}"/>
    <cellStyle name="Percentuale 51 3 3 2" xfId="5726" xr:uid="{00000000-0005-0000-0000-0000A6150000}"/>
    <cellStyle name="Percentuale 51 3 4" xfId="3735" xr:uid="{00000000-0005-0000-0000-0000A7150000}"/>
    <cellStyle name="Percentuale 51 4" xfId="3736" xr:uid="{00000000-0005-0000-0000-0000A8150000}"/>
    <cellStyle name="Percentuale 51 4 2" xfId="4801" xr:uid="{00000000-0005-0000-0000-0000A9150000}"/>
    <cellStyle name="Percentuale 51 5" xfId="3737" xr:uid="{00000000-0005-0000-0000-0000AA150000}"/>
    <cellStyle name="Percentuale 51 6" xfId="3738" xr:uid="{00000000-0005-0000-0000-0000AB150000}"/>
    <cellStyle name="Percentuale 51 6 2" xfId="5725" xr:uid="{00000000-0005-0000-0000-0000AC150000}"/>
    <cellStyle name="Percentuale 52" xfId="3739" xr:uid="{00000000-0005-0000-0000-0000AD150000}"/>
    <cellStyle name="Percentuale 52 2" xfId="3740" xr:uid="{00000000-0005-0000-0000-0000AE150000}"/>
    <cellStyle name="Percentuale 52 2 2" xfId="3741" xr:uid="{00000000-0005-0000-0000-0000AF150000}"/>
    <cellStyle name="Percentuale 52 3" xfId="3742" xr:uid="{00000000-0005-0000-0000-0000B0150000}"/>
    <cellStyle name="Percentuale 52 3 2" xfId="3743" xr:uid="{00000000-0005-0000-0000-0000B1150000}"/>
    <cellStyle name="Percentuale 52 3 2 2" xfId="3744" xr:uid="{00000000-0005-0000-0000-0000B2150000}"/>
    <cellStyle name="Percentuale 52 3 2 3" xfId="3745" xr:uid="{00000000-0005-0000-0000-0000B3150000}"/>
    <cellStyle name="Percentuale 52 3 3" xfId="3746" xr:uid="{00000000-0005-0000-0000-0000B4150000}"/>
    <cellStyle name="Percentuale 52 3 3 2" xfId="5728" xr:uid="{00000000-0005-0000-0000-0000B5150000}"/>
    <cellStyle name="Percentuale 52 3 4" xfId="3747" xr:uid="{00000000-0005-0000-0000-0000B6150000}"/>
    <cellStyle name="Percentuale 52 4" xfId="3748" xr:uid="{00000000-0005-0000-0000-0000B7150000}"/>
    <cellStyle name="Percentuale 52 4 2" xfId="4802" xr:uid="{00000000-0005-0000-0000-0000B8150000}"/>
    <cellStyle name="Percentuale 52 5" xfId="3749" xr:uid="{00000000-0005-0000-0000-0000B9150000}"/>
    <cellStyle name="Percentuale 52 6" xfId="3750" xr:uid="{00000000-0005-0000-0000-0000BA150000}"/>
    <cellStyle name="Percentuale 52 6 2" xfId="5727" xr:uid="{00000000-0005-0000-0000-0000BB150000}"/>
    <cellStyle name="Percentuale 53" xfId="3751" xr:uid="{00000000-0005-0000-0000-0000BC150000}"/>
    <cellStyle name="Percentuale 53 2" xfId="3752" xr:uid="{00000000-0005-0000-0000-0000BD150000}"/>
    <cellStyle name="Percentuale 53 2 2" xfId="3753" xr:uid="{00000000-0005-0000-0000-0000BE150000}"/>
    <cellStyle name="Percentuale 53 3" xfId="3754" xr:uid="{00000000-0005-0000-0000-0000BF150000}"/>
    <cellStyle name="Percentuale 53 3 2" xfId="3755" xr:uid="{00000000-0005-0000-0000-0000C0150000}"/>
    <cellStyle name="Percentuale 53 3 2 2" xfId="3756" xr:uid="{00000000-0005-0000-0000-0000C1150000}"/>
    <cellStyle name="Percentuale 53 3 2 3" xfId="3757" xr:uid="{00000000-0005-0000-0000-0000C2150000}"/>
    <cellStyle name="Percentuale 53 3 3" xfId="3758" xr:uid="{00000000-0005-0000-0000-0000C3150000}"/>
    <cellStyle name="Percentuale 53 3 3 2" xfId="5730" xr:uid="{00000000-0005-0000-0000-0000C4150000}"/>
    <cellStyle name="Percentuale 53 3 4" xfId="3759" xr:uid="{00000000-0005-0000-0000-0000C5150000}"/>
    <cellStyle name="Percentuale 53 4" xfId="3760" xr:uid="{00000000-0005-0000-0000-0000C6150000}"/>
    <cellStyle name="Percentuale 53 4 2" xfId="4803" xr:uid="{00000000-0005-0000-0000-0000C7150000}"/>
    <cellStyle name="Percentuale 53 5" xfId="3761" xr:uid="{00000000-0005-0000-0000-0000C8150000}"/>
    <cellStyle name="Percentuale 53 6" xfId="3762" xr:uid="{00000000-0005-0000-0000-0000C9150000}"/>
    <cellStyle name="Percentuale 53 6 2" xfId="5729" xr:uid="{00000000-0005-0000-0000-0000CA150000}"/>
    <cellStyle name="Percentuale 54" xfId="3763" xr:uid="{00000000-0005-0000-0000-0000CB150000}"/>
    <cellStyle name="Percentuale 54 2" xfId="3764" xr:uid="{00000000-0005-0000-0000-0000CC150000}"/>
    <cellStyle name="Percentuale 54 2 2" xfId="3765" xr:uid="{00000000-0005-0000-0000-0000CD150000}"/>
    <cellStyle name="Percentuale 54 3" xfId="3766" xr:uid="{00000000-0005-0000-0000-0000CE150000}"/>
    <cellStyle name="Percentuale 54 3 2" xfId="3767" xr:uid="{00000000-0005-0000-0000-0000CF150000}"/>
    <cellStyle name="Percentuale 54 3 2 2" xfId="3768" xr:uid="{00000000-0005-0000-0000-0000D0150000}"/>
    <cellStyle name="Percentuale 54 3 2 3" xfId="3769" xr:uid="{00000000-0005-0000-0000-0000D1150000}"/>
    <cellStyle name="Percentuale 54 3 3" xfId="3770" xr:uid="{00000000-0005-0000-0000-0000D2150000}"/>
    <cellStyle name="Percentuale 54 3 3 2" xfId="5732" xr:uid="{00000000-0005-0000-0000-0000D3150000}"/>
    <cellStyle name="Percentuale 54 3 4" xfId="3771" xr:uid="{00000000-0005-0000-0000-0000D4150000}"/>
    <cellStyle name="Percentuale 54 4" xfId="3772" xr:uid="{00000000-0005-0000-0000-0000D5150000}"/>
    <cellStyle name="Percentuale 54 4 2" xfId="4804" xr:uid="{00000000-0005-0000-0000-0000D6150000}"/>
    <cellStyle name="Percentuale 54 5" xfId="3773" xr:uid="{00000000-0005-0000-0000-0000D7150000}"/>
    <cellStyle name="Percentuale 54 6" xfId="3774" xr:uid="{00000000-0005-0000-0000-0000D8150000}"/>
    <cellStyle name="Percentuale 54 6 2" xfId="5731" xr:uid="{00000000-0005-0000-0000-0000D9150000}"/>
    <cellStyle name="Percentuale 55" xfId="3775" xr:uid="{00000000-0005-0000-0000-0000DA150000}"/>
    <cellStyle name="Percentuale 55 2" xfId="3776" xr:uid="{00000000-0005-0000-0000-0000DB150000}"/>
    <cellStyle name="Percentuale 55 2 2" xfId="3777" xr:uid="{00000000-0005-0000-0000-0000DC150000}"/>
    <cellStyle name="Percentuale 55 3" xfId="3778" xr:uid="{00000000-0005-0000-0000-0000DD150000}"/>
    <cellStyle name="Percentuale 55 3 2" xfId="3779" xr:uid="{00000000-0005-0000-0000-0000DE150000}"/>
    <cellStyle name="Percentuale 55 3 2 2" xfId="3780" xr:uid="{00000000-0005-0000-0000-0000DF150000}"/>
    <cellStyle name="Percentuale 55 3 2 3" xfId="3781" xr:uid="{00000000-0005-0000-0000-0000E0150000}"/>
    <cellStyle name="Percentuale 55 3 3" xfId="3782" xr:uid="{00000000-0005-0000-0000-0000E1150000}"/>
    <cellStyle name="Percentuale 55 3 3 2" xfId="5734" xr:uid="{00000000-0005-0000-0000-0000E2150000}"/>
    <cellStyle name="Percentuale 55 3 4" xfId="3783" xr:uid="{00000000-0005-0000-0000-0000E3150000}"/>
    <cellStyle name="Percentuale 55 4" xfId="3784" xr:uid="{00000000-0005-0000-0000-0000E4150000}"/>
    <cellStyle name="Percentuale 55 4 2" xfId="4805" xr:uid="{00000000-0005-0000-0000-0000E5150000}"/>
    <cellStyle name="Percentuale 55 5" xfId="3785" xr:uid="{00000000-0005-0000-0000-0000E6150000}"/>
    <cellStyle name="Percentuale 55 6" xfId="3786" xr:uid="{00000000-0005-0000-0000-0000E7150000}"/>
    <cellStyle name="Percentuale 55 6 2" xfId="5733" xr:uid="{00000000-0005-0000-0000-0000E8150000}"/>
    <cellStyle name="Percentuale 56" xfId="3787" xr:uid="{00000000-0005-0000-0000-0000E9150000}"/>
    <cellStyle name="Percentuale 56 2" xfId="3788" xr:uid="{00000000-0005-0000-0000-0000EA150000}"/>
    <cellStyle name="Percentuale 56 2 2" xfId="3789" xr:uid="{00000000-0005-0000-0000-0000EB150000}"/>
    <cellStyle name="Percentuale 56 3" xfId="3790" xr:uid="{00000000-0005-0000-0000-0000EC150000}"/>
    <cellStyle name="Percentuale 56 3 2" xfId="3791" xr:uid="{00000000-0005-0000-0000-0000ED150000}"/>
    <cellStyle name="Percentuale 56 3 2 2" xfId="3792" xr:uid="{00000000-0005-0000-0000-0000EE150000}"/>
    <cellStyle name="Percentuale 56 3 2 3" xfId="3793" xr:uid="{00000000-0005-0000-0000-0000EF150000}"/>
    <cellStyle name="Percentuale 56 3 3" xfId="3794" xr:uid="{00000000-0005-0000-0000-0000F0150000}"/>
    <cellStyle name="Percentuale 56 3 3 2" xfId="5736" xr:uid="{00000000-0005-0000-0000-0000F1150000}"/>
    <cellStyle name="Percentuale 56 3 4" xfId="3795" xr:uid="{00000000-0005-0000-0000-0000F2150000}"/>
    <cellStyle name="Percentuale 56 4" xfId="3796" xr:uid="{00000000-0005-0000-0000-0000F3150000}"/>
    <cellStyle name="Percentuale 56 4 2" xfId="4806" xr:uid="{00000000-0005-0000-0000-0000F4150000}"/>
    <cellStyle name="Percentuale 56 5" xfId="3797" xr:uid="{00000000-0005-0000-0000-0000F5150000}"/>
    <cellStyle name="Percentuale 56 6" xfId="3798" xr:uid="{00000000-0005-0000-0000-0000F6150000}"/>
    <cellStyle name="Percentuale 56 6 2" xfId="5735" xr:uid="{00000000-0005-0000-0000-0000F7150000}"/>
    <cellStyle name="Percentuale 57" xfId="3799" xr:uid="{00000000-0005-0000-0000-0000F8150000}"/>
    <cellStyle name="Percentuale 57 2" xfId="3800" xr:uid="{00000000-0005-0000-0000-0000F9150000}"/>
    <cellStyle name="Percentuale 57 2 2" xfId="3801" xr:uid="{00000000-0005-0000-0000-0000FA150000}"/>
    <cellStyle name="Percentuale 57 3" xfId="3802" xr:uid="{00000000-0005-0000-0000-0000FB150000}"/>
    <cellStyle name="Percentuale 57 3 2" xfId="3803" xr:uid="{00000000-0005-0000-0000-0000FC150000}"/>
    <cellStyle name="Percentuale 57 3 2 2" xfId="3804" xr:uid="{00000000-0005-0000-0000-0000FD150000}"/>
    <cellStyle name="Percentuale 57 3 2 3" xfId="3805" xr:uid="{00000000-0005-0000-0000-0000FE150000}"/>
    <cellStyle name="Percentuale 57 3 3" xfId="3806" xr:uid="{00000000-0005-0000-0000-0000FF150000}"/>
    <cellStyle name="Percentuale 57 3 3 2" xfId="5738" xr:uid="{00000000-0005-0000-0000-000000160000}"/>
    <cellStyle name="Percentuale 57 3 4" xfId="3807" xr:uid="{00000000-0005-0000-0000-000001160000}"/>
    <cellStyle name="Percentuale 57 4" xfId="3808" xr:uid="{00000000-0005-0000-0000-000002160000}"/>
    <cellStyle name="Percentuale 57 4 2" xfId="4808" xr:uid="{00000000-0005-0000-0000-000003160000}"/>
    <cellStyle name="Percentuale 57 5" xfId="3809" xr:uid="{00000000-0005-0000-0000-000004160000}"/>
    <cellStyle name="Percentuale 57 6" xfId="3810" xr:uid="{00000000-0005-0000-0000-000005160000}"/>
    <cellStyle name="Percentuale 57 6 2" xfId="5737" xr:uid="{00000000-0005-0000-0000-000006160000}"/>
    <cellStyle name="Percentuale 58" xfId="3811" xr:uid="{00000000-0005-0000-0000-000007160000}"/>
    <cellStyle name="Percentuale 58 2" xfId="3812" xr:uid="{00000000-0005-0000-0000-000008160000}"/>
    <cellStyle name="Percentuale 58 2 2" xfId="3813" xr:uid="{00000000-0005-0000-0000-000009160000}"/>
    <cellStyle name="Percentuale 58 3" xfId="3814" xr:uid="{00000000-0005-0000-0000-00000A160000}"/>
    <cellStyle name="Percentuale 58 3 2" xfId="3815" xr:uid="{00000000-0005-0000-0000-00000B160000}"/>
    <cellStyle name="Percentuale 58 3 2 2" xfId="3816" xr:uid="{00000000-0005-0000-0000-00000C160000}"/>
    <cellStyle name="Percentuale 58 3 2 3" xfId="3817" xr:uid="{00000000-0005-0000-0000-00000D160000}"/>
    <cellStyle name="Percentuale 58 3 3" xfId="3818" xr:uid="{00000000-0005-0000-0000-00000E160000}"/>
    <cellStyle name="Percentuale 58 3 3 2" xfId="5740" xr:uid="{00000000-0005-0000-0000-00000F160000}"/>
    <cellStyle name="Percentuale 58 3 4" xfId="3819" xr:uid="{00000000-0005-0000-0000-000010160000}"/>
    <cellStyle name="Percentuale 58 4" xfId="3820" xr:uid="{00000000-0005-0000-0000-000011160000}"/>
    <cellStyle name="Percentuale 58 4 2" xfId="4809" xr:uid="{00000000-0005-0000-0000-000012160000}"/>
    <cellStyle name="Percentuale 58 5" xfId="3821" xr:uid="{00000000-0005-0000-0000-000013160000}"/>
    <cellStyle name="Percentuale 58 6" xfId="3822" xr:uid="{00000000-0005-0000-0000-000014160000}"/>
    <cellStyle name="Percentuale 58 6 2" xfId="5739" xr:uid="{00000000-0005-0000-0000-000015160000}"/>
    <cellStyle name="Percentuale 59" xfId="3823" xr:uid="{00000000-0005-0000-0000-000016160000}"/>
    <cellStyle name="Percentuale 59 2" xfId="3824" xr:uid="{00000000-0005-0000-0000-000017160000}"/>
    <cellStyle name="Percentuale 59 2 2" xfId="3825" xr:uid="{00000000-0005-0000-0000-000018160000}"/>
    <cellStyle name="Percentuale 59 3" xfId="3826" xr:uid="{00000000-0005-0000-0000-000019160000}"/>
    <cellStyle name="Percentuale 59 3 2" xfId="3827" xr:uid="{00000000-0005-0000-0000-00001A160000}"/>
    <cellStyle name="Percentuale 59 3 2 2" xfId="3828" xr:uid="{00000000-0005-0000-0000-00001B160000}"/>
    <cellStyle name="Percentuale 59 3 2 3" xfId="3829" xr:uid="{00000000-0005-0000-0000-00001C160000}"/>
    <cellStyle name="Percentuale 59 3 3" xfId="3830" xr:uid="{00000000-0005-0000-0000-00001D160000}"/>
    <cellStyle name="Percentuale 59 3 3 2" xfId="5742" xr:uid="{00000000-0005-0000-0000-00001E160000}"/>
    <cellStyle name="Percentuale 59 3 4" xfId="3831" xr:uid="{00000000-0005-0000-0000-00001F160000}"/>
    <cellStyle name="Percentuale 59 4" xfId="3832" xr:uid="{00000000-0005-0000-0000-000020160000}"/>
    <cellStyle name="Percentuale 59 4 2" xfId="4810" xr:uid="{00000000-0005-0000-0000-000021160000}"/>
    <cellStyle name="Percentuale 59 5" xfId="3833" xr:uid="{00000000-0005-0000-0000-000022160000}"/>
    <cellStyle name="Percentuale 59 6" xfId="3834" xr:uid="{00000000-0005-0000-0000-000023160000}"/>
    <cellStyle name="Percentuale 59 6 2" xfId="5741" xr:uid="{00000000-0005-0000-0000-000024160000}"/>
    <cellStyle name="Percentuale 6" xfId="3835" xr:uid="{00000000-0005-0000-0000-000025160000}"/>
    <cellStyle name="Percentuale 6 2" xfId="3836" xr:uid="{00000000-0005-0000-0000-000026160000}"/>
    <cellStyle name="Percentuale 6 2 2" xfId="3837" xr:uid="{00000000-0005-0000-0000-000027160000}"/>
    <cellStyle name="Percentuale 6 3" xfId="3838" xr:uid="{00000000-0005-0000-0000-000028160000}"/>
    <cellStyle name="Percentuale 6 3 2" xfId="3839" xr:uid="{00000000-0005-0000-0000-000029160000}"/>
    <cellStyle name="Percentuale 6 3 2 2" xfId="3840" xr:uid="{00000000-0005-0000-0000-00002A160000}"/>
    <cellStyle name="Percentuale 6 3 2 3" xfId="3841" xr:uid="{00000000-0005-0000-0000-00002B160000}"/>
    <cellStyle name="Percentuale 6 3 3" xfId="3842" xr:uid="{00000000-0005-0000-0000-00002C160000}"/>
    <cellStyle name="Percentuale 6 3 3 2" xfId="5744" xr:uid="{00000000-0005-0000-0000-00002D160000}"/>
    <cellStyle name="Percentuale 6 3 4" xfId="3843" xr:uid="{00000000-0005-0000-0000-00002E160000}"/>
    <cellStyle name="Percentuale 6 4" xfId="3844" xr:uid="{00000000-0005-0000-0000-00002F160000}"/>
    <cellStyle name="Percentuale 6 4 2" xfId="4811" xr:uid="{00000000-0005-0000-0000-000030160000}"/>
    <cellStyle name="Percentuale 6 5" xfId="3845" xr:uid="{00000000-0005-0000-0000-000031160000}"/>
    <cellStyle name="Percentuale 6 6" xfId="3846" xr:uid="{00000000-0005-0000-0000-000032160000}"/>
    <cellStyle name="Percentuale 6 6 2" xfId="5743" xr:uid="{00000000-0005-0000-0000-000033160000}"/>
    <cellStyle name="Percentuale 60" xfId="3847" xr:uid="{00000000-0005-0000-0000-000034160000}"/>
    <cellStyle name="Percentuale 60 2" xfId="3848" xr:uid="{00000000-0005-0000-0000-000035160000}"/>
    <cellStyle name="Percentuale 60 2 2" xfId="3849" xr:uid="{00000000-0005-0000-0000-000036160000}"/>
    <cellStyle name="Percentuale 60 3" xfId="3850" xr:uid="{00000000-0005-0000-0000-000037160000}"/>
    <cellStyle name="Percentuale 60 3 2" xfId="3851" xr:uid="{00000000-0005-0000-0000-000038160000}"/>
    <cellStyle name="Percentuale 60 3 2 2" xfId="3852" xr:uid="{00000000-0005-0000-0000-000039160000}"/>
    <cellStyle name="Percentuale 60 3 2 3" xfId="3853" xr:uid="{00000000-0005-0000-0000-00003A160000}"/>
    <cellStyle name="Percentuale 60 3 3" xfId="3854" xr:uid="{00000000-0005-0000-0000-00003B160000}"/>
    <cellStyle name="Percentuale 60 3 3 2" xfId="5746" xr:uid="{00000000-0005-0000-0000-00003C160000}"/>
    <cellStyle name="Percentuale 60 3 4" xfId="3855" xr:uid="{00000000-0005-0000-0000-00003D160000}"/>
    <cellStyle name="Percentuale 60 4" xfId="3856" xr:uid="{00000000-0005-0000-0000-00003E160000}"/>
    <cellStyle name="Percentuale 60 4 2" xfId="4812" xr:uid="{00000000-0005-0000-0000-00003F160000}"/>
    <cellStyle name="Percentuale 60 5" xfId="3857" xr:uid="{00000000-0005-0000-0000-000040160000}"/>
    <cellStyle name="Percentuale 60 6" xfId="3858" xr:uid="{00000000-0005-0000-0000-000041160000}"/>
    <cellStyle name="Percentuale 60 6 2" xfId="5745" xr:uid="{00000000-0005-0000-0000-000042160000}"/>
    <cellStyle name="Percentuale 61" xfId="3859" xr:uid="{00000000-0005-0000-0000-000043160000}"/>
    <cellStyle name="Percentuale 61 2" xfId="3860" xr:uid="{00000000-0005-0000-0000-000044160000}"/>
    <cellStyle name="Percentuale 61 2 2" xfId="3861" xr:uid="{00000000-0005-0000-0000-000045160000}"/>
    <cellStyle name="Percentuale 61 3" xfId="3862" xr:uid="{00000000-0005-0000-0000-000046160000}"/>
    <cellStyle name="Percentuale 61 3 2" xfId="3863" xr:uid="{00000000-0005-0000-0000-000047160000}"/>
    <cellStyle name="Percentuale 61 3 2 2" xfId="3864" xr:uid="{00000000-0005-0000-0000-000048160000}"/>
    <cellStyle name="Percentuale 61 3 2 3" xfId="3865" xr:uid="{00000000-0005-0000-0000-000049160000}"/>
    <cellStyle name="Percentuale 61 3 3" xfId="3866" xr:uid="{00000000-0005-0000-0000-00004A160000}"/>
    <cellStyle name="Percentuale 61 3 3 2" xfId="5748" xr:uid="{00000000-0005-0000-0000-00004B160000}"/>
    <cellStyle name="Percentuale 61 3 4" xfId="3867" xr:uid="{00000000-0005-0000-0000-00004C160000}"/>
    <cellStyle name="Percentuale 61 4" xfId="3868" xr:uid="{00000000-0005-0000-0000-00004D160000}"/>
    <cellStyle name="Percentuale 61 4 2" xfId="4813" xr:uid="{00000000-0005-0000-0000-00004E160000}"/>
    <cellStyle name="Percentuale 61 5" xfId="3869" xr:uid="{00000000-0005-0000-0000-00004F160000}"/>
    <cellStyle name="Percentuale 61 6" xfId="3870" xr:uid="{00000000-0005-0000-0000-000050160000}"/>
    <cellStyle name="Percentuale 61 6 2" xfId="5747" xr:uid="{00000000-0005-0000-0000-000051160000}"/>
    <cellStyle name="Percentuale 62" xfId="3871" xr:uid="{00000000-0005-0000-0000-000052160000}"/>
    <cellStyle name="Percentuale 62 2" xfId="3872" xr:uid="{00000000-0005-0000-0000-000053160000}"/>
    <cellStyle name="Percentuale 63" xfId="3873" xr:uid="{00000000-0005-0000-0000-000054160000}"/>
    <cellStyle name="Percentuale 63 2" xfId="3874" xr:uid="{00000000-0005-0000-0000-000055160000}"/>
    <cellStyle name="Percentuale 64" xfId="3875" xr:uid="{00000000-0005-0000-0000-000056160000}"/>
    <cellStyle name="Percentuale 64 2" xfId="3876" xr:uid="{00000000-0005-0000-0000-000057160000}"/>
    <cellStyle name="Percentuale 65" xfId="3877" xr:uid="{00000000-0005-0000-0000-000058160000}"/>
    <cellStyle name="Percentuale 65 2" xfId="3878" xr:uid="{00000000-0005-0000-0000-000059160000}"/>
    <cellStyle name="Percentuale 66" xfId="3879" xr:uid="{00000000-0005-0000-0000-00005A160000}"/>
    <cellStyle name="Percentuale 66 2" xfId="3880" xr:uid="{00000000-0005-0000-0000-00005B160000}"/>
    <cellStyle name="Percentuale 67" xfId="3881" xr:uid="{00000000-0005-0000-0000-00005C160000}"/>
    <cellStyle name="Percentuale 67 2" xfId="3882" xr:uid="{00000000-0005-0000-0000-00005D160000}"/>
    <cellStyle name="Percentuale 68" xfId="3883" xr:uid="{00000000-0005-0000-0000-00005E160000}"/>
    <cellStyle name="Percentuale 68 2" xfId="3884" xr:uid="{00000000-0005-0000-0000-00005F160000}"/>
    <cellStyle name="Percentuale 68 2 2" xfId="3885" xr:uid="{00000000-0005-0000-0000-000060160000}"/>
    <cellStyle name="Percentuale 68 3" xfId="3886" xr:uid="{00000000-0005-0000-0000-000061160000}"/>
    <cellStyle name="Percentuale 68 3 2" xfId="3887" xr:uid="{00000000-0005-0000-0000-000062160000}"/>
    <cellStyle name="Percentuale 68 3 2 2" xfId="3888" xr:uid="{00000000-0005-0000-0000-000063160000}"/>
    <cellStyle name="Percentuale 68 3 2 3" xfId="3889" xr:uid="{00000000-0005-0000-0000-000064160000}"/>
    <cellStyle name="Percentuale 68 3 3" xfId="3890" xr:uid="{00000000-0005-0000-0000-000065160000}"/>
    <cellStyle name="Percentuale 68 3 3 2" xfId="5750" xr:uid="{00000000-0005-0000-0000-000066160000}"/>
    <cellStyle name="Percentuale 68 3 4" xfId="3891" xr:uid="{00000000-0005-0000-0000-000067160000}"/>
    <cellStyle name="Percentuale 68 4" xfId="3892" xr:uid="{00000000-0005-0000-0000-000068160000}"/>
    <cellStyle name="Percentuale 68 4 2" xfId="4814" xr:uid="{00000000-0005-0000-0000-000069160000}"/>
    <cellStyle name="Percentuale 68 5" xfId="3893" xr:uid="{00000000-0005-0000-0000-00006A160000}"/>
    <cellStyle name="Percentuale 68 6" xfId="3894" xr:uid="{00000000-0005-0000-0000-00006B160000}"/>
    <cellStyle name="Percentuale 68 6 2" xfId="5749" xr:uid="{00000000-0005-0000-0000-00006C160000}"/>
    <cellStyle name="Percentuale 69" xfId="3895" xr:uid="{00000000-0005-0000-0000-00006D160000}"/>
    <cellStyle name="Percentuale 69 2" xfId="3896" xr:uid="{00000000-0005-0000-0000-00006E160000}"/>
    <cellStyle name="Percentuale 69 2 2" xfId="3897" xr:uid="{00000000-0005-0000-0000-00006F160000}"/>
    <cellStyle name="Percentuale 69 3" xfId="3898" xr:uid="{00000000-0005-0000-0000-000070160000}"/>
    <cellStyle name="Percentuale 69 3 2" xfId="3899" xr:uid="{00000000-0005-0000-0000-000071160000}"/>
    <cellStyle name="Percentuale 69 3 2 2" xfId="3900" xr:uid="{00000000-0005-0000-0000-000072160000}"/>
    <cellStyle name="Percentuale 69 3 2 3" xfId="3901" xr:uid="{00000000-0005-0000-0000-000073160000}"/>
    <cellStyle name="Percentuale 69 3 3" xfId="3902" xr:uid="{00000000-0005-0000-0000-000074160000}"/>
    <cellStyle name="Percentuale 69 3 3 2" xfId="5752" xr:uid="{00000000-0005-0000-0000-000075160000}"/>
    <cellStyle name="Percentuale 69 3 4" xfId="3903" xr:uid="{00000000-0005-0000-0000-000076160000}"/>
    <cellStyle name="Percentuale 69 4" xfId="3904" xr:uid="{00000000-0005-0000-0000-000077160000}"/>
    <cellStyle name="Percentuale 69 4 2" xfId="4815" xr:uid="{00000000-0005-0000-0000-000078160000}"/>
    <cellStyle name="Percentuale 69 5" xfId="3905" xr:uid="{00000000-0005-0000-0000-000079160000}"/>
    <cellStyle name="Percentuale 69 6" xfId="3906" xr:uid="{00000000-0005-0000-0000-00007A160000}"/>
    <cellStyle name="Percentuale 69 6 2" xfId="5751" xr:uid="{00000000-0005-0000-0000-00007B160000}"/>
    <cellStyle name="Percentuale 7" xfId="3907" xr:uid="{00000000-0005-0000-0000-00007C160000}"/>
    <cellStyle name="Percentuale 7 2" xfId="3908" xr:uid="{00000000-0005-0000-0000-00007D160000}"/>
    <cellStyle name="Percentuale 7 2 2" xfId="3909" xr:uid="{00000000-0005-0000-0000-00007E160000}"/>
    <cellStyle name="Percentuale 7 3" xfId="3910" xr:uid="{00000000-0005-0000-0000-00007F160000}"/>
    <cellStyle name="Percentuale 7 3 2" xfId="3911" xr:uid="{00000000-0005-0000-0000-000080160000}"/>
    <cellStyle name="Percentuale 7 3 2 2" xfId="3912" xr:uid="{00000000-0005-0000-0000-000081160000}"/>
    <cellStyle name="Percentuale 7 3 2 3" xfId="3913" xr:uid="{00000000-0005-0000-0000-000082160000}"/>
    <cellStyle name="Percentuale 7 3 3" xfId="3914" xr:uid="{00000000-0005-0000-0000-000083160000}"/>
    <cellStyle name="Percentuale 7 3 3 2" xfId="5754" xr:uid="{00000000-0005-0000-0000-000084160000}"/>
    <cellStyle name="Percentuale 7 3 4" xfId="3915" xr:uid="{00000000-0005-0000-0000-000085160000}"/>
    <cellStyle name="Percentuale 7 4" xfId="3916" xr:uid="{00000000-0005-0000-0000-000086160000}"/>
    <cellStyle name="Percentuale 7 4 2" xfId="4816" xr:uid="{00000000-0005-0000-0000-000087160000}"/>
    <cellStyle name="Percentuale 7 5" xfId="3917" xr:uid="{00000000-0005-0000-0000-000088160000}"/>
    <cellStyle name="Percentuale 7 6" xfId="3918" xr:uid="{00000000-0005-0000-0000-000089160000}"/>
    <cellStyle name="Percentuale 7 6 2" xfId="5753" xr:uid="{00000000-0005-0000-0000-00008A160000}"/>
    <cellStyle name="Percentuale 8" xfId="3919" xr:uid="{00000000-0005-0000-0000-00008B160000}"/>
    <cellStyle name="Percentuale 8 2" xfId="3920" xr:uid="{00000000-0005-0000-0000-00008C160000}"/>
    <cellStyle name="Percentuale 8 2 2" xfId="3921" xr:uid="{00000000-0005-0000-0000-00008D160000}"/>
    <cellStyle name="Percentuale 8 3" xfId="3922" xr:uid="{00000000-0005-0000-0000-00008E160000}"/>
    <cellStyle name="Percentuale 8 3 2" xfId="3923" xr:uid="{00000000-0005-0000-0000-00008F160000}"/>
    <cellStyle name="Percentuale 8 3 2 2" xfId="3924" xr:uid="{00000000-0005-0000-0000-000090160000}"/>
    <cellStyle name="Percentuale 8 3 2 3" xfId="3925" xr:uid="{00000000-0005-0000-0000-000091160000}"/>
    <cellStyle name="Percentuale 8 3 3" xfId="3926" xr:uid="{00000000-0005-0000-0000-000092160000}"/>
    <cellStyle name="Percentuale 8 3 3 2" xfId="5756" xr:uid="{00000000-0005-0000-0000-000093160000}"/>
    <cellStyle name="Percentuale 8 3 4" xfId="3927" xr:uid="{00000000-0005-0000-0000-000094160000}"/>
    <cellStyle name="Percentuale 8 4" xfId="3928" xr:uid="{00000000-0005-0000-0000-000095160000}"/>
    <cellStyle name="Percentuale 8 4 2" xfId="4817" xr:uid="{00000000-0005-0000-0000-000096160000}"/>
    <cellStyle name="Percentuale 8 5" xfId="3929" xr:uid="{00000000-0005-0000-0000-000097160000}"/>
    <cellStyle name="Percentuale 8 6" xfId="3930" xr:uid="{00000000-0005-0000-0000-000098160000}"/>
    <cellStyle name="Percentuale 8 6 2" xfId="5755" xr:uid="{00000000-0005-0000-0000-000099160000}"/>
    <cellStyle name="Percentuale 9" xfId="3931" xr:uid="{00000000-0005-0000-0000-00009A160000}"/>
    <cellStyle name="Percentuale 9 2" xfId="3932" xr:uid="{00000000-0005-0000-0000-00009B160000}"/>
    <cellStyle name="Percentuale 9 2 2" xfId="3933" xr:uid="{00000000-0005-0000-0000-00009C160000}"/>
    <cellStyle name="Percentuale 9 3" xfId="3934" xr:uid="{00000000-0005-0000-0000-00009D160000}"/>
    <cellStyle name="Percentuale 9 3 2" xfId="3935" xr:uid="{00000000-0005-0000-0000-00009E160000}"/>
    <cellStyle name="Percentuale 9 3 2 2" xfId="3936" xr:uid="{00000000-0005-0000-0000-00009F160000}"/>
    <cellStyle name="Percentuale 9 3 2 3" xfId="3937" xr:uid="{00000000-0005-0000-0000-0000A0160000}"/>
    <cellStyle name="Percentuale 9 3 3" xfId="3938" xr:uid="{00000000-0005-0000-0000-0000A1160000}"/>
    <cellStyle name="Percentuale 9 3 3 2" xfId="5758" xr:uid="{00000000-0005-0000-0000-0000A2160000}"/>
    <cellStyle name="Percentuale 9 3 4" xfId="3939" xr:uid="{00000000-0005-0000-0000-0000A3160000}"/>
    <cellStyle name="Percentuale 9 4" xfId="3940" xr:uid="{00000000-0005-0000-0000-0000A4160000}"/>
    <cellStyle name="Percentuale 9 4 2" xfId="4818" xr:uid="{00000000-0005-0000-0000-0000A5160000}"/>
    <cellStyle name="Percentuale 9 5" xfId="3941" xr:uid="{00000000-0005-0000-0000-0000A6160000}"/>
    <cellStyle name="Percentuale 9 6" xfId="3942" xr:uid="{00000000-0005-0000-0000-0000A7160000}"/>
    <cellStyle name="Percentuale 9 6 2" xfId="5757" xr:uid="{00000000-0005-0000-0000-0000A8160000}"/>
    <cellStyle name="Procent 2" xfId="3943" xr:uid="{00000000-0005-0000-0000-0000A9160000}"/>
    <cellStyle name="Procent 3" xfId="3944" xr:uid="{00000000-0005-0000-0000-0000AA160000}"/>
    <cellStyle name="Standard_Sce_D_Extraction" xfId="3945" xr:uid="{00000000-0005-0000-0000-0000AB160000}"/>
    <cellStyle name="Testo avviso" xfId="3946" xr:uid="{00000000-0005-0000-0000-0000AC160000}"/>
    <cellStyle name="Testo descrittivo" xfId="3947" xr:uid="{00000000-0005-0000-0000-0000AD160000}"/>
    <cellStyle name="Titolo" xfId="3948" xr:uid="{00000000-0005-0000-0000-0000AE160000}"/>
    <cellStyle name="Titolo 1" xfId="3949" xr:uid="{00000000-0005-0000-0000-0000AF160000}"/>
    <cellStyle name="Titolo 1 2" xfId="3950" xr:uid="{00000000-0005-0000-0000-0000B0160000}"/>
    <cellStyle name="Titolo 2" xfId="3951" xr:uid="{00000000-0005-0000-0000-0000B1160000}"/>
    <cellStyle name="Titolo 2 2" xfId="3952" xr:uid="{00000000-0005-0000-0000-0000B2160000}"/>
    <cellStyle name="Titolo 3" xfId="3953" xr:uid="{00000000-0005-0000-0000-0000B3160000}"/>
    <cellStyle name="Titolo 3 2" xfId="3954" xr:uid="{00000000-0005-0000-0000-0000B4160000}"/>
    <cellStyle name="Titolo 3 2 2" xfId="4621" xr:uid="{00000000-0005-0000-0000-0000B5160000}"/>
    <cellStyle name="Titolo 3 2 3" xfId="4823" xr:uid="{00000000-0005-0000-0000-0000B6160000}"/>
    <cellStyle name="Titolo 3 3" xfId="4824" xr:uid="{00000000-0005-0000-0000-0000B7160000}"/>
    <cellStyle name="Titolo 3 3 2" xfId="4622" xr:uid="{00000000-0005-0000-0000-0000B8160000}"/>
    <cellStyle name="Titolo 3 3 3" xfId="5712" xr:uid="{00000000-0005-0000-0000-0000B9160000}"/>
    <cellStyle name="Titolo 4" xfId="3955" xr:uid="{00000000-0005-0000-0000-0000BA160000}"/>
    <cellStyle name="Totale" xfId="3956" xr:uid="{00000000-0005-0000-0000-0000BB160000}"/>
    <cellStyle name="Totale 2" xfId="3957" xr:uid="{00000000-0005-0000-0000-0000BC160000}"/>
    <cellStyle name="Totale 2 2" xfId="4826" xr:uid="{00000000-0005-0000-0000-0000BD160000}"/>
    <cellStyle name="Totale 2 3" xfId="4785" xr:uid="{00000000-0005-0000-0000-0000BE160000}"/>
    <cellStyle name="Totale 3" xfId="3958" xr:uid="{00000000-0005-0000-0000-0000BF160000}"/>
    <cellStyle name="Totale 3 2" xfId="4827" xr:uid="{00000000-0005-0000-0000-0000C0160000}"/>
    <cellStyle name="Totale 3 3" xfId="5392" xr:uid="{00000000-0005-0000-0000-0000C1160000}"/>
    <cellStyle name="Totale 4" xfId="4825" xr:uid="{00000000-0005-0000-0000-0000C2160000}"/>
    <cellStyle name="Totale 4 2" xfId="4620" xr:uid="{00000000-0005-0000-0000-0000C3160000}"/>
    <cellStyle name="Usikre tal" xfId="4716" xr:uid="{00000000-0005-0000-0000-0000C4160000}"/>
    <cellStyle name="Valore non valido" xfId="3959" xr:uid="{00000000-0005-0000-0000-0000C5160000}"/>
    <cellStyle name="Valore valido" xfId="3960" xr:uid="{00000000-0005-0000-0000-0000C6160000}"/>
    <cellStyle name="Обычный_CRF2002 (1)" xfId="3961" xr:uid="{00000000-0005-0000-0000-0000C716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2:E27"/>
  <sheetViews>
    <sheetView topLeftCell="B1" workbookViewId="0">
      <selection activeCell="D11" sqref="D11"/>
    </sheetView>
  </sheetViews>
  <sheetFormatPr defaultRowHeight="14.4"/>
  <cols>
    <col min="1" max="1" width="11" bestFit="1" customWidth="1"/>
    <col min="2" max="2" width="23.77734375" bestFit="1" customWidth="1"/>
    <col min="3" max="3" width="15.109375" bestFit="1" customWidth="1"/>
    <col min="4" max="4" width="18.77734375" bestFit="1" customWidth="1"/>
    <col min="5" max="5" width="122.44140625" bestFit="1" customWidth="1"/>
  </cols>
  <sheetData>
    <row r="2" spans="1:5">
      <c r="A2" s="29" t="s">
        <v>29</v>
      </c>
      <c r="B2" s="30" t="s">
        <v>30</v>
      </c>
      <c r="C2" s="30" t="s">
        <v>31</v>
      </c>
      <c r="D2" s="30" t="s">
        <v>32</v>
      </c>
      <c r="E2" s="30" t="s">
        <v>33</v>
      </c>
    </row>
    <row r="3" spans="1:5" s="75" customFormat="1">
      <c r="A3" s="137">
        <v>43145</v>
      </c>
      <c r="B3" s="32" t="s">
        <v>184</v>
      </c>
      <c r="C3" s="32" t="s">
        <v>80</v>
      </c>
      <c r="D3" s="32"/>
      <c r="E3" s="32" t="s">
        <v>248</v>
      </c>
    </row>
    <row r="4" spans="1:5" s="75" customFormat="1">
      <c r="A4" s="108">
        <v>43046</v>
      </c>
      <c r="B4" s="32" t="s">
        <v>184</v>
      </c>
      <c r="C4" s="30"/>
      <c r="D4" s="30"/>
      <c r="E4" s="32" t="s">
        <v>247</v>
      </c>
    </row>
    <row r="5" spans="1:5" s="75" customFormat="1">
      <c r="A5" s="108">
        <v>42979</v>
      </c>
      <c r="B5" s="32" t="s">
        <v>184</v>
      </c>
      <c r="C5" s="32" t="s">
        <v>70</v>
      </c>
      <c r="D5" s="30"/>
      <c r="E5" s="32" t="s">
        <v>204</v>
      </c>
    </row>
    <row r="6" spans="1:5" s="75" customFormat="1">
      <c r="A6" s="108">
        <v>42980</v>
      </c>
      <c r="B6" s="32" t="s">
        <v>184</v>
      </c>
      <c r="C6" s="32" t="s">
        <v>80</v>
      </c>
      <c r="D6" s="30"/>
      <c r="E6" s="32" t="s">
        <v>205</v>
      </c>
    </row>
    <row r="7" spans="1:5" s="75" customFormat="1">
      <c r="A7" s="108">
        <v>42884</v>
      </c>
      <c r="B7" s="32" t="s">
        <v>184</v>
      </c>
      <c r="C7" s="32"/>
      <c r="D7" s="32"/>
      <c r="E7" s="32" t="s">
        <v>183</v>
      </c>
    </row>
    <row r="8" spans="1:5" s="75" customFormat="1">
      <c r="A8" s="31">
        <v>42578</v>
      </c>
      <c r="B8" s="32" t="s">
        <v>34</v>
      </c>
      <c r="C8" s="32" t="s">
        <v>70</v>
      </c>
      <c r="D8" s="32"/>
      <c r="E8" s="32" t="s">
        <v>96</v>
      </c>
    </row>
    <row r="9" spans="1:5" s="75" customFormat="1">
      <c r="A9" s="31">
        <v>42521</v>
      </c>
      <c r="B9" s="32" t="s">
        <v>34</v>
      </c>
      <c r="C9" s="32" t="s">
        <v>93</v>
      </c>
      <c r="D9" s="30"/>
      <c r="E9" s="32" t="s">
        <v>94</v>
      </c>
    </row>
    <row r="10" spans="1:5" s="75" customFormat="1">
      <c r="A10" s="31">
        <v>42510</v>
      </c>
      <c r="B10" s="32" t="s">
        <v>34</v>
      </c>
      <c r="C10" s="32" t="s">
        <v>86</v>
      </c>
      <c r="D10" s="32"/>
      <c r="E10" s="32" t="s">
        <v>87</v>
      </c>
    </row>
    <row r="11" spans="1:5" s="75" customFormat="1">
      <c r="A11" s="31">
        <v>42508</v>
      </c>
      <c r="B11" s="32" t="s">
        <v>34</v>
      </c>
      <c r="C11" s="32" t="s">
        <v>81</v>
      </c>
      <c r="D11" s="32"/>
      <c r="E11" s="32" t="s">
        <v>95</v>
      </c>
    </row>
    <row r="12" spans="1:5" s="12" customFormat="1">
      <c r="A12" s="31">
        <v>42499</v>
      </c>
      <c r="B12" s="32" t="s">
        <v>34</v>
      </c>
      <c r="C12" s="32" t="s">
        <v>70</v>
      </c>
      <c r="D12" s="32"/>
      <c r="E12" s="32" t="s">
        <v>38</v>
      </c>
    </row>
    <row r="13" spans="1:5" s="12" customFormat="1">
      <c r="A13" s="31">
        <v>42499</v>
      </c>
      <c r="B13" s="32" t="s">
        <v>34</v>
      </c>
      <c r="C13" s="32" t="s">
        <v>70</v>
      </c>
      <c r="D13" s="32"/>
      <c r="E13" s="32" t="s">
        <v>37</v>
      </c>
    </row>
    <row r="14" spans="1:5">
      <c r="A14" s="31">
        <v>42499</v>
      </c>
      <c r="B14" s="32" t="s">
        <v>34</v>
      </c>
      <c r="C14" s="32" t="s">
        <v>35</v>
      </c>
      <c r="D14" s="32"/>
      <c r="E14" s="32" t="s">
        <v>71</v>
      </c>
    </row>
    <row r="15" spans="1:5">
      <c r="A15" s="31">
        <v>42499</v>
      </c>
      <c r="B15" s="32" t="s">
        <v>34</v>
      </c>
      <c r="C15" s="32" t="s">
        <v>70</v>
      </c>
      <c r="D15" s="32"/>
      <c r="E15" s="32" t="s">
        <v>36</v>
      </c>
    </row>
    <row r="27" spans="1:1">
      <c r="A27" t="s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C26"/>
  <sheetViews>
    <sheetView workbookViewId="0">
      <selection activeCell="C16" sqref="C16"/>
    </sheetView>
  </sheetViews>
  <sheetFormatPr defaultRowHeight="14.4"/>
  <cols>
    <col min="2" max="2" width="28.77734375" bestFit="1" customWidth="1"/>
    <col min="3" max="3" width="178.88671875" bestFit="1" customWidth="1"/>
  </cols>
  <sheetData>
    <row r="1" spans="2:3" ht="18">
      <c r="B1" s="65" t="s">
        <v>33</v>
      </c>
      <c r="C1" s="66"/>
    </row>
    <row r="2" spans="2:3">
      <c r="B2" s="66"/>
      <c r="C2" s="66"/>
    </row>
    <row r="3" spans="2:3">
      <c r="B3" s="67" t="s">
        <v>73</v>
      </c>
      <c r="C3" s="70" t="s">
        <v>91</v>
      </c>
    </row>
    <row r="4" spans="2:3">
      <c r="B4" s="67" t="s">
        <v>74</v>
      </c>
      <c r="C4" s="70" t="s">
        <v>92</v>
      </c>
    </row>
    <row r="5" spans="2:3">
      <c r="B5" s="67"/>
      <c r="C5" s="66"/>
    </row>
    <row r="6" spans="2:3">
      <c r="B6" s="67" t="s">
        <v>75</v>
      </c>
      <c r="C6" s="68" t="s">
        <v>76</v>
      </c>
    </row>
    <row r="7" spans="2:3">
      <c r="B7" s="67"/>
      <c r="C7" s="66"/>
    </row>
    <row r="8" spans="2:3">
      <c r="B8" s="69" t="s">
        <v>77</v>
      </c>
      <c r="C8" s="66"/>
    </row>
    <row r="9" spans="2:3">
      <c r="B9" s="67"/>
      <c r="C9" s="66"/>
    </row>
    <row r="10" spans="2:3">
      <c r="B10" s="73" t="s">
        <v>35</v>
      </c>
      <c r="C10" s="70" t="s">
        <v>78</v>
      </c>
    </row>
    <row r="12" spans="2:3">
      <c r="B12" s="74" t="s">
        <v>70</v>
      </c>
      <c r="C12" s="70" t="s">
        <v>79</v>
      </c>
    </row>
    <row r="13" spans="2:3">
      <c r="B13" s="74" t="s">
        <v>80</v>
      </c>
      <c r="C13" s="70" t="s">
        <v>88</v>
      </c>
    </row>
    <row r="15" spans="2:3">
      <c r="B15" s="71"/>
      <c r="C15" s="72"/>
    </row>
    <row r="16" spans="2:3">
      <c r="B16" s="71"/>
      <c r="C16" s="72"/>
    </row>
    <row r="17" spans="2:3">
      <c r="B17" s="71"/>
      <c r="C17" s="72"/>
    </row>
    <row r="18" spans="2:3">
      <c r="B18" s="71"/>
      <c r="C18" s="72"/>
    </row>
    <row r="19" spans="2:3">
      <c r="B19" s="71"/>
      <c r="C19" s="72"/>
    </row>
    <row r="20" spans="2:3">
      <c r="B20" s="71"/>
      <c r="C20" s="72"/>
    </row>
    <row r="21" spans="2:3">
      <c r="B21" s="71"/>
      <c r="C21" s="72"/>
    </row>
    <row r="22" spans="2:3">
      <c r="B22" s="71"/>
      <c r="C22" s="72"/>
    </row>
    <row r="23" spans="2:3">
      <c r="B23" s="71"/>
      <c r="C23" s="72"/>
    </row>
    <row r="24" spans="2:3">
      <c r="B24" s="71"/>
      <c r="C24" s="72"/>
    </row>
    <row r="25" spans="2:3">
      <c r="B25" s="71"/>
      <c r="C25" s="72"/>
    </row>
    <row r="26" spans="2:3">
      <c r="B26" s="71"/>
      <c r="C26" s="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2:AC368"/>
  <sheetViews>
    <sheetView zoomScale="85" zoomScaleNormal="85" workbookViewId="0">
      <selection activeCell="A367" sqref="A367:XFD367"/>
    </sheetView>
  </sheetViews>
  <sheetFormatPr defaultRowHeight="14.4"/>
  <cols>
    <col min="5" max="5" width="9.88671875" style="62" customWidth="1"/>
    <col min="6" max="6" width="17.21875" bestFit="1" customWidth="1"/>
    <col min="9" max="10" width="9.109375" style="75"/>
    <col min="12" max="13" width="9.5546875" bestFit="1" customWidth="1"/>
    <col min="14" max="15" width="9.5546875" style="75" customWidth="1"/>
    <col min="36" max="36" width="15.5546875" customWidth="1"/>
  </cols>
  <sheetData>
    <row r="2" spans="2:29">
      <c r="B2" s="1" t="s">
        <v>13</v>
      </c>
      <c r="C2" s="2"/>
      <c r="D2" s="2"/>
      <c r="E2" s="59"/>
      <c r="F2" s="2"/>
      <c r="G2" s="2"/>
      <c r="H2" s="2"/>
      <c r="I2" s="2"/>
      <c r="J2" s="2"/>
      <c r="L2" s="164" t="s">
        <v>19</v>
      </c>
      <c r="M2" s="164"/>
      <c r="N2" s="82"/>
      <c r="O2" s="82"/>
    </row>
    <row r="3" spans="2:29" ht="15" thickBot="1">
      <c r="B3" s="3" t="s">
        <v>14</v>
      </c>
      <c r="C3" s="3" t="s">
        <v>6</v>
      </c>
      <c r="D3" s="3" t="s">
        <v>15</v>
      </c>
      <c r="E3" s="60" t="s">
        <v>1</v>
      </c>
      <c r="F3" s="3" t="s">
        <v>2</v>
      </c>
      <c r="G3" s="4" t="s">
        <v>176</v>
      </c>
      <c r="H3" s="4" t="s">
        <v>177</v>
      </c>
      <c r="I3" s="103" t="s">
        <v>178</v>
      </c>
      <c r="J3" s="103" t="s">
        <v>179</v>
      </c>
      <c r="L3" s="4" t="s">
        <v>176</v>
      </c>
      <c r="M3" s="4" t="s">
        <v>177</v>
      </c>
      <c r="N3" s="103" t="s">
        <v>178</v>
      </c>
      <c r="O3" s="103" t="s">
        <v>179</v>
      </c>
    </row>
    <row r="4" spans="2:29">
      <c r="B4" t="s">
        <v>16</v>
      </c>
      <c r="C4" t="s">
        <v>18</v>
      </c>
      <c r="D4" s="5" t="s">
        <v>17</v>
      </c>
      <c r="E4" s="61">
        <v>2010</v>
      </c>
      <c r="F4" t="str">
        <f>"IND"&amp;Q4&amp;"MTBNGAE1"</f>
        <v>INDADMTBNGAE1</v>
      </c>
      <c r="G4" s="6">
        <v>1.39010233050389</v>
      </c>
      <c r="H4" s="6">
        <v>0.347525582625972</v>
      </c>
      <c r="I4" s="6">
        <v>27.106995444825799</v>
      </c>
      <c r="J4" s="6">
        <v>20.1564837923064</v>
      </c>
      <c r="L4" s="50">
        <f>G4/SUM($G4:$G13)</f>
        <v>6.2149791213539043E-2</v>
      </c>
      <c r="M4" s="8">
        <f>H4/SUM($H4:$H13)</f>
        <v>6.2149791213538835E-2</v>
      </c>
      <c r="N4" s="80">
        <f>I4/SUM($I4:$I13)</f>
        <v>6.2149791213538801E-2</v>
      </c>
      <c r="O4" s="80">
        <f>J4/SUM($J4:$J13)</f>
        <v>6.2149791213538856E-2</v>
      </c>
      <c r="Q4" s="104" t="s">
        <v>44</v>
      </c>
    </row>
    <row r="5" spans="2:29">
      <c r="B5" t="s">
        <v>16</v>
      </c>
      <c r="C5" t="s">
        <v>18</v>
      </c>
      <c r="D5" s="5" t="s">
        <v>17</v>
      </c>
      <c r="E5" s="62">
        <f>$E$4</f>
        <v>2010</v>
      </c>
      <c r="F5" t="str">
        <f>"IND"&amp;Q5&amp;"MTBCOAE1"</f>
        <v>INDADMTBCOAE1</v>
      </c>
      <c r="G5" s="6">
        <v>0</v>
      </c>
      <c r="H5" s="6">
        <v>0</v>
      </c>
      <c r="I5" s="6">
        <v>0</v>
      </c>
      <c r="J5" s="6">
        <v>0</v>
      </c>
      <c r="L5" s="8">
        <f>G5/SUM($G4:$G13)</f>
        <v>0</v>
      </c>
      <c r="M5" s="8">
        <f>H5/SUM($H4:$H13)</f>
        <v>0</v>
      </c>
      <c r="N5" s="80">
        <f>I5/SUM($I4:$I13)</f>
        <v>0</v>
      </c>
      <c r="O5" s="80">
        <f>J5/SUM($J4:$J13)</f>
        <v>0</v>
      </c>
      <c r="Q5" s="104" t="s">
        <v>44</v>
      </c>
      <c r="S5" s="48"/>
      <c r="T5" s="75"/>
      <c r="U5" s="75"/>
      <c r="V5" s="75"/>
      <c r="W5" s="75"/>
      <c r="X5" s="75"/>
      <c r="Y5" s="75"/>
      <c r="Z5" s="75"/>
      <c r="AA5" s="75"/>
      <c r="AB5" s="75"/>
    </row>
    <row r="6" spans="2:29">
      <c r="B6" t="s">
        <v>16</v>
      </c>
      <c r="C6" t="s">
        <v>18</v>
      </c>
      <c r="D6" s="5" t="s">
        <v>17</v>
      </c>
      <c r="E6" s="62">
        <f t="shared" ref="E6:E31" si="0">$E$4</f>
        <v>2010</v>
      </c>
      <c r="F6" t="str">
        <f>"IND"&amp;Q6&amp;"MTBDSLE1"</f>
        <v>INDADMTBDSLE1</v>
      </c>
      <c r="G6" s="6">
        <v>3.0477520386483801</v>
      </c>
      <c r="H6" s="6">
        <v>0.76193800966209602</v>
      </c>
      <c r="I6" s="6">
        <v>59.4311647536435</v>
      </c>
      <c r="J6" s="6">
        <v>44.192404560401599</v>
      </c>
      <c r="L6" s="8">
        <f>G6/SUM($G4:$G13)</f>
        <v>0.13626130157193111</v>
      </c>
      <c r="M6" s="8">
        <f>H6/SUM($H4:$H13)</f>
        <v>0.13626130157193103</v>
      </c>
      <c r="N6" s="80">
        <f>I6/SUM($I4:$I13)</f>
        <v>0.13626130157193106</v>
      </c>
      <c r="O6" s="80">
        <f>J6/SUM($J4:$J13)</f>
        <v>0.136261301571931</v>
      </c>
      <c r="Q6" s="104" t="s">
        <v>44</v>
      </c>
      <c r="S6" s="48"/>
    </row>
    <row r="7" spans="2:29">
      <c r="B7" t="s">
        <v>16</v>
      </c>
      <c r="C7" t="s">
        <v>18</v>
      </c>
      <c r="D7" s="5" t="s">
        <v>17</v>
      </c>
      <c r="E7" s="62">
        <f t="shared" si="0"/>
        <v>2010</v>
      </c>
      <c r="F7" t="str">
        <f>"IND"&amp;Q7&amp;"MTBWPEE1"</f>
        <v>INDADMTBWPEE1</v>
      </c>
      <c r="G7" s="6">
        <v>16.063743208295602</v>
      </c>
      <c r="H7" s="6">
        <v>4.0159358020739102</v>
      </c>
      <c r="I7" s="6">
        <v>313.24299256176499</v>
      </c>
      <c r="J7" s="6">
        <v>232.92427652028701</v>
      </c>
      <c r="L7" s="8">
        <f>G7/SUM($G4:$G13)</f>
        <v>0.71819049907037313</v>
      </c>
      <c r="M7" s="8">
        <f>H7/SUM($H4:$H13)</f>
        <v>0.71819049907037347</v>
      </c>
      <c r="N7" s="80">
        <f>I7/SUM($I4:$I13)</f>
        <v>0.71819049907037347</v>
      </c>
      <c r="O7" s="80">
        <f>J7/SUM($J4:$J13)</f>
        <v>0.71819049907037358</v>
      </c>
      <c r="Q7" s="104" t="s">
        <v>44</v>
      </c>
      <c r="S7" s="48"/>
      <c r="T7" s="75"/>
      <c r="U7" s="75"/>
      <c r="V7" s="75"/>
      <c r="W7" s="75"/>
      <c r="X7" s="75"/>
      <c r="Y7" s="75"/>
      <c r="Z7" s="75"/>
      <c r="AA7" s="75"/>
      <c r="AB7" s="75"/>
      <c r="AC7" s="75"/>
    </row>
    <row r="8" spans="2:29">
      <c r="B8" t="s">
        <v>16</v>
      </c>
      <c r="C8" t="s">
        <v>18</v>
      </c>
      <c r="D8" s="5" t="s">
        <v>17</v>
      </c>
      <c r="E8" s="62">
        <f t="shared" si="0"/>
        <v>2010</v>
      </c>
      <c r="F8" t="str">
        <f>"IND"&amp;Q8&amp;"MTBBGAE1"</f>
        <v>INDADMTBBGAE1</v>
      </c>
      <c r="G8" s="6">
        <v>0</v>
      </c>
      <c r="H8" s="6">
        <v>0</v>
      </c>
      <c r="I8" s="6">
        <v>0</v>
      </c>
      <c r="J8" s="6">
        <v>0</v>
      </c>
      <c r="L8" s="8">
        <f>G8/SUM($G4:$G13)</f>
        <v>0</v>
      </c>
      <c r="M8" s="8">
        <f>H8/SUM($H4:$H13)</f>
        <v>0</v>
      </c>
      <c r="N8" s="80">
        <f>I8/SUM($I4:$I13)</f>
        <v>0</v>
      </c>
      <c r="O8" s="80">
        <f>J8/SUM($J4:$J13)</f>
        <v>0</v>
      </c>
      <c r="Q8" s="104" t="s">
        <v>44</v>
      </c>
      <c r="S8" s="48"/>
      <c r="T8" s="75"/>
      <c r="U8" s="75"/>
      <c r="V8" s="75"/>
      <c r="W8" s="75"/>
      <c r="X8" s="75"/>
      <c r="Y8" s="75"/>
      <c r="Z8" s="75"/>
      <c r="AA8" s="75"/>
      <c r="AB8" s="75"/>
      <c r="AC8" s="75"/>
    </row>
    <row r="9" spans="2:29">
      <c r="B9" t="s">
        <v>16</v>
      </c>
      <c r="C9" t="s">
        <v>18</v>
      </c>
      <c r="D9" s="5" t="s">
        <v>17</v>
      </c>
      <c r="E9" s="62">
        <f t="shared" si="0"/>
        <v>2010</v>
      </c>
      <c r="F9" t="str">
        <f>"IND"&amp;Q9&amp;"MTBHFOE1"</f>
        <v>INDADMTBHFOE1</v>
      </c>
      <c r="G9" s="6">
        <v>0.255009114876316</v>
      </c>
      <c r="H9" s="6">
        <v>6.3752278719078903E-2</v>
      </c>
      <c r="I9" s="6">
        <v>4.9726777400881597</v>
      </c>
      <c r="J9" s="6">
        <v>3.69763216570658</v>
      </c>
      <c r="L9" s="8">
        <f>G9/SUM($G4:$G13)</f>
        <v>1.1401148605633593E-2</v>
      </c>
      <c r="M9" s="8">
        <f>H9/SUM($H4:$H13)</f>
        <v>1.1401148605633554E-2</v>
      </c>
      <c r="N9" s="80">
        <f>I9/SUM($I4:$I13)</f>
        <v>1.1401148605633566E-2</v>
      </c>
      <c r="O9" s="80">
        <f>J9/SUM($J4:$J13)</f>
        <v>1.1401148605633555E-2</v>
      </c>
      <c r="Q9" s="104" t="s">
        <v>44</v>
      </c>
      <c r="S9" s="48"/>
      <c r="T9" s="83" t="s">
        <v>97</v>
      </c>
      <c r="U9" s="83" t="s">
        <v>98</v>
      </c>
      <c r="V9" s="83" t="s">
        <v>98</v>
      </c>
      <c r="W9" s="83" t="s">
        <v>98</v>
      </c>
      <c r="X9" s="84" t="s">
        <v>99</v>
      </c>
      <c r="Y9" s="84" t="s">
        <v>100</v>
      </c>
      <c r="Z9" s="84"/>
      <c r="AA9" s="84"/>
      <c r="AB9" s="84"/>
    </row>
    <row r="10" spans="2:29">
      <c r="B10" t="s">
        <v>16</v>
      </c>
      <c r="C10" t="s">
        <v>18</v>
      </c>
      <c r="D10" s="5" t="s">
        <v>17</v>
      </c>
      <c r="E10" s="62">
        <f t="shared" si="0"/>
        <v>2010</v>
      </c>
      <c r="F10" t="str">
        <f>"IND"&amp;Q10&amp;"MTBLPGE1"</f>
        <v>INDADMTBLPGE1</v>
      </c>
      <c r="G10" s="6">
        <v>8.2389740692047894E-2</v>
      </c>
      <c r="H10" s="6">
        <v>2.0597435173012001E-2</v>
      </c>
      <c r="I10" s="6">
        <v>1.6065999434949301</v>
      </c>
      <c r="J10" s="6">
        <v>1.19465124003469</v>
      </c>
      <c r="L10" s="8">
        <f>G10/SUM($G4:$G13)</f>
        <v>3.6835454986197287E-3</v>
      </c>
      <c r="M10" s="8">
        <f>H10/SUM($H4:$H13)</f>
        <v>3.683545498619727E-3</v>
      </c>
      <c r="N10" s="80">
        <f>I10/SUM($I4:$I13)</f>
        <v>3.6835454986197131E-3</v>
      </c>
      <c r="O10" s="80">
        <f>J10/SUM($J4:$J13)</f>
        <v>3.6835454986197049E-3</v>
      </c>
      <c r="Q10" s="104" t="s">
        <v>44</v>
      </c>
      <c r="S10" s="48"/>
      <c r="T10" s="85">
        <v>1</v>
      </c>
      <c r="U10" s="85" t="s">
        <v>101</v>
      </c>
      <c r="V10" s="85" t="s">
        <v>102</v>
      </c>
      <c r="W10" s="85" t="s">
        <v>103</v>
      </c>
      <c r="X10" s="132" t="s">
        <v>25</v>
      </c>
      <c r="Y10" s="132" t="s">
        <v>207</v>
      </c>
      <c r="Z10" s="132"/>
      <c r="AA10" s="85"/>
      <c r="AB10" s="85"/>
      <c r="AC10" t="s">
        <v>232</v>
      </c>
    </row>
    <row r="11" spans="2:29">
      <c r="B11" t="s">
        <v>16</v>
      </c>
      <c r="C11" t="s">
        <v>18</v>
      </c>
      <c r="D11" s="5" t="s">
        <v>17</v>
      </c>
      <c r="E11" s="62">
        <f t="shared" si="0"/>
        <v>2010</v>
      </c>
      <c r="F11" t="str">
        <f>"IND"&amp;Q11&amp;"MTBWSTE1"</f>
        <v>INDADMTBWSTE1</v>
      </c>
      <c r="G11" s="6">
        <v>0</v>
      </c>
      <c r="H11" s="6">
        <v>0</v>
      </c>
      <c r="I11" s="6">
        <v>0</v>
      </c>
      <c r="J11" s="6">
        <v>0</v>
      </c>
      <c r="L11" s="8">
        <f>G11/SUM($G4:$G13)</f>
        <v>0</v>
      </c>
      <c r="M11" s="8">
        <f>H11/SUM($H4:$H13)</f>
        <v>0</v>
      </c>
      <c r="N11" s="80">
        <f>I11/SUM($I4:$I13)</f>
        <v>0</v>
      </c>
      <c r="O11" s="80">
        <f>J11/SUM($J4:$J13)</f>
        <v>0</v>
      </c>
      <c r="Q11" s="104" t="s">
        <v>44</v>
      </c>
      <c r="S11" s="48"/>
      <c r="T11" s="85">
        <v>2</v>
      </c>
      <c r="U11" s="85" t="s">
        <v>105</v>
      </c>
      <c r="V11" s="85" t="s">
        <v>106</v>
      </c>
      <c r="W11" s="85" t="s">
        <v>107</v>
      </c>
      <c r="X11" s="132" t="s">
        <v>108</v>
      </c>
      <c r="Y11" s="132" t="s">
        <v>208</v>
      </c>
      <c r="Z11" s="132"/>
      <c r="AA11" s="85"/>
      <c r="AB11" s="85"/>
      <c r="AC11" t="s">
        <v>232</v>
      </c>
    </row>
    <row r="12" spans="2:29">
      <c r="B12" s="11" t="s">
        <v>16</v>
      </c>
      <c r="C12" s="11" t="s">
        <v>18</v>
      </c>
      <c r="D12" s="5" t="s">
        <v>17</v>
      </c>
      <c r="E12" s="55">
        <f t="shared" si="0"/>
        <v>2010</v>
      </c>
      <c r="F12" t="str">
        <f>"IND"&amp;Q12&amp;"MTBHETE1"</f>
        <v>INDADMTBHETE1</v>
      </c>
      <c r="G12" s="6">
        <v>0.51208014076274999</v>
      </c>
      <c r="H12" s="6">
        <v>0.128020035190688</v>
      </c>
      <c r="I12" s="6">
        <v>9.9855627448736399</v>
      </c>
      <c r="J12" s="6">
        <v>7.4251620410598802</v>
      </c>
      <c r="L12" s="8">
        <f>G12/SUM($G4:$G13)</f>
        <v>2.2894482754710798E-2</v>
      </c>
      <c r="M12" s="8">
        <f>H12/SUM($H4:$H13)</f>
        <v>2.2894482754710843E-2</v>
      </c>
      <c r="N12" s="80">
        <f>I12/SUM($I4:$I13)</f>
        <v>2.2894482754710788E-2</v>
      </c>
      <c r="O12" s="80">
        <f>J12/SUM($J4:$J13)</f>
        <v>2.2894482754710749E-2</v>
      </c>
      <c r="Q12" s="104" t="s">
        <v>44</v>
      </c>
      <c r="S12" s="48"/>
      <c r="T12" s="85">
        <v>3</v>
      </c>
      <c r="U12" s="85" t="s">
        <v>110</v>
      </c>
      <c r="V12" s="85" t="s">
        <v>111</v>
      </c>
      <c r="W12" s="85" t="s">
        <v>112</v>
      </c>
      <c r="X12" s="132" t="s">
        <v>113</v>
      </c>
      <c r="Y12" s="132" t="s">
        <v>209</v>
      </c>
      <c r="Z12" s="132"/>
      <c r="AA12" s="85"/>
      <c r="AB12" s="85"/>
      <c r="AC12" t="s">
        <v>232</v>
      </c>
    </row>
    <row r="13" spans="2:29">
      <c r="B13" s="7" t="s">
        <v>16</v>
      </c>
      <c r="C13" s="7" t="s">
        <v>18</v>
      </c>
      <c r="D13" s="5" t="s">
        <v>17</v>
      </c>
      <c r="E13" s="54">
        <f t="shared" si="0"/>
        <v>2010</v>
      </c>
      <c r="F13" s="7" t="str">
        <f>"IND"&amp;Q13&amp;"MTBELCE1"</f>
        <v>INDADMTBELCE1</v>
      </c>
      <c r="G13" s="6">
        <v>1.01589044832523</v>
      </c>
      <c r="H13" s="6">
        <v>0.253972612081307</v>
      </c>
      <c r="I13" s="6">
        <v>19.809863742341999</v>
      </c>
      <c r="J13" s="6">
        <v>14.7304115007158</v>
      </c>
      <c r="K13" s="11"/>
      <c r="L13" s="9">
        <f>G13/SUM($G4:$G13)</f>
        <v>4.5419231285192742E-2</v>
      </c>
      <c r="M13" s="9">
        <f>H13/SUM($H4:$H13)</f>
        <v>4.5419231285192568E-2</v>
      </c>
      <c r="N13" s="9">
        <f>I13/SUM($I4:$I13)</f>
        <v>4.5419231285192686E-2</v>
      </c>
      <c r="O13" s="9">
        <f>J13/SUM($J4:$J13)</f>
        <v>4.5419231285192506E-2</v>
      </c>
      <c r="Q13" s="104" t="s">
        <v>44</v>
      </c>
      <c r="S13" s="48"/>
      <c r="T13" s="85">
        <v>4</v>
      </c>
      <c r="U13" s="85" t="s">
        <v>115</v>
      </c>
      <c r="V13" s="85" t="s">
        <v>116</v>
      </c>
      <c r="W13" s="85" t="s">
        <v>117</v>
      </c>
      <c r="X13" s="132" t="s">
        <v>118</v>
      </c>
      <c r="Y13" s="132" t="s">
        <v>210</v>
      </c>
      <c r="Z13" s="132"/>
      <c r="AA13" s="85"/>
      <c r="AB13" s="85"/>
      <c r="AC13" t="s">
        <v>232</v>
      </c>
    </row>
    <row r="14" spans="2:29">
      <c r="B14" t="s">
        <v>16</v>
      </c>
      <c r="C14" t="s">
        <v>18</v>
      </c>
      <c r="D14" s="5" t="s">
        <v>17</v>
      </c>
      <c r="E14" s="62">
        <f t="shared" si="0"/>
        <v>2010</v>
      </c>
      <c r="F14" t="str">
        <f>"IND"&amp;Q14&amp;"HTBNGAE1"</f>
        <v>INDADHTBNGAE1</v>
      </c>
      <c r="G14" s="6">
        <v>7.6234569335684801E-2</v>
      </c>
      <c r="H14" s="6">
        <v>1.90586423339212E-2</v>
      </c>
      <c r="I14" s="6">
        <v>1.4865741020458501</v>
      </c>
      <c r="J14" s="6">
        <v>1.1054012553674299</v>
      </c>
      <c r="L14" s="8">
        <f>G14/SUM($G14:$G21)</f>
        <v>0.41849789341224886</v>
      </c>
      <c r="M14" s="8">
        <f>H14/SUM($H14:$H21)</f>
        <v>0.4184978934122493</v>
      </c>
      <c r="N14" s="80">
        <f>I14/SUM($I14:$I21)</f>
        <v>0.41849789341224825</v>
      </c>
      <c r="O14" s="80">
        <f>J14/SUM($J14:$J21)</f>
        <v>0.41849789341224941</v>
      </c>
      <c r="Q14" s="104" t="s">
        <v>44</v>
      </c>
      <c r="S14" s="48"/>
      <c r="T14" s="133">
        <v>5</v>
      </c>
      <c r="U14" s="133" t="s">
        <v>211</v>
      </c>
      <c r="V14" s="133" t="s">
        <v>212</v>
      </c>
      <c r="W14" s="133" t="s">
        <v>213</v>
      </c>
      <c r="X14" s="134" t="s">
        <v>214</v>
      </c>
      <c r="Y14" s="134" t="s">
        <v>215</v>
      </c>
      <c r="Z14" s="134"/>
      <c r="AA14" s="133"/>
      <c r="AB14" s="133"/>
      <c r="AC14" t="s">
        <v>232</v>
      </c>
    </row>
    <row r="15" spans="2:29">
      <c r="B15" t="s">
        <v>16</v>
      </c>
      <c r="C15" t="s">
        <v>18</v>
      </c>
      <c r="D15" s="5" t="s">
        <v>17</v>
      </c>
      <c r="E15" s="62">
        <f t="shared" si="0"/>
        <v>2010</v>
      </c>
      <c r="F15" t="str">
        <f>"IND"&amp;Q15&amp;"HTBCOAE1"</f>
        <v>INDADHTBCOAE1</v>
      </c>
      <c r="G15" s="6">
        <v>0</v>
      </c>
      <c r="H15" s="6">
        <v>0</v>
      </c>
      <c r="I15" s="6">
        <v>0</v>
      </c>
      <c r="J15" s="6">
        <v>0</v>
      </c>
      <c r="L15" s="8">
        <f>G15/SUM($G14:$G21)</f>
        <v>0</v>
      </c>
      <c r="M15" s="8">
        <f>H15/SUM($H14:$H21)</f>
        <v>0</v>
      </c>
      <c r="N15" s="80">
        <f>I15/SUM($I14:$I21)</f>
        <v>0</v>
      </c>
      <c r="O15" s="80">
        <f>J15/SUM($J14:$J21)</f>
        <v>0</v>
      </c>
      <c r="Q15" s="104" t="s">
        <v>44</v>
      </c>
      <c r="S15" s="48"/>
      <c r="T15" s="85">
        <v>6</v>
      </c>
      <c r="U15" s="85" t="s">
        <v>125</v>
      </c>
      <c r="V15" s="85" t="s">
        <v>126</v>
      </c>
      <c r="W15" s="85" t="s">
        <v>127</v>
      </c>
      <c r="X15" s="132" t="s">
        <v>128</v>
      </c>
      <c r="Y15" s="132" t="s">
        <v>129</v>
      </c>
      <c r="Z15" s="132"/>
      <c r="AA15" s="85"/>
      <c r="AB15" s="85"/>
      <c r="AC15" t="s">
        <v>234</v>
      </c>
    </row>
    <row r="16" spans="2:29">
      <c r="B16" t="s">
        <v>16</v>
      </c>
      <c r="C16" t="s">
        <v>18</v>
      </c>
      <c r="D16" s="5" t="s">
        <v>17</v>
      </c>
      <c r="E16" s="62">
        <f t="shared" si="0"/>
        <v>2010</v>
      </c>
      <c r="F16" t="str">
        <f>"IND"&amp;Q16&amp;"HTBDSLE1"</f>
        <v>INDADHTBDSLE1</v>
      </c>
      <c r="G16" s="6">
        <v>8.9955284061375401E-2</v>
      </c>
      <c r="H16" s="6">
        <v>2.2488821015343802E-2</v>
      </c>
      <c r="I16" s="6">
        <v>1.7541280391968199</v>
      </c>
      <c r="J16" s="6">
        <v>1.30435161888994</v>
      </c>
      <c r="L16" s="8">
        <f>G16/SUM($G14:$G21)</f>
        <v>0.49381923724417509</v>
      </c>
      <c r="M16" s="8">
        <f>H16/SUM($H14:$H21)</f>
        <v>0.49381923724417459</v>
      </c>
      <c r="N16" s="80">
        <f>I16/SUM($I14:$I21)</f>
        <v>0.49381923724417548</v>
      </c>
      <c r="O16" s="80">
        <f>J16/SUM($J14:$J21)</f>
        <v>0.49381923724417442</v>
      </c>
      <c r="Q16" s="104" t="s">
        <v>44</v>
      </c>
      <c r="S16" s="48"/>
      <c r="T16" s="133">
        <v>7</v>
      </c>
      <c r="U16" s="133" t="s">
        <v>130</v>
      </c>
      <c r="V16" s="133" t="s">
        <v>216</v>
      </c>
      <c r="W16" s="133" t="s">
        <v>132</v>
      </c>
      <c r="X16" s="134" t="s">
        <v>217</v>
      </c>
      <c r="Y16" s="134" t="s">
        <v>218</v>
      </c>
      <c r="Z16" s="134"/>
      <c r="AA16" s="133"/>
      <c r="AB16" s="133"/>
      <c r="AC16" t="s">
        <v>235</v>
      </c>
    </row>
    <row r="17" spans="2:29">
      <c r="B17" t="s">
        <v>16</v>
      </c>
      <c r="C17" t="s">
        <v>18</v>
      </c>
      <c r="D17" s="5" t="s">
        <v>17</v>
      </c>
      <c r="E17" s="62">
        <f t="shared" si="0"/>
        <v>2010</v>
      </c>
      <c r="F17" t="str">
        <f>"IND"&amp;Q17&amp;"HTBWPEE1"</f>
        <v>INDADHTBWPEE1</v>
      </c>
      <c r="G17" s="6">
        <v>0</v>
      </c>
      <c r="H17" s="6">
        <v>0</v>
      </c>
      <c r="I17" s="6">
        <v>0</v>
      </c>
      <c r="J17" s="6">
        <v>0</v>
      </c>
      <c r="L17" s="8">
        <f>G17/SUM($G14:$G21)</f>
        <v>0</v>
      </c>
      <c r="M17" s="8">
        <f>H17/SUM($H14:$H21)</f>
        <v>0</v>
      </c>
      <c r="N17" s="80">
        <f>I17/SUM($I14:$I21)</f>
        <v>0</v>
      </c>
      <c r="O17" s="80">
        <f>J17/SUM($J14:$J21)</f>
        <v>0</v>
      </c>
      <c r="Q17" s="104" t="s">
        <v>44</v>
      </c>
      <c r="S17" s="48"/>
      <c r="T17" s="133">
        <v>8</v>
      </c>
      <c r="U17" s="133" t="s">
        <v>135</v>
      </c>
      <c r="V17" s="133" t="s">
        <v>136</v>
      </c>
      <c r="W17" s="133" t="s">
        <v>137</v>
      </c>
      <c r="X17" s="134" t="s">
        <v>219</v>
      </c>
      <c r="Y17" s="134" t="s">
        <v>220</v>
      </c>
      <c r="Z17" s="134"/>
      <c r="AA17" s="133"/>
      <c r="AB17" s="133"/>
      <c r="AC17" t="s">
        <v>234</v>
      </c>
    </row>
    <row r="18" spans="2:29">
      <c r="B18" t="s">
        <v>16</v>
      </c>
      <c r="C18" t="s">
        <v>18</v>
      </c>
      <c r="D18" s="5" t="s">
        <v>17</v>
      </c>
      <c r="E18" s="62">
        <f t="shared" si="0"/>
        <v>2010</v>
      </c>
      <c r="F18" t="str">
        <f>"IND"&amp;Q18&amp;"HTBHFOE1"</f>
        <v>INDADHTBHFOE1</v>
      </c>
      <c r="G18" s="6">
        <v>1.05229860983453E-2</v>
      </c>
      <c r="H18" s="6">
        <v>2.6307465245863299E-3</v>
      </c>
      <c r="I18" s="6">
        <v>0.20519822891773401</v>
      </c>
      <c r="J18" s="6">
        <v>0.15258329842600701</v>
      </c>
      <c r="L18" s="8">
        <f>G18/SUM($G14:$G21)</f>
        <v>5.7767067525132353E-2</v>
      </c>
      <c r="M18" s="8">
        <f>H18/SUM($H14:$H21)</f>
        <v>5.7767067525132519E-2</v>
      </c>
      <c r="N18" s="80">
        <f>I18/SUM($I14:$I21)</f>
        <v>5.7767067525132589E-2</v>
      </c>
      <c r="O18" s="80">
        <f>J18/SUM($J14:$J21)</f>
        <v>5.7767067525132471E-2</v>
      </c>
      <c r="Q18" s="104" t="s">
        <v>44</v>
      </c>
      <c r="S18" s="48"/>
      <c r="T18" s="85">
        <v>9</v>
      </c>
      <c r="U18" s="85" t="s">
        <v>120</v>
      </c>
      <c r="V18" s="85" t="s">
        <v>121</v>
      </c>
      <c r="W18" s="85" t="s">
        <v>122</v>
      </c>
      <c r="X18" s="132" t="s">
        <v>221</v>
      </c>
      <c r="Y18" s="132" t="s">
        <v>222</v>
      </c>
      <c r="Z18" s="132"/>
      <c r="AA18" s="132"/>
      <c r="AB18" s="132"/>
      <c r="AC18" t="s">
        <v>235</v>
      </c>
    </row>
    <row r="19" spans="2:29">
      <c r="B19" t="s">
        <v>16</v>
      </c>
      <c r="C19" t="s">
        <v>18</v>
      </c>
      <c r="D19" s="5" t="s">
        <v>17</v>
      </c>
      <c r="E19" s="62">
        <f t="shared" si="0"/>
        <v>2010</v>
      </c>
      <c r="F19" t="str">
        <f>"IND"&amp;Q19&amp;"HTBLPGE1"</f>
        <v>INDADHTBLPGE1</v>
      </c>
      <c r="G19" s="6">
        <v>5.4495334477447097E-3</v>
      </c>
      <c r="H19" s="6">
        <v>1.36238336193618E-3</v>
      </c>
      <c r="I19" s="6">
        <v>0.106265902231022</v>
      </c>
      <c r="J19" s="6">
        <v>7.9018234992298403E-2</v>
      </c>
      <c r="L19" s="8">
        <f>G19/SUM($G14:$G21)</f>
        <v>2.9915801818443683E-2</v>
      </c>
      <c r="M19" s="8">
        <f>H19/SUM($H14:$H21)</f>
        <v>2.9915801818443773E-2</v>
      </c>
      <c r="N19" s="80">
        <f>I19/SUM($I14:$I21)</f>
        <v>2.9915801818443759E-2</v>
      </c>
      <c r="O19" s="80">
        <f>J19/SUM($J14:$J21)</f>
        <v>2.9915801818443759E-2</v>
      </c>
      <c r="Q19" s="104" t="s">
        <v>44</v>
      </c>
      <c r="S19" s="48"/>
      <c r="T19" s="85">
        <v>10</v>
      </c>
      <c r="U19" s="85" t="s">
        <v>144</v>
      </c>
      <c r="V19" s="85" t="s">
        <v>223</v>
      </c>
      <c r="W19" s="85" t="s">
        <v>146</v>
      </c>
      <c r="X19" s="132" t="s">
        <v>224</v>
      </c>
      <c r="Y19" s="132" t="s">
        <v>225</v>
      </c>
      <c r="Z19" s="132"/>
      <c r="AA19" s="85"/>
      <c r="AB19" s="85"/>
      <c r="AC19" t="s">
        <v>235</v>
      </c>
    </row>
    <row r="20" spans="2:29">
      <c r="B20" t="s">
        <v>16</v>
      </c>
      <c r="C20" t="s">
        <v>18</v>
      </c>
      <c r="D20" s="5" t="s">
        <v>17</v>
      </c>
      <c r="E20" s="62">
        <f t="shared" si="0"/>
        <v>2010</v>
      </c>
      <c r="F20" t="str">
        <f>"IND"&amp;Q20&amp;"HTBWSTE1"</f>
        <v>INDADHTBWSTE1</v>
      </c>
      <c r="G20" s="6">
        <v>0</v>
      </c>
      <c r="H20" s="6">
        <v>0</v>
      </c>
      <c r="I20" s="6">
        <v>0</v>
      </c>
      <c r="J20" s="6">
        <v>0</v>
      </c>
      <c r="L20" s="8">
        <f>G20/SUM($G14:$G21)</f>
        <v>0</v>
      </c>
      <c r="M20" s="8">
        <f>H20/SUM($H14:$H21)</f>
        <v>0</v>
      </c>
      <c r="N20" s="80">
        <f>I20/SUM($I14:$I21)</f>
        <v>0</v>
      </c>
      <c r="O20" s="80">
        <f>J20/SUM($J14:$J21)</f>
        <v>0</v>
      </c>
      <c r="Q20" s="104" t="s">
        <v>44</v>
      </c>
      <c r="S20" s="48"/>
      <c r="T20" s="85">
        <v>11</v>
      </c>
      <c r="U20" s="85" t="s">
        <v>149</v>
      </c>
      <c r="V20" s="85" t="s">
        <v>150</v>
      </c>
      <c r="W20" s="85" t="s">
        <v>151</v>
      </c>
      <c r="X20" s="132" t="s">
        <v>43</v>
      </c>
      <c r="Y20" s="132" t="s">
        <v>152</v>
      </c>
      <c r="Z20" s="132"/>
      <c r="AA20" s="85"/>
      <c r="AB20" s="85"/>
      <c r="AC20" t="s">
        <v>235</v>
      </c>
    </row>
    <row r="21" spans="2:29">
      <c r="B21" s="7" t="s">
        <v>16</v>
      </c>
      <c r="C21" s="7" t="s">
        <v>18</v>
      </c>
      <c r="D21" s="5" t="s">
        <v>17</v>
      </c>
      <c r="E21" s="54">
        <f t="shared" si="0"/>
        <v>2010</v>
      </c>
      <c r="F21" s="7" t="str">
        <f>"IND"&amp;Q21&amp;"HTBELCE1"</f>
        <v>INDADHTBELCE1</v>
      </c>
      <c r="G21" s="6">
        <v>0</v>
      </c>
      <c r="H21" s="6">
        <v>0</v>
      </c>
      <c r="I21" s="6">
        <v>0</v>
      </c>
      <c r="J21" s="6">
        <v>0</v>
      </c>
      <c r="L21" s="9">
        <f>G21/SUM($G14:$G21)</f>
        <v>0</v>
      </c>
      <c r="M21" s="9">
        <f>H21/SUM($H14:$H21)</f>
        <v>0</v>
      </c>
      <c r="N21" s="9">
        <f>I21/SUM($I14:$I21)</f>
        <v>0</v>
      </c>
      <c r="O21" s="9">
        <f>J21/SUM($J14:$J21)</f>
        <v>0</v>
      </c>
      <c r="Q21" s="104" t="s">
        <v>44</v>
      </c>
      <c r="S21" s="48"/>
      <c r="T21" s="133">
        <v>12</v>
      </c>
      <c r="U21" s="133" t="s">
        <v>153</v>
      </c>
      <c r="V21" s="133" t="s">
        <v>154</v>
      </c>
      <c r="W21" s="133" t="s">
        <v>155</v>
      </c>
      <c r="X21" s="134" t="s">
        <v>156</v>
      </c>
      <c r="Y21" s="134" t="s">
        <v>226</v>
      </c>
      <c r="Z21" s="134"/>
      <c r="AA21" s="133"/>
      <c r="AB21" s="133"/>
      <c r="AC21" t="s">
        <v>235</v>
      </c>
    </row>
    <row r="22" spans="2:29">
      <c r="B22" s="12" t="s">
        <v>16</v>
      </c>
      <c r="C22" s="12" t="s">
        <v>18</v>
      </c>
      <c r="D22" s="5" t="s">
        <v>17</v>
      </c>
      <c r="E22" s="62">
        <f t="shared" si="0"/>
        <v>2010</v>
      </c>
      <c r="F22" t="str">
        <f>"IND"&amp;Q22&amp;"RHBNGAE1"</f>
        <v>INDADRHBNGAE1</v>
      </c>
      <c r="G22" s="6">
        <v>1.29788714230217E-2</v>
      </c>
      <c r="H22" s="6">
        <v>3.2447178557554099E-3</v>
      </c>
      <c r="I22" s="6">
        <v>0.25308799274892202</v>
      </c>
      <c r="J22" s="6">
        <v>0.188193635633814</v>
      </c>
      <c r="L22" s="8">
        <f>G22/SUM($G22:$G31)</f>
        <v>3.4028881462461469E-2</v>
      </c>
      <c r="M22" s="8">
        <f>H22/SUM($H22:$H31)</f>
        <v>3.4028881462461309E-2</v>
      </c>
      <c r="N22" s="80">
        <f>I22/SUM($I22:$I31)</f>
        <v>3.4028881462461288E-2</v>
      </c>
      <c r="O22" s="80">
        <f>J22/SUM($J22:$J31)</f>
        <v>3.4028881462461281E-2</v>
      </c>
      <c r="Q22" s="104" t="s">
        <v>44</v>
      </c>
      <c r="S22" s="48"/>
      <c r="T22" s="133">
        <v>13</v>
      </c>
      <c r="U22" s="133" t="s">
        <v>227</v>
      </c>
      <c r="V22" s="133" t="s">
        <v>228</v>
      </c>
      <c r="W22" s="133" t="s">
        <v>229</v>
      </c>
      <c r="X22" s="134" t="s">
        <v>230</v>
      </c>
      <c r="Y22" s="134" t="s">
        <v>231</v>
      </c>
      <c r="Z22" s="134"/>
      <c r="AA22" s="133"/>
      <c r="AB22" s="133"/>
    </row>
    <row r="23" spans="2:29">
      <c r="B23" s="11" t="s">
        <v>16</v>
      </c>
      <c r="C23" s="11" t="s">
        <v>18</v>
      </c>
      <c r="D23" s="5" t="s">
        <v>17</v>
      </c>
      <c r="E23" s="62">
        <f t="shared" si="0"/>
        <v>2010</v>
      </c>
      <c r="F23" t="str">
        <f>"IND"&amp;Q23&amp;"RHBCOAE1"</f>
        <v>INDADRHBCOAE1</v>
      </c>
      <c r="G23" s="6">
        <v>0</v>
      </c>
      <c r="H23" s="6">
        <v>0</v>
      </c>
      <c r="I23" s="6">
        <v>0</v>
      </c>
      <c r="J23" s="6">
        <v>0</v>
      </c>
      <c r="L23" s="8">
        <f>G23/SUM($G22:$G31)</f>
        <v>0</v>
      </c>
      <c r="M23" s="8">
        <f>H23/SUM($H22:$H31)</f>
        <v>0</v>
      </c>
      <c r="N23" s="80">
        <f>I23/SUM($I22:$I31)</f>
        <v>0</v>
      </c>
      <c r="O23" s="80">
        <f>J23/SUM($J22:$J31)</f>
        <v>0</v>
      </c>
      <c r="Q23" s="104" t="s">
        <v>44</v>
      </c>
      <c r="S23" s="48"/>
      <c r="T23" s="75"/>
      <c r="U23" s="75"/>
      <c r="V23" s="75"/>
      <c r="W23" s="75"/>
      <c r="X23" s="75"/>
      <c r="Y23" s="75"/>
      <c r="Z23" s="75"/>
      <c r="AA23" s="75"/>
      <c r="AB23" s="75"/>
      <c r="AC23" s="75"/>
    </row>
    <row r="24" spans="2:29">
      <c r="B24" s="11" t="s">
        <v>16</v>
      </c>
      <c r="C24" s="11" t="s">
        <v>18</v>
      </c>
      <c r="D24" s="5" t="s">
        <v>17</v>
      </c>
      <c r="E24" s="62">
        <f t="shared" si="0"/>
        <v>2010</v>
      </c>
      <c r="F24" t="str">
        <f>"IND"&amp;Q24&amp;"RHBDSLE1"</f>
        <v>INDADRHBDSLE1</v>
      </c>
      <c r="G24" s="6">
        <v>0.107189646372191</v>
      </c>
      <c r="H24" s="6">
        <v>2.6797411593047799E-2</v>
      </c>
      <c r="I24" s="6">
        <v>2.09019810425773</v>
      </c>
      <c r="J24" s="6">
        <v>1.5542498723967799</v>
      </c>
      <c r="L24" s="8">
        <f>G24/SUM($G22:$G31)</f>
        <v>0.28103705256933975</v>
      </c>
      <c r="M24" s="8">
        <f>H24/SUM($H22:$H31)</f>
        <v>0.2810370525693402</v>
      </c>
      <c r="N24" s="80">
        <f>I24/SUM($I22:$I31)</f>
        <v>0.28103705256934025</v>
      </c>
      <c r="O24" s="80">
        <f>J24/SUM($J22:$J31)</f>
        <v>0.28103705256934103</v>
      </c>
      <c r="Q24" s="104" t="s">
        <v>44</v>
      </c>
      <c r="S24" s="48"/>
      <c r="T24" s="75"/>
      <c r="U24" s="75"/>
      <c r="V24" s="75"/>
      <c r="W24" s="75"/>
      <c r="X24" s="75"/>
      <c r="Y24" s="75"/>
      <c r="Z24" s="75"/>
      <c r="AA24" s="75"/>
      <c r="AB24" s="75"/>
      <c r="AC24" s="75"/>
    </row>
    <row r="25" spans="2:29">
      <c r="B25" s="11" t="s">
        <v>16</v>
      </c>
      <c r="C25" s="11" t="s">
        <v>18</v>
      </c>
      <c r="D25" s="5" t="s">
        <v>17</v>
      </c>
      <c r="E25" s="62">
        <f t="shared" si="0"/>
        <v>2010</v>
      </c>
      <c r="F25" t="str">
        <f>"IND"&amp;Q25&amp;"RHBWPEE1"</f>
        <v>INDADRHBWPEE1</v>
      </c>
      <c r="G25" s="6">
        <v>1.02660298604657E-2</v>
      </c>
      <c r="H25" s="6">
        <v>2.5665074651164202E-3</v>
      </c>
      <c r="I25" s="6">
        <v>0.20018758227908101</v>
      </c>
      <c r="J25" s="6">
        <v>0.148857432976753</v>
      </c>
      <c r="L25" s="8">
        <f>G25/SUM($G22:$G31)</f>
        <v>2.6916170275962607E-2</v>
      </c>
      <c r="M25" s="8">
        <f>H25/SUM($H22:$H31)</f>
        <v>2.6916170275962551E-2</v>
      </c>
      <c r="N25" s="80">
        <f>I25/SUM($I22:$I31)</f>
        <v>2.6916170275962565E-2</v>
      </c>
      <c r="O25" s="80">
        <f>J25/SUM($J22:$J31)</f>
        <v>2.691617027596261E-2</v>
      </c>
      <c r="Q25" s="104" t="s">
        <v>44</v>
      </c>
      <c r="S25" s="48"/>
      <c r="T25" s="75"/>
      <c r="U25" s="75"/>
      <c r="V25" s="75"/>
      <c r="W25" s="75"/>
      <c r="X25" s="75"/>
      <c r="Y25" s="75"/>
      <c r="Z25" s="75"/>
      <c r="AA25" s="75"/>
      <c r="AB25" s="75"/>
      <c r="AC25" s="75"/>
    </row>
    <row r="26" spans="2:29">
      <c r="B26" s="11" t="s">
        <v>16</v>
      </c>
      <c r="C26" s="11" t="s">
        <v>18</v>
      </c>
      <c r="D26" s="5" t="s">
        <v>17</v>
      </c>
      <c r="E26" s="62">
        <f t="shared" si="0"/>
        <v>2010</v>
      </c>
      <c r="F26" t="str">
        <f>"IND"&amp;Q26&amp;"RHBBGAE1"</f>
        <v>INDADRHBBGAE1</v>
      </c>
      <c r="G26" s="6">
        <v>0</v>
      </c>
      <c r="H26" s="6">
        <v>0</v>
      </c>
      <c r="I26" s="6">
        <v>0</v>
      </c>
      <c r="J26" s="6">
        <v>0</v>
      </c>
      <c r="L26" s="8">
        <f>G26/SUM($G22:$G31)</f>
        <v>0</v>
      </c>
      <c r="M26" s="8">
        <f>H26/SUM($H22:$H31)</f>
        <v>0</v>
      </c>
      <c r="N26" s="80">
        <f>I26/SUM($I22:$I31)</f>
        <v>0</v>
      </c>
      <c r="O26" s="80">
        <f>J26/SUM($J22:$J31)</f>
        <v>0</v>
      </c>
      <c r="Q26" s="104" t="s">
        <v>44</v>
      </c>
      <c r="S26" s="48"/>
      <c r="T26" s="75"/>
      <c r="U26" s="75"/>
      <c r="V26" s="75"/>
      <c r="W26" s="75"/>
      <c r="X26" s="75"/>
      <c r="Y26" s="75"/>
      <c r="Z26" s="75"/>
      <c r="AA26" s="75"/>
      <c r="AB26" s="75"/>
      <c r="AC26" s="75"/>
    </row>
    <row r="27" spans="2:29">
      <c r="B27" s="11" t="s">
        <v>16</v>
      </c>
      <c r="C27" s="11" t="s">
        <v>18</v>
      </c>
      <c r="D27" s="5" t="s">
        <v>17</v>
      </c>
      <c r="E27" s="62">
        <f t="shared" si="0"/>
        <v>2010</v>
      </c>
      <c r="F27" t="str">
        <f>"IND"&amp;Q27&amp;"RHBHFOE1"</f>
        <v>INDADRHBHFOE1</v>
      </c>
      <c r="G27" s="6">
        <v>2.5049513175310501E-3</v>
      </c>
      <c r="H27" s="6">
        <v>6.2623782938276199E-4</v>
      </c>
      <c r="I27" s="6">
        <v>4.8846550691855499E-2</v>
      </c>
      <c r="J27" s="6">
        <v>3.6321794104200202E-2</v>
      </c>
      <c r="L27" s="8">
        <f>G27/SUM($G22:$G31)</f>
        <v>6.5676505048275855E-3</v>
      </c>
      <c r="M27" s="8">
        <f>H27/SUM($H22:$H31)</f>
        <v>6.5676505048275786E-3</v>
      </c>
      <c r="N27" s="80">
        <f>I27/SUM($I22:$I31)</f>
        <v>6.5676505048275829E-3</v>
      </c>
      <c r="O27" s="80">
        <f>J27/SUM($J22:$J31)</f>
        <v>6.5676505048275664E-3</v>
      </c>
      <c r="Q27" s="104" t="s">
        <v>44</v>
      </c>
      <c r="S27" s="48"/>
      <c r="T27" s="75"/>
      <c r="U27" s="75"/>
      <c r="V27" s="75"/>
      <c r="W27" s="75"/>
      <c r="X27" s="75"/>
      <c r="Y27" s="75"/>
      <c r="Z27" s="75"/>
      <c r="AA27" s="75"/>
      <c r="AB27" s="75"/>
      <c r="AC27" s="75"/>
    </row>
    <row r="28" spans="2:29">
      <c r="B28" s="11" t="s">
        <v>16</v>
      </c>
      <c r="C28" s="11" t="s">
        <v>18</v>
      </c>
      <c r="D28" s="5" t="s">
        <v>17</v>
      </c>
      <c r="E28" s="62">
        <f t="shared" si="0"/>
        <v>2010</v>
      </c>
      <c r="F28" t="str">
        <f>"IND"&amp;Q28&amp;"RHBLPGE1"</f>
        <v>INDADRHBLPGE1</v>
      </c>
      <c r="G28" s="6">
        <v>0</v>
      </c>
      <c r="H28" s="6">
        <v>0</v>
      </c>
      <c r="I28" s="6">
        <v>0</v>
      </c>
      <c r="J28" s="6">
        <v>0</v>
      </c>
      <c r="L28" s="8">
        <f>G28/SUM($G22:$G31)</f>
        <v>0</v>
      </c>
      <c r="M28" s="8">
        <f>H28/SUM($H22:$H31)</f>
        <v>0</v>
      </c>
      <c r="N28" s="80">
        <f>I28/SUM($I22:$I31)</f>
        <v>0</v>
      </c>
      <c r="O28" s="80">
        <f>J28/SUM($J22:$J31)</f>
        <v>0</v>
      </c>
      <c r="Q28" s="104" t="s">
        <v>44</v>
      </c>
      <c r="S28" s="48"/>
      <c r="T28" s="75"/>
      <c r="U28" s="75"/>
      <c r="V28" s="75"/>
      <c r="W28" s="75"/>
      <c r="X28" s="75"/>
      <c r="Y28" s="75"/>
      <c r="Z28" s="75"/>
      <c r="AA28" s="75"/>
      <c r="AB28" s="75"/>
      <c r="AC28" s="75"/>
    </row>
    <row r="29" spans="2:29">
      <c r="B29" s="11" t="s">
        <v>16</v>
      </c>
      <c r="C29" s="11" t="s">
        <v>18</v>
      </c>
      <c r="D29" s="5" t="s">
        <v>17</v>
      </c>
      <c r="E29" s="62">
        <f t="shared" si="0"/>
        <v>2010</v>
      </c>
      <c r="F29" t="str">
        <f>"IND"&amp;Q29&amp;"RHBWSTE1"</f>
        <v>INDADRHBWSTE1</v>
      </c>
      <c r="G29" s="6">
        <v>0</v>
      </c>
      <c r="H29" s="6">
        <v>0</v>
      </c>
      <c r="I29" s="6">
        <v>0</v>
      </c>
      <c r="J29" s="6">
        <v>0</v>
      </c>
      <c r="L29" s="8">
        <f>G29/SUM($G22:$G31)</f>
        <v>0</v>
      </c>
      <c r="M29" s="8">
        <f>H29/SUM($H22:$H31)</f>
        <v>0</v>
      </c>
      <c r="N29" s="80">
        <f>I29/SUM($I22:$I31)</f>
        <v>0</v>
      </c>
      <c r="O29" s="80">
        <f>J29/SUM($J22:$J31)</f>
        <v>0</v>
      </c>
      <c r="Q29" s="104" t="s">
        <v>44</v>
      </c>
      <c r="S29" s="48"/>
      <c r="T29" s="75"/>
      <c r="U29" s="75"/>
      <c r="V29" s="75"/>
      <c r="W29" s="75"/>
      <c r="X29" s="75"/>
      <c r="Y29" s="75"/>
      <c r="Z29" s="75"/>
      <c r="AA29" s="75"/>
      <c r="AB29" s="75"/>
      <c r="AC29" s="75"/>
    </row>
    <row r="30" spans="2:29">
      <c r="B30" s="11" t="s">
        <v>16</v>
      </c>
      <c r="C30" s="11" t="s">
        <v>18</v>
      </c>
      <c r="D30" s="5" t="s">
        <v>17</v>
      </c>
      <c r="E30" s="62">
        <f t="shared" si="0"/>
        <v>2010</v>
      </c>
      <c r="F30" t="str">
        <f>"IND"&amp;Q30&amp;"RHBHETE1"</f>
        <v>INDADRHBHETE1</v>
      </c>
      <c r="G30" s="6">
        <v>6.5895052750096902E-3</v>
      </c>
      <c r="H30" s="6">
        <v>1.64737631875242E-3</v>
      </c>
      <c r="I30" s="6">
        <v>0.12849535286268901</v>
      </c>
      <c r="J30" s="6">
        <v>9.55478264876405E-2</v>
      </c>
      <c r="L30" s="8">
        <f>G30/SUM($G22:$G31)</f>
        <v>1.7276809869757073E-2</v>
      </c>
      <c r="M30" s="8">
        <f>H30/SUM($H22:$H31)</f>
        <v>1.7276809869757041E-2</v>
      </c>
      <c r="N30" s="80">
        <f>I30/SUM($I22:$I31)</f>
        <v>1.7276809869757066E-2</v>
      </c>
      <c r="O30" s="80">
        <f>J30/SUM($J22:$J31)</f>
        <v>1.7276809869757034E-2</v>
      </c>
      <c r="Q30" s="104" t="s">
        <v>44</v>
      </c>
      <c r="S30" s="48"/>
      <c r="T30" s="75"/>
      <c r="U30" s="75"/>
      <c r="V30" s="75"/>
      <c r="W30" s="75"/>
      <c r="X30" s="75"/>
      <c r="Y30" s="75"/>
      <c r="Z30" s="75"/>
      <c r="AA30" s="75"/>
      <c r="AB30" s="75"/>
      <c r="AC30" s="75"/>
    </row>
    <row r="31" spans="2:29" ht="15" thickBot="1">
      <c r="B31" s="26" t="s">
        <v>16</v>
      </c>
      <c r="C31" s="26" t="s">
        <v>18</v>
      </c>
      <c r="D31" s="51" t="s">
        <v>17</v>
      </c>
      <c r="E31" s="63">
        <f t="shared" si="0"/>
        <v>2010</v>
      </c>
      <c r="F31" s="26" t="str">
        <f>"IND"&amp;Q31&amp;"RHBELCE1"</f>
        <v>INDADRHBELCE1</v>
      </c>
      <c r="G31" s="6">
        <v>0.24187851974986399</v>
      </c>
      <c r="H31" s="6">
        <v>6.0469629937465998E-2</v>
      </c>
      <c r="I31" s="6">
        <v>4.7166311351223502</v>
      </c>
      <c r="J31" s="6">
        <v>3.5072385363730301</v>
      </c>
      <c r="L31" s="52">
        <f>G31/SUM($G22:$G31)</f>
        <v>0.63417343531765147</v>
      </c>
      <c r="M31" s="52">
        <f>H31/SUM($H22:$H31)</f>
        <v>0.63417343531765136</v>
      </c>
      <c r="N31" s="52">
        <f>I31/SUM($I22:$I31)</f>
        <v>0.63417343531765125</v>
      </c>
      <c r="O31" s="52">
        <f>J31/SUM($J22:$J31)</f>
        <v>0.63417343531765047</v>
      </c>
      <c r="Q31" s="104" t="s">
        <v>44</v>
      </c>
      <c r="S31" s="48"/>
      <c r="T31" s="75"/>
      <c r="U31" s="75"/>
      <c r="V31" s="75"/>
      <c r="W31" s="75"/>
      <c r="X31" s="75"/>
      <c r="Y31" s="75"/>
      <c r="Z31" s="75"/>
      <c r="AA31" s="75"/>
      <c r="AB31" s="75"/>
      <c r="AC31" s="75"/>
    </row>
    <row r="32" spans="2:29">
      <c r="B32" s="48" t="s">
        <v>16</v>
      </c>
      <c r="C32" s="48" t="s">
        <v>18</v>
      </c>
      <c r="D32" s="5" t="s">
        <v>17</v>
      </c>
      <c r="E32" s="61">
        <v>2010</v>
      </c>
      <c r="F32" s="48" t="str">
        <f>"IND"&amp;Q32&amp;"MTBNGAE1"</f>
        <v>INDFDMTBNGAE1</v>
      </c>
      <c r="G32" s="6">
        <v>11.249823408184</v>
      </c>
      <c r="H32" s="6">
        <v>22.499646816367999</v>
      </c>
      <c r="I32" s="6">
        <v>67.498940449104097</v>
      </c>
      <c r="J32" s="6">
        <v>74.998822721226801</v>
      </c>
      <c r="K32" s="48"/>
      <c r="L32" s="50">
        <f>G32/SUM($G32:$G41)</f>
        <v>0.57172162964262041</v>
      </c>
      <c r="M32" s="8">
        <f>H32/SUM($H32:$H41)</f>
        <v>0.5717216296426203</v>
      </c>
      <c r="N32" s="80">
        <f>I32/SUM($I32:$I41)</f>
        <v>0.57172162964262041</v>
      </c>
      <c r="O32" s="80">
        <f>J32/SUM($J32:$J41)</f>
        <v>0.57172162964262041</v>
      </c>
      <c r="Q32" s="104" t="s">
        <v>45</v>
      </c>
      <c r="T32" s="75"/>
      <c r="U32" s="75"/>
      <c r="V32" s="75"/>
      <c r="W32" s="75"/>
      <c r="X32" s="75"/>
      <c r="Y32" s="75"/>
      <c r="Z32" s="75"/>
      <c r="AA32" s="75"/>
      <c r="AB32" s="75"/>
      <c r="AC32" s="75"/>
    </row>
    <row r="33" spans="2:29">
      <c r="B33" s="48" t="s">
        <v>16</v>
      </c>
      <c r="C33" s="48" t="s">
        <v>18</v>
      </c>
      <c r="D33" s="5" t="s">
        <v>17</v>
      </c>
      <c r="E33" s="62">
        <f>$E$4</f>
        <v>2010</v>
      </c>
      <c r="F33" s="48" t="str">
        <f>"IND"&amp;Q33&amp;"MTBCOAE1"</f>
        <v>INDFDMTBCOAE1</v>
      </c>
      <c r="G33" s="6">
        <v>0.24349614759215499</v>
      </c>
      <c r="H33" s="6">
        <v>0.48699229518430998</v>
      </c>
      <c r="I33" s="6">
        <v>1.4609768855529299</v>
      </c>
      <c r="J33" s="6">
        <v>1.62330765061437</v>
      </c>
      <c r="K33" s="48"/>
      <c r="L33" s="8">
        <f>G33/SUM($G32:$G41)</f>
        <v>1.2374595516922798E-2</v>
      </c>
      <c r="M33" s="8">
        <f>H33/SUM($H32:$H41)</f>
        <v>1.2374595516922795E-2</v>
      </c>
      <c r="N33" s="80">
        <f>I33/SUM($I32:$I41)</f>
        <v>1.2374595516922779E-2</v>
      </c>
      <c r="O33" s="80">
        <f>J33/SUM($J32:$J41)</f>
        <v>1.2374595516922802E-2</v>
      </c>
      <c r="Q33" s="104" t="s">
        <v>45</v>
      </c>
      <c r="T33" s="75"/>
      <c r="U33" s="75"/>
      <c r="V33" s="75"/>
      <c r="W33" s="75"/>
      <c r="X33" s="75"/>
      <c r="Y33" s="75"/>
      <c r="Z33" s="75"/>
      <c r="AA33" s="75"/>
      <c r="AB33" s="75"/>
      <c r="AC33" s="75"/>
    </row>
    <row r="34" spans="2:29">
      <c r="B34" s="48" t="s">
        <v>16</v>
      </c>
      <c r="C34" s="48" t="s">
        <v>18</v>
      </c>
      <c r="D34" s="5" t="s">
        <v>17</v>
      </c>
      <c r="E34" s="62">
        <f t="shared" ref="E34:E59" si="1">$E$4</f>
        <v>2010</v>
      </c>
      <c r="F34" s="48" t="str">
        <f>"IND"&amp;Q34&amp;"MTBDSLE1"</f>
        <v>INDFDMTBDSLE1</v>
      </c>
      <c r="G34" s="6">
        <v>1.64327445403024</v>
      </c>
      <c r="H34" s="6">
        <v>3.2865489080604902</v>
      </c>
      <c r="I34" s="6">
        <v>9.85964672418147</v>
      </c>
      <c r="J34" s="6">
        <v>10.9551630268683</v>
      </c>
      <c r="K34" s="48"/>
      <c r="L34" s="8">
        <f>G34/SUM($G32:$G41)</f>
        <v>8.351202634210185E-2</v>
      </c>
      <c r="M34" s="8">
        <f>H34/SUM($H32:$H41)</f>
        <v>8.3512026342102086E-2</v>
      </c>
      <c r="N34" s="80">
        <f>I34/SUM($I32:$I41)</f>
        <v>8.3512026342101975E-2</v>
      </c>
      <c r="O34" s="80">
        <f>J34/SUM($J32:$J41)</f>
        <v>8.3512026342101947E-2</v>
      </c>
      <c r="Q34" s="104" t="s">
        <v>45</v>
      </c>
      <c r="T34" s="75"/>
      <c r="U34" s="75"/>
      <c r="V34" s="75"/>
      <c r="W34" s="75"/>
      <c r="X34" s="75"/>
      <c r="Y34" s="75"/>
      <c r="Z34" s="75"/>
      <c r="AA34" s="75"/>
      <c r="AB34" s="75"/>
      <c r="AC34" s="75"/>
    </row>
    <row r="35" spans="2:29">
      <c r="B35" s="48" t="s">
        <v>16</v>
      </c>
      <c r="C35" s="48" t="s">
        <v>18</v>
      </c>
      <c r="D35" s="5" t="s">
        <v>17</v>
      </c>
      <c r="E35" s="62">
        <f t="shared" si="1"/>
        <v>2010</v>
      </c>
      <c r="F35" s="48" t="str">
        <f>"IND"&amp;Q35&amp;"MTBWPEE1"</f>
        <v>INDFDMTBWPEE1</v>
      </c>
      <c r="G35" s="6">
        <v>1.3556701089758201</v>
      </c>
      <c r="H35" s="6">
        <v>2.7113402179516299</v>
      </c>
      <c r="I35" s="6">
        <v>8.1340206538549005</v>
      </c>
      <c r="J35" s="6">
        <v>9.0378007265054503</v>
      </c>
      <c r="K35" s="48"/>
      <c r="L35" s="8">
        <f>G35/SUM($G32:$G41)</f>
        <v>6.8895830257886648E-2</v>
      </c>
      <c r="M35" s="8">
        <f>H35/SUM($H32:$H41)</f>
        <v>6.889583025788637E-2</v>
      </c>
      <c r="N35" s="80">
        <f>I35/SUM($I32:$I41)</f>
        <v>6.889583025788637E-2</v>
      </c>
      <c r="O35" s="80">
        <f>J35/SUM($J32:$J41)</f>
        <v>6.8895830257886398E-2</v>
      </c>
      <c r="Q35" s="104" t="s">
        <v>45</v>
      </c>
      <c r="T35" s="75"/>
      <c r="U35" s="75"/>
      <c r="V35" s="75"/>
      <c r="W35" s="75"/>
      <c r="X35" s="75"/>
      <c r="Y35" s="75"/>
      <c r="Z35" s="75"/>
      <c r="AA35" s="75"/>
      <c r="AB35" s="75"/>
      <c r="AC35" s="75"/>
    </row>
    <row r="36" spans="2:29">
      <c r="B36" s="48" t="s">
        <v>16</v>
      </c>
      <c r="C36" s="48" t="s">
        <v>18</v>
      </c>
      <c r="D36" s="5" t="s">
        <v>17</v>
      </c>
      <c r="E36" s="62">
        <f t="shared" si="1"/>
        <v>2010</v>
      </c>
      <c r="F36" s="48" t="str">
        <f>"IND"&amp;Q36&amp;"MTBBGAE1"</f>
        <v>INDFDMTBBGAE1</v>
      </c>
      <c r="G36" s="6">
        <v>0</v>
      </c>
      <c r="H36" s="6">
        <v>0</v>
      </c>
      <c r="I36" s="6">
        <v>0</v>
      </c>
      <c r="J36" s="6">
        <v>0</v>
      </c>
      <c r="K36" s="48"/>
      <c r="L36" s="8">
        <f>G36/SUM($G32:$G41)</f>
        <v>0</v>
      </c>
      <c r="M36" s="8">
        <f>H36/SUM($H32:$H41)</f>
        <v>0</v>
      </c>
      <c r="N36" s="80">
        <f>I36/SUM($I32:$I41)</f>
        <v>0</v>
      </c>
      <c r="O36" s="80">
        <f>J36/SUM($J32:$J41)</f>
        <v>0</v>
      </c>
      <c r="Q36" s="104" t="s">
        <v>45</v>
      </c>
      <c r="T36" s="75"/>
      <c r="U36" s="75"/>
      <c r="V36" s="75"/>
      <c r="W36" s="75"/>
      <c r="X36" s="75"/>
      <c r="Y36" s="75"/>
      <c r="Z36" s="75"/>
      <c r="AA36" s="75"/>
      <c r="AB36" s="75"/>
      <c r="AC36" s="75"/>
    </row>
    <row r="37" spans="2:29">
      <c r="B37" s="48" t="s">
        <v>16</v>
      </c>
      <c r="C37" s="48" t="s">
        <v>18</v>
      </c>
      <c r="D37" s="5" t="s">
        <v>17</v>
      </c>
      <c r="E37" s="62">
        <f t="shared" si="1"/>
        <v>2010</v>
      </c>
      <c r="F37" s="48" t="str">
        <f>"IND"&amp;Q37&amp;"MTBHFOE1"</f>
        <v>INDFDMTBHFOE1</v>
      </c>
      <c r="G37" s="6">
        <v>2.8467417397776398</v>
      </c>
      <c r="H37" s="6">
        <v>5.6934834795552902</v>
      </c>
      <c r="I37" s="6">
        <v>17.080450438665899</v>
      </c>
      <c r="J37" s="6">
        <v>18.978278265184301</v>
      </c>
      <c r="K37" s="48"/>
      <c r="L37" s="8">
        <f>G37/SUM($G32:$G41)</f>
        <v>0.14467283330450667</v>
      </c>
      <c r="M37" s="8">
        <f>H37/SUM($H32:$H41)</f>
        <v>0.14467283330450689</v>
      </c>
      <c r="N37" s="80">
        <f>I37/SUM($I32:$I41)</f>
        <v>0.14467283330450695</v>
      </c>
      <c r="O37" s="80">
        <f>J37/SUM($J32:$J41)</f>
        <v>0.14467283330450667</v>
      </c>
      <c r="Q37" s="104" t="s">
        <v>45</v>
      </c>
      <c r="T37" s="75"/>
      <c r="U37" s="75"/>
      <c r="V37" s="75"/>
      <c r="W37" s="75"/>
      <c r="X37" s="75"/>
      <c r="Y37" s="75"/>
      <c r="Z37" s="75"/>
      <c r="AA37" s="75"/>
      <c r="AB37" s="75"/>
      <c r="AC37" s="75"/>
    </row>
    <row r="38" spans="2:29">
      <c r="B38" s="48" t="s">
        <v>16</v>
      </c>
      <c r="C38" s="48" t="s">
        <v>18</v>
      </c>
      <c r="D38" s="5" t="s">
        <v>17</v>
      </c>
      <c r="E38" s="62">
        <f t="shared" si="1"/>
        <v>2010</v>
      </c>
      <c r="F38" s="48" t="str">
        <f>"IND"&amp;Q38&amp;"MTBLPGE1"</f>
        <v>INDFDMTBLPGE1</v>
      </c>
      <c r="G38" s="6">
        <v>1.24736791317519</v>
      </c>
      <c r="H38" s="6">
        <v>2.49473582635038</v>
      </c>
      <c r="I38" s="6">
        <v>7.4842074790511504</v>
      </c>
      <c r="J38" s="6">
        <v>8.3157860878346206</v>
      </c>
      <c r="K38" s="48"/>
      <c r="L38" s="8">
        <f>G38/SUM($G32:$G41)</f>
        <v>6.3391858717145325E-2</v>
      </c>
      <c r="M38" s="8">
        <f>H38/SUM($H32:$H41)</f>
        <v>6.3391858717145297E-2</v>
      </c>
      <c r="N38" s="80">
        <f>I38/SUM($I32:$I41)</f>
        <v>6.3391858717145311E-2</v>
      </c>
      <c r="O38" s="80">
        <f>J38/SUM($J32:$J41)</f>
        <v>6.3391858717145352E-2</v>
      </c>
      <c r="Q38" s="104" t="s">
        <v>45</v>
      </c>
      <c r="T38" s="75"/>
      <c r="U38" s="75"/>
      <c r="V38" s="75"/>
      <c r="W38" s="75"/>
      <c r="X38" s="75"/>
      <c r="Y38" s="75"/>
      <c r="Z38" s="75"/>
      <c r="AA38" s="75"/>
      <c r="AB38" s="75"/>
      <c r="AC38" s="75"/>
    </row>
    <row r="39" spans="2:29">
      <c r="B39" s="48" t="s">
        <v>16</v>
      </c>
      <c r="C39" s="48" t="s">
        <v>18</v>
      </c>
      <c r="D39" s="5" t="s">
        <v>17</v>
      </c>
      <c r="E39" s="62">
        <f t="shared" si="1"/>
        <v>2010</v>
      </c>
      <c r="F39" s="48" t="str">
        <f>"IND"&amp;Q39&amp;"MTBWSTE1"</f>
        <v>INDFDMTBWSTE1</v>
      </c>
      <c r="G39" s="6">
        <v>0</v>
      </c>
      <c r="H39" s="6">
        <v>0</v>
      </c>
      <c r="I39" s="6">
        <v>0</v>
      </c>
      <c r="J39" s="6">
        <v>0</v>
      </c>
      <c r="K39" s="48"/>
      <c r="L39" s="8">
        <f>G39/SUM($G32:$G41)</f>
        <v>0</v>
      </c>
      <c r="M39" s="8">
        <f>H39/SUM($H32:$H41)</f>
        <v>0</v>
      </c>
      <c r="N39" s="80">
        <f>I39/SUM($I32:$I41)</f>
        <v>0</v>
      </c>
      <c r="O39" s="80">
        <f>J39/SUM($J32:$J41)</f>
        <v>0</v>
      </c>
      <c r="Q39" s="104" t="s">
        <v>45</v>
      </c>
      <c r="T39" s="75"/>
      <c r="U39" s="75"/>
      <c r="V39" s="75"/>
      <c r="W39" s="75"/>
      <c r="X39" s="75"/>
      <c r="Y39" s="75"/>
      <c r="Z39" s="75"/>
      <c r="AA39" s="75"/>
      <c r="AB39" s="75"/>
      <c r="AC39" s="75"/>
    </row>
    <row r="40" spans="2:29">
      <c r="B40" s="11" t="s">
        <v>16</v>
      </c>
      <c r="C40" s="11" t="s">
        <v>18</v>
      </c>
      <c r="D40" s="19" t="s">
        <v>17</v>
      </c>
      <c r="E40" s="55">
        <f t="shared" si="1"/>
        <v>2010</v>
      </c>
      <c r="F40" s="48" t="str">
        <f>"IND"&amp;Q40&amp;"MTBHETE1"</f>
        <v>INDFDMTBHETE1</v>
      </c>
      <c r="G40" s="6">
        <v>0</v>
      </c>
      <c r="H40" s="6">
        <v>0</v>
      </c>
      <c r="I40" s="6">
        <v>0</v>
      </c>
      <c r="J40" s="6">
        <v>0</v>
      </c>
      <c r="K40" s="48"/>
      <c r="L40" s="8">
        <f>G40/SUM($G32:$G41)</f>
        <v>0</v>
      </c>
      <c r="M40" s="8">
        <f>H40/SUM($H32:$H41)</f>
        <v>0</v>
      </c>
      <c r="N40" s="80">
        <f>I40/SUM($I32:$I41)</f>
        <v>0</v>
      </c>
      <c r="O40" s="80">
        <f>J40/SUM($J32:$J41)</f>
        <v>0</v>
      </c>
      <c r="Q40" s="104" t="s">
        <v>45</v>
      </c>
      <c r="T40" s="75"/>
      <c r="U40" s="75"/>
      <c r="V40" s="75"/>
      <c r="W40" s="75"/>
      <c r="X40" s="75"/>
      <c r="Y40" s="75"/>
      <c r="Z40" s="75"/>
      <c r="AA40" s="75"/>
      <c r="AB40" s="75"/>
      <c r="AC40" s="75"/>
    </row>
    <row r="41" spans="2:29">
      <c r="B41" s="7" t="s">
        <v>16</v>
      </c>
      <c r="C41" s="7" t="s">
        <v>18</v>
      </c>
      <c r="D41" s="10" t="s">
        <v>17</v>
      </c>
      <c r="E41" s="54">
        <f t="shared" si="1"/>
        <v>2010</v>
      </c>
      <c r="F41" s="7" t="str">
        <f>"IND"&amp;Q41&amp;"MTBELCE1"</f>
        <v>INDFDMTBELCE1</v>
      </c>
      <c r="G41" s="6">
        <v>1.09072575520815</v>
      </c>
      <c r="H41" s="6">
        <v>2.1814515104163101</v>
      </c>
      <c r="I41" s="6">
        <v>6.54435453124891</v>
      </c>
      <c r="J41" s="6">
        <v>7.2715050347210202</v>
      </c>
      <c r="K41" s="11"/>
      <c r="L41" s="9">
        <f>G41/SUM($G32:$G41)</f>
        <v>5.5431226218816222E-2</v>
      </c>
      <c r="M41" s="9">
        <f>H41/SUM($H32:$H41)</f>
        <v>5.5431226218816465E-2</v>
      </c>
      <c r="N41" s="9">
        <f>I41/SUM($I32:$I41)</f>
        <v>5.5431226218816222E-2</v>
      </c>
      <c r="O41" s="9">
        <f>J41/SUM($J32:$J41)</f>
        <v>5.5431226218816278E-2</v>
      </c>
      <c r="Q41" s="104" t="s">
        <v>45</v>
      </c>
      <c r="T41" s="75"/>
      <c r="U41" s="75"/>
      <c r="V41" s="75"/>
      <c r="W41" s="75"/>
      <c r="X41" s="75"/>
      <c r="Y41" s="75"/>
      <c r="Z41" s="75"/>
      <c r="AA41" s="75"/>
      <c r="AB41" s="75"/>
      <c r="AC41" s="75"/>
    </row>
    <row r="42" spans="2:29">
      <c r="B42" s="48" t="s">
        <v>16</v>
      </c>
      <c r="C42" s="48" t="s">
        <v>18</v>
      </c>
      <c r="D42" s="5" t="s">
        <v>17</v>
      </c>
      <c r="E42" s="62">
        <f t="shared" si="1"/>
        <v>2010</v>
      </c>
      <c r="F42" s="48" t="str">
        <f>"IND"&amp;Q42&amp;"HTBNGAE1"</f>
        <v>INDFDHTBNGAE1</v>
      </c>
      <c r="G42" s="6">
        <v>0.53779505437379305</v>
      </c>
      <c r="H42" s="6">
        <v>1.0755901087475901</v>
      </c>
      <c r="I42" s="6">
        <v>3.2267703262427601</v>
      </c>
      <c r="J42" s="6">
        <v>3.5853003624919602</v>
      </c>
      <c r="K42" s="48"/>
      <c r="L42" s="8">
        <f>G42/SUM($G42:$G49)</f>
        <v>0.55654850931950239</v>
      </c>
      <c r="M42" s="8">
        <f>H42/SUM($H42:$H49)</f>
        <v>0.55654850931950317</v>
      </c>
      <c r="N42" s="80">
        <f>I42/SUM($I42:$I49)</f>
        <v>0.55654850931950239</v>
      </c>
      <c r="O42" s="80">
        <f>J42/SUM($J42:$J49)</f>
        <v>0.55654850931950228</v>
      </c>
      <c r="Q42" s="104" t="s">
        <v>45</v>
      </c>
      <c r="T42" s="75"/>
      <c r="U42" s="75"/>
      <c r="V42" s="75"/>
      <c r="W42" s="75"/>
      <c r="X42" s="75"/>
      <c r="Y42" s="75"/>
      <c r="Z42" s="75"/>
      <c r="AA42" s="75"/>
      <c r="AB42" s="75"/>
      <c r="AC42" s="75"/>
    </row>
    <row r="43" spans="2:29">
      <c r="B43" s="48" t="s">
        <v>16</v>
      </c>
      <c r="C43" s="48" t="s">
        <v>18</v>
      </c>
      <c r="D43" s="5" t="s">
        <v>17</v>
      </c>
      <c r="E43" s="62">
        <f t="shared" si="1"/>
        <v>2010</v>
      </c>
      <c r="F43" s="48" t="str">
        <f>"IND"&amp;Q43&amp;"HTBCOAE1"</f>
        <v>INDFDHTBCOAE1</v>
      </c>
      <c r="G43" s="6">
        <v>0</v>
      </c>
      <c r="H43" s="6">
        <v>0</v>
      </c>
      <c r="I43" s="6">
        <v>0</v>
      </c>
      <c r="J43" s="6">
        <v>0</v>
      </c>
      <c r="K43" s="48"/>
      <c r="L43" s="8">
        <f>G43/SUM($G42:$G49)</f>
        <v>0</v>
      </c>
      <c r="M43" s="8">
        <f>H43/SUM($H42:$H49)</f>
        <v>0</v>
      </c>
      <c r="N43" s="80">
        <f>I43/SUM($I42:$I49)</f>
        <v>0</v>
      </c>
      <c r="O43" s="80">
        <f>J43/SUM($J42:$J49)</f>
        <v>0</v>
      </c>
      <c r="Q43" s="104" t="s">
        <v>45</v>
      </c>
      <c r="T43" s="75"/>
      <c r="U43" s="75"/>
      <c r="V43" s="75"/>
      <c r="W43" s="75"/>
      <c r="X43" s="75"/>
      <c r="Y43" s="75"/>
      <c r="Z43" s="75"/>
      <c r="AA43" s="75"/>
      <c r="AB43" s="75"/>
      <c r="AC43" s="75"/>
    </row>
    <row r="44" spans="2:29">
      <c r="B44" s="48" t="s">
        <v>16</v>
      </c>
      <c r="C44" s="48" t="s">
        <v>18</v>
      </c>
      <c r="D44" s="5" t="s">
        <v>17</v>
      </c>
      <c r="E44" s="62">
        <f t="shared" si="1"/>
        <v>2010</v>
      </c>
      <c r="F44" s="48" t="str">
        <f>"IND"&amp;Q44&amp;"HTBDSLE1"</f>
        <v>INDFDHTBDSLE1</v>
      </c>
      <c r="G44" s="6">
        <v>5.2050078389680697E-2</v>
      </c>
      <c r="H44" s="6">
        <v>0.10410015677936101</v>
      </c>
      <c r="I44" s="6">
        <v>0.312300470338084</v>
      </c>
      <c r="J44" s="6">
        <v>0.34700052259787201</v>
      </c>
      <c r="K44" s="48"/>
      <c r="L44" s="8">
        <f>G44/SUM($G42:$G49)</f>
        <v>5.3865117022079627E-2</v>
      </c>
      <c r="M44" s="8">
        <f>H44/SUM($H42:$H49)</f>
        <v>5.3865117022079308E-2</v>
      </c>
      <c r="N44" s="80">
        <f>I44/SUM($I42:$I49)</f>
        <v>5.3865117022079564E-2</v>
      </c>
      <c r="O44" s="80">
        <f>J44/SUM($J42:$J49)</f>
        <v>5.386511702207962E-2</v>
      </c>
      <c r="Q44" s="104" t="s">
        <v>45</v>
      </c>
    </row>
    <row r="45" spans="2:29">
      <c r="B45" s="48" t="s">
        <v>16</v>
      </c>
      <c r="C45" s="48" t="s">
        <v>18</v>
      </c>
      <c r="D45" s="5" t="s">
        <v>17</v>
      </c>
      <c r="E45" s="62">
        <f t="shared" si="1"/>
        <v>2010</v>
      </c>
      <c r="F45" s="48" t="str">
        <f>"IND"&amp;Q45&amp;"HTBWPEE1"</f>
        <v>INDFDHTBWPEE1</v>
      </c>
      <c r="G45" s="6">
        <v>0</v>
      </c>
      <c r="H45" s="6">
        <v>0</v>
      </c>
      <c r="I45" s="6">
        <v>0</v>
      </c>
      <c r="J45" s="6">
        <v>0</v>
      </c>
      <c r="K45" s="48"/>
      <c r="L45" s="8">
        <f>G45/SUM($G42:$G49)</f>
        <v>0</v>
      </c>
      <c r="M45" s="8">
        <f>H45/SUM($H42:$H49)</f>
        <v>0</v>
      </c>
      <c r="N45" s="80">
        <f>I45/SUM($I42:$I49)</f>
        <v>0</v>
      </c>
      <c r="O45" s="80">
        <f>J45/SUM($J42:$J49)</f>
        <v>0</v>
      </c>
      <c r="Q45" s="104" t="s">
        <v>45</v>
      </c>
    </row>
    <row r="46" spans="2:29">
      <c r="B46" s="48" t="s">
        <v>16</v>
      </c>
      <c r="C46" s="48" t="s">
        <v>18</v>
      </c>
      <c r="D46" s="5" t="s">
        <v>17</v>
      </c>
      <c r="E46" s="62">
        <f t="shared" si="1"/>
        <v>2010</v>
      </c>
      <c r="F46" s="48" t="str">
        <f>"IND"&amp;Q46&amp;"HTBHFOE1"</f>
        <v>INDFDHTBHFOE1</v>
      </c>
      <c r="G46" s="6">
        <v>0.115469419501219</v>
      </c>
      <c r="H46" s="6">
        <v>0.230938839002439</v>
      </c>
      <c r="I46" s="6">
        <v>0.69281651700731695</v>
      </c>
      <c r="J46" s="6">
        <v>0.76979613000812996</v>
      </c>
      <c r="K46" s="48"/>
      <c r="L46" s="8">
        <f>G46/SUM($G42:$G49)</f>
        <v>0.11949595440259471</v>
      </c>
      <c r="M46" s="8">
        <f>H46/SUM($H42:$H49)</f>
        <v>0.11949595440259496</v>
      </c>
      <c r="N46" s="80">
        <f>I46/SUM($I42:$I49)</f>
        <v>0.11949595440259514</v>
      </c>
      <c r="O46" s="80">
        <f>J46/SUM($J42:$J49)</f>
        <v>0.11949595440259497</v>
      </c>
      <c r="Q46" s="104" t="s">
        <v>45</v>
      </c>
    </row>
    <row r="47" spans="2:29">
      <c r="B47" s="48" t="s">
        <v>16</v>
      </c>
      <c r="C47" s="48" t="s">
        <v>18</v>
      </c>
      <c r="D47" s="5" t="s">
        <v>17</v>
      </c>
      <c r="E47" s="62">
        <f t="shared" si="1"/>
        <v>2010</v>
      </c>
      <c r="F47" s="48" t="str">
        <f>"IND"&amp;Q47&amp;"HTBLPGE1"</f>
        <v>INDFDHTBLPGE1</v>
      </c>
      <c r="G47" s="6">
        <v>0.26098945424744502</v>
      </c>
      <c r="H47" s="6">
        <v>0.52197890849489004</v>
      </c>
      <c r="I47" s="6">
        <v>1.5659367254846699</v>
      </c>
      <c r="J47" s="6">
        <v>1.7399296949829699</v>
      </c>
      <c r="K47" s="48"/>
      <c r="L47" s="8">
        <f>G47/SUM($G42:$G49)</f>
        <v>0.27009041925582322</v>
      </c>
      <c r="M47" s="8">
        <f>H47/SUM($H42:$H49)</f>
        <v>0.27009041925582261</v>
      </c>
      <c r="N47" s="80">
        <f>I47/SUM($I42:$I49)</f>
        <v>0.270090419255823</v>
      </c>
      <c r="O47" s="80">
        <f>J47/SUM($J42:$J49)</f>
        <v>0.27009041925582311</v>
      </c>
      <c r="Q47" s="104" t="s">
        <v>45</v>
      </c>
    </row>
    <row r="48" spans="2:29">
      <c r="B48" s="48" t="s">
        <v>16</v>
      </c>
      <c r="C48" s="48" t="s">
        <v>18</v>
      </c>
      <c r="D48" s="5" t="s">
        <v>17</v>
      </c>
      <c r="E48" s="62">
        <f t="shared" si="1"/>
        <v>2010</v>
      </c>
      <c r="F48" s="48" t="str">
        <f>"IND"&amp;Q48&amp;"HTBWSTE1"</f>
        <v>INDFDHTBWSTE1</v>
      </c>
      <c r="G48" s="6">
        <v>0</v>
      </c>
      <c r="H48" s="6">
        <v>0</v>
      </c>
      <c r="I48" s="6">
        <v>0</v>
      </c>
      <c r="J48" s="6">
        <v>0</v>
      </c>
      <c r="K48" s="48"/>
      <c r="L48" s="8">
        <f>G48/SUM($G42:$G49)</f>
        <v>0</v>
      </c>
      <c r="M48" s="8">
        <f>H48/SUM($H42:$H49)</f>
        <v>0</v>
      </c>
      <c r="N48" s="80">
        <f>I48/SUM($I42:$I49)</f>
        <v>0</v>
      </c>
      <c r="O48" s="80">
        <f>J48/SUM($J42:$J49)</f>
        <v>0</v>
      </c>
      <c r="Q48" s="104" t="s">
        <v>45</v>
      </c>
    </row>
    <row r="49" spans="2:17">
      <c r="B49" s="7" t="s">
        <v>16</v>
      </c>
      <c r="C49" s="7" t="s">
        <v>18</v>
      </c>
      <c r="D49" s="10" t="s">
        <v>17</v>
      </c>
      <c r="E49" s="54">
        <f t="shared" si="1"/>
        <v>2010</v>
      </c>
      <c r="F49" s="7" t="str">
        <f>"IND"&amp;Q49&amp;"HTBELCE1"</f>
        <v>INDFDHTBELCE1</v>
      </c>
      <c r="G49" s="6">
        <v>0</v>
      </c>
      <c r="H49" s="6">
        <v>0</v>
      </c>
      <c r="I49" s="6">
        <v>0</v>
      </c>
      <c r="J49" s="6">
        <v>0</v>
      </c>
      <c r="K49" s="48"/>
      <c r="L49" s="9">
        <f>G49/SUM($G42:$G49)</f>
        <v>0</v>
      </c>
      <c r="M49" s="9">
        <f>H49/SUM($H42:$H49)</f>
        <v>0</v>
      </c>
      <c r="N49" s="9">
        <f>I49/SUM($I42:$I49)</f>
        <v>0</v>
      </c>
      <c r="O49" s="9">
        <f>J49/SUM($J42:$J49)</f>
        <v>0</v>
      </c>
      <c r="Q49" s="104" t="s">
        <v>45</v>
      </c>
    </row>
    <row r="50" spans="2:17">
      <c r="B50" s="48" t="s">
        <v>16</v>
      </c>
      <c r="C50" s="48" t="s">
        <v>18</v>
      </c>
      <c r="D50" s="5" t="s">
        <v>17</v>
      </c>
      <c r="E50" s="62">
        <f t="shared" si="1"/>
        <v>2010</v>
      </c>
      <c r="F50" s="48" t="str">
        <f>"IND"&amp;Q50&amp;"RHBNGAE1"</f>
        <v>INDFDRHBNGAE1</v>
      </c>
      <c r="G50" s="6">
        <v>1.1545991981011401</v>
      </c>
      <c r="H50" s="6">
        <v>2.30919839620227</v>
      </c>
      <c r="I50" s="6">
        <v>6.9275951886068201</v>
      </c>
      <c r="J50" s="6">
        <v>7.6973279873409099</v>
      </c>
      <c r="K50" s="48"/>
      <c r="L50" s="8">
        <f>G50/SUM($G50:$G59)</f>
        <v>0.28657153223188714</v>
      </c>
      <c r="M50" s="8">
        <f>H50/SUM($H50:$H59)</f>
        <v>0.28657153223188625</v>
      </c>
      <c r="N50" s="80">
        <f>I50/SUM($I50:$I59)</f>
        <v>0.28657153223188647</v>
      </c>
      <c r="O50" s="80">
        <f>J50/SUM($J50:$J59)</f>
        <v>0.28657153223188631</v>
      </c>
      <c r="Q50" s="104" t="s">
        <v>45</v>
      </c>
    </row>
    <row r="51" spans="2:17">
      <c r="B51" s="11" t="s">
        <v>16</v>
      </c>
      <c r="C51" s="11" t="s">
        <v>18</v>
      </c>
      <c r="D51" s="5" t="s">
        <v>17</v>
      </c>
      <c r="E51" s="62">
        <f t="shared" si="1"/>
        <v>2010</v>
      </c>
      <c r="F51" s="48" t="str">
        <f>"IND"&amp;Q51&amp;"RHBCOAE1"</f>
        <v>INDFDRHBCOAE1</v>
      </c>
      <c r="G51" s="6">
        <v>5.9805256354341697E-4</v>
      </c>
      <c r="H51" s="6">
        <v>1.19610512708683E-3</v>
      </c>
      <c r="I51" s="6">
        <v>3.5883153812605001E-3</v>
      </c>
      <c r="J51" s="6">
        <v>3.9870170902894502E-3</v>
      </c>
      <c r="K51" s="48"/>
      <c r="L51" s="8">
        <f>G51/SUM($G50:$G59)</f>
        <v>1.4843665210551461E-4</v>
      </c>
      <c r="M51" s="8">
        <f>H51/SUM($H50:$H59)</f>
        <v>1.4843665210551431E-4</v>
      </c>
      <c r="N51" s="80">
        <f>I51/SUM($I50:$I59)</f>
        <v>1.4843665210551458E-4</v>
      </c>
      <c r="O51" s="80">
        <f>J51/SUM($J50:$J59)</f>
        <v>1.4843665210551477E-4</v>
      </c>
      <c r="Q51" s="104" t="s">
        <v>45</v>
      </c>
    </row>
    <row r="52" spans="2:17">
      <c r="B52" s="11" t="s">
        <v>16</v>
      </c>
      <c r="C52" s="11" t="s">
        <v>18</v>
      </c>
      <c r="D52" s="5" t="s">
        <v>17</v>
      </c>
      <c r="E52" s="62">
        <f t="shared" si="1"/>
        <v>2010</v>
      </c>
      <c r="F52" s="48" t="str">
        <f>"IND"&amp;Q52&amp;"RHBDSLE1"</f>
        <v>INDFDRHBDSLE1</v>
      </c>
      <c r="G52" s="6">
        <v>0.49005907897768303</v>
      </c>
      <c r="H52" s="6">
        <v>0.98011815795536605</v>
      </c>
      <c r="I52" s="6">
        <v>2.9403544738660998</v>
      </c>
      <c r="J52" s="6">
        <v>3.26706052651789</v>
      </c>
      <c r="K52" s="48"/>
      <c r="L52" s="8">
        <f>G52/SUM($G50:$G59)</f>
        <v>0.12163266818281654</v>
      </c>
      <c r="M52" s="8">
        <f>H52/SUM($H50:$H59)</f>
        <v>0.12163266818281669</v>
      </c>
      <c r="N52" s="80">
        <f>I52/SUM($I50:$I59)</f>
        <v>0.12163266818281666</v>
      </c>
      <c r="O52" s="80">
        <f>J52/SUM($J50:$J59)</f>
        <v>0.12163266818281666</v>
      </c>
      <c r="Q52" s="104" t="s">
        <v>45</v>
      </c>
    </row>
    <row r="53" spans="2:17">
      <c r="B53" s="11" t="s">
        <v>16</v>
      </c>
      <c r="C53" s="11" t="s">
        <v>18</v>
      </c>
      <c r="D53" s="5" t="s">
        <v>17</v>
      </c>
      <c r="E53" s="62">
        <f t="shared" si="1"/>
        <v>2010</v>
      </c>
      <c r="F53" s="48" t="str">
        <f>"IND"&amp;Q53&amp;"RHBWPEE1"</f>
        <v>INDFDRHBWPEE1</v>
      </c>
      <c r="G53" s="6">
        <v>1.18828361122995</v>
      </c>
      <c r="H53" s="6">
        <v>2.3765672224598999</v>
      </c>
      <c r="I53" s="6">
        <v>7.1297016673797096</v>
      </c>
      <c r="J53" s="6">
        <v>7.9218907415330104</v>
      </c>
      <c r="K53" s="48"/>
      <c r="L53" s="8">
        <f>G53/SUM($G50:$G59)</f>
        <v>0.29493200389905122</v>
      </c>
      <c r="M53" s="8">
        <f>H53/SUM($H50:$H59)</f>
        <v>0.29493200389905161</v>
      </c>
      <c r="N53" s="80">
        <f>I53/SUM($I50:$I59)</f>
        <v>0.29493200389905178</v>
      </c>
      <c r="O53" s="80">
        <f>J53/SUM($J50:$J59)</f>
        <v>0.29493200389905166</v>
      </c>
      <c r="Q53" s="104" t="s">
        <v>45</v>
      </c>
    </row>
    <row r="54" spans="2:17">
      <c r="B54" s="11" t="s">
        <v>16</v>
      </c>
      <c r="C54" s="11" t="s">
        <v>18</v>
      </c>
      <c r="D54" s="5" t="s">
        <v>17</v>
      </c>
      <c r="E54" s="62">
        <f t="shared" si="1"/>
        <v>2010</v>
      </c>
      <c r="F54" s="48" t="str">
        <f>"IND"&amp;Q54&amp;"RHBBGAE1"</f>
        <v>INDFDRHBBGAE1</v>
      </c>
      <c r="G54" s="6">
        <v>0</v>
      </c>
      <c r="H54" s="6">
        <v>0</v>
      </c>
      <c r="I54" s="6">
        <v>0</v>
      </c>
      <c r="J54" s="6">
        <v>0</v>
      </c>
      <c r="K54" s="48"/>
      <c r="L54" s="8">
        <f>G54/SUM($G50:$G59)</f>
        <v>0</v>
      </c>
      <c r="M54" s="8">
        <f>H54/SUM($H50:$H59)</f>
        <v>0</v>
      </c>
      <c r="N54" s="80">
        <f>I54/SUM($I50:$I59)</f>
        <v>0</v>
      </c>
      <c r="O54" s="80">
        <f>J54/SUM($J50:$J59)</f>
        <v>0</v>
      </c>
      <c r="Q54" s="104" t="s">
        <v>45</v>
      </c>
    </row>
    <row r="55" spans="2:17">
      <c r="B55" s="11" t="s">
        <v>16</v>
      </c>
      <c r="C55" s="11" t="s">
        <v>18</v>
      </c>
      <c r="D55" s="5" t="s">
        <v>17</v>
      </c>
      <c r="E55" s="62">
        <f t="shared" si="1"/>
        <v>2010</v>
      </c>
      <c r="F55" s="48" t="str">
        <f>"IND"&amp;Q55&amp;"RHBHFOE1"</f>
        <v>INDFDRHBHFOE1</v>
      </c>
      <c r="G55" s="6">
        <v>6.08033591867497E-2</v>
      </c>
      <c r="H55" s="6">
        <v>0.121606718373499</v>
      </c>
      <c r="I55" s="6">
        <v>0.36482015512049798</v>
      </c>
      <c r="J55" s="6">
        <v>0.40535572791166502</v>
      </c>
      <c r="K55" s="48"/>
      <c r="L55" s="8">
        <f>G55/SUM($G50:$G59)</f>
        <v>1.5091394343291679E-2</v>
      </c>
      <c r="M55" s="8">
        <f>H55/SUM($H50:$H59)</f>
        <v>1.509139434329165E-2</v>
      </c>
      <c r="N55" s="80">
        <f>I55/SUM($I50:$I59)</f>
        <v>1.5091394343291676E-2</v>
      </c>
      <c r="O55" s="80">
        <f>J55/SUM($J50:$J59)</f>
        <v>1.5091394343291695E-2</v>
      </c>
      <c r="Q55" s="104" t="s">
        <v>45</v>
      </c>
    </row>
    <row r="56" spans="2:17">
      <c r="B56" s="11" t="s">
        <v>16</v>
      </c>
      <c r="C56" s="11" t="s">
        <v>18</v>
      </c>
      <c r="D56" s="5" t="s">
        <v>17</v>
      </c>
      <c r="E56" s="62">
        <f t="shared" si="1"/>
        <v>2010</v>
      </c>
      <c r="F56" s="48" t="str">
        <f>"IND"&amp;Q56&amp;"RHBLPGE1"</f>
        <v>INDFDRHBLPGE1</v>
      </c>
      <c r="G56" s="6">
        <v>0.28712228332525402</v>
      </c>
      <c r="H56" s="6">
        <v>0.57424456665050905</v>
      </c>
      <c r="I56" s="6">
        <v>1.7227336999515299</v>
      </c>
      <c r="J56" s="6">
        <v>1.9141485555016999</v>
      </c>
      <c r="K56" s="48"/>
      <c r="L56" s="8">
        <f>G56/SUM($G50:$G59)</f>
        <v>7.1263753522223083E-2</v>
      </c>
      <c r="M56" s="8">
        <f>H56/SUM($H50:$H59)</f>
        <v>7.1263753522223305E-2</v>
      </c>
      <c r="N56" s="80">
        <f>I56/SUM($I50:$I59)</f>
        <v>7.1263753522223361E-2</v>
      </c>
      <c r="O56" s="80">
        <f>J56/SUM($J50:$J59)</f>
        <v>7.1263753522223333E-2</v>
      </c>
      <c r="Q56" s="104" t="s">
        <v>45</v>
      </c>
    </row>
    <row r="57" spans="2:17">
      <c r="B57" s="11" t="s">
        <v>16</v>
      </c>
      <c r="C57" s="11" t="s">
        <v>18</v>
      </c>
      <c r="D57" s="19" t="s">
        <v>17</v>
      </c>
      <c r="E57" s="62">
        <f t="shared" si="1"/>
        <v>2010</v>
      </c>
      <c r="F57" s="48" t="str">
        <f>"IND"&amp;Q57&amp;"RHBWSTE1"</f>
        <v>INDFDRHBWSTE1</v>
      </c>
      <c r="G57" s="6">
        <v>0</v>
      </c>
      <c r="H57" s="6">
        <v>0</v>
      </c>
      <c r="I57" s="6">
        <v>0</v>
      </c>
      <c r="J57" s="6">
        <v>0</v>
      </c>
      <c r="K57" s="48"/>
      <c r="L57" s="8">
        <f>G57/SUM($G50:$G59)</f>
        <v>0</v>
      </c>
      <c r="M57" s="8">
        <f>H57/SUM($H50:$H59)</f>
        <v>0</v>
      </c>
      <c r="N57" s="80">
        <f>I57/SUM($I50:$I59)</f>
        <v>0</v>
      </c>
      <c r="O57" s="80">
        <f>J57/SUM($J50:$J59)</f>
        <v>0</v>
      </c>
      <c r="Q57" s="104" t="s">
        <v>45</v>
      </c>
    </row>
    <row r="58" spans="2:17">
      <c r="B58" s="11" t="s">
        <v>16</v>
      </c>
      <c r="C58" s="11" t="s">
        <v>18</v>
      </c>
      <c r="D58" s="19" t="s">
        <v>17</v>
      </c>
      <c r="E58" s="62">
        <f t="shared" si="1"/>
        <v>2010</v>
      </c>
      <c r="F58" s="48" t="str">
        <f>"IND"&amp;Q58&amp;"RHBHETE1"</f>
        <v>INDFDRHBHETE1</v>
      </c>
      <c r="G58" s="6">
        <v>0</v>
      </c>
      <c r="H58" s="6">
        <v>0</v>
      </c>
      <c r="I58" s="6">
        <v>0</v>
      </c>
      <c r="J58" s="6">
        <v>0</v>
      </c>
      <c r="K58" s="48"/>
      <c r="L58" s="8">
        <f>G58/SUM($G50:$G59)</f>
        <v>0</v>
      </c>
      <c r="M58" s="8">
        <f>H58/SUM($H50:$H59)</f>
        <v>0</v>
      </c>
      <c r="N58" s="80">
        <f>I58/SUM($I50:$I59)</f>
        <v>0</v>
      </c>
      <c r="O58" s="80">
        <f>J58/SUM($J50:$J59)</f>
        <v>0</v>
      </c>
      <c r="Q58" s="104" t="s">
        <v>45</v>
      </c>
    </row>
    <row r="59" spans="2:17" ht="15" thickBot="1">
      <c r="B59" s="26" t="s">
        <v>16</v>
      </c>
      <c r="C59" s="26" t="s">
        <v>18</v>
      </c>
      <c r="D59" s="51" t="s">
        <v>17</v>
      </c>
      <c r="E59" s="63">
        <f t="shared" si="1"/>
        <v>2010</v>
      </c>
      <c r="F59" s="26" t="str">
        <f>"IND"&amp;Q59&amp;"RHBELCE1"</f>
        <v>INDFDRHBELCE1</v>
      </c>
      <c r="G59" s="6">
        <v>0.84754312208215499</v>
      </c>
      <c r="H59" s="6">
        <v>1.69508624416431</v>
      </c>
      <c r="I59" s="6">
        <v>5.0852587324929299</v>
      </c>
      <c r="J59" s="6">
        <v>5.6502874805476999</v>
      </c>
      <c r="K59" s="48"/>
      <c r="L59" s="52">
        <f>G59/SUM($G50:$G59)</f>
        <v>0.21036021116862469</v>
      </c>
      <c r="M59" s="52">
        <f>H59/SUM($H50:$H59)</f>
        <v>0.21036021116862497</v>
      </c>
      <c r="N59" s="52">
        <f>I59/SUM($I50:$I59)</f>
        <v>0.21036021116862477</v>
      </c>
      <c r="O59" s="52">
        <f>J59/SUM($J50:$J59)</f>
        <v>0.21036021116862472</v>
      </c>
      <c r="Q59" s="104" t="s">
        <v>45</v>
      </c>
    </row>
    <row r="60" spans="2:17">
      <c r="B60" s="48" t="s">
        <v>16</v>
      </c>
      <c r="C60" s="48" t="s">
        <v>18</v>
      </c>
      <c r="D60" s="5" t="s">
        <v>17</v>
      </c>
      <c r="E60" s="61">
        <v>2010</v>
      </c>
      <c r="F60" s="48" t="str">
        <f>"IND"&amp;Q60&amp;"MTBNGAE1"</f>
        <v>INDCDMTBNGAE1</v>
      </c>
      <c r="G60" s="6">
        <v>4.2615703521082899</v>
      </c>
      <c r="H60" s="6">
        <v>17.046281408433099</v>
      </c>
      <c r="I60" s="6">
        <v>95.885332922436405</v>
      </c>
      <c r="J60" s="6">
        <v>55.400414577407702</v>
      </c>
      <c r="K60" s="48"/>
      <c r="L60" s="50">
        <f>G60/SUM($G60:$G69)</f>
        <v>0.7090363901633161</v>
      </c>
      <c r="M60" s="8">
        <f>H60/SUM($H60:$H69)</f>
        <v>0.70903639016331532</v>
      </c>
      <c r="N60" s="80">
        <f>I60/SUM($I60:$I69)</f>
        <v>0.70903639016331554</v>
      </c>
      <c r="O60" s="80">
        <f>J60/SUM($J60:$J69)</f>
        <v>0.70903639016331577</v>
      </c>
      <c r="Q60" s="104" t="s">
        <v>46</v>
      </c>
    </row>
    <row r="61" spans="2:17">
      <c r="B61" s="48" t="s">
        <v>16</v>
      </c>
      <c r="C61" s="48" t="s">
        <v>18</v>
      </c>
      <c r="D61" s="5" t="s">
        <v>17</v>
      </c>
      <c r="E61" s="62">
        <f>$E$4</f>
        <v>2010</v>
      </c>
      <c r="F61" s="48" t="str">
        <f>"IND"&amp;Q61&amp;"MTBCOAE1"</f>
        <v>INDCDMTBCOAE1</v>
      </c>
      <c r="G61" s="6">
        <v>0.28127194520809801</v>
      </c>
      <c r="H61" s="6">
        <v>1.12508778083239</v>
      </c>
      <c r="I61" s="6">
        <v>6.3286187671822098</v>
      </c>
      <c r="J61" s="6">
        <v>3.6565352877052799</v>
      </c>
      <c r="K61" s="48"/>
      <c r="L61" s="8">
        <f>G61/SUM($G60:$G69)</f>
        <v>4.679778302519412E-2</v>
      </c>
      <c r="M61" s="8">
        <f>H61/SUM($H60:$H69)</f>
        <v>4.6797783025194148E-2</v>
      </c>
      <c r="N61" s="80">
        <f>I61/SUM($I60:$I69)</f>
        <v>4.6797783025194176E-2</v>
      </c>
      <c r="O61" s="80">
        <f>J61/SUM($J60:$J69)</f>
        <v>4.6797783025194224E-2</v>
      </c>
      <c r="Q61" s="104" t="s">
        <v>46</v>
      </c>
    </row>
    <row r="62" spans="2:17">
      <c r="B62" s="48" t="s">
        <v>16</v>
      </c>
      <c r="C62" s="48" t="s">
        <v>18</v>
      </c>
      <c r="D62" s="5" t="s">
        <v>17</v>
      </c>
      <c r="E62" s="62">
        <f t="shared" ref="E62:E87" si="2">$E$4</f>
        <v>2010</v>
      </c>
      <c r="F62" s="48" t="str">
        <f>"IND"&amp;Q62&amp;"MTBDSLE1"</f>
        <v>INDCDMTBDSLE1</v>
      </c>
      <c r="G62" s="6">
        <v>0.386044279165563</v>
      </c>
      <c r="H62" s="6">
        <v>1.54417711666225</v>
      </c>
      <c r="I62" s="6">
        <v>8.6859962812251599</v>
      </c>
      <c r="J62" s="6">
        <v>5.01857562915231</v>
      </c>
      <c r="K62" s="48"/>
      <c r="L62" s="8">
        <f>G62/SUM($G60:$G69)</f>
        <v>6.4229713351402346E-2</v>
      </c>
      <c r="M62" s="8">
        <f>H62/SUM($H60:$H69)</f>
        <v>6.4229713351402415E-2</v>
      </c>
      <c r="N62" s="80">
        <f>I62/SUM($I60:$I69)</f>
        <v>6.4229713351402332E-2</v>
      </c>
      <c r="O62" s="80">
        <f>J62/SUM($J60:$J69)</f>
        <v>6.4229713351402276E-2</v>
      </c>
      <c r="Q62" s="104" t="s">
        <v>46</v>
      </c>
    </row>
    <row r="63" spans="2:17">
      <c r="B63" s="48" t="s">
        <v>16</v>
      </c>
      <c r="C63" s="48" t="s">
        <v>18</v>
      </c>
      <c r="D63" s="5" t="s">
        <v>17</v>
      </c>
      <c r="E63" s="62">
        <f t="shared" si="2"/>
        <v>2010</v>
      </c>
      <c r="F63" s="48" t="str">
        <f>"IND"&amp;Q63&amp;"MTBWPEE1"</f>
        <v>INDCDMTBWPEE1</v>
      </c>
      <c r="G63" s="6">
        <v>7.9105337487325997E-2</v>
      </c>
      <c r="H63" s="6">
        <v>0.31642134994930399</v>
      </c>
      <c r="I63" s="6">
        <v>1.7798700934648399</v>
      </c>
      <c r="J63" s="6">
        <v>1.02836938733524</v>
      </c>
      <c r="K63" s="48"/>
      <c r="L63" s="8">
        <f>G63/SUM($G60:$G69)</f>
        <v>1.3161477648002752E-2</v>
      </c>
      <c r="M63" s="8">
        <f>H63/SUM($H60:$H69)</f>
        <v>1.3161477648002783E-2</v>
      </c>
      <c r="N63" s="80">
        <f>I63/SUM($I60:$I69)</f>
        <v>1.3161477648002795E-2</v>
      </c>
      <c r="O63" s="80">
        <f>J63/SUM($J60:$J69)</f>
        <v>1.3161477648002785E-2</v>
      </c>
      <c r="Q63" s="104" t="s">
        <v>46</v>
      </c>
    </row>
    <row r="64" spans="2:17">
      <c r="B64" s="48" t="s">
        <v>16</v>
      </c>
      <c r="C64" s="48" t="s">
        <v>18</v>
      </c>
      <c r="D64" s="5" t="s">
        <v>17</v>
      </c>
      <c r="E64" s="62">
        <f t="shared" si="2"/>
        <v>2010</v>
      </c>
      <c r="F64" s="48" t="str">
        <f>"IND"&amp;Q64&amp;"MTBBGAE1"</f>
        <v>INDCDMTBBGAE1</v>
      </c>
      <c r="G64" s="6">
        <v>0</v>
      </c>
      <c r="H64" s="6">
        <v>0</v>
      </c>
      <c r="I64" s="6">
        <v>0</v>
      </c>
      <c r="J64" s="6">
        <v>0</v>
      </c>
      <c r="K64" s="48"/>
      <c r="L64" s="8">
        <f>G64/SUM($G60:$G69)</f>
        <v>0</v>
      </c>
      <c r="M64" s="8">
        <f>H64/SUM($H60:$H69)</f>
        <v>0</v>
      </c>
      <c r="N64" s="80">
        <f>I64/SUM($I60:$I69)</f>
        <v>0</v>
      </c>
      <c r="O64" s="80">
        <f>J64/SUM($J60:$J69)</f>
        <v>0</v>
      </c>
      <c r="Q64" s="104" t="s">
        <v>46</v>
      </c>
    </row>
    <row r="65" spans="2:17">
      <c r="B65" s="48" t="s">
        <v>16</v>
      </c>
      <c r="C65" s="48" t="s">
        <v>18</v>
      </c>
      <c r="D65" s="5" t="s">
        <v>17</v>
      </c>
      <c r="E65" s="62">
        <f t="shared" si="2"/>
        <v>2010</v>
      </c>
      <c r="F65" s="48" t="str">
        <f>"IND"&amp;Q65&amp;"MTBHFOE1"</f>
        <v>INDCDMTBHFOE1</v>
      </c>
      <c r="G65" s="6">
        <v>0.38633584013724798</v>
      </c>
      <c r="H65" s="6">
        <v>1.5453433605489899</v>
      </c>
      <c r="I65" s="6">
        <v>8.6925564030880906</v>
      </c>
      <c r="J65" s="6">
        <v>5.02236592178423</v>
      </c>
      <c r="K65" s="48"/>
      <c r="L65" s="8">
        <f>G65/SUM($G60:$G69)</f>
        <v>6.4278223013755756E-2</v>
      </c>
      <c r="M65" s="8">
        <f>H65/SUM($H60:$H69)</f>
        <v>6.4278223013755825E-2</v>
      </c>
      <c r="N65" s="80">
        <f>I65/SUM($I60:$I69)</f>
        <v>6.4278223013755867E-2</v>
      </c>
      <c r="O65" s="80">
        <f>J65/SUM($J60:$J69)</f>
        <v>6.4278223013755867E-2</v>
      </c>
      <c r="Q65" s="104" t="s">
        <v>46</v>
      </c>
    </row>
    <row r="66" spans="2:17">
      <c r="B66" s="48" t="s">
        <v>16</v>
      </c>
      <c r="C66" s="48" t="s">
        <v>18</v>
      </c>
      <c r="D66" s="5" t="s">
        <v>17</v>
      </c>
      <c r="E66" s="62">
        <f t="shared" si="2"/>
        <v>2010</v>
      </c>
      <c r="F66" s="48" t="str">
        <f>"IND"&amp;Q66&amp;"MTBLPGE1"</f>
        <v>INDCDMTBLPGE1</v>
      </c>
      <c r="G66" s="6">
        <v>0</v>
      </c>
      <c r="H66" s="6">
        <v>0</v>
      </c>
      <c r="I66" s="6">
        <v>0</v>
      </c>
      <c r="J66" s="6">
        <v>0</v>
      </c>
      <c r="K66" s="48"/>
      <c r="L66" s="8">
        <f>G66/SUM($G60:$G69)</f>
        <v>0</v>
      </c>
      <c r="M66" s="8">
        <f>H66/SUM($H60:$H69)</f>
        <v>0</v>
      </c>
      <c r="N66" s="80">
        <f>I66/SUM($I60:$I69)</f>
        <v>0</v>
      </c>
      <c r="O66" s="80">
        <f>J66/SUM($J60:$J69)</f>
        <v>0</v>
      </c>
      <c r="Q66" s="104" t="s">
        <v>46</v>
      </c>
    </row>
    <row r="67" spans="2:17">
      <c r="B67" s="48" t="s">
        <v>16</v>
      </c>
      <c r="C67" s="48" t="s">
        <v>18</v>
      </c>
      <c r="D67" s="5" t="s">
        <v>17</v>
      </c>
      <c r="E67" s="62">
        <f t="shared" si="2"/>
        <v>2010</v>
      </c>
      <c r="F67" s="48" t="str">
        <f>"IND"&amp;Q67&amp;"MTBWSTE1"</f>
        <v>INDCDMTBWSTE1</v>
      </c>
      <c r="G67" s="6">
        <v>0</v>
      </c>
      <c r="H67" s="6">
        <v>0</v>
      </c>
      <c r="I67" s="6">
        <v>0</v>
      </c>
      <c r="J67" s="6">
        <v>0</v>
      </c>
      <c r="K67" s="48"/>
      <c r="L67" s="8">
        <f>G67/SUM($G60:$G69)</f>
        <v>0</v>
      </c>
      <c r="M67" s="8">
        <f>H67/SUM($H60:$H69)</f>
        <v>0</v>
      </c>
      <c r="N67" s="80">
        <f>I67/SUM($I60:$I69)</f>
        <v>0</v>
      </c>
      <c r="O67" s="80">
        <f>J67/SUM($J60:$J69)</f>
        <v>0</v>
      </c>
      <c r="Q67" s="104" t="s">
        <v>46</v>
      </c>
    </row>
    <row r="68" spans="2:17">
      <c r="B68" s="11" t="s">
        <v>16</v>
      </c>
      <c r="C68" s="11" t="s">
        <v>18</v>
      </c>
      <c r="D68" s="19" t="s">
        <v>17</v>
      </c>
      <c r="E68" s="55">
        <f t="shared" si="2"/>
        <v>2010</v>
      </c>
      <c r="F68" s="48" t="str">
        <f>"IND"&amp;Q68&amp;"MTBHETE1"</f>
        <v>INDCDMTBHETE1</v>
      </c>
      <c r="G68" s="6">
        <v>0</v>
      </c>
      <c r="H68" s="6">
        <v>0</v>
      </c>
      <c r="I68" s="6">
        <v>0</v>
      </c>
      <c r="J68" s="6">
        <v>0</v>
      </c>
      <c r="K68" s="48"/>
      <c r="L68" s="8">
        <f>G68/SUM($G60:$G69)</f>
        <v>0</v>
      </c>
      <c r="M68" s="8">
        <f>H68/SUM($H60:$H69)</f>
        <v>0</v>
      </c>
      <c r="N68" s="80">
        <f>I68/SUM($I60:$I69)</f>
        <v>0</v>
      </c>
      <c r="O68" s="80">
        <f>J68/SUM($J60:$J69)</f>
        <v>0</v>
      </c>
      <c r="Q68" s="104" t="s">
        <v>46</v>
      </c>
    </row>
    <row r="69" spans="2:17">
      <c r="B69" s="7" t="s">
        <v>16</v>
      </c>
      <c r="C69" s="7" t="s">
        <v>18</v>
      </c>
      <c r="D69" s="10" t="s">
        <v>17</v>
      </c>
      <c r="E69" s="54">
        <f t="shared" si="2"/>
        <v>2010</v>
      </c>
      <c r="F69" s="7" t="str">
        <f>"IND"&amp;Q69&amp;"MTBELCE1"</f>
        <v>INDCDMTBELCE1</v>
      </c>
      <c r="G69" s="6">
        <v>0.61604126394443903</v>
      </c>
      <c r="H69" s="6">
        <v>2.4641650557777601</v>
      </c>
      <c r="I69" s="6">
        <v>13.8609284387499</v>
      </c>
      <c r="J69" s="6">
        <v>8.0085364312777099</v>
      </c>
      <c r="K69" s="11"/>
      <c r="L69" s="9">
        <f>G69/SUM($G60:$G69)</f>
        <v>0.10249641279832902</v>
      </c>
      <c r="M69" s="9">
        <f>H69/SUM($H60:$H69)</f>
        <v>0.10249641279832944</v>
      </c>
      <c r="N69" s="9">
        <f>I69/SUM($I60:$I69)</f>
        <v>0.10249641279832925</v>
      </c>
      <c r="O69" s="9">
        <f>J69/SUM($J60:$J69)</f>
        <v>0.10249641279832913</v>
      </c>
      <c r="Q69" s="104" t="s">
        <v>46</v>
      </c>
    </row>
    <row r="70" spans="2:17">
      <c r="B70" s="48" t="s">
        <v>16</v>
      </c>
      <c r="C70" s="48" t="s">
        <v>18</v>
      </c>
      <c r="D70" s="5" t="s">
        <v>17</v>
      </c>
      <c r="E70" s="62">
        <f t="shared" si="2"/>
        <v>2010</v>
      </c>
      <c r="F70" s="48" t="str">
        <f>"IND"&amp;Q70&amp;"HTBNGAE1"</f>
        <v>INDCDHTBNGAE1</v>
      </c>
      <c r="G70" s="6">
        <v>0.103612732498699</v>
      </c>
      <c r="H70" s="6">
        <v>0.41445092999479499</v>
      </c>
      <c r="I70" s="6">
        <v>2.3312864812207201</v>
      </c>
      <c r="J70" s="6">
        <v>1.3469655224830801</v>
      </c>
      <c r="K70" s="48"/>
      <c r="L70" s="8">
        <f>G70/SUM($G70:$G77)</f>
        <v>4.196160511674675E-2</v>
      </c>
      <c r="M70" s="8">
        <f>H70/SUM($H70:$H77)</f>
        <v>4.1961605116746736E-2</v>
      </c>
      <c r="N70" s="80">
        <f>I70/SUM($I70:$I77)</f>
        <v>4.1961605116746667E-2</v>
      </c>
      <c r="O70" s="80">
        <f>J70/SUM($J70:$J77)</f>
        <v>4.1961605116746556E-2</v>
      </c>
      <c r="Q70" s="104" t="s">
        <v>46</v>
      </c>
    </row>
    <row r="71" spans="2:17">
      <c r="B71" s="48" t="s">
        <v>16</v>
      </c>
      <c r="C71" s="48" t="s">
        <v>18</v>
      </c>
      <c r="D71" s="5" t="s">
        <v>17</v>
      </c>
      <c r="E71" s="62">
        <f t="shared" si="2"/>
        <v>2010</v>
      </c>
      <c r="F71" s="48" t="str">
        <f>"IND"&amp;Q71&amp;"HTBCOAE1"</f>
        <v>INDCDHTBCOAE1</v>
      </c>
      <c r="G71" s="6">
        <v>0</v>
      </c>
      <c r="H71" s="6">
        <v>0</v>
      </c>
      <c r="I71" s="6">
        <v>0</v>
      </c>
      <c r="J71" s="6">
        <v>0</v>
      </c>
      <c r="K71" s="48"/>
      <c r="L71" s="8">
        <f>G71/SUM($G70:$G77)</f>
        <v>0</v>
      </c>
      <c r="M71" s="8">
        <f>H71/SUM($H70:$H77)</f>
        <v>0</v>
      </c>
      <c r="N71" s="80">
        <f>I71/SUM($I70:$I77)</f>
        <v>0</v>
      </c>
      <c r="O71" s="80">
        <f>J71/SUM($J70:$J77)</f>
        <v>0</v>
      </c>
      <c r="Q71" s="104" t="s">
        <v>46</v>
      </c>
    </row>
    <row r="72" spans="2:17">
      <c r="B72" s="48" t="s">
        <v>16</v>
      </c>
      <c r="C72" s="48" t="s">
        <v>18</v>
      </c>
      <c r="D72" s="5" t="s">
        <v>17</v>
      </c>
      <c r="E72" s="62">
        <f t="shared" si="2"/>
        <v>2010</v>
      </c>
      <c r="F72" s="48" t="str">
        <f>"IND"&amp;Q72&amp;"HTBDSLE1"</f>
        <v>INDCDHTBDSLE1</v>
      </c>
      <c r="G72" s="6">
        <v>7.1197894315778207E-2</v>
      </c>
      <c r="H72" s="6">
        <v>0.28479157726311299</v>
      </c>
      <c r="I72" s="6">
        <v>1.60195262210501</v>
      </c>
      <c r="J72" s="6">
        <v>0.92557262610511704</v>
      </c>
      <c r="K72" s="48"/>
      <c r="L72" s="8">
        <f>G72/SUM($G70:$G77)</f>
        <v>2.8834081047520548E-2</v>
      </c>
      <c r="M72" s="8">
        <f>H72/SUM($H70:$H77)</f>
        <v>2.8834081047520627E-2</v>
      </c>
      <c r="N72" s="80">
        <f>I72/SUM($I70:$I77)</f>
        <v>2.8834081047520586E-2</v>
      </c>
      <c r="O72" s="80">
        <f>J72/SUM($J70:$J77)</f>
        <v>2.8834081047520572E-2</v>
      </c>
      <c r="Q72" s="104" t="s">
        <v>46</v>
      </c>
    </row>
    <row r="73" spans="2:17">
      <c r="B73" s="48" t="s">
        <v>16</v>
      </c>
      <c r="C73" s="48" t="s">
        <v>18</v>
      </c>
      <c r="D73" s="5" t="s">
        <v>17</v>
      </c>
      <c r="E73" s="62">
        <f t="shared" si="2"/>
        <v>2010</v>
      </c>
      <c r="F73" s="48" t="str">
        <f>"IND"&amp;Q73&amp;"HTBWPEE1"</f>
        <v>INDCDHTBWPEE1</v>
      </c>
      <c r="G73" s="6">
        <v>0</v>
      </c>
      <c r="H73" s="6">
        <v>0</v>
      </c>
      <c r="I73" s="6">
        <v>0</v>
      </c>
      <c r="J73" s="6">
        <v>0</v>
      </c>
      <c r="K73" s="48"/>
      <c r="L73" s="8">
        <f>G73/SUM($G70:$G77)</f>
        <v>0</v>
      </c>
      <c r="M73" s="8">
        <f>H73/SUM($H70:$H77)</f>
        <v>0</v>
      </c>
      <c r="N73" s="80">
        <f>I73/SUM($I70:$I77)</f>
        <v>0</v>
      </c>
      <c r="O73" s="80">
        <f>J73/SUM($J70:$J77)</f>
        <v>0</v>
      </c>
      <c r="Q73" s="104" t="s">
        <v>46</v>
      </c>
    </row>
    <row r="74" spans="2:17">
      <c r="B74" s="48" t="s">
        <v>16</v>
      </c>
      <c r="C74" s="48" t="s">
        <v>18</v>
      </c>
      <c r="D74" s="5" t="s">
        <v>17</v>
      </c>
      <c r="E74" s="62">
        <f t="shared" si="2"/>
        <v>2010</v>
      </c>
      <c r="F74" s="48" t="str">
        <f>"IND"&amp;Q74&amp;"HTBHFOE1"</f>
        <v>INDCDHTBHFOE1</v>
      </c>
      <c r="G74" s="6">
        <v>0.27722633671826702</v>
      </c>
      <c r="H74" s="6">
        <v>1.1089053468730701</v>
      </c>
      <c r="I74" s="6">
        <v>6.2375925761610098</v>
      </c>
      <c r="J74" s="6">
        <v>3.6039423773374701</v>
      </c>
      <c r="K74" s="48"/>
      <c r="L74" s="8">
        <f>G74/SUM($G70:$G77)</f>
        <v>0.11227251505484867</v>
      </c>
      <c r="M74" s="8">
        <f>H74/SUM($H70:$H77)</f>
        <v>0.11227251505484911</v>
      </c>
      <c r="N74" s="80">
        <f>I74/SUM($I70:$I77)</f>
        <v>0.11227251505484882</v>
      </c>
      <c r="O74" s="80">
        <f>J74/SUM($J70:$J77)</f>
        <v>0.11227251505484868</v>
      </c>
      <c r="Q74" s="104" t="s">
        <v>46</v>
      </c>
    </row>
    <row r="75" spans="2:17">
      <c r="B75" s="48" t="s">
        <v>16</v>
      </c>
      <c r="C75" s="48" t="s">
        <v>18</v>
      </c>
      <c r="D75" s="5" t="s">
        <v>17</v>
      </c>
      <c r="E75" s="62">
        <f t="shared" si="2"/>
        <v>2010</v>
      </c>
      <c r="F75" s="48" t="str">
        <f>"IND"&amp;Q75&amp;"HTBLPGE1"</f>
        <v>INDCDHTBLPGE1</v>
      </c>
      <c r="G75" s="6">
        <v>0</v>
      </c>
      <c r="H75" s="6">
        <v>0</v>
      </c>
      <c r="I75" s="6">
        <v>0</v>
      </c>
      <c r="J75" s="6">
        <v>0</v>
      </c>
      <c r="K75" s="48"/>
      <c r="L75" s="8">
        <f>G75/SUM($G70:$G77)</f>
        <v>0</v>
      </c>
      <c r="M75" s="8">
        <f>H75/SUM($H70:$H77)</f>
        <v>0</v>
      </c>
      <c r="N75" s="80">
        <f>I75/SUM($I70:$I77)</f>
        <v>0</v>
      </c>
      <c r="O75" s="80">
        <f>J75/SUM($J70:$J77)</f>
        <v>0</v>
      </c>
      <c r="Q75" s="104" t="s">
        <v>46</v>
      </c>
    </row>
    <row r="76" spans="2:17">
      <c r="B76" s="48" t="s">
        <v>16</v>
      </c>
      <c r="C76" s="48" t="s">
        <v>18</v>
      </c>
      <c r="D76" s="5" t="s">
        <v>17</v>
      </c>
      <c r="E76" s="62">
        <f t="shared" si="2"/>
        <v>2010</v>
      </c>
      <c r="F76" s="48" t="str">
        <f>"IND"&amp;Q76&amp;"HTBWSTE1"</f>
        <v>INDCDHTBWSTE1</v>
      </c>
      <c r="G76" s="6">
        <v>0</v>
      </c>
      <c r="H76" s="6">
        <v>0</v>
      </c>
      <c r="I76" s="6">
        <v>0</v>
      </c>
      <c r="J76" s="6">
        <v>0</v>
      </c>
      <c r="K76" s="48"/>
      <c r="L76" s="8">
        <f>G76/SUM($G70:$G77)</f>
        <v>0</v>
      </c>
      <c r="M76" s="8">
        <f>H76/SUM($H70:$H77)</f>
        <v>0</v>
      </c>
      <c r="N76" s="80">
        <f>I76/SUM($I70:$I77)</f>
        <v>0</v>
      </c>
      <c r="O76" s="80">
        <f>J76/SUM($J70:$J77)</f>
        <v>0</v>
      </c>
      <c r="Q76" s="104" t="s">
        <v>46</v>
      </c>
    </row>
    <row r="77" spans="2:17">
      <c r="B77" s="7" t="s">
        <v>16</v>
      </c>
      <c r="C77" s="7" t="s">
        <v>18</v>
      </c>
      <c r="D77" s="10" t="s">
        <v>17</v>
      </c>
      <c r="E77" s="54">
        <f t="shared" si="2"/>
        <v>2010</v>
      </c>
      <c r="F77" s="7" t="str">
        <f>"IND"&amp;Q77&amp;"HTBELCE1"</f>
        <v>INDCDHTBELCE1</v>
      </c>
      <c r="G77" s="6">
        <v>2.0171901361081002</v>
      </c>
      <c r="H77" s="6">
        <v>8.0687605444323793</v>
      </c>
      <c r="I77" s="6">
        <v>45.386778062432199</v>
      </c>
      <c r="J77" s="6">
        <v>26.2234717694053</v>
      </c>
      <c r="K77" s="48"/>
      <c r="L77" s="9">
        <f>G77/SUM($G70:$G77)</f>
        <v>0.81693179878088396</v>
      </c>
      <c r="M77" s="9">
        <f>H77/SUM($H70:$H77)</f>
        <v>0.81693179878088362</v>
      </c>
      <c r="N77" s="9">
        <f>I77/SUM($I70:$I77)</f>
        <v>0.81693179878088396</v>
      </c>
      <c r="O77" s="9">
        <f>J77/SUM($J70:$J77)</f>
        <v>0.81693179878088429</v>
      </c>
      <c r="Q77" s="104" t="s">
        <v>46</v>
      </c>
    </row>
    <row r="78" spans="2:17">
      <c r="B78" s="48" t="s">
        <v>16</v>
      </c>
      <c r="C78" s="48" t="s">
        <v>18</v>
      </c>
      <c r="D78" s="5" t="s">
        <v>17</v>
      </c>
      <c r="E78" s="62">
        <f t="shared" si="2"/>
        <v>2010</v>
      </c>
      <c r="F78" s="48" t="str">
        <f>"IND"&amp;Q78&amp;"RHBNGAE1"</f>
        <v>INDCDRHBNGAE1</v>
      </c>
      <c r="G78" s="6">
        <v>0.333144018216392</v>
      </c>
      <c r="H78" s="6">
        <v>1.33257607286557</v>
      </c>
      <c r="I78" s="6">
        <v>7.4957404098688203</v>
      </c>
      <c r="J78" s="6">
        <v>4.3308722368131001</v>
      </c>
      <c r="K78" s="48"/>
      <c r="L78" s="8">
        <f>G78/SUM($G78:$G87)</f>
        <v>0.16087307821029198</v>
      </c>
      <c r="M78" s="8">
        <f>H78/SUM($H78:$H87)</f>
        <v>0.16087307821029195</v>
      </c>
      <c r="N78" s="80">
        <f>I78/SUM($I78:$I87)</f>
        <v>0.16087307821029181</v>
      </c>
      <c r="O78" s="80">
        <f>J78/SUM($J78:$J87)</f>
        <v>0.16087307821029206</v>
      </c>
      <c r="Q78" s="104" t="s">
        <v>46</v>
      </c>
    </row>
    <row r="79" spans="2:17">
      <c r="B79" s="11" t="s">
        <v>16</v>
      </c>
      <c r="C79" s="11" t="s">
        <v>18</v>
      </c>
      <c r="D79" s="5" t="s">
        <v>17</v>
      </c>
      <c r="E79" s="62">
        <f t="shared" si="2"/>
        <v>2010</v>
      </c>
      <c r="F79" s="48" t="str">
        <f>"IND"&amp;Q79&amp;"RHBCOAE1"</f>
        <v>INDCDRHBCOAE1</v>
      </c>
      <c r="G79" s="6">
        <v>3.95262874110927E-3</v>
      </c>
      <c r="H79" s="6">
        <v>1.5810514964437101E-2</v>
      </c>
      <c r="I79" s="6">
        <v>8.8934146674958595E-2</v>
      </c>
      <c r="J79" s="6">
        <v>5.1384173634420501E-2</v>
      </c>
      <c r="K79" s="48"/>
      <c r="L79" s="8">
        <f>G79/SUM($G78:$G87)</f>
        <v>1.9086986943637463E-3</v>
      </c>
      <c r="M79" s="8">
        <f>H79/SUM($H78:$H87)</f>
        <v>1.9086986943637454E-3</v>
      </c>
      <c r="N79" s="80">
        <f>I79/SUM($I78:$I87)</f>
        <v>1.9086986943637446E-3</v>
      </c>
      <c r="O79" s="80">
        <f>J79/SUM($J78:$J87)</f>
        <v>1.9086986943637452E-3</v>
      </c>
      <c r="Q79" s="104" t="s">
        <v>46</v>
      </c>
    </row>
    <row r="80" spans="2:17">
      <c r="B80" s="11" t="s">
        <v>16</v>
      </c>
      <c r="C80" s="11" t="s">
        <v>18</v>
      </c>
      <c r="D80" s="5" t="s">
        <v>17</v>
      </c>
      <c r="E80" s="62">
        <f t="shared" si="2"/>
        <v>2010</v>
      </c>
      <c r="F80" s="48" t="str">
        <f>"IND"&amp;Q80&amp;"RHBDSLE1"</f>
        <v>INDCDRHBDSLE1</v>
      </c>
      <c r="G80" s="6">
        <v>1.0009472595363</v>
      </c>
      <c r="H80" s="6">
        <v>4.0037890381452099</v>
      </c>
      <c r="I80" s="6">
        <v>22.521313339566799</v>
      </c>
      <c r="J80" s="6">
        <v>13.0123143739719</v>
      </c>
      <c r="K80" s="48"/>
      <c r="L80" s="8">
        <f>G80/SUM($G78:$G87)</f>
        <v>0.4833509172095275</v>
      </c>
      <c r="M80" s="8">
        <f>H80/SUM($H78:$H87)</f>
        <v>0.48335091720952789</v>
      </c>
      <c r="N80" s="80">
        <f>I80/SUM($I78:$I87)</f>
        <v>0.48335091720952805</v>
      </c>
      <c r="O80" s="80">
        <f>J80/SUM($J78:$J87)</f>
        <v>0.48335091720952733</v>
      </c>
      <c r="Q80" s="104" t="s">
        <v>46</v>
      </c>
    </row>
    <row r="81" spans="2:17">
      <c r="B81" s="11" t="s">
        <v>16</v>
      </c>
      <c r="C81" s="11" t="s">
        <v>18</v>
      </c>
      <c r="D81" s="5" t="s">
        <v>17</v>
      </c>
      <c r="E81" s="62">
        <f t="shared" si="2"/>
        <v>2010</v>
      </c>
      <c r="F81" s="48" t="str">
        <f>"IND"&amp;Q81&amp;"RHBWPEE1"</f>
        <v>INDCDRHBWPEE1</v>
      </c>
      <c r="G81" s="6">
        <v>0.34745870496278503</v>
      </c>
      <c r="H81" s="6">
        <v>1.3898348198511401</v>
      </c>
      <c r="I81" s="6">
        <v>7.8178208616626597</v>
      </c>
      <c r="J81" s="6">
        <v>4.51696316451621</v>
      </c>
      <c r="K81" s="48"/>
      <c r="L81" s="8">
        <f>G81/SUM($G78:$G87)</f>
        <v>0.16778554727648579</v>
      </c>
      <c r="M81" s="8">
        <f>H81/SUM($H78:$H87)</f>
        <v>0.16778554727648548</v>
      </c>
      <c r="N81" s="80">
        <f>I81/SUM($I78:$I87)</f>
        <v>0.16778554727648554</v>
      </c>
      <c r="O81" s="80">
        <f>J81/SUM($J78:$J87)</f>
        <v>0.1677855472764859</v>
      </c>
      <c r="Q81" s="104" t="s">
        <v>46</v>
      </c>
    </row>
    <row r="82" spans="2:17">
      <c r="B82" s="11" t="s">
        <v>16</v>
      </c>
      <c r="C82" s="11" t="s">
        <v>18</v>
      </c>
      <c r="D82" s="5" t="s">
        <v>17</v>
      </c>
      <c r="E82" s="62">
        <f t="shared" si="2"/>
        <v>2010</v>
      </c>
      <c r="F82" s="48" t="str">
        <f>"IND"&amp;Q82&amp;"RHBBGAE1"</f>
        <v>INDCDRHBBGAE1</v>
      </c>
      <c r="G82" s="6">
        <v>0</v>
      </c>
      <c r="H82" s="6">
        <v>0</v>
      </c>
      <c r="I82" s="6">
        <v>0</v>
      </c>
      <c r="J82" s="6">
        <v>0</v>
      </c>
      <c r="K82" s="48"/>
      <c r="L82" s="8">
        <f>G82/SUM($G78:$G87)</f>
        <v>0</v>
      </c>
      <c r="M82" s="8">
        <f>H82/SUM($H78:$H87)</f>
        <v>0</v>
      </c>
      <c r="N82" s="80">
        <f>I82/SUM($I78:$I87)</f>
        <v>0</v>
      </c>
      <c r="O82" s="80">
        <f>J82/SUM($J78:$J87)</f>
        <v>0</v>
      </c>
      <c r="Q82" s="104" t="s">
        <v>46</v>
      </c>
    </row>
    <row r="83" spans="2:17">
      <c r="B83" s="11" t="s">
        <v>16</v>
      </c>
      <c r="C83" s="11" t="s">
        <v>18</v>
      </c>
      <c r="D83" s="5" t="s">
        <v>17</v>
      </c>
      <c r="E83" s="62">
        <f t="shared" si="2"/>
        <v>2010</v>
      </c>
      <c r="F83" s="48" t="str">
        <f>"IND"&amp;Q83&amp;"RHBHFOE1"</f>
        <v>INDCDRHBHFOE1</v>
      </c>
      <c r="G83" s="6">
        <v>8.4292663041163896E-2</v>
      </c>
      <c r="H83" s="6">
        <v>0.33717065216465503</v>
      </c>
      <c r="I83" s="6">
        <v>1.89658491842619</v>
      </c>
      <c r="J83" s="6">
        <v>1.0958046195351301</v>
      </c>
      <c r="K83" s="48"/>
      <c r="L83" s="8">
        <f>G83/SUM($G78:$G87)</f>
        <v>4.0704378384386432E-2</v>
      </c>
      <c r="M83" s="8">
        <f>H83/SUM($H78:$H87)</f>
        <v>4.07043783843863E-2</v>
      </c>
      <c r="N83" s="80">
        <f>I83/SUM($I78:$I87)</f>
        <v>4.0704378384386446E-2</v>
      </c>
      <c r="O83" s="80">
        <f>J83/SUM($J78:$J87)</f>
        <v>4.0704378384386397E-2</v>
      </c>
      <c r="Q83" s="104" t="s">
        <v>46</v>
      </c>
    </row>
    <row r="84" spans="2:17">
      <c r="B84" s="11" t="s">
        <v>16</v>
      </c>
      <c r="C84" s="11" t="s">
        <v>18</v>
      </c>
      <c r="D84" s="5" t="s">
        <v>17</v>
      </c>
      <c r="E84" s="62">
        <f t="shared" si="2"/>
        <v>2010</v>
      </c>
      <c r="F84" s="48" t="str">
        <f>"IND"&amp;Q84&amp;"RHBLPGE1"</f>
        <v>INDCDRHBLPGE1</v>
      </c>
      <c r="G84" s="6">
        <v>0</v>
      </c>
      <c r="H84" s="6">
        <v>0</v>
      </c>
      <c r="I84" s="6">
        <v>0</v>
      </c>
      <c r="J84" s="6">
        <v>0</v>
      </c>
      <c r="K84" s="48"/>
      <c r="L84" s="8">
        <f>G84/SUM($G78:$G87)</f>
        <v>0</v>
      </c>
      <c r="M84" s="8">
        <f>H84/SUM($H78:$H87)</f>
        <v>0</v>
      </c>
      <c r="N84" s="80">
        <f>I84/SUM($I78:$I87)</f>
        <v>0</v>
      </c>
      <c r="O84" s="80">
        <f>J84/SUM($J78:$J87)</f>
        <v>0</v>
      </c>
      <c r="Q84" s="104" t="s">
        <v>46</v>
      </c>
    </row>
    <row r="85" spans="2:17">
      <c r="B85" s="11" t="s">
        <v>16</v>
      </c>
      <c r="C85" s="11" t="s">
        <v>18</v>
      </c>
      <c r="D85" s="19" t="s">
        <v>17</v>
      </c>
      <c r="E85" s="62">
        <f t="shared" si="2"/>
        <v>2010</v>
      </c>
      <c r="F85" s="48" t="str">
        <f>"IND"&amp;Q85&amp;"RHBWSTE1"</f>
        <v>INDCDRHBWSTE1</v>
      </c>
      <c r="G85" s="6">
        <v>0</v>
      </c>
      <c r="H85" s="6">
        <v>0</v>
      </c>
      <c r="I85" s="6">
        <v>0</v>
      </c>
      <c r="J85" s="6">
        <v>0</v>
      </c>
      <c r="K85" s="48"/>
      <c r="L85" s="8">
        <f>G85/SUM($G78:$G87)</f>
        <v>0</v>
      </c>
      <c r="M85" s="8">
        <f>H85/SUM($H78:$H87)</f>
        <v>0</v>
      </c>
      <c r="N85" s="80">
        <f>I85/SUM($I78:$I87)</f>
        <v>0</v>
      </c>
      <c r="O85" s="80">
        <f>J85/SUM($J78:$J87)</f>
        <v>0</v>
      </c>
      <c r="Q85" s="104" t="s">
        <v>46</v>
      </c>
    </row>
    <row r="86" spans="2:17">
      <c r="B86" s="11" t="s">
        <v>16</v>
      </c>
      <c r="C86" s="11" t="s">
        <v>18</v>
      </c>
      <c r="D86" s="19" t="s">
        <v>17</v>
      </c>
      <c r="E86" s="62">
        <f t="shared" si="2"/>
        <v>2010</v>
      </c>
      <c r="F86" s="48" t="str">
        <f>"IND"&amp;Q86&amp;"RHBHETE1"</f>
        <v>INDCDRHBHETE1</v>
      </c>
      <c r="G86" s="6">
        <v>0</v>
      </c>
      <c r="H86" s="6">
        <v>0</v>
      </c>
      <c r="I86" s="6">
        <v>0</v>
      </c>
      <c r="J86" s="6">
        <v>0</v>
      </c>
      <c r="K86" s="48"/>
      <c r="L86" s="8">
        <f>G86/SUM($G78:$G87)</f>
        <v>0</v>
      </c>
      <c r="M86" s="8">
        <f>H86/SUM($H78:$H87)</f>
        <v>0</v>
      </c>
      <c r="N86" s="80">
        <f>I86/SUM($I78:$I87)</f>
        <v>0</v>
      </c>
      <c r="O86" s="80">
        <f>J86/SUM($J78:$J87)</f>
        <v>0</v>
      </c>
      <c r="Q86" s="104" t="s">
        <v>46</v>
      </c>
    </row>
    <row r="87" spans="2:17" ht="15" thickBot="1">
      <c r="B87" s="26" t="s">
        <v>16</v>
      </c>
      <c r="C87" s="26" t="s">
        <v>18</v>
      </c>
      <c r="D87" s="51" t="s">
        <v>17</v>
      </c>
      <c r="E87" s="63">
        <f t="shared" si="2"/>
        <v>2010</v>
      </c>
      <c r="F87" s="26" t="str">
        <f>"IND"&amp;Q87&amp;"RHBELCE1"</f>
        <v>INDCDRHBELCE1</v>
      </c>
      <c r="G87" s="6">
        <v>0.30105475163843698</v>
      </c>
      <c r="H87" s="6">
        <v>1.2042190065537499</v>
      </c>
      <c r="I87" s="6">
        <v>6.7737319118648296</v>
      </c>
      <c r="J87" s="6">
        <v>3.9137117712996798</v>
      </c>
      <c r="K87" s="48"/>
      <c r="L87" s="52">
        <f>G87/SUM($G78:$G87)</f>
        <v>0.14537738022494462</v>
      </c>
      <c r="M87" s="52">
        <f>H87/SUM($H78:$H87)</f>
        <v>0.14537738022494462</v>
      </c>
      <c r="N87" s="52">
        <f>I87/SUM($I78:$I87)</f>
        <v>0.14537738022494442</v>
      </c>
      <c r="O87" s="52">
        <f>J87/SUM($J78:$J87)</f>
        <v>0.14537738022494454</v>
      </c>
      <c r="Q87" s="104" t="s">
        <v>46</v>
      </c>
    </row>
    <row r="88" spans="2:17">
      <c r="B88" s="48" t="s">
        <v>16</v>
      </c>
      <c r="C88" s="48" t="s">
        <v>18</v>
      </c>
      <c r="D88" s="5" t="s">
        <v>17</v>
      </c>
      <c r="E88" s="61">
        <v>2010</v>
      </c>
      <c r="F88" s="48" t="str">
        <f>"IND"&amp;Q88&amp;"MTBNGAE1"</f>
        <v>INDGDMTBNGAE1</v>
      </c>
      <c r="G88" s="6">
        <v>13.211750594495699</v>
      </c>
      <c r="H88" s="6">
        <v>5.6621788262124397</v>
      </c>
      <c r="I88" s="6">
        <v>15.099143536566499</v>
      </c>
      <c r="J88" s="6">
        <v>16.986536478637301</v>
      </c>
      <c r="K88" s="48"/>
      <c r="L88" s="50">
        <f>G88/SUM($G88:$G97)</f>
        <v>0.13659506340449556</v>
      </c>
      <c r="M88" s="8">
        <f>H88/SUM($H88:$H97)</f>
        <v>0.13659506340449562</v>
      </c>
      <c r="N88" s="80">
        <f>I88/SUM($I88:$I97)</f>
        <v>0.13659506340449562</v>
      </c>
      <c r="O88" s="80">
        <f>J88/SUM($J88:$J97)</f>
        <v>0.13659506340449559</v>
      </c>
      <c r="Q88" s="104" t="s">
        <v>47</v>
      </c>
    </row>
    <row r="89" spans="2:17">
      <c r="B89" s="48" t="s">
        <v>16</v>
      </c>
      <c r="C89" s="48" t="s">
        <v>18</v>
      </c>
      <c r="D89" s="5" t="s">
        <v>17</v>
      </c>
      <c r="E89" s="62">
        <f>$E$4</f>
        <v>2010</v>
      </c>
      <c r="F89" s="48" t="str">
        <f>"IND"&amp;Q89&amp;"MTBCOAE1"</f>
        <v>INDGDMTBCOAE1</v>
      </c>
      <c r="G89" s="6">
        <v>41.902509594463801</v>
      </c>
      <c r="H89" s="6">
        <v>17.958218397627299</v>
      </c>
      <c r="I89" s="6">
        <v>47.888582393672799</v>
      </c>
      <c r="J89" s="6">
        <v>53.874655192881903</v>
      </c>
      <c r="K89" s="48"/>
      <c r="L89" s="8">
        <f>G89/SUM($G88:$G97)</f>
        <v>0.4332261583296822</v>
      </c>
      <c r="M89" s="8">
        <f>H89/SUM($H88:$H97)</f>
        <v>0.43322615832968148</v>
      </c>
      <c r="N89" s="80">
        <f>I89/SUM($I88:$I97)</f>
        <v>0.43322615832968175</v>
      </c>
      <c r="O89" s="80">
        <f>J89/SUM($J88:$J97)</f>
        <v>0.43322615832968192</v>
      </c>
      <c r="Q89" s="104" t="s">
        <v>47</v>
      </c>
    </row>
    <row r="90" spans="2:17">
      <c r="B90" s="48" t="s">
        <v>16</v>
      </c>
      <c r="C90" s="48" t="s">
        <v>18</v>
      </c>
      <c r="D90" s="5" t="s">
        <v>17</v>
      </c>
      <c r="E90" s="62">
        <f t="shared" ref="E90:E115" si="3">$E$4</f>
        <v>2010</v>
      </c>
      <c r="F90" s="48" t="str">
        <f>"IND"&amp;Q90&amp;"MTBDSLE1"</f>
        <v>INDGDMTBDSLE1</v>
      </c>
      <c r="G90" s="6">
        <v>7.2438559323318703</v>
      </c>
      <c r="H90" s="6">
        <v>3.1045096852850902</v>
      </c>
      <c r="I90" s="6">
        <v>8.2786924940935709</v>
      </c>
      <c r="J90" s="6">
        <v>9.3135290558552608</v>
      </c>
      <c r="K90" s="48"/>
      <c r="L90" s="8">
        <f>G90/SUM($G88:$G97)</f>
        <v>7.4893554286601494E-2</v>
      </c>
      <c r="M90" s="8">
        <f>H90/SUM($H88:$H97)</f>
        <v>7.4893554286601619E-2</v>
      </c>
      <c r="N90" s="80">
        <f>I90/SUM($I88:$I97)</f>
        <v>7.4893554286601632E-2</v>
      </c>
      <c r="O90" s="80">
        <f>J90/SUM($J88:$J97)</f>
        <v>7.4893554286601619E-2</v>
      </c>
      <c r="Q90" s="104" t="s">
        <v>47</v>
      </c>
    </row>
    <row r="91" spans="2:17">
      <c r="B91" s="48" t="s">
        <v>16</v>
      </c>
      <c r="C91" s="48" t="s">
        <v>18</v>
      </c>
      <c r="D91" s="5" t="s">
        <v>17</v>
      </c>
      <c r="E91" s="62">
        <f t="shared" si="3"/>
        <v>2010</v>
      </c>
      <c r="F91" s="48" t="str">
        <f>"IND"&amp;Q91&amp;"MTBWPEE1"</f>
        <v>INDGDMTBWPEE1</v>
      </c>
      <c r="G91" s="6">
        <v>0</v>
      </c>
      <c r="H91" s="6">
        <v>0</v>
      </c>
      <c r="I91" s="6">
        <v>0</v>
      </c>
      <c r="J91" s="6">
        <v>0</v>
      </c>
      <c r="K91" s="48"/>
      <c r="L91" s="8">
        <f>G91/SUM($G88:$G97)</f>
        <v>0</v>
      </c>
      <c r="M91" s="8">
        <f>H91/SUM($H88:$H97)</f>
        <v>0</v>
      </c>
      <c r="N91" s="80">
        <f>I91/SUM($I88:$I97)</f>
        <v>0</v>
      </c>
      <c r="O91" s="80">
        <f>J91/SUM($J88:$J97)</f>
        <v>0</v>
      </c>
      <c r="Q91" s="104" t="s">
        <v>47</v>
      </c>
    </row>
    <row r="92" spans="2:17">
      <c r="B92" s="48" t="s">
        <v>16</v>
      </c>
      <c r="C92" s="48" t="s">
        <v>18</v>
      </c>
      <c r="D92" s="5" t="s">
        <v>17</v>
      </c>
      <c r="E92" s="62">
        <f t="shared" si="3"/>
        <v>2010</v>
      </c>
      <c r="F92" s="48" t="str">
        <f>"IND"&amp;Q92&amp;"MTBBGAE1"</f>
        <v>INDGDMTBBGAE1</v>
      </c>
      <c r="G92" s="6">
        <v>0</v>
      </c>
      <c r="H92" s="6">
        <v>0</v>
      </c>
      <c r="I92" s="6">
        <v>0</v>
      </c>
      <c r="J92" s="6">
        <v>0</v>
      </c>
      <c r="K92" s="48"/>
      <c r="L92" s="8">
        <f>G92/SUM($G88:$G97)</f>
        <v>0</v>
      </c>
      <c r="M92" s="8">
        <f>H92/SUM($H88:$H97)</f>
        <v>0</v>
      </c>
      <c r="N92" s="80">
        <f>I92/SUM($I88:$I97)</f>
        <v>0</v>
      </c>
      <c r="O92" s="80">
        <f>J92/SUM($J88:$J97)</f>
        <v>0</v>
      </c>
      <c r="Q92" s="104" t="s">
        <v>47</v>
      </c>
    </row>
    <row r="93" spans="2:17">
      <c r="B93" s="48" t="s">
        <v>16</v>
      </c>
      <c r="C93" s="48" t="s">
        <v>18</v>
      </c>
      <c r="D93" s="5" t="s">
        <v>17</v>
      </c>
      <c r="E93" s="62">
        <f t="shared" si="3"/>
        <v>2010</v>
      </c>
      <c r="F93" s="48" t="str">
        <f>"IND"&amp;Q93&amp;"MTBHFOE1"</f>
        <v>INDGDMTBHFOE1</v>
      </c>
      <c r="G93" s="6">
        <v>34.130988606711</v>
      </c>
      <c r="H93" s="6">
        <v>14.6275665457333</v>
      </c>
      <c r="I93" s="6">
        <v>39.006844121955403</v>
      </c>
      <c r="J93" s="6">
        <v>43.882699637199799</v>
      </c>
      <c r="K93" s="48"/>
      <c r="L93" s="8">
        <f>G93/SUM($G88:$G97)</f>
        <v>0.35287712400006604</v>
      </c>
      <c r="M93" s="8">
        <f>H93/SUM($H88:$H97)</f>
        <v>0.35287712400006666</v>
      </c>
      <c r="N93" s="80">
        <f>I93/SUM($I88:$I97)</f>
        <v>0.35287712400006627</v>
      </c>
      <c r="O93" s="80">
        <f>J93/SUM($J88:$J97)</f>
        <v>0.35287712400006616</v>
      </c>
      <c r="Q93" s="104" t="s">
        <v>47</v>
      </c>
    </row>
    <row r="94" spans="2:17">
      <c r="B94" s="48" t="s">
        <v>16</v>
      </c>
      <c r="C94" s="48" t="s">
        <v>18</v>
      </c>
      <c r="D94" s="5" t="s">
        <v>17</v>
      </c>
      <c r="E94" s="62">
        <f t="shared" si="3"/>
        <v>2010</v>
      </c>
      <c r="F94" s="48" t="str">
        <f>"IND"&amp;Q94&amp;"MTBLPGE1"</f>
        <v>INDGDMTBLPGE1</v>
      </c>
      <c r="G94" s="6">
        <v>0</v>
      </c>
      <c r="H94" s="6">
        <v>0</v>
      </c>
      <c r="I94" s="6">
        <v>0</v>
      </c>
      <c r="J94" s="6">
        <v>0</v>
      </c>
      <c r="K94" s="48"/>
      <c r="L94" s="8">
        <f>G94/SUM($G88:$G97)</f>
        <v>0</v>
      </c>
      <c r="M94" s="8">
        <f>H94/SUM($H88:$H97)</f>
        <v>0</v>
      </c>
      <c r="N94" s="80">
        <f>I94/SUM($I88:$I97)</f>
        <v>0</v>
      </c>
      <c r="O94" s="80">
        <f>J94/SUM($J88:$J97)</f>
        <v>0</v>
      </c>
      <c r="Q94" s="104" t="s">
        <v>47</v>
      </c>
    </row>
    <row r="95" spans="2:17">
      <c r="B95" s="48" t="s">
        <v>16</v>
      </c>
      <c r="C95" s="48" t="s">
        <v>18</v>
      </c>
      <c r="D95" s="5" t="s">
        <v>17</v>
      </c>
      <c r="E95" s="62">
        <f t="shared" si="3"/>
        <v>2010</v>
      </c>
      <c r="F95" s="48" t="str">
        <f>"IND"&amp;Q95&amp;"MTBWSTE1"</f>
        <v>INDGDMTBWSTE1</v>
      </c>
      <c r="G95" s="6">
        <v>0</v>
      </c>
      <c r="H95" s="6">
        <v>0</v>
      </c>
      <c r="I95" s="6">
        <v>0</v>
      </c>
      <c r="J95" s="6">
        <v>0</v>
      </c>
      <c r="K95" s="48"/>
      <c r="L95" s="8">
        <f>G95/SUM($G88:$G97)</f>
        <v>0</v>
      </c>
      <c r="M95" s="8">
        <f>H95/SUM($H88:$H97)</f>
        <v>0</v>
      </c>
      <c r="N95" s="80">
        <f>I95/SUM($I88:$I97)</f>
        <v>0</v>
      </c>
      <c r="O95" s="80">
        <f>J95/SUM($J88:$J97)</f>
        <v>0</v>
      </c>
      <c r="Q95" s="104" t="s">
        <v>47</v>
      </c>
    </row>
    <row r="96" spans="2:17">
      <c r="B96" s="11" t="s">
        <v>16</v>
      </c>
      <c r="C96" s="11" t="s">
        <v>18</v>
      </c>
      <c r="D96" s="19" t="s">
        <v>17</v>
      </c>
      <c r="E96" s="55">
        <f t="shared" si="3"/>
        <v>2010</v>
      </c>
      <c r="F96" s="48" t="str">
        <f>"IND"&amp;Q96&amp;"MTBHETE1"</f>
        <v>INDGDMTBHETE1</v>
      </c>
      <c r="G96" s="6">
        <v>0</v>
      </c>
      <c r="H96" s="6">
        <v>0</v>
      </c>
      <c r="I96" s="6">
        <v>0</v>
      </c>
      <c r="J96" s="6">
        <v>0</v>
      </c>
      <c r="K96" s="48"/>
      <c r="L96" s="8">
        <f>G96/SUM($G88:$G97)</f>
        <v>0</v>
      </c>
      <c r="M96" s="8">
        <f>H96/SUM($H88:$H97)</f>
        <v>0</v>
      </c>
      <c r="N96" s="80">
        <f>I96/SUM($I88:$I97)</f>
        <v>0</v>
      </c>
      <c r="O96" s="80">
        <f>J96/SUM($J88:$J97)</f>
        <v>0</v>
      </c>
      <c r="Q96" s="104" t="s">
        <v>47</v>
      </c>
    </row>
    <row r="97" spans="2:17">
      <c r="B97" s="7" t="s">
        <v>16</v>
      </c>
      <c r="C97" s="7" t="s">
        <v>18</v>
      </c>
      <c r="D97" s="10" t="s">
        <v>17</v>
      </c>
      <c r="E97" s="54">
        <f t="shared" si="3"/>
        <v>2010</v>
      </c>
      <c r="F97" s="7" t="str">
        <f>"IND"&amp;Q97&amp;"MTBELCE1"</f>
        <v>INDGDMTBELCE1</v>
      </c>
      <c r="G97" s="6">
        <v>0.23291629681366399</v>
      </c>
      <c r="H97" s="6">
        <v>9.9821270062998804E-2</v>
      </c>
      <c r="I97" s="6">
        <v>0.26619005350133002</v>
      </c>
      <c r="J97" s="6">
        <v>0.29946381018899598</v>
      </c>
      <c r="K97" s="11"/>
      <c r="L97" s="9">
        <f>G97/SUM($G88:$G97)</f>
        <v>2.408099979154742E-3</v>
      </c>
      <c r="M97" s="9">
        <f>H97/SUM($H88:$H97)</f>
        <v>2.4080999791547424E-3</v>
      </c>
      <c r="N97" s="9">
        <f>I97/SUM($I88:$I97)</f>
        <v>2.4080999791547429E-3</v>
      </c>
      <c r="O97" s="9">
        <f>J97/SUM($J88:$J97)</f>
        <v>2.4080999791547416E-3</v>
      </c>
      <c r="Q97" s="104" t="s">
        <v>47</v>
      </c>
    </row>
    <row r="98" spans="2:17">
      <c r="B98" s="48" t="s">
        <v>16</v>
      </c>
      <c r="C98" s="48" t="s">
        <v>18</v>
      </c>
      <c r="D98" s="5" t="s">
        <v>17</v>
      </c>
      <c r="E98" s="62">
        <f t="shared" si="3"/>
        <v>2010</v>
      </c>
      <c r="F98" s="48" t="str">
        <f>"IND"&amp;Q98&amp;"HTBNGAE1"</f>
        <v>INDGDHTBNGAE1</v>
      </c>
      <c r="G98" s="6">
        <v>14.1981166681036</v>
      </c>
      <c r="H98" s="6">
        <v>6.0849071434729698</v>
      </c>
      <c r="I98" s="6">
        <v>16.226419049261199</v>
      </c>
      <c r="J98" s="6">
        <v>18.2547214304189</v>
      </c>
      <c r="K98" s="48"/>
      <c r="L98" s="8">
        <f>G98/SUM($G98:$G105)</f>
        <v>0.23533104235325089</v>
      </c>
      <c r="M98" s="8">
        <f>H98/SUM($H98:$H105)</f>
        <v>0.23533104235325106</v>
      </c>
      <c r="N98" s="80">
        <f>I98/SUM($I98:$I105)</f>
        <v>0.23533104235325022</v>
      </c>
      <c r="O98" s="80">
        <f>J98/SUM($J98:$J105)</f>
        <v>0.23533104235325095</v>
      </c>
      <c r="Q98" s="104" t="s">
        <v>47</v>
      </c>
    </row>
    <row r="99" spans="2:17">
      <c r="B99" s="48" t="s">
        <v>16</v>
      </c>
      <c r="C99" s="48" t="s">
        <v>18</v>
      </c>
      <c r="D99" s="5" t="s">
        <v>17</v>
      </c>
      <c r="E99" s="62">
        <f t="shared" si="3"/>
        <v>2010</v>
      </c>
      <c r="F99" s="48" t="str">
        <f>"IND"&amp;Q99&amp;"HTBCOAE1"</f>
        <v>INDGDHTBCOAE1</v>
      </c>
      <c r="G99" s="6">
        <v>30.207459703984298</v>
      </c>
      <c r="H99" s="6">
        <v>12.9460541588504</v>
      </c>
      <c r="I99" s="6">
        <v>34.522811090267801</v>
      </c>
      <c r="J99" s="6">
        <v>38.838162476551197</v>
      </c>
      <c r="K99" s="48"/>
      <c r="L99" s="8">
        <f>G99/SUM($G98:$G105)</f>
        <v>0.50068281203467135</v>
      </c>
      <c r="M99" s="8">
        <f>H99/SUM($H98:$H105)</f>
        <v>0.50068281203467124</v>
      </c>
      <c r="N99" s="80">
        <f>I99/SUM($I98:$I105)</f>
        <v>0.50068281203467213</v>
      </c>
      <c r="O99" s="80">
        <f>J99/SUM($J98:$J105)</f>
        <v>0.50068281203467124</v>
      </c>
      <c r="Q99" s="104" t="s">
        <v>47</v>
      </c>
    </row>
    <row r="100" spans="2:17">
      <c r="B100" s="48" t="s">
        <v>16</v>
      </c>
      <c r="C100" s="48" t="s">
        <v>18</v>
      </c>
      <c r="D100" s="5" t="s">
        <v>17</v>
      </c>
      <c r="E100" s="62">
        <f t="shared" si="3"/>
        <v>2010</v>
      </c>
      <c r="F100" s="48" t="str">
        <f>"IND"&amp;Q100&amp;"HTBDSLE1"</f>
        <v>INDGDHTBDSLE1</v>
      </c>
      <c r="G100" s="6">
        <v>1.1527386258130801</v>
      </c>
      <c r="H100" s="6">
        <v>0.49403083963417599</v>
      </c>
      <c r="I100" s="6">
        <v>1.3174155723578</v>
      </c>
      <c r="J100" s="6">
        <v>1.48209251890253</v>
      </c>
      <c r="K100" s="48"/>
      <c r="L100" s="8">
        <f>G100/SUM($G98:$G105)</f>
        <v>1.9106420148164594E-2</v>
      </c>
      <c r="M100" s="8">
        <f>H100/SUM($H98:$H105)</f>
        <v>1.9106420148164566E-2</v>
      </c>
      <c r="N100" s="80">
        <f>I100/SUM($I98:$I105)</f>
        <v>1.9106420148164525E-2</v>
      </c>
      <c r="O100" s="80">
        <f>J100/SUM($J98:$J105)</f>
        <v>1.9106420148164594E-2</v>
      </c>
      <c r="Q100" s="104" t="s">
        <v>47</v>
      </c>
    </row>
    <row r="101" spans="2:17">
      <c r="B101" s="48" t="s">
        <v>16</v>
      </c>
      <c r="C101" s="48" t="s">
        <v>18</v>
      </c>
      <c r="D101" s="5" t="s">
        <v>17</v>
      </c>
      <c r="E101" s="62">
        <f t="shared" si="3"/>
        <v>2010</v>
      </c>
      <c r="F101" s="48" t="str">
        <f>"IND"&amp;Q101&amp;"HTBWPEE1"</f>
        <v>INDGDHTBWPEE1</v>
      </c>
      <c r="G101" s="6">
        <v>0</v>
      </c>
      <c r="H101" s="6">
        <v>0</v>
      </c>
      <c r="I101" s="6">
        <v>0</v>
      </c>
      <c r="J101" s="6">
        <v>0</v>
      </c>
      <c r="K101" s="48"/>
      <c r="L101" s="8">
        <f>G101/SUM($G98:$G105)</f>
        <v>0</v>
      </c>
      <c r="M101" s="8">
        <f>H101/SUM($H98:$H105)</f>
        <v>0</v>
      </c>
      <c r="N101" s="80">
        <f>I101/SUM($I98:$I105)</f>
        <v>0</v>
      </c>
      <c r="O101" s="80">
        <f>J101/SUM($J98:$J105)</f>
        <v>0</v>
      </c>
      <c r="Q101" s="104" t="s">
        <v>47</v>
      </c>
    </row>
    <row r="102" spans="2:17">
      <c r="B102" s="48" t="s">
        <v>16</v>
      </c>
      <c r="C102" s="48" t="s">
        <v>18</v>
      </c>
      <c r="D102" s="5" t="s">
        <v>17</v>
      </c>
      <c r="E102" s="62">
        <f t="shared" si="3"/>
        <v>2010</v>
      </c>
      <c r="F102" s="48" t="str">
        <f>"IND"&amp;Q102&amp;"HTBHFOE1"</f>
        <v>INDGDHTBHFOE1</v>
      </c>
      <c r="G102" s="6">
        <v>5.0104001562710998</v>
      </c>
      <c r="H102" s="6">
        <v>2.14731435268761</v>
      </c>
      <c r="I102" s="6">
        <v>5.7261716071669699</v>
      </c>
      <c r="J102" s="6">
        <v>6.4419430580628401</v>
      </c>
      <c r="K102" s="48"/>
      <c r="L102" s="8">
        <f>G102/SUM($G98:$G105)</f>
        <v>8.3046415165121915E-2</v>
      </c>
      <c r="M102" s="8">
        <f>H102/SUM($H98:$H105)</f>
        <v>8.3046415165121831E-2</v>
      </c>
      <c r="N102" s="80">
        <f>I102/SUM($I98:$I105)</f>
        <v>8.3046415165121956E-2</v>
      </c>
      <c r="O102" s="80">
        <f>J102/SUM($J98:$J105)</f>
        <v>8.304641516512197E-2</v>
      </c>
      <c r="Q102" s="104" t="s">
        <v>47</v>
      </c>
    </row>
    <row r="103" spans="2:17">
      <c r="B103" s="48" t="s">
        <v>16</v>
      </c>
      <c r="C103" s="48" t="s">
        <v>18</v>
      </c>
      <c r="D103" s="5" t="s">
        <v>17</v>
      </c>
      <c r="E103" s="62">
        <f t="shared" si="3"/>
        <v>2010</v>
      </c>
      <c r="F103" s="48" t="str">
        <f>"IND"&amp;Q103&amp;"HTBLPGE1"</f>
        <v>INDGDHTBLPGE1</v>
      </c>
      <c r="G103" s="6">
        <v>6.6641625125944399</v>
      </c>
      <c r="H103" s="6">
        <v>2.8560696482547598</v>
      </c>
      <c r="I103" s="6">
        <v>7.6161857286793504</v>
      </c>
      <c r="J103" s="6">
        <v>8.5682089447642706</v>
      </c>
      <c r="K103" s="48"/>
      <c r="L103" s="8">
        <f>G103/SUM($G98:$G105)</f>
        <v>0.1104572069071313</v>
      </c>
      <c r="M103" s="8">
        <f>H103/SUM($H98:$H105)</f>
        <v>0.1104572069071314</v>
      </c>
      <c r="N103" s="80">
        <f>I103/SUM($I98:$I105)</f>
        <v>0.11045720690713125</v>
      </c>
      <c r="O103" s="80">
        <f>J103/SUM($J98:$J105)</f>
        <v>0.11045720690713129</v>
      </c>
      <c r="Q103" s="104" t="s">
        <v>47</v>
      </c>
    </row>
    <row r="104" spans="2:17">
      <c r="B104" s="48" t="s">
        <v>16</v>
      </c>
      <c r="C104" s="48" t="s">
        <v>18</v>
      </c>
      <c r="D104" s="5" t="s">
        <v>17</v>
      </c>
      <c r="E104" s="62">
        <f t="shared" si="3"/>
        <v>2010</v>
      </c>
      <c r="F104" s="48" t="str">
        <f>"IND"&amp;Q104&amp;"HTBWSTE1"</f>
        <v>INDGDHTBWSTE1</v>
      </c>
      <c r="G104" s="6">
        <v>0</v>
      </c>
      <c r="H104" s="6">
        <v>0</v>
      </c>
      <c r="I104" s="6">
        <v>0</v>
      </c>
      <c r="J104" s="6">
        <v>0</v>
      </c>
      <c r="K104" s="48"/>
      <c r="L104" s="8">
        <f>G104/SUM($G98:$G105)</f>
        <v>0</v>
      </c>
      <c r="M104" s="8">
        <f>H104/SUM($H98:$H105)</f>
        <v>0</v>
      </c>
      <c r="N104" s="80">
        <f>I104/SUM($I98:$I105)</f>
        <v>0</v>
      </c>
      <c r="O104" s="80">
        <f>J104/SUM($J98:$J105)</f>
        <v>0</v>
      </c>
      <c r="Q104" s="104" t="s">
        <v>47</v>
      </c>
    </row>
    <row r="105" spans="2:17">
      <c r="B105" s="7" t="s">
        <v>16</v>
      </c>
      <c r="C105" s="7" t="s">
        <v>18</v>
      </c>
      <c r="D105" s="10" t="s">
        <v>17</v>
      </c>
      <c r="E105" s="54">
        <f t="shared" si="3"/>
        <v>2010</v>
      </c>
      <c r="F105" s="7" t="str">
        <f>"IND"&amp;Q105&amp;"HTBELCE1"</f>
        <v>INDGDHTBELCE1</v>
      </c>
      <c r="G105" s="6">
        <v>3.09965018899796</v>
      </c>
      <c r="H105" s="6">
        <v>1.3284215095705501</v>
      </c>
      <c r="I105" s="6">
        <v>3.5424573588548101</v>
      </c>
      <c r="J105" s="6">
        <v>3.9852645287116601</v>
      </c>
      <c r="K105" s="48"/>
      <c r="L105" s="9">
        <f>G105/SUM($G98:$G105)</f>
        <v>5.1376103391659947E-2</v>
      </c>
      <c r="M105" s="9">
        <f>H105/SUM($H98:$H105)</f>
        <v>5.1376103391659836E-2</v>
      </c>
      <c r="N105" s="9">
        <f>I105/SUM($I98:$I105)</f>
        <v>5.1376103391659968E-2</v>
      </c>
      <c r="O105" s="9">
        <f>J105/SUM($J98:$J105)</f>
        <v>5.1376103391659968E-2</v>
      </c>
      <c r="Q105" s="104" t="s">
        <v>47</v>
      </c>
    </row>
    <row r="106" spans="2:17">
      <c r="B106" s="48" t="s">
        <v>16</v>
      </c>
      <c r="C106" s="48" t="s">
        <v>18</v>
      </c>
      <c r="D106" s="5" t="s">
        <v>17</v>
      </c>
      <c r="E106" s="62">
        <f t="shared" si="3"/>
        <v>2010</v>
      </c>
      <c r="F106" s="48" t="str">
        <f>"IND"&amp;Q106&amp;"RHBNGAE1"</f>
        <v>INDGDRHBNGAE1</v>
      </c>
      <c r="G106" s="6">
        <v>2.0489456146925802</v>
      </c>
      <c r="H106" s="6">
        <v>0.87811954915396495</v>
      </c>
      <c r="I106" s="6">
        <v>2.34165213107724</v>
      </c>
      <c r="J106" s="6">
        <v>2.6343586474618901</v>
      </c>
      <c r="K106" s="48"/>
      <c r="L106" s="8">
        <f>G106/SUM($G106:$G115)</f>
        <v>0.64091006375801918</v>
      </c>
      <c r="M106" s="8">
        <f>H106/SUM($H106:$H115)</f>
        <v>0.64091006375801962</v>
      </c>
      <c r="N106" s="80">
        <f>I106/SUM($I106:$I115)</f>
        <v>0.64091006375801951</v>
      </c>
      <c r="O106" s="80">
        <f>J106/SUM($J106:$J115)</f>
        <v>0.64091006375801918</v>
      </c>
      <c r="Q106" s="104" t="s">
        <v>47</v>
      </c>
    </row>
    <row r="107" spans="2:17">
      <c r="B107" s="11" t="s">
        <v>16</v>
      </c>
      <c r="C107" s="11" t="s">
        <v>18</v>
      </c>
      <c r="D107" s="5" t="s">
        <v>17</v>
      </c>
      <c r="E107" s="62">
        <f t="shared" si="3"/>
        <v>2010</v>
      </c>
      <c r="F107" s="48" t="str">
        <f>"IND"&amp;Q107&amp;"RHBCOAE1"</f>
        <v>INDGDRHBCOAE1</v>
      </c>
      <c r="G107" s="6">
        <v>0</v>
      </c>
      <c r="H107" s="6">
        <v>0</v>
      </c>
      <c r="I107" s="6">
        <v>0</v>
      </c>
      <c r="J107" s="6">
        <v>0</v>
      </c>
      <c r="K107" s="48"/>
      <c r="L107" s="8">
        <f>G107/SUM($G106:$G115)</f>
        <v>0</v>
      </c>
      <c r="M107" s="8">
        <f>H107/SUM($H106:$H115)</f>
        <v>0</v>
      </c>
      <c r="N107" s="80">
        <f>I107/SUM($I106:$I115)</f>
        <v>0</v>
      </c>
      <c r="O107" s="80">
        <f>J107/SUM($J106:$J115)</f>
        <v>0</v>
      </c>
      <c r="Q107" s="104" t="s">
        <v>47</v>
      </c>
    </row>
    <row r="108" spans="2:17">
      <c r="B108" s="11" t="s">
        <v>16</v>
      </c>
      <c r="C108" s="11" t="s">
        <v>18</v>
      </c>
      <c r="D108" s="5" t="s">
        <v>17</v>
      </c>
      <c r="E108" s="62">
        <f t="shared" si="3"/>
        <v>2010</v>
      </c>
      <c r="F108" s="48" t="str">
        <f>"IND"&amp;Q108&amp;"RHBDSLE1"</f>
        <v>INDGDRHBDSLE1</v>
      </c>
      <c r="G108" s="6">
        <v>0.20444863125051899</v>
      </c>
      <c r="H108" s="6">
        <v>8.7620841964508298E-2</v>
      </c>
      <c r="I108" s="6">
        <v>0.23365557857202199</v>
      </c>
      <c r="J108" s="6">
        <v>0.26286252589352499</v>
      </c>
      <c r="K108" s="48"/>
      <c r="L108" s="8">
        <f>G108/SUM($G106:$G115)</f>
        <v>6.3951519430480261E-2</v>
      </c>
      <c r="M108" s="8">
        <f>H108/SUM($H106:$H115)</f>
        <v>6.3951519430480275E-2</v>
      </c>
      <c r="N108" s="80">
        <f>I108/SUM($I106:$I115)</f>
        <v>6.3951519430480233E-2</v>
      </c>
      <c r="O108" s="80">
        <f>J108/SUM($J106:$J115)</f>
        <v>6.3951519430480386E-2</v>
      </c>
      <c r="Q108" s="104" t="s">
        <v>47</v>
      </c>
    </row>
    <row r="109" spans="2:17">
      <c r="B109" s="11" t="s">
        <v>16</v>
      </c>
      <c r="C109" s="11" t="s">
        <v>18</v>
      </c>
      <c r="D109" s="5" t="s">
        <v>17</v>
      </c>
      <c r="E109" s="62">
        <f t="shared" si="3"/>
        <v>2010</v>
      </c>
      <c r="F109" s="48" t="str">
        <f>"IND"&amp;Q109&amp;"RHBWPEE1"</f>
        <v>INDGDRHBWPEE1</v>
      </c>
      <c r="G109" s="6">
        <v>0</v>
      </c>
      <c r="H109" s="6">
        <v>0</v>
      </c>
      <c r="I109" s="6">
        <v>0</v>
      </c>
      <c r="J109" s="6">
        <v>0</v>
      </c>
      <c r="K109" s="48"/>
      <c r="L109" s="8">
        <f>G109/SUM($G106:$G115)</f>
        <v>0</v>
      </c>
      <c r="M109" s="8">
        <f>H109/SUM($H106:$H115)</f>
        <v>0</v>
      </c>
      <c r="N109" s="80">
        <f>I109/SUM($I106:$I115)</f>
        <v>0</v>
      </c>
      <c r="O109" s="80">
        <f>J109/SUM($J106:$J115)</f>
        <v>0</v>
      </c>
      <c r="Q109" s="104" t="s">
        <v>47</v>
      </c>
    </row>
    <row r="110" spans="2:17">
      <c r="B110" s="11" t="s">
        <v>16</v>
      </c>
      <c r="C110" s="11" t="s">
        <v>18</v>
      </c>
      <c r="D110" s="5" t="s">
        <v>17</v>
      </c>
      <c r="E110" s="62">
        <f t="shared" si="3"/>
        <v>2010</v>
      </c>
      <c r="F110" s="48" t="str">
        <f>"IND"&amp;Q110&amp;"RHBBGAE1"</f>
        <v>INDGDRHBBGAE1</v>
      </c>
      <c r="G110" s="6">
        <v>0</v>
      </c>
      <c r="H110" s="6">
        <v>0</v>
      </c>
      <c r="I110" s="6">
        <v>0</v>
      </c>
      <c r="J110" s="6">
        <v>0</v>
      </c>
      <c r="K110" s="48"/>
      <c r="L110" s="8">
        <f>G110/SUM($G106:$G115)</f>
        <v>0</v>
      </c>
      <c r="M110" s="8">
        <f>H110/SUM($H106:$H115)</f>
        <v>0</v>
      </c>
      <c r="N110" s="80">
        <f>I110/SUM($I106:$I115)</f>
        <v>0</v>
      </c>
      <c r="O110" s="80">
        <f>J110/SUM($J106:$J115)</f>
        <v>0</v>
      </c>
      <c r="Q110" s="104" t="s">
        <v>47</v>
      </c>
    </row>
    <row r="111" spans="2:17">
      <c r="B111" s="11" t="s">
        <v>16</v>
      </c>
      <c r="C111" s="11" t="s">
        <v>18</v>
      </c>
      <c r="D111" s="5" t="s">
        <v>17</v>
      </c>
      <c r="E111" s="62">
        <f t="shared" si="3"/>
        <v>2010</v>
      </c>
      <c r="F111" s="48" t="str">
        <f>"IND"&amp;Q111&amp;"RHBHFOE1"</f>
        <v>INDGDRHBHFOE1</v>
      </c>
      <c r="G111" s="6">
        <v>0.74456797703107103</v>
      </c>
      <c r="H111" s="6">
        <v>0.31910056158474498</v>
      </c>
      <c r="I111" s="6">
        <v>0.85093483089265298</v>
      </c>
      <c r="J111" s="6">
        <v>0.95730168475423405</v>
      </c>
      <c r="K111" s="48"/>
      <c r="L111" s="8">
        <f>G111/SUM($G106:$G115)</f>
        <v>0.23290081796668938</v>
      </c>
      <c r="M111" s="8">
        <f>H111/SUM($H106:$H115)</f>
        <v>0.23290081796668918</v>
      </c>
      <c r="N111" s="80">
        <f>I111/SUM($I106:$I115)</f>
        <v>0.23290081796668904</v>
      </c>
      <c r="O111" s="80">
        <f>J111/SUM($J106:$J115)</f>
        <v>0.23290081796668924</v>
      </c>
      <c r="Q111" s="104" t="s">
        <v>47</v>
      </c>
    </row>
    <row r="112" spans="2:17">
      <c r="B112" s="11" t="s">
        <v>16</v>
      </c>
      <c r="C112" s="11" t="s">
        <v>18</v>
      </c>
      <c r="D112" s="5" t="s">
        <v>17</v>
      </c>
      <c r="E112" s="62">
        <f t="shared" si="3"/>
        <v>2010</v>
      </c>
      <c r="F112" s="48" t="str">
        <f>"IND"&amp;Q112&amp;"RHBLPGE1"</f>
        <v>INDGDRHBLPGE1</v>
      </c>
      <c r="G112" s="6">
        <v>0</v>
      </c>
      <c r="H112" s="6">
        <v>0</v>
      </c>
      <c r="I112" s="6">
        <v>0</v>
      </c>
      <c r="J112" s="6">
        <v>0</v>
      </c>
      <c r="K112" s="48"/>
      <c r="L112" s="8">
        <f>G112/SUM($G106:$G115)</f>
        <v>0</v>
      </c>
      <c r="M112" s="8">
        <f>H112/SUM($H106:$H115)</f>
        <v>0</v>
      </c>
      <c r="N112" s="80">
        <f>I112/SUM($I106:$I115)</f>
        <v>0</v>
      </c>
      <c r="O112" s="80">
        <f>J112/SUM($J106:$J115)</f>
        <v>0</v>
      </c>
      <c r="Q112" s="104" t="s">
        <v>47</v>
      </c>
    </row>
    <row r="113" spans="2:17">
      <c r="B113" s="11" t="s">
        <v>16</v>
      </c>
      <c r="C113" s="11" t="s">
        <v>18</v>
      </c>
      <c r="D113" s="19" t="s">
        <v>17</v>
      </c>
      <c r="E113" s="62">
        <f t="shared" si="3"/>
        <v>2010</v>
      </c>
      <c r="F113" s="48" t="str">
        <f>"IND"&amp;Q113&amp;"RHBWSTE1"</f>
        <v>INDGDRHBWSTE1</v>
      </c>
      <c r="G113" s="6">
        <v>0</v>
      </c>
      <c r="H113" s="6">
        <v>0</v>
      </c>
      <c r="I113" s="6">
        <v>0</v>
      </c>
      <c r="J113" s="6">
        <v>0</v>
      </c>
      <c r="K113" s="48"/>
      <c r="L113" s="8">
        <f>G113/SUM($G106:$G115)</f>
        <v>0</v>
      </c>
      <c r="M113" s="8">
        <f>H113/SUM($H106:$H115)</f>
        <v>0</v>
      </c>
      <c r="N113" s="80">
        <f>I113/SUM($I106:$I115)</f>
        <v>0</v>
      </c>
      <c r="O113" s="80">
        <f>J113/SUM($J106:$J115)</f>
        <v>0</v>
      </c>
      <c r="Q113" s="104" t="s">
        <v>47</v>
      </c>
    </row>
    <row r="114" spans="2:17">
      <c r="B114" s="11" t="s">
        <v>16</v>
      </c>
      <c r="C114" s="11" t="s">
        <v>18</v>
      </c>
      <c r="D114" s="19" t="s">
        <v>17</v>
      </c>
      <c r="E114" s="62">
        <f t="shared" si="3"/>
        <v>2010</v>
      </c>
      <c r="F114" s="48" t="str">
        <f>"IND"&amp;Q114&amp;"RHBHETE1"</f>
        <v>INDGDRHBHETE1</v>
      </c>
      <c r="G114" s="6">
        <v>0</v>
      </c>
      <c r="H114" s="6">
        <v>0</v>
      </c>
      <c r="I114" s="6">
        <v>0</v>
      </c>
      <c r="J114" s="6">
        <v>0</v>
      </c>
      <c r="K114" s="48"/>
      <c r="L114" s="8">
        <f>G114/SUM($G106:$G115)</f>
        <v>0</v>
      </c>
      <c r="M114" s="8">
        <f>H114/SUM($H106:$H115)</f>
        <v>0</v>
      </c>
      <c r="N114" s="80">
        <f>I114/SUM($I106:$I115)</f>
        <v>0</v>
      </c>
      <c r="O114" s="80">
        <f>J114/SUM($J106:$J115)</f>
        <v>0</v>
      </c>
      <c r="Q114" s="104" t="s">
        <v>47</v>
      </c>
    </row>
    <row r="115" spans="2:17" ht="15" thickBot="1">
      <c r="B115" s="26" t="s">
        <v>16</v>
      </c>
      <c r="C115" s="26" t="s">
        <v>18</v>
      </c>
      <c r="D115" s="51" t="s">
        <v>17</v>
      </c>
      <c r="E115" s="63">
        <f t="shared" si="3"/>
        <v>2010</v>
      </c>
      <c r="F115" s="26" t="str">
        <f>"IND"&amp;Q115&amp;"RHBELCE1"</f>
        <v>INDGDRHBELCE1</v>
      </c>
      <c r="G115" s="6">
        <v>0.198969344426176</v>
      </c>
      <c r="H115" s="6">
        <v>8.5272576182646997E-2</v>
      </c>
      <c r="I115" s="6">
        <v>0.22739353648705901</v>
      </c>
      <c r="J115" s="6">
        <v>0.25581772854794099</v>
      </c>
      <c r="K115" s="48"/>
      <c r="L115" s="52">
        <f>G115/SUM($G106:$G115)</f>
        <v>6.2237598844811122E-2</v>
      </c>
      <c r="M115" s="52">
        <f>H115/SUM($H106:$H115)</f>
        <v>6.2237598844811115E-2</v>
      </c>
      <c r="N115" s="52">
        <f>I115/SUM($I106:$I115)</f>
        <v>6.2237598844811205E-2</v>
      </c>
      <c r="O115" s="52">
        <f>J115/SUM($J106:$J115)</f>
        <v>6.2237598844811198E-2</v>
      </c>
      <c r="Q115" s="104" t="s">
        <v>47</v>
      </c>
    </row>
    <row r="116" spans="2:17">
      <c r="B116" s="48" t="s">
        <v>16</v>
      </c>
      <c r="C116" s="48" t="s">
        <v>18</v>
      </c>
      <c r="D116" s="5" t="s">
        <v>17</v>
      </c>
      <c r="E116" s="61">
        <v>2010</v>
      </c>
      <c r="F116" s="48" t="str">
        <f>"IND"&amp;Q116&amp;"MTBNGAE1"</f>
        <v>INDXDMTBNGAE1</v>
      </c>
      <c r="G116" s="6">
        <v>2.5002684762388001E-2</v>
      </c>
      <c r="H116" s="6">
        <v>0.100010739049552</v>
      </c>
      <c r="I116" s="6">
        <v>0.32503490191104301</v>
      </c>
      <c r="J116" s="6">
        <v>0.210022552004059</v>
      </c>
      <c r="K116" s="48"/>
      <c r="L116" s="50">
        <f>G116/SUM($G116:$G125)</f>
        <v>1.1605560078552095E-2</v>
      </c>
      <c r="M116" s="8">
        <f>H116/SUM($H116:$H125)</f>
        <v>1.1605560078552082E-2</v>
      </c>
      <c r="N116" s="80">
        <f>I116/SUM($I116:$I125)</f>
        <v>1.1605560078552062E-2</v>
      </c>
      <c r="O116" s="80">
        <f>J116/SUM($J116:$J125)</f>
        <v>1.1605560078552046E-2</v>
      </c>
      <c r="Q116" s="104" t="s">
        <v>233</v>
      </c>
    </row>
    <row r="117" spans="2:17">
      <c r="B117" s="48" t="s">
        <v>16</v>
      </c>
      <c r="C117" s="48" t="s">
        <v>18</v>
      </c>
      <c r="D117" s="5" t="s">
        <v>17</v>
      </c>
      <c r="E117" s="62">
        <f>$E$4</f>
        <v>2010</v>
      </c>
      <c r="F117" s="48" t="str">
        <f>"IND"&amp;Q117&amp;"MTBCOAE1"</f>
        <v>INDXDMTBCOAE1</v>
      </c>
      <c r="G117" s="6">
        <v>0.22830075152206999</v>
      </c>
      <c r="H117" s="6">
        <v>0.91320300608827998</v>
      </c>
      <c r="I117" s="6">
        <v>2.9679097697869099</v>
      </c>
      <c r="J117" s="6">
        <v>1.9177263127853901</v>
      </c>
      <c r="K117" s="48"/>
      <c r="L117" s="8">
        <f>G117/SUM($G116:$G125)</f>
        <v>0.10597094323861395</v>
      </c>
      <c r="M117" s="8">
        <f>H117/SUM($H116:$H125)</f>
        <v>0.10597094323861384</v>
      </c>
      <c r="N117" s="80">
        <f>I117/SUM($I116:$I125)</f>
        <v>0.10597094323861397</v>
      </c>
      <c r="O117" s="80">
        <f>J117/SUM($J116:$J125)</f>
        <v>0.10597094323861372</v>
      </c>
      <c r="Q117" s="104" t="s">
        <v>233</v>
      </c>
    </row>
    <row r="118" spans="2:17">
      <c r="B118" s="48" t="s">
        <v>16</v>
      </c>
      <c r="C118" s="48" t="s">
        <v>18</v>
      </c>
      <c r="D118" s="5" t="s">
        <v>17</v>
      </c>
      <c r="E118" s="62">
        <f t="shared" ref="E118:E143" si="4">$E$4</f>
        <v>2010</v>
      </c>
      <c r="F118" s="48" t="str">
        <f>"IND"&amp;Q118&amp;"MTBDSLE1"</f>
        <v>INDXDMTBDSLE1</v>
      </c>
      <c r="G118" s="6">
        <v>0</v>
      </c>
      <c r="H118" s="6">
        <v>0</v>
      </c>
      <c r="I118" s="6">
        <v>0</v>
      </c>
      <c r="J118" s="6">
        <v>0</v>
      </c>
      <c r="K118" s="48"/>
      <c r="L118" s="8">
        <f>G118/SUM($G116:$G125)</f>
        <v>0</v>
      </c>
      <c r="M118" s="8">
        <f>H118/SUM($H116:$H125)</f>
        <v>0</v>
      </c>
      <c r="N118" s="80">
        <f>I118/SUM($I116:$I125)</f>
        <v>0</v>
      </c>
      <c r="O118" s="80">
        <f>J118/SUM($J116:$J125)</f>
        <v>0</v>
      </c>
      <c r="Q118" s="104" t="s">
        <v>233</v>
      </c>
    </row>
    <row r="119" spans="2:17">
      <c r="B119" s="48" t="s">
        <v>16</v>
      </c>
      <c r="C119" s="48" t="s">
        <v>18</v>
      </c>
      <c r="D119" s="5" t="s">
        <v>17</v>
      </c>
      <c r="E119" s="62">
        <f t="shared" si="4"/>
        <v>2010</v>
      </c>
      <c r="F119" s="48" t="str">
        <f>"IND"&amp;Q119&amp;"MTBWPEE1"</f>
        <v>INDXDMTBWPEE1</v>
      </c>
      <c r="G119" s="6">
        <v>0</v>
      </c>
      <c r="H119" s="6">
        <v>0</v>
      </c>
      <c r="I119" s="6">
        <v>0</v>
      </c>
      <c r="J119" s="6">
        <v>0</v>
      </c>
      <c r="K119" s="48"/>
      <c r="L119" s="8">
        <f>G119/SUM($G116:$G125)</f>
        <v>0</v>
      </c>
      <c r="M119" s="8">
        <f>H119/SUM($H116:$H125)</f>
        <v>0</v>
      </c>
      <c r="N119" s="80">
        <f>I119/SUM($I116:$I125)</f>
        <v>0</v>
      </c>
      <c r="O119" s="80">
        <f>J119/SUM($J116:$J125)</f>
        <v>0</v>
      </c>
      <c r="Q119" s="104" t="s">
        <v>233</v>
      </c>
    </row>
    <row r="120" spans="2:17">
      <c r="B120" s="48" t="s">
        <v>16</v>
      </c>
      <c r="C120" s="48" t="s">
        <v>18</v>
      </c>
      <c r="D120" s="5" t="s">
        <v>17</v>
      </c>
      <c r="E120" s="62">
        <f t="shared" si="4"/>
        <v>2010</v>
      </c>
      <c r="F120" s="48" t="str">
        <f>"IND"&amp;Q120&amp;"MTBBGAE1"</f>
        <v>INDXDMTBBGAE1</v>
      </c>
      <c r="G120" s="6">
        <v>0</v>
      </c>
      <c r="H120" s="6">
        <v>0</v>
      </c>
      <c r="I120" s="6">
        <v>0</v>
      </c>
      <c r="J120" s="6">
        <v>0</v>
      </c>
      <c r="K120" s="48"/>
      <c r="L120" s="8">
        <f>G120/SUM($G116:$G125)</f>
        <v>0</v>
      </c>
      <c r="M120" s="8">
        <f>H120/SUM($H116:$H125)</f>
        <v>0</v>
      </c>
      <c r="N120" s="80">
        <f>I120/SUM($I116:$I125)</f>
        <v>0</v>
      </c>
      <c r="O120" s="80">
        <f>J120/SUM($J116:$J125)</f>
        <v>0</v>
      </c>
      <c r="Q120" s="104" t="s">
        <v>233</v>
      </c>
    </row>
    <row r="121" spans="2:17">
      <c r="B121" s="48" t="s">
        <v>16</v>
      </c>
      <c r="C121" s="48" t="s">
        <v>18</v>
      </c>
      <c r="D121" s="5" t="s">
        <v>17</v>
      </c>
      <c r="E121" s="62">
        <f t="shared" si="4"/>
        <v>2010</v>
      </c>
      <c r="F121" s="48" t="str">
        <f>"IND"&amp;Q121&amp;"MTBHFOE1"</f>
        <v>INDXDMTBHFOE1</v>
      </c>
      <c r="G121" s="6">
        <v>0.428510273972603</v>
      </c>
      <c r="H121" s="6">
        <v>1.71404109589041</v>
      </c>
      <c r="I121" s="6">
        <v>5.5706335616438301</v>
      </c>
      <c r="J121" s="6">
        <v>3.5994863013698599</v>
      </c>
      <c r="K121" s="48"/>
      <c r="L121" s="8">
        <f>G121/SUM($G116:$G125)</f>
        <v>0.19890270889416603</v>
      </c>
      <c r="M121" s="8">
        <f>H121/SUM($H116:$H125)</f>
        <v>0.19890270889416561</v>
      </c>
      <c r="N121" s="80">
        <f>I121/SUM($I116:$I125)</f>
        <v>0.19890270889416578</v>
      </c>
      <c r="O121" s="80">
        <f>J121/SUM($J116:$J125)</f>
        <v>0.19890270889416511</v>
      </c>
      <c r="Q121" s="104" t="s">
        <v>233</v>
      </c>
    </row>
    <row r="122" spans="2:17">
      <c r="B122" s="48" t="s">
        <v>16</v>
      </c>
      <c r="C122" s="48" t="s">
        <v>18</v>
      </c>
      <c r="D122" s="5" t="s">
        <v>17</v>
      </c>
      <c r="E122" s="62">
        <f t="shared" si="4"/>
        <v>2010</v>
      </c>
      <c r="F122" s="48" t="str">
        <f>"IND"&amp;Q122&amp;"MTBLPGE1"</f>
        <v>INDXDMTBLPGE1</v>
      </c>
      <c r="G122" s="6">
        <v>5.4422247590055803E-2</v>
      </c>
      <c r="H122" s="6">
        <v>0.21768899036022299</v>
      </c>
      <c r="I122" s="6">
        <v>0.70748921867072501</v>
      </c>
      <c r="J122" s="6">
        <v>0.457146879756469</v>
      </c>
      <c r="K122" s="48"/>
      <c r="L122" s="8">
        <f>G122/SUM($G116:$G125)</f>
        <v>2.5261313735649622E-2</v>
      </c>
      <c r="M122" s="8">
        <f>H122/SUM($H116:$H125)</f>
        <v>2.526131373564957E-2</v>
      </c>
      <c r="N122" s="80">
        <f>I122/SUM($I116:$I125)</f>
        <v>2.5261313735649615E-2</v>
      </c>
      <c r="O122" s="80">
        <f>J122/SUM($J116:$J125)</f>
        <v>2.5261313735649556E-2</v>
      </c>
      <c r="Q122" s="104" t="s">
        <v>233</v>
      </c>
    </row>
    <row r="123" spans="2:17">
      <c r="B123" s="48" t="s">
        <v>16</v>
      </c>
      <c r="C123" s="48" t="s">
        <v>18</v>
      </c>
      <c r="D123" s="5" t="s">
        <v>17</v>
      </c>
      <c r="E123" s="62">
        <f t="shared" si="4"/>
        <v>2010</v>
      </c>
      <c r="F123" s="48" t="str">
        <f>"IND"&amp;Q123&amp;"MTBWSTE1"</f>
        <v>INDXDMTBWSTE1</v>
      </c>
      <c r="G123" s="6">
        <v>0</v>
      </c>
      <c r="H123" s="6">
        <v>0</v>
      </c>
      <c r="I123" s="6">
        <v>0</v>
      </c>
      <c r="J123" s="6">
        <v>0</v>
      </c>
      <c r="K123" s="48"/>
      <c r="L123" s="8">
        <f>G123/SUM($G116:$G125)</f>
        <v>0</v>
      </c>
      <c r="M123" s="8">
        <f>H123/SUM($H116:$H125)</f>
        <v>0</v>
      </c>
      <c r="N123" s="80">
        <f>I123/SUM($I116:$I125)</f>
        <v>0</v>
      </c>
      <c r="O123" s="80">
        <f>J123/SUM($J116:$J125)</f>
        <v>0</v>
      </c>
      <c r="Q123" s="104" t="s">
        <v>233</v>
      </c>
    </row>
    <row r="124" spans="2:17">
      <c r="B124" s="11" t="s">
        <v>16</v>
      </c>
      <c r="C124" s="11" t="s">
        <v>18</v>
      </c>
      <c r="D124" s="19" t="s">
        <v>17</v>
      </c>
      <c r="E124" s="55">
        <f t="shared" si="4"/>
        <v>2010</v>
      </c>
      <c r="F124" s="48" t="str">
        <f>"IND"&amp;Q124&amp;"MTBHETE1"</f>
        <v>INDXDMTBHETE1</v>
      </c>
      <c r="G124" s="6">
        <v>0</v>
      </c>
      <c r="H124" s="6">
        <v>0</v>
      </c>
      <c r="I124" s="6">
        <v>0</v>
      </c>
      <c r="J124" s="6">
        <v>0</v>
      </c>
      <c r="K124" s="48"/>
      <c r="L124" s="8">
        <f>G124/SUM($G116:$G125)</f>
        <v>0</v>
      </c>
      <c r="M124" s="8">
        <f>H124/SUM($H116:$H125)</f>
        <v>0</v>
      </c>
      <c r="N124" s="80">
        <f>I124/SUM($I116:$I125)</f>
        <v>0</v>
      </c>
      <c r="O124" s="80">
        <f>J124/SUM($J116:$J125)</f>
        <v>0</v>
      </c>
      <c r="Q124" s="104" t="s">
        <v>233</v>
      </c>
    </row>
    <row r="125" spans="2:17">
      <c r="B125" s="7" t="s">
        <v>16</v>
      </c>
      <c r="C125" s="7" t="s">
        <v>18</v>
      </c>
      <c r="D125" s="10" t="s">
        <v>17</v>
      </c>
      <c r="E125" s="54">
        <f t="shared" si="4"/>
        <v>2010</v>
      </c>
      <c r="F125" s="7" t="str">
        <f>"IND"&amp;Q125&amp;"MTBELCE1"</f>
        <v>INDXDMTBELCE1</v>
      </c>
      <c r="G125" s="6">
        <v>1.4181352739726001</v>
      </c>
      <c r="H125" s="6">
        <v>5.6725410958904101</v>
      </c>
      <c r="I125" s="6">
        <v>18.435758561643802</v>
      </c>
      <c r="J125" s="6">
        <v>11.9123363013699</v>
      </c>
      <c r="K125" s="11"/>
      <c r="L125" s="9">
        <f>G125/SUM($G116:$G125)</f>
        <v>0.65825947405301843</v>
      </c>
      <c r="M125" s="9">
        <f>H125/SUM($H116:$H125)</f>
        <v>0.65825947405301888</v>
      </c>
      <c r="N125" s="9">
        <f>I125/SUM($I116:$I125)</f>
        <v>0.65825947405301866</v>
      </c>
      <c r="O125" s="9">
        <f>J125/SUM($J116:$J125)</f>
        <v>0.65825947405301954</v>
      </c>
      <c r="Q125" s="104" t="s">
        <v>233</v>
      </c>
    </row>
    <row r="126" spans="2:17">
      <c r="B126" s="48" t="s">
        <v>16</v>
      </c>
      <c r="C126" s="48" t="s">
        <v>18</v>
      </c>
      <c r="D126" s="5" t="s">
        <v>17</v>
      </c>
      <c r="E126" s="62">
        <f t="shared" si="4"/>
        <v>2010</v>
      </c>
      <c r="F126" s="48" t="str">
        <f>"IND"&amp;Q126&amp;"HTBNGAE1"</f>
        <v>INDXDHTBNGAE1</v>
      </c>
      <c r="G126" s="6">
        <v>0.51415581927532505</v>
      </c>
      <c r="H126" s="6">
        <v>2.0566232771013002</v>
      </c>
      <c r="I126" s="6">
        <v>6.6840256505792297</v>
      </c>
      <c r="J126" s="6">
        <v>4.3189088819127299</v>
      </c>
      <c r="K126" s="48"/>
      <c r="L126" s="8">
        <f>G126/SUM($G126:$G133)</f>
        <v>6.7993832691156983E-2</v>
      </c>
      <c r="M126" s="8">
        <f>H126/SUM($H126:$H133)</f>
        <v>6.7993832691156997E-2</v>
      </c>
      <c r="N126" s="80">
        <f>I126/SUM($I126:$I133)</f>
        <v>6.7993832691157052E-2</v>
      </c>
      <c r="O126" s="80">
        <f>J126/SUM($J126:$J133)</f>
        <v>6.7993832691157094E-2</v>
      </c>
      <c r="Q126" s="104" t="s">
        <v>233</v>
      </c>
    </row>
    <row r="127" spans="2:17">
      <c r="B127" s="48" t="s">
        <v>16</v>
      </c>
      <c r="C127" s="48" t="s">
        <v>18</v>
      </c>
      <c r="D127" s="5" t="s">
        <v>17</v>
      </c>
      <c r="E127" s="62">
        <f t="shared" si="4"/>
        <v>2010</v>
      </c>
      <c r="F127" s="48" t="str">
        <f>"IND"&amp;Q127&amp;"HTBCOAE1"</f>
        <v>INDXDHTBCOAE1</v>
      </c>
      <c r="G127" s="6">
        <v>1.7611772260273999</v>
      </c>
      <c r="H127" s="6">
        <v>7.0447089041095898</v>
      </c>
      <c r="I127" s="6">
        <v>22.8953039383562</v>
      </c>
      <c r="J127" s="6">
        <v>14.7938886986301</v>
      </c>
      <c r="K127" s="48"/>
      <c r="L127" s="8">
        <f>G127/SUM($G126:$G133)</f>
        <v>0.23290447206211343</v>
      </c>
      <c r="M127" s="8">
        <f>H127/SUM($H126:$H133)</f>
        <v>0.23290447206211318</v>
      </c>
      <c r="N127" s="80">
        <f>I127/SUM($I126:$I133)</f>
        <v>0.23290447206211357</v>
      </c>
      <c r="O127" s="80">
        <f>J127/SUM($J126:$J133)</f>
        <v>0.23290447206211293</v>
      </c>
      <c r="Q127" s="104" t="s">
        <v>233</v>
      </c>
    </row>
    <row r="128" spans="2:17">
      <c r="B128" s="48" t="s">
        <v>16</v>
      </c>
      <c r="C128" s="48" t="s">
        <v>18</v>
      </c>
      <c r="D128" s="5" t="s">
        <v>17</v>
      </c>
      <c r="E128" s="62">
        <f t="shared" si="4"/>
        <v>2010</v>
      </c>
      <c r="F128" s="48" t="str">
        <f>"IND"&amp;Q128&amp;"HTBDSLE1"</f>
        <v>INDXDHTBDSLE1</v>
      </c>
      <c r="G128" s="6">
        <v>0</v>
      </c>
      <c r="H128" s="6">
        <v>0</v>
      </c>
      <c r="I128" s="6">
        <v>0</v>
      </c>
      <c r="J128" s="6">
        <v>0</v>
      </c>
      <c r="K128" s="48"/>
      <c r="L128" s="8">
        <f>G128/SUM($G126:$G133)</f>
        <v>0</v>
      </c>
      <c r="M128" s="8">
        <f>H128/SUM($H126:$H133)</f>
        <v>0</v>
      </c>
      <c r="N128" s="80">
        <f>I128/SUM($I126:$I133)</f>
        <v>0</v>
      </c>
      <c r="O128" s="80">
        <f>J128/SUM($J126:$J133)</f>
        <v>0</v>
      </c>
      <c r="Q128" s="104" t="s">
        <v>233</v>
      </c>
    </row>
    <row r="129" spans="2:17">
      <c r="B129" s="48" t="s">
        <v>16</v>
      </c>
      <c r="C129" s="48" t="s">
        <v>18</v>
      </c>
      <c r="D129" s="5" t="s">
        <v>17</v>
      </c>
      <c r="E129" s="62">
        <f t="shared" si="4"/>
        <v>2010</v>
      </c>
      <c r="F129" s="48" t="str">
        <f>"IND"&amp;Q129&amp;"HTBWPEE1"</f>
        <v>INDXDHTBWPEE1</v>
      </c>
      <c r="G129" s="6">
        <v>0</v>
      </c>
      <c r="H129" s="6">
        <v>0</v>
      </c>
      <c r="I129" s="6">
        <v>0</v>
      </c>
      <c r="J129" s="6">
        <v>0</v>
      </c>
      <c r="K129" s="48"/>
      <c r="L129" s="8">
        <f>G129/SUM($G126:$G133)</f>
        <v>0</v>
      </c>
      <c r="M129" s="8">
        <f>H129/SUM($H126:$H133)</f>
        <v>0</v>
      </c>
      <c r="N129" s="80">
        <f>I129/SUM($I126:$I133)</f>
        <v>0</v>
      </c>
      <c r="O129" s="80">
        <f>J129/SUM($J126:$J133)</f>
        <v>0</v>
      </c>
      <c r="Q129" s="104" t="s">
        <v>233</v>
      </c>
    </row>
    <row r="130" spans="2:17">
      <c r="B130" s="48" t="s">
        <v>16</v>
      </c>
      <c r="C130" s="48" t="s">
        <v>18</v>
      </c>
      <c r="D130" s="5" t="s">
        <v>17</v>
      </c>
      <c r="E130" s="62">
        <f t="shared" si="4"/>
        <v>2010</v>
      </c>
      <c r="F130" s="48" t="str">
        <f>"IND"&amp;Q130&amp;"HTBHFOE1"</f>
        <v>INDXDHTBHFOE1</v>
      </c>
      <c r="G130" s="6">
        <v>0</v>
      </c>
      <c r="H130" s="6">
        <v>0</v>
      </c>
      <c r="I130" s="6">
        <v>0</v>
      </c>
      <c r="J130" s="6">
        <v>0</v>
      </c>
      <c r="K130" s="48"/>
      <c r="L130" s="8">
        <f>G130/SUM($G126:$G133)</f>
        <v>0</v>
      </c>
      <c r="M130" s="8">
        <f>H130/SUM($H126:$H133)</f>
        <v>0</v>
      </c>
      <c r="N130" s="80">
        <f>I130/SUM($I126:$I133)</f>
        <v>0</v>
      </c>
      <c r="O130" s="80">
        <f>J130/SUM($J126:$J133)</f>
        <v>0</v>
      </c>
      <c r="Q130" s="104" t="s">
        <v>233</v>
      </c>
    </row>
    <row r="131" spans="2:17">
      <c r="B131" s="48" t="s">
        <v>16</v>
      </c>
      <c r="C131" s="48" t="s">
        <v>18</v>
      </c>
      <c r="D131" s="5" t="s">
        <v>17</v>
      </c>
      <c r="E131" s="62">
        <f t="shared" si="4"/>
        <v>2010</v>
      </c>
      <c r="F131" s="48" t="str">
        <f>"IND"&amp;Q131&amp;"HTBLPGE1"</f>
        <v>INDXDHTBLPGE1</v>
      </c>
      <c r="G131" s="6">
        <v>1.1191404268138001</v>
      </c>
      <c r="H131" s="6">
        <v>4.4765617072552004</v>
      </c>
      <c r="I131" s="6">
        <v>14.5488255485794</v>
      </c>
      <c r="J131" s="6">
        <v>9.4007795852359202</v>
      </c>
      <c r="K131" s="48"/>
      <c r="L131" s="8">
        <f>G131/SUM($G126:$G133)</f>
        <v>0.14799919418579924</v>
      </c>
      <c r="M131" s="8">
        <f>H131/SUM($H126:$H133)</f>
        <v>0.14799919418579929</v>
      </c>
      <c r="N131" s="80">
        <f>I131/SUM($I126:$I133)</f>
        <v>0.14799919418579929</v>
      </c>
      <c r="O131" s="80">
        <f>J131/SUM($J126:$J133)</f>
        <v>0.14799919418579949</v>
      </c>
      <c r="Q131" s="104" t="s">
        <v>233</v>
      </c>
    </row>
    <row r="132" spans="2:17">
      <c r="B132" s="48" t="s">
        <v>16</v>
      </c>
      <c r="C132" s="48" t="s">
        <v>18</v>
      </c>
      <c r="D132" s="5" t="s">
        <v>17</v>
      </c>
      <c r="E132" s="62">
        <f t="shared" si="4"/>
        <v>2010</v>
      </c>
      <c r="F132" s="48" t="str">
        <f>"IND"&amp;Q132&amp;"HTBWSTE1"</f>
        <v>INDXDHTBWSTE1</v>
      </c>
      <c r="G132" s="6">
        <v>0</v>
      </c>
      <c r="H132" s="6">
        <v>0</v>
      </c>
      <c r="I132" s="6">
        <v>0</v>
      </c>
      <c r="J132" s="6">
        <v>0</v>
      </c>
      <c r="K132" s="48"/>
      <c r="L132" s="8">
        <f>G132/SUM($G126:$G133)</f>
        <v>0</v>
      </c>
      <c r="M132" s="8">
        <f>H132/SUM($H126:$H133)</f>
        <v>0</v>
      </c>
      <c r="N132" s="80">
        <f>I132/SUM($I126:$I133)</f>
        <v>0</v>
      </c>
      <c r="O132" s="80">
        <f>J132/SUM($J126:$J133)</f>
        <v>0</v>
      </c>
      <c r="Q132" s="104" t="s">
        <v>233</v>
      </c>
    </row>
    <row r="133" spans="2:17">
      <c r="B133" s="7" t="s">
        <v>16</v>
      </c>
      <c r="C133" s="7" t="s">
        <v>18</v>
      </c>
      <c r="D133" s="10" t="s">
        <v>17</v>
      </c>
      <c r="E133" s="54">
        <f t="shared" si="4"/>
        <v>2010</v>
      </c>
      <c r="F133" s="7" t="str">
        <f>"IND"&amp;Q133&amp;"HTBELCE1"</f>
        <v>INDXDHTBELCE1</v>
      </c>
      <c r="G133" s="6">
        <v>4.1673273401826503</v>
      </c>
      <c r="H133" s="6">
        <v>16.669309360730601</v>
      </c>
      <c r="I133" s="6">
        <v>54.175255422374399</v>
      </c>
      <c r="J133" s="6">
        <v>35.005549657534203</v>
      </c>
      <c r="K133" s="48"/>
      <c r="L133" s="9">
        <f>G133/SUM($G126:$G133)</f>
        <v>0.55110250106093039</v>
      </c>
      <c r="M133" s="9">
        <f>H133/SUM($H126:$H133)</f>
        <v>0.55110250106093051</v>
      </c>
      <c r="N133" s="9">
        <f>I133/SUM($I126:$I133)</f>
        <v>0.55110250106093006</v>
      </c>
      <c r="O133" s="9">
        <f>J133/SUM($J126:$J133)</f>
        <v>0.55110250106093039</v>
      </c>
      <c r="Q133" s="104" t="s">
        <v>233</v>
      </c>
    </row>
    <row r="134" spans="2:17">
      <c r="B134" s="48" t="s">
        <v>16</v>
      </c>
      <c r="C134" s="48" t="s">
        <v>18</v>
      </c>
      <c r="D134" s="5" t="s">
        <v>17</v>
      </c>
      <c r="E134" s="62">
        <f t="shared" si="4"/>
        <v>2010</v>
      </c>
      <c r="F134" s="48" t="str">
        <f>"IND"&amp;Q134&amp;"RHBNGAE1"</f>
        <v>INDXDRHBNGAE1</v>
      </c>
      <c r="G134" s="6">
        <v>7.7752251395230799E-3</v>
      </c>
      <c r="H134" s="6">
        <v>3.1100900558092299E-2</v>
      </c>
      <c r="I134" s="6">
        <v>0.1010779268138</v>
      </c>
      <c r="J134" s="6">
        <v>6.5311891171993902E-2</v>
      </c>
      <c r="K134" s="48"/>
      <c r="L134" s="8">
        <f>G134/SUM($G134:$G143)</f>
        <v>3.0085024107842317E-2</v>
      </c>
      <c r="M134" s="8">
        <f>H134/SUM($H134:$H143)</f>
        <v>3.0085024107842327E-2</v>
      </c>
      <c r="N134" s="80">
        <f>I134/SUM($I134:$I143)</f>
        <v>3.0085024107842348E-2</v>
      </c>
      <c r="O134" s="80">
        <f>J134/SUM($J134:$J143)</f>
        <v>3.0085024107842313E-2</v>
      </c>
      <c r="Q134" s="104" t="s">
        <v>233</v>
      </c>
    </row>
    <row r="135" spans="2:17">
      <c r="B135" s="11" t="s">
        <v>16</v>
      </c>
      <c r="C135" s="11" t="s">
        <v>18</v>
      </c>
      <c r="D135" s="5" t="s">
        <v>17</v>
      </c>
      <c r="E135" s="62">
        <f t="shared" si="4"/>
        <v>2010</v>
      </c>
      <c r="F135" s="48" t="str">
        <f>"IND"&amp;Q135&amp;"RHBCOAE1"</f>
        <v>INDXDRHBCOAE1</v>
      </c>
      <c r="G135" s="6">
        <v>3.12966398190428E-2</v>
      </c>
      <c r="H135" s="6">
        <v>0.12518655927617101</v>
      </c>
      <c r="I135" s="6">
        <v>0.40685631764755598</v>
      </c>
      <c r="J135" s="6">
        <v>0.26289177447995898</v>
      </c>
      <c r="K135" s="48"/>
      <c r="L135" s="8">
        <f>G135/SUM($G134:$G143)</f>
        <v>0.12109747905102003</v>
      </c>
      <c r="M135" s="8">
        <f>H135/SUM($H134:$H143)</f>
        <v>0.12109747905101997</v>
      </c>
      <c r="N135" s="80">
        <f>I135/SUM($I134:$I143)</f>
        <v>0.12109747905102008</v>
      </c>
      <c r="O135" s="80">
        <f>J135/SUM($J134:$J143)</f>
        <v>0.1210974790510197</v>
      </c>
      <c r="Q135" s="104" t="s">
        <v>233</v>
      </c>
    </row>
    <row r="136" spans="2:17">
      <c r="B136" s="11" t="s">
        <v>16</v>
      </c>
      <c r="C136" s="11" t="s">
        <v>18</v>
      </c>
      <c r="D136" s="5" t="s">
        <v>17</v>
      </c>
      <c r="E136" s="62">
        <f t="shared" si="4"/>
        <v>2010</v>
      </c>
      <c r="F136" s="48" t="str">
        <f>"IND"&amp;Q136&amp;"RHBDSLE1"</f>
        <v>INDXDRHBDSLE1</v>
      </c>
      <c r="G136" s="6">
        <v>0</v>
      </c>
      <c r="H136" s="6">
        <v>0</v>
      </c>
      <c r="I136" s="6">
        <v>0</v>
      </c>
      <c r="J136" s="6">
        <v>0</v>
      </c>
      <c r="K136" s="48"/>
      <c r="L136" s="8">
        <f>G136/SUM($G134:$G143)</f>
        <v>0</v>
      </c>
      <c r="M136" s="8">
        <f>H136/SUM($H134:$H143)</f>
        <v>0</v>
      </c>
      <c r="N136" s="80">
        <f>I136/SUM($I134:$I143)</f>
        <v>0</v>
      </c>
      <c r="O136" s="80">
        <f>J136/SUM($J134:$J143)</f>
        <v>0</v>
      </c>
      <c r="Q136" s="104" t="s">
        <v>233</v>
      </c>
    </row>
    <row r="137" spans="2:17">
      <c r="B137" s="11" t="s">
        <v>16</v>
      </c>
      <c r="C137" s="11" t="s">
        <v>18</v>
      </c>
      <c r="D137" s="5" t="s">
        <v>17</v>
      </c>
      <c r="E137" s="62">
        <f t="shared" si="4"/>
        <v>2010</v>
      </c>
      <c r="F137" s="48" t="str">
        <f>"IND"&amp;Q137&amp;"RHBWPEE1"</f>
        <v>INDXDRHBWPEE1</v>
      </c>
      <c r="G137" s="6">
        <v>0</v>
      </c>
      <c r="H137" s="6">
        <v>0</v>
      </c>
      <c r="I137" s="6">
        <v>0</v>
      </c>
      <c r="J137" s="6">
        <v>0</v>
      </c>
      <c r="K137" s="48"/>
      <c r="L137" s="8">
        <f>G137/SUM($G134:$G143)</f>
        <v>0</v>
      </c>
      <c r="M137" s="8">
        <f>H137/SUM($H134:$H143)</f>
        <v>0</v>
      </c>
      <c r="N137" s="80">
        <f>I137/SUM($I134:$I143)</f>
        <v>0</v>
      </c>
      <c r="O137" s="80">
        <f>J137/SUM($J134:$J143)</f>
        <v>0</v>
      </c>
      <c r="Q137" s="104" t="s">
        <v>233</v>
      </c>
    </row>
    <row r="138" spans="2:17">
      <c r="B138" s="11" t="s">
        <v>16</v>
      </c>
      <c r="C138" s="11" t="s">
        <v>18</v>
      </c>
      <c r="D138" s="5" t="s">
        <v>17</v>
      </c>
      <c r="E138" s="62">
        <f t="shared" si="4"/>
        <v>2010</v>
      </c>
      <c r="F138" s="48" t="str">
        <f>"IND"&amp;Q138&amp;"RHBBGAE1"</f>
        <v>INDXDRHBBGAE1</v>
      </c>
      <c r="G138" s="6">
        <v>0</v>
      </c>
      <c r="H138" s="6">
        <v>0</v>
      </c>
      <c r="I138" s="6">
        <v>0</v>
      </c>
      <c r="J138" s="6">
        <v>0</v>
      </c>
      <c r="K138" s="48"/>
      <c r="L138" s="8">
        <f>G138/SUM($G134:$G143)</f>
        <v>0</v>
      </c>
      <c r="M138" s="8">
        <f>H138/SUM($H134:$H143)</f>
        <v>0</v>
      </c>
      <c r="N138" s="80">
        <f>I138/SUM($I134:$I143)</f>
        <v>0</v>
      </c>
      <c r="O138" s="80">
        <f>J138/SUM($J134:$J143)</f>
        <v>0</v>
      </c>
      <c r="Q138" s="104" t="s">
        <v>233</v>
      </c>
    </row>
    <row r="139" spans="2:17">
      <c r="B139" s="11" t="s">
        <v>16</v>
      </c>
      <c r="C139" s="11" t="s">
        <v>18</v>
      </c>
      <c r="D139" s="5" t="s">
        <v>17</v>
      </c>
      <c r="E139" s="62">
        <f t="shared" si="4"/>
        <v>2010</v>
      </c>
      <c r="F139" s="48" t="str">
        <f>"IND"&amp;Q139&amp;"RHBHFOE1"</f>
        <v>INDXDRHBHFOE1</v>
      </c>
      <c r="G139" s="6">
        <v>5.4826230339929003E-3</v>
      </c>
      <c r="H139" s="6">
        <v>2.1930492135971601E-2</v>
      </c>
      <c r="I139" s="6">
        <v>7.1274099441907601E-2</v>
      </c>
      <c r="J139" s="6">
        <v>4.6054033485540297E-2</v>
      </c>
      <c r="K139" s="48"/>
      <c r="L139" s="8">
        <f>G139/SUM($G134:$G143)</f>
        <v>2.1214156914047308E-2</v>
      </c>
      <c r="M139" s="8">
        <f>H139/SUM($H134:$H143)</f>
        <v>2.1214156914047332E-2</v>
      </c>
      <c r="N139" s="80">
        <f>I139/SUM($I134:$I143)</f>
        <v>2.1214156914047308E-2</v>
      </c>
      <c r="O139" s="80">
        <f>J139/SUM($J134:$J143)</f>
        <v>2.1214156914047263E-2</v>
      </c>
      <c r="Q139" s="104" t="s">
        <v>233</v>
      </c>
    </row>
    <row r="140" spans="2:17">
      <c r="B140" s="11" t="s">
        <v>16</v>
      </c>
      <c r="C140" s="11" t="s">
        <v>18</v>
      </c>
      <c r="D140" s="5" t="s">
        <v>17</v>
      </c>
      <c r="E140" s="62">
        <f t="shared" si="4"/>
        <v>2010</v>
      </c>
      <c r="F140" s="48" t="str">
        <f>"IND"&amp;Q140&amp;"RHBLPGE1"</f>
        <v>INDXDRHBLPGE1</v>
      </c>
      <c r="G140" s="6">
        <v>1.6923991628614899E-2</v>
      </c>
      <c r="H140" s="6">
        <v>6.7695966514459693E-2</v>
      </c>
      <c r="I140" s="6">
        <v>0.22001189117199399</v>
      </c>
      <c r="J140" s="6">
        <v>0.142161529680365</v>
      </c>
      <c r="K140" s="48"/>
      <c r="L140" s="8">
        <f>G140/SUM($G134:$G143)</f>
        <v>6.5484752789940662E-2</v>
      </c>
      <c r="M140" s="8">
        <f>H140/SUM($H134:$H143)</f>
        <v>6.5484752789940828E-2</v>
      </c>
      <c r="N140" s="80">
        <f>I140/SUM($I134:$I143)</f>
        <v>6.5484752789940856E-2</v>
      </c>
      <c r="O140" s="80">
        <f>J140/SUM($J134:$J143)</f>
        <v>6.5484752789940551E-2</v>
      </c>
      <c r="Q140" s="104" t="s">
        <v>233</v>
      </c>
    </row>
    <row r="141" spans="2:17">
      <c r="B141" s="11" t="s">
        <v>16</v>
      </c>
      <c r="C141" s="11" t="s">
        <v>18</v>
      </c>
      <c r="D141" s="19" t="s">
        <v>17</v>
      </c>
      <c r="E141" s="62">
        <f t="shared" si="4"/>
        <v>2010</v>
      </c>
      <c r="F141" s="48" t="str">
        <f>"IND"&amp;Q141&amp;"RHBWSTE1"</f>
        <v>INDXDRHBWSTE1</v>
      </c>
      <c r="G141" s="6">
        <v>0</v>
      </c>
      <c r="H141" s="6">
        <v>0</v>
      </c>
      <c r="I141" s="6">
        <v>0</v>
      </c>
      <c r="J141" s="6">
        <v>0</v>
      </c>
      <c r="K141" s="48"/>
      <c r="L141" s="8">
        <f>G141/SUM($G134:$G143)</f>
        <v>0</v>
      </c>
      <c r="M141" s="8">
        <f>H141/SUM($H134:$H143)</f>
        <v>0</v>
      </c>
      <c r="N141" s="80">
        <f>I141/SUM($I134:$I143)</f>
        <v>0</v>
      </c>
      <c r="O141" s="80">
        <f>J141/SUM($J134:$J143)</f>
        <v>0</v>
      </c>
      <c r="Q141" s="104" t="s">
        <v>233</v>
      </c>
    </row>
    <row r="142" spans="2:17">
      <c r="B142" s="11" t="s">
        <v>16</v>
      </c>
      <c r="C142" s="11" t="s">
        <v>18</v>
      </c>
      <c r="D142" s="19" t="s">
        <v>17</v>
      </c>
      <c r="E142" s="62">
        <f t="shared" si="4"/>
        <v>2010</v>
      </c>
      <c r="F142" s="48" t="str">
        <f>"IND"&amp;Q142&amp;"RHBHETE1"</f>
        <v>INDXDRHBHETE1</v>
      </c>
      <c r="G142" s="6">
        <v>0</v>
      </c>
      <c r="H142" s="6">
        <v>0</v>
      </c>
      <c r="I142" s="6">
        <v>0</v>
      </c>
      <c r="J142" s="6">
        <v>0</v>
      </c>
      <c r="K142" s="48"/>
      <c r="L142" s="8">
        <f>G142/SUM($G134:$G143)</f>
        <v>0</v>
      </c>
      <c r="M142" s="8">
        <f>H142/SUM($H134:$H143)</f>
        <v>0</v>
      </c>
      <c r="N142" s="80">
        <f>I142/SUM($I134:$I143)</f>
        <v>0</v>
      </c>
      <c r="O142" s="80">
        <f>J142/SUM($J134:$J143)</f>
        <v>0</v>
      </c>
      <c r="Q142" s="104" t="s">
        <v>233</v>
      </c>
    </row>
    <row r="143" spans="2:17" ht="15" thickBot="1">
      <c r="B143" s="26" t="s">
        <v>16</v>
      </c>
      <c r="C143" s="26" t="s">
        <v>18</v>
      </c>
      <c r="D143" s="51" t="s">
        <v>17</v>
      </c>
      <c r="E143" s="63">
        <f t="shared" si="4"/>
        <v>2010</v>
      </c>
      <c r="F143" s="26" t="str">
        <f>"IND"&amp;Q143&amp;"RHBELCE1"</f>
        <v>INDXDRHBELCE1</v>
      </c>
      <c r="G143" s="6">
        <v>0.19696323249619499</v>
      </c>
      <c r="H143" s="6">
        <v>0.78785292998477896</v>
      </c>
      <c r="I143" s="6">
        <v>2.5605220224505301</v>
      </c>
      <c r="J143" s="6">
        <v>1.6544911529680399</v>
      </c>
      <c r="K143" s="48"/>
      <c r="L143" s="52">
        <f>G143/SUM($G134:$G143)</f>
        <v>0.76211858713714975</v>
      </c>
      <c r="M143" s="52">
        <f>H143/SUM($H134:$H143)</f>
        <v>0.76211858713714953</v>
      </c>
      <c r="N143" s="52">
        <f>I143/SUM($I134:$I143)</f>
        <v>0.76211858713714942</v>
      </c>
      <c r="O143" s="52">
        <f>J143/SUM($J134:$J143)</f>
        <v>0.76211858713715019</v>
      </c>
      <c r="Q143" s="104" t="s">
        <v>233</v>
      </c>
    </row>
    <row r="144" spans="2:17">
      <c r="B144" s="48" t="s">
        <v>16</v>
      </c>
      <c r="C144" s="48" t="s">
        <v>18</v>
      </c>
      <c r="D144" s="5" t="s">
        <v>17</v>
      </c>
      <c r="E144" s="61">
        <v>2010</v>
      </c>
      <c r="F144" s="48" t="str">
        <f>"IND"&amp;Q144&amp;"MTBNGAE1"</f>
        <v>INDODMTBNGAE1</v>
      </c>
      <c r="G144" s="6">
        <v>23.861348135795001</v>
      </c>
      <c r="H144" s="6">
        <v>1.4094301727530001</v>
      </c>
      <c r="I144" s="6">
        <v>16.589856279663401</v>
      </c>
      <c r="J144" s="6">
        <v>3.9579450973788299</v>
      </c>
      <c r="K144" s="48"/>
      <c r="L144" s="50">
        <f>G144/SUM($G144:$G153)</f>
        <v>0.31636808015643075</v>
      </c>
      <c r="M144" s="8">
        <f>H144/SUM($H144:$H153)</f>
        <v>0.31636808015643025</v>
      </c>
      <c r="N144" s="80">
        <f>I144/SUM($I144:$I153)</f>
        <v>0.31636808015643014</v>
      </c>
      <c r="O144" s="80">
        <f>J144/SUM($J144:$J153)</f>
        <v>0.31636808015643042</v>
      </c>
      <c r="Q144" s="104" t="s">
        <v>49</v>
      </c>
    </row>
    <row r="145" spans="2:21">
      <c r="B145" s="48" t="s">
        <v>16</v>
      </c>
      <c r="C145" s="48" t="s">
        <v>18</v>
      </c>
      <c r="D145" s="5" t="s">
        <v>17</v>
      </c>
      <c r="E145" s="62">
        <f>$E$4</f>
        <v>2010</v>
      </c>
      <c r="F145" s="48" t="str">
        <f>"IND"&amp;Q145&amp;"MTBCOAE1"</f>
        <v>INDODMTBCOAE1</v>
      </c>
      <c r="G145" s="6">
        <v>0</v>
      </c>
      <c r="H145" s="6">
        <v>0</v>
      </c>
      <c r="I145" s="6">
        <v>0</v>
      </c>
      <c r="J145" s="6">
        <v>0</v>
      </c>
      <c r="K145" s="48"/>
      <c r="L145" s="8">
        <f>G145/SUM($G144:$G153)</f>
        <v>0</v>
      </c>
      <c r="M145" s="8">
        <f>H145/SUM($H144:$H153)</f>
        <v>0</v>
      </c>
      <c r="N145" s="80">
        <f>I145/SUM($I144:$I153)</f>
        <v>0</v>
      </c>
      <c r="O145" s="80">
        <f>J145/SUM($J144:$J153)</f>
        <v>0</v>
      </c>
      <c r="Q145" s="104" t="s">
        <v>49</v>
      </c>
    </row>
    <row r="146" spans="2:21">
      <c r="B146" s="48" t="s">
        <v>16</v>
      </c>
      <c r="C146" s="48" t="s">
        <v>18</v>
      </c>
      <c r="D146" s="5" t="s">
        <v>17</v>
      </c>
      <c r="E146" s="62">
        <f t="shared" ref="E146:E171" si="5">$E$4</f>
        <v>2010</v>
      </c>
      <c r="F146" s="48" t="str">
        <f>"IND"&amp;Q146&amp;"MTBDSLE1"</f>
        <v>INDODMTBDSLE1</v>
      </c>
      <c r="G146" s="6">
        <v>9.3284918621577493</v>
      </c>
      <c r="H146" s="6">
        <v>0.55101068983954704</v>
      </c>
      <c r="I146" s="6">
        <v>6.4857332627845201</v>
      </c>
      <c r="J146" s="6">
        <v>1.54734168503994</v>
      </c>
      <c r="K146" s="48"/>
      <c r="L146" s="8">
        <f>G146/SUM($G144:$G153)</f>
        <v>0.12368274602047781</v>
      </c>
      <c r="M146" s="8">
        <f>H146/SUM($H144:$H153)</f>
        <v>0.12368274602047802</v>
      </c>
      <c r="N146" s="80">
        <f>I146/SUM($I144:$I153)</f>
        <v>0.12368274602047787</v>
      </c>
      <c r="O146" s="80">
        <f>J146/SUM($J144:$J153)</f>
        <v>0.12368274602047799</v>
      </c>
      <c r="Q146" s="104" t="s">
        <v>49</v>
      </c>
    </row>
    <row r="147" spans="2:21">
      <c r="B147" s="48" t="s">
        <v>16</v>
      </c>
      <c r="C147" s="48" t="s">
        <v>18</v>
      </c>
      <c r="D147" s="5" t="s">
        <v>17</v>
      </c>
      <c r="E147" s="62">
        <f t="shared" si="5"/>
        <v>2010</v>
      </c>
      <c r="F147" s="48" t="str">
        <f>"IND"&amp;Q147&amp;"MTBWPEE1"</f>
        <v>INDODMTBWPEE1</v>
      </c>
      <c r="G147" s="6">
        <v>20.6573141157286</v>
      </c>
      <c r="H147" s="6">
        <v>1.2201758943815999</v>
      </c>
      <c r="I147" s="6">
        <v>14.3622175223916</v>
      </c>
      <c r="J147" s="6">
        <v>3.4264834771306099</v>
      </c>
      <c r="K147" s="48"/>
      <c r="L147" s="8">
        <f>G147/SUM($G144:$G153)</f>
        <v>0.27388707338700641</v>
      </c>
      <c r="M147" s="8">
        <f>H147/SUM($H144:$H153)</f>
        <v>0.27388707338700635</v>
      </c>
      <c r="N147" s="80">
        <f>I147/SUM($I144:$I153)</f>
        <v>0.27388707338700713</v>
      </c>
      <c r="O147" s="80">
        <f>J147/SUM($J144:$J153)</f>
        <v>0.27388707338700724</v>
      </c>
      <c r="Q147" s="104" t="s">
        <v>49</v>
      </c>
    </row>
    <row r="148" spans="2:21">
      <c r="B148" s="48" t="s">
        <v>16</v>
      </c>
      <c r="C148" s="48" t="s">
        <v>18</v>
      </c>
      <c r="D148" s="5" t="s">
        <v>17</v>
      </c>
      <c r="E148" s="62">
        <f t="shared" si="5"/>
        <v>2010</v>
      </c>
      <c r="F148" s="48" t="str">
        <f>"IND"&amp;Q148&amp;"MTBBGAE1"</f>
        <v>INDODMTBBGAE1</v>
      </c>
      <c r="G148" s="6">
        <v>0</v>
      </c>
      <c r="H148" s="6">
        <v>0</v>
      </c>
      <c r="I148" s="6">
        <v>0</v>
      </c>
      <c r="J148" s="6">
        <v>0</v>
      </c>
      <c r="K148" s="48"/>
      <c r="L148" s="8">
        <f>G148/SUM($G144:$G153)</f>
        <v>0</v>
      </c>
      <c r="M148" s="8">
        <f>H148/SUM($H144:$H153)</f>
        <v>0</v>
      </c>
      <c r="N148" s="80">
        <f>I148/SUM($I144:$I153)</f>
        <v>0</v>
      </c>
      <c r="O148" s="80">
        <f>J148/SUM($J144:$J153)</f>
        <v>0</v>
      </c>
      <c r="Q148" s="104" t="s">
        <v>49</v>
      </c>
    </row>
    <row r="149" spans="2:21">
      <c r="B149" s="48" t="s">
        <v>16</v>
      </c>
      <c r="C149" s="48" t="s">
        <v>18</v>
      </c>
      <c r="D149" s="5" t="s">
        <v>17</v>
      </c>
      <c r="E149" s="62">
        <f t="shared" si="5"/>
        <v>2010</v>
      </c>
      <c r="F149" s="48" t="str">
        <f>"IND"&amp;Q149&amp;"MTBHFOE1"</f>
        <v>INDODMTBHFOE1</v>
      </c>
      <c r="G149" s="6">
        <v>6.7332906529773204</v>
      </c>
      <c r="H149" s="6">
        <v>0.39771864331444401</v>
      </c>
      <c r="I149" s="6">
        <v>4.6813919979032796</v>
      </c>
      <c r="J149" s="6">
        <v>1.1168687778038799</v>
      </c>
      <c r="K149" s="48"/>
      <c r="L149" s="8">
        <f>G149/SUM($G144:$G153)</f>
        <v>8.9274010206578047E-2</v>
      </c>
      <c r="M149" s="8">
        <f>H149/SUM($H144:$H153)</f>
        <v>8.9274010206578283E-2</v>
      </c>
      <c r="N149" s="80">
        <f>I149/SUM($I144:$I153)</f>
        <v>8.9274010206578172E-2</v>
      </c>
      <c r="O149" s="80">
        <f>J149/SUM($J144:$J153)</f>
        <v>8.9274010206577825E-2</v>
      </c>
      <c r="Q149" s="104" t="s">
        <v>49</v>
      </c>
    </row>
    <row r="150" spans="2:21">
      <c r="B150" s="48" t="s">
        <v>16</v>
      </c>
      <c r="C150" s="48" t="s">
        <v>18</v>
      </c>
      <c r="D150" s="5" t="s">
        <v>17</v>
      </c>
      <c r="E150" s="62">
        <f t="shared" si="5"/>
        <v>2010</v>
      </c>
      <c r="F150" s="48" t="str">
        <f>"IND"&amp;Q150&amp;"MTBLPGE1"</f>
        <v>INDODMTBLPGE1</v>
      </c>
      <c r="G150" s="6">
        <v>0.50049670950304603</v>
      </c>
      <c r="H150" s="6">
        <v>2.9563089215356501E-2</v>
      </c>
      <c r="I150" s="6">
        <v>0.347975664738079</v>
      </c>
      <c r="J150" s="6">
        <v>8.3018716560283604E-2</v>
      </c>
      <c r="K150" s="48"/>
      <c r="L150" s="8">
        <f>G150/SUM($G144:$G153)</f>
        <v>6.6358858774017869E-3</v>
      </c>
      <c r="M150" s="8">
        <f>H150/SUM($H144:$H153)</f>
        <v>6.6358858774017947E-3</v>
      </c>
      <c r="N150" s="80">
        <f>I150/SUM($I144:$I153)</f>
        <v>6.6358858774017825E-3</v>
      </c>
      <c r="O150" s="80">
        <f>J150/SUM($J144:$J153)</f>
        <v>6.6358858774017773E-3</v>
      </c>
      <c r="Q150" s="104" t="s">
        <v>49</v>
      </c>
    </row>
    <row r="151" spans="2:21">
      <c r="B151" s="48" t="s">
        <v>16</v>
      </c>
      <c r="C151" s="48" t="s">
        <v>18</v>
      </c>
      <c r="D151" s="5" t="s">
        <v>17</v>
      </c>
      <c r="E151" s="62">
        <f t="shared" si="5"/>
        <v>2010</v>
      </c>
      <c r="F151" s="48" t="str">
        <f>"IND"&amp;Q151&amp;"MTBWSTE1"</f>
        <v>INDODMTBWSTE1</v>
      </c>
      <c r="G151" s="6">
        <v>0</v>
      </c>
      <c r="H151" s="6">
        <v>0</v>
      </c>
      <c r="I151" s="6">
        <v>0</v>
      </c>
      <c r="J151" s="6">
        <v>0</v>
      </c>
      <c r="K151" s="48"/>
      <c r="L151" s="8">
        <f>G151/SUM($G144:$G153)</f>
        <v>0</v>
      </c>
      <c r="M151" s="8">
        <f>H151/SUM($H144:$H153)</f>
        <v>0</v>
      </c>
      <c r="N151" s="80">
        <f>I151/SUM($I144:$I153)</f>
        <v>0</v>
      </c>
      <c r="O151" s="80">
        <f>J151/SUM($J144:$J153)</f>
        <v>0</v>
      </c>
      <c r="Q151" s="104" t="s">
        <v>49</v>
      </c>
    </row>
    <row r="152" spans="2:21">
      <c r="B152" s="11" t="s">
        <v>16</v>
      </c>
      <c r="C152" s="11" t="s">
        <v>18</v>
      </c>
      <c r="D152" s="19" t="s">
        <v>17</v>
      </c>
      <c r="E152" s="55">
        <f t="shared" si="5"/>
        <v>2010</v>
      </c>
      <c r="F152" s="48" t="str">
        <f>"IND"&amp;Q152&amp;"MTBHETE1"</f>
        <v>INDODMTBHETE1</v>
      </c>
      <c r="G152" s="6">
        <v>0.91297283501357196</v>
      </c>
      <c r="H152" s="6">
        <v>5.3927022616197501E-2</v>
      </c>
      <c r="I152" s="6">
        <v>0.63475408153452195</v>
      </c>
      <c r="J152" s="6">
        <v>0.15143722541650201</v>
      </c>
      <c r="K152" s="48"/>
      <c r="L152" s="8">
        <f>G152/SUM($G144:$G153)</f>
        <v>1.2104742003865587E-2</v>
      </c>
      <c r="M152" s="8">
        <f>H152/SUM($H144:$H153)</f>
        <v>1.2104742003865607E-2</v>
      </c>
      <c r="N152" s="80">
        <f>I152/SUM($I144:$I153)</f>
        <v>1.2104742003865585E-2</v>
      </c>
      <c r="O152" s="80">
        <f>J152/SUM($J144:$J153)</f>
        <v>1.2104742003865571E-2</v>
      </c>
      <c r="Q152" s="104" t="s">
        <v>49</v>
      </c>
    </row>
    <row r="153" spans="2:21">
      <c r="B153" s="7" t="s">
        <v>16</v>
      </c>
      <c r="C153" s="7" t="s">
        <v>18</v>
      </c>
      <c r="D153" s="10" t="s">
        <v>17</v>
      </c>
      <c r="E153" s="54">
        <f t="shared" si="5"/>
        <v>2010</v>
      </c>
      <c r="F153" s="7" t="str">
        <f>"IND"&amp;Q153&amp;"MTBELCE1"</f>
        <v>INDODMTBELCE1</v>
      </c>
      <c r="G153" s="6">
        <v>13.4288278440907</v>
      </c>
      <c r="H153" s="6">
        <v>0.79320728403330398</v>
      </c>
      <c r="I153" s="6">
        <v>9.3365354995850307</v>
      </c>
      <c r="J153" s="6">
        <v>2.22747528876336</v>
      </c>
      <c r="K153" s="11"/>
      <c r="L153" s="9">
        <f>G153/SUM($G144:$G153)</f>
        <v>0.17804746234823951</v>
      </c>
      <c r="M153" s="9">
        <f>H153/SUM($H144:$H153)</f>
        <v>0.17804746234823965</v>
      </c>
      <c r="N153" s="9">
        <f>I153/SUM($I144:$I153)</f>
        <v>0.1780474623482394</v>
      </c>
      <c r="O153" s="9">
        <f>J153/SUM($J144:$J153)</f>
        <v>0.17804746234823907</v>
      </c>
      <c r="Q153" s="104" t="s">
        <v>49</v>
      </c>
    </row>
    <row r="154" spans="2:21">
      <c r="B154" s="48" t="s">
        <v>16</v>
      </c>
      <c r="C154" s="48" t="s">
        <v>18</v>
      </c>
      <c r="D154" s="5" t="s">
        <v>17</v>
      </c>
      <c r="E154" s="62">
        <f t="shared" si="5"/>
        <v>2010</v>
      </c>
      <c r="F154" s="48" t="str">
        <f>"IND"&amp;Q154&amp;"HTBNGAE1"</f>
        <v>INDODHTBNGAE1</v>
      </c>
      <c r="G154" s="6">
        <v>0</v>
      </c>
      <c r="H154" s="6">
        <v>0</v>
      </c>
      <c r="I154" s="6">
        <v>0</v>
      </c>
      <c r="J154" s="6">
        <v>0</v>
      </c>
      <c r="K154" s="48"/>
      <c r="L154" s="8">
        <f>G154/SUM($G154:$G161)</f>
        <v>0</v>
      </c>
      <c r="M154" s="8">
        <f>H154/SUM($H154:$H161)</f>
        <v>0</v>
      </c>
      <c r="N154" s="80">
        <f>I154/SUM($I154:$I161)</f>
        <v>0</v>
      </c>
      <c r="O154" s="80">
        <f>J154/SUM($J154:$J161)</f>
        <v>0</v>
      </c>
      <c r="Q154" s="104" t="s">
        <v>49</v>
      </c>
    </row>
    <row r="155" spans="2:21">
      <c r="B155" s="48" t="s">
        <v>16</v>
      </c>
      <c r="C155" s="48" t="s">
        <v>18</v>
      </c>
      <c r="D155" s="5" t="s">
        <v>17</v>
      </c>
      <c r="E155" s="62">
        <f t="shared" si="5"/>
        <v>2010</v>
      </c>
      <c r="F155" s="48" t="str">
        <f>"IND"&amp;Q155&amp;"HTBCOAE1"</f>
        <v>INDODHTBCOAE1</v>
      </c>
      <c r="G155" s="6">
        <v>0</v>
      </c>
      <c r="H155" s="6">
        <v>0</v>
      </c>
      <c r="I155" s="6">
        <v>0</v>
      </c>
      <c r="J155" s="6">
        <v>0</v>
      </c>
      <c r="K155" s="48"/>
      <c r="L155" s="8">
        <f>G155/SUM($G154:$G161)</f>
        <v>0</v>
      </c>
      <c r="M155" s="8">
        <f>H155/SUM($H154:$H161)</f>
        <v>0</v>
      </c>
      <c r="N155" s="80">
        <f>I155/SUM($I154:$I161)</f>
        <v>0</v>
      </c>
      <c r="O155" s="80">
        <f>J155/SUM($J154:$J161)</f>
        <v>0</v>
      </c>
      <c r="Q155" s="104" t="s">
        <v>49</v>
      </c>
      <c r="S155" s="11"/>
      <c r="T155" s="11"/>
      <c r="U155" s="11"/>
    </row>
    <row r="156" spans="2:21">
      <c r="B156" s="48" t="s">
        <v>16</v>
      </c>
      <c r="C156" s="48" t="s">
        <v>18</v>
      </c>
      <c r="D156" s="5" t="s">
        <v>17</v>
      </c>
      <c r="E156" s="62">
        <f t="shared" si="5"/>
        <v>2010</v>
      </c>
      <c r="F156" s="48" t="str">
        <f>"IND"&amp;Q156&amp;"HTBDSLE1"</f>
        <v>INDODHTBDSLE1</v>
      </c>
      <c r="G156" s="6">
        <v>0</v>
      </c>
      <c r="H156" s="6">
        <v>0</v>
      </c>
      <c r="I156" s="6">
        <v>0</v>
      </c>
      <c r="J156" s="6">
        <v>0</v>
      </c>
      <c r="K156" s="48"/>
      <c r="L156" s="8">
        <f>G156/SUM($G154:$G161)</f>
        <v>0</v>
      </c>
      <c r="M156" s="8">
        <f>H156/SUM($H154:$H161)</f>
        <v>0</v>
      </c>
      <c r="N156" s="80">
        <f>I156/SUM($I154:$I161)</f>
        <v>0</v>
      </c>
      <c r="O156" s="80">
        <f>J156/SUM($J154:$J161)</f>
        <v>0</v>
      </c>
      <c r="Q156" s="104" t="s">
        <v>49</v>
      </c>
      <c r="S156" s="11"/>
      <c r="T156" s="11"/>
      <c r="U156" s="11"/>
    </row>
    <row r="157" spans="2:21">
      <c r="B157" s="48" t="s">
        <v>16</v>
      </c>
      <c r="C157" s="48" t="s">
        <v>18</v>
      </c>
      <c r="D157" s="5" t="s">
        <v>17</v>
      </c>
      <c r="E157" s="62">
        <f t="shared" si="5"/>
        <v>2010</v>
      </c>
      <c r="F157" s="48" t="str">
        <f>"IND"&amp;Q157&amp;"HTBWPEE1"</f>
        <v>INDODHTBWPEE1</v>
      </c>
      <c r="G157" s="6">
        <v>0.40278943367344999</v>
      </c>
      <c r="H157" s="6">
        <v>2.3791764734107001E-2</v>
      </c>
      <c r="I157" s="6">
        <v>0.280043641188295</v>
      </c>
      <c r="J157" s="6">
        <v>6.6811751591365598E-2</v>
      </c>
      <c r="K157" s="48"/>
      <c r="L157" s="8">
        <f>G157/SUM($G154:$G161)</f>
        <v>2.4176812463509029E-2</v>
      </c>
      <c r="M157" s="8">
        <f>H157/SUM($H154:$H161)</f>
        <v>2.4176812463509046E-2</v>
      </c>
      <c r="N157" s="80">
        <f>I157/SUM($I154:$I161)</f>
        <v>2.4176812463509098E-2</v>
      </c>
      <c r="O157" s="80">
        <f>J157/SUM($J154:$J161)</f>
        <v>2.4176812463509039E-2</v>
      </c>
      <c r="Q157" s="104" t="s">
        <v>49</v>
      </c>
      <c r="S157" s="11"/>
      <c r="T157" s="11"/>
      <c r="U157" s="11"/>
    </row>
    <row r="158" spans="2:21">
      <c r="B158" s="48" t="s">
        <v>16</v>
      </c>
      <c r="C158" s="48" t="s">
        <v>18</v>
      </c>
      <c r="D158" s="5" t="s">
        <v>17</v>
      </c>
      <c r="E158" s="62">
        <f t="shared" si="5"/>
        <v>2010</v>
      </c>
      <c r="F158" s="48" t="str">
        <f>"IND"&amp;Q158&amp;"HTBHFOE1"</f>
        <v>INDODHTBHFOE1</v>
      </c>
      <c r="G158" s="6">
        <v>0.834093316779143</v>
      </c>
      <c r="H158" s="6">
        <v>4.9267806700184401E-2</v>
      </c>
      <c r="I158" s="6">
        <v>0.57991225686179104</v>
      </c>
      <c r="J158" s="6">
        <v>0.138353270532527</v>
      </c>
      <c r="K158" s="48"/>
      <c r="L158" s="8">
        <f>G158/SUM($G154:$G161)</f>
        <v>5.0065160629770511E-2</v>
      </c>
      <c r="M158" s="8">
        <f>H158/SUM($H154:$H161)</f>
        <v>5.0065160629770358E-2</v>
      </c>
      <c r="N158" s="80">
        <f>I158/SUM($I154:$I161)</f>
        <v>5.0065160629770629E-2</v>
      </c>
      <c r="O158" s="80">
        <f>J158/SUM($J154:$J161)</f>
        <v>5.0065160629770393E-2</v>
      </c>
      <c r="Q158" s="104" t="s">
        <v>49</v>
      </c>
      <c r="S158" s="11"/>
      <c r="T158" s="11"/>
      <c r="U158" s="11"/>
    </row>
    <row r="159" spans="2:21">
      <c r="B159" s="48" t="s">
        <v>16</v>
      </c>
      <c r="C159" s="48" t="s">
        <v>18</v>
      </c>
      <c r="D159" s="5" t="s">
        <v>17</v>
      </c>
      <c r="E159" s="62">
        <f t="shared" si="5"/>
        <v>2010</v>
      </c>
      <c r="F159" s="48" t="str">
        <f>"IND"&amp;Q159&amp;"HTBLPGE1"</f>
        <v>INDODHTBLPGE1</v>
      </c>
      <c r="G159" s="6">
        <v>0</v>
      </c>
      <c r="H159" s="6">
        <v>0</v>
      </c>
      <c r="I159" s="6">
        <v>0</v>
      </c>
      <c r="J159" s="6">
        <v>0</v>
      </c>
      <c r="K159" s="48"/>
      <c r="L159" s="8">
        <f>G159/SUM($G154:$G161)</f>
        <v>0</v>
      </c>
      <c r="M159" s="8">
        <f>H159/SUM($H154:$H161)</f>
        <v>0</v>
      </c>
      <c r="N159" s="80">
        <f>I159/SUM($I154:$I161)</f>
        <v>0</v>
      </c>
      <c r="O159" s="80">
        <f>J159/SUM($J154:$J161)</f>
        <v>0</v>
      </c>
      <c r="Q159" s="104" t="s">
        <v>49</v>
      </c>
      <c r="S159" s="11"/>
      <c r="T159" s="11"/>
      <c r="U159" s="11"/>
    </row>
    <row r="160" spans="2:21">
      <c r="B160" s="48" t="s">
        <v>16</v>
      </c>
      <c r="C160" s="48" t="s">
        <v>18</v>
      </c>
      <c r="D160" s="5" t="s">
        <v>17</v>
      </c>
      <c r="E160" s="62">
        <f t="shared" si="5"/>
        <v>2010</v>
      </c>
      <c r="F160" s="48" t="str">
        <f>"IND"&amp;Q160&amp;"HTBWSTE1"</f>
        <v>INDODHTBWSTE1</v>
      </c>
      <c r="G160" s="6">
        <v>0</v>
      </c>
      <c r="H160" s="6">
        <v>0</v>
      </c>
      <c r="I160" s="6">
        <v>0</v>
      </c>
      <c r="J160" s="6">
        <v>0</v>
      </c>
      <c r="K160" s="48"/>
      <c r="L160" s="8">
        <f>G160/SUM($G154:$G161)</f>
        <v>0</v>
      </c>
      <c r="M160" s="8">
        <f>H160/SUM($H154:$H161)</f>
        <v>0</v>
      </c>
      <c r="N160" s="80">
        <f>I160/SUM($I154:$I161)</f>
        <v>0</v>
      </c>
      <c r="O160" s="80">
        <f>J160/SUM($J154:$J161)</f>
        <v>0</v>
      </c>
      <c r="Q160" s="104" t="s">
        <v>49</v>
      </c>
      <c r="S160" s="11"/>
      <c r="T160" s="53"/>
      <c r="U160" s="11"/>
    </row>
    <row r="161" spans="2:21">
      <c r="B161" s="7" t="s">
        <v>16</v>
      </c>
      <c r="C161" s="7" t="s">
        <v>18</v>
      </c>
      <c r="D161" s="10" t="s">
        <v>17</v>
      </c>
      <c r="E161" s="54">
        <f t="shared" si="5"/>
        <v>2010</v>
      </c>
      <c r="F161" s="7" t="str">
        <f>"IND"&amp;Q161&amp;"HTBELCE1"</f>
        <v>INDODHTBELCE1</v>
      </c>
      <c r="G161" s="6">
        <v>15.423271861798099</v>
      </c>
      <c r="H161" s="6">
        <v>0.91101410535899097</v>
      </c>
      <c r="I161" s="6">
        <v>10.7231939324321</v>
      </c>
      <c r="J161" s="6">
        <v>2.5582990073964198</v>
      </c>
      <c r="K161" s="48"/>
      <c r="L161" s="9">
        <f>G161/SUM($G154:$G161)</f>
        <v>0.92575802690672038</v>
      </c>
      <c r="M161" s="9">
        <f>H161/SUM($H154:$H161)</f>
        <v>0.9257580269067206</v>
      </c>
      <c r="N161" s="9">
        <f>I161/SUM($I154:$I161)</f>
        <v>0.92575802690672038</v>
      </c>
      <c r="O161" s="9">
        <f>J161/SUM($J154:$J161)</f>
        <v>0.9257580269067206</v>
      </c>
      <c r="Q161" s="104" t="s">
        <v>49</v>
      </c>
      <c r="S161" s="11"/>
      <c r="T161" s="53"/>
      <c r="U161" s="11"/>
    </row>
    <row r="162" spans="2:21">
      <c r="B162" s="48" t="s">
        <v>16</v>
      </c>
      <c r="C162" s="48" t="s">
        <v>18</v>
      </c>
      <c r="D162" s="5" t="s">
        <v>17</v>
      </c>
      <c r="E162" s="62">
        <f t="shared" si="5"/>
        <v>2010</v>
      </c>
      <c r="F162" s="48" t="str">
        <f>"IND"&amp;Q162&amp;"RHBNGAE1"</f>
        <v>INDODRHBNGAE1</v>
      </c>
      <c r="G162" s="6">
        <v>6.8058189762240904</v>
      </c>
      <c r="H162" s="6">
        <v>0.40200271002272098</v>
      </c>
      <c r="I162" s="6">
        <v>4.7318180866565704</v>
      </c>
      <c r="J162" s="6">
        <v>1.12889924313141</v>
      </c>
      <c r="K162" s="48"/>
      <c r="L162" s="8">
        <f>G162/SUM($G162:$G171)</f>
        <v>1.0862821446170656E-2</v>
      </c>
      <c r="M162" s="8">
        <f>H162/SUM($H162:$H171)</f>
        <v>1.0862821446170642E-2</v>
      </c>
      <c r="N162" s="80">
        <f>I162/SUM($I162:$I171)</f>
        <v>1.0862821446170654E-2</v>
      </c>
      <c r="O162" s="80">
        <f>J162/SUM($J162:$J171)</f>
        <v>1.0862821446170699E-2</v>
      </c>
      <c r="Q162" s="104" t="s">
        <v>49</v>
      </c>
      <c r="S162" s="11"/>
      <c r="T162" s="53"/>
      <c r="U162" s="11"/>
    </row>
    <row r="163" spans="2:21">
      <c r="B163" s="11" t="s">
        <v>16</v>
      </c>
      <c r="C163" s="11" t="s">
        <v>18</v>
      </c>
      <c r="D163" s="5" t="s">
        <v>17</v>
      </c>
      <c r="E163" s="62">
        <f t="shared" si="5"/>
        <v>2010</v>
      </c>
      <c r="F163" s="48" t="str">
        <f>"IND"&amp;Q163&amp;"RHBCOAE1"</f>
        <v>INDODRHBCOAE1</v>
      </c>
      <c r="G163" s="6">
        <v>0</v>
      </c>
      <c r="H163" s="6">
        <v>0</v>
      </c>
      <c r="I163" s="6">
        <v>0</v>
      </c>
      <c r="J163" s="6">
        <v>0</v>
      </c>
      <c r="K163" s="48"/>
      <c r="L163" s="8">
        <f>G163/SUM($G162:$G171)</f>
        <v>0</v>
      </c>
      <c r="M163" s="8">
        <f>H163/SUM($H162:$H171)</f>
        <v>0</v>
      </c>
      <c r="N163" s="80">
        <f>I163/SUM($I162:$I171)</f>
        <v>0</v>
      </c>
      <c r="O163" s="80">
        <f>J163/SUM($J162:$J171)</f>
        <v>0</v>
      </c>
      <c r="Q163" s="104" t="s">
        <v>49</v>
      </c>
      <c r="S163" s="11"/>
      <c r="T163" s="53"/>
      <c r="U163" s="11"/>
    </row>
    <row r="164" spans="2:21">
      <c r="B164" s="11" t="s">
        <v>16</v>
      </c>
      <c r="C164" s="11" t="s">
        <v>18</v>
      </c>
      <c r="D164" s="5" t="s">
        <v>17</v>
      </c>
      <c r="E164" s="62">
        <f t="shared" si="5"/>
        <v>2010</v>
      </c>
      <c r="F164" s="48" t="str">
        <f>"IND"&amp;Q164&amp;"RHBDSLE1"</f>
        <v>INDODRHBDSLE1</v>
      </c>
      <c r="G164" s="6">
        <v>5.4785189949671897</v>
      </c>
      <c r="H164" s="6">
        <v>0.323602418839188</v>
      </c>
      <c r="I164" s="6">
        <v>3.8089986464582299</v>
      </c>
      <c r="J164" s="6">
        <v>0.908736475140689</v>
      </c>
      <c r="K164" s="48"/>
      <c r="L164" s="8">
        <f>G164/SUM($G162:$G171)</f>
        <v>8.7443074580277214E-3</v>
      </c>
      <c r="M164" s="8">
        <f>H164/SUM($H162:$H171)</f>
        <v>8.7443074580277006E-3</v>
      </c>
      <c r="N164" s="80">
        <f>I164/SUM($I162:$I171)</f>
        <v>8.7443074580277093E-3</v>
      </c>
      <c r="O164" s="80">
        <f>J164/SUM($J162:$J171)</f>
        <v>8.7443074580277266E-3</v>
      </c>
      <c r="Q164" s="104" t="s">
        <v>49</v>
      </c>
      <c r="S164" s="11"/>
      <c r="T164" s="53"/>
      <c r="U164" s="11"/>
    </row>
    <row r="165" spans="2:21">
      <c r="B165" s="11" t="s">
        <v>16</v>
      </c>
      <c r="C165" s="11" t="s">
        <v>18</v>
      </c>
      <c r="D165" s="5" t="s">
        <v>17</v>
      </c>
      <c r="E165" s="62">
        <f t="shared" si="5"/>
        <v>2010</v>
      </c>
      <c r="F165" s="48" t="str">
        <f>"IND"&amp;Q165&amp;"RHBWPEE1"</f>
        <v>INDODRHBWPEE1</v>
      </c>
      <c r="G165" s="6">
        <v>6.5427155140110296</v>
      </c>
      <c r="H165" s="6">
        <v>0.38646184635950698</v>
      </c>
      <c r="I165" s="6">
        <v>4.5488926039907902</v>
      </c>
      <c r="J165" s="6">
        <v>1.0852575740838999</v>
      </c>
      <c r="K165" s="48"/>
      <c r="L165" s="8">
        <f>G165/SUM($G162:$G171)</f>
        <v>1.0442879931141491E-2</v>
      </c>
      <c r="M165" s="8">
        <f>H165/SUM($H162:$H171)</f>
        <v>1.0442879931141468E-2</v>
      </c>
      <c r="N165" s="80">
        <f>I165/SUM($I162:$I171)</f>
        <v>1.0442879931141492E-2</v>
      </c>
      <c r="O165" s="80">
        <f>J165/SUM($J162:$J171)</f>
        <v>1.0442879931141451E-2</v>
      </c>
      <c r="Q165" s="104" t="s">
        <v>49</v>
      </c>
      <c r="S165" s="11"/>
      <c r="T165" s="53"/>
      <c r="U165" s="11"/>
    </row>
    <row r="166" spans="2:21">
      <c r="B166" s="11" t="s">
        <v>16</v>
      </c>
      <c r="C166" s="11" t="s">
        <v>18</v>
      </c>
      <c r="D166" s="5" t="s">
        <v>17</v>
      </c>
      <c r="E166" s="62">
        <f t="shared" si="5"/>
        <v>2010</v>
      </c>
      <c r="F166" s="48" t="str">
        <f>"IND"&amp;Q166&amp;"RHBBGAE1"</f>
        <v>INDODRHBBGAE1</v>
      </c>
      <c r="G166" s="6">
        <v>0</v>
      </c>
      <c r="H166" s="6">
        <v>0</v>
      </c>
      <c r="I166" s="6">
        <v>0</v>
      </c>
      <c r="J166" s="6">
        <v>0</v>
      </c>
      <c r="K166" s="48"/>
      <c r="L166" s="8">
        <f>G166/SUM($G162:$G171)</f>
        <v>0</v>
      </c>
      <c r="M166" s="8">
        <f>H166/SUM($H162:$H171)</f>
        <v>0</v>
      </c>
      <c r="N166" s="80">
        <f>I166/SUM($I162:$I171)</f>
        <v>0</v>
      </c>
      <c r="O166" s="80">
        <f>J166/SUM($J162:$J171)</f>
        <v>0</v>
      </c>
      <c r="Q166" s="104" t="s">
        <v>49</v>
      </c>
      <c r="S166" s="11"/>
      <c r="T166" s="53"/>
      <c r="U166" s="11"/>
    </row>
    <row r="167" spans="2:21">
      <c r="B167" s="11" t="s">
        <v>16</v>
      </c>
      <c r="C167" s="11" t="s">
        <v>18</v>
      </c>
      <c r="D167" s="5" t="s">
        <v>17</v>
      </c>
      <c r="E167" s="62">
        <f t="shared" si="5"/>
        <v>2010</v>
      </c>
      <c r="F167" s="48" t="str">
        <f>"IND"&amp;Q167&amp;"RHBHFOE1"</f>
        <v>INDODRHBHFOE1</v>
      </c>
      <c r="G167" s="6">
        <v>1.4571200965100299</v>
      </c>
      <c r="H167" s="6">
        <v>8.6068440796318202E-2</v>
      </c>
      <c r="I167" s="6">
        <v>1.0130782571772501</v>
      </c>
      <c r="J167" s="6">
        <v>0.241696374800489</v>
      </c>
      <c r="K167" s="48"/>
      <c r="L167" s="8">
        <f>G167/SUM($G162:$G171)</f>
        <v>2.3257208999110232E-3</v>
      </c>
      <c r="M167" s="8">
        <f>H167/SUM($H162:$H171)</f>
        <v>2.3257208999110253E-3</v>
      </c>
      <c r="N167" s="80">
        <f>I167/SUM($I162:$I171)</f>
        <v>2.3257208999110331E-3</v>
      </c>
      <c r="O167" s="80">
        <f>J167/SUM($J162:$J171)</f>
        <v>2.3257208999110301E-3</v>
      </c>
      <c r="Q167" s="104" t="s">
        <v>49</v>
      </c>
      <c r="S167" s="11"/>
      <c r="T167" s="11"/>
      <c r="U167" s="11"/>
    </row>
    <row r="168" spans="2:21">
      <c r="B168" s="11" t="s">
        <v>16</v>
      </c>
      <c r="C168" s="11" t="s">
        <v>18</v>
      </c>
      <c r="D168" s="5" t="s">
        <v>17</v>
      </c>
      <c r="E168" s="62">
        <f t="shared" si="5"/>
        <v>2010</v>
      </c>
      <c r="F168" s="48" t="str">
        <f>"IND"&amp;Q168&amp;"RHBLPGE1"</f>
        <v>INDODRHBLPGE1</v>
      </c>
      <c r="G168" s="6">
        <v>0.14385765135152001</v>
      </c>
      <c r="H168" s="6">
        <v>8.4973117714188702E-3</v>
      </c>
      <c r="I168" s="6">
        <v>0.100018563371593</v>
      </c>
      <c r="J168" s="6">
        <v>2.3862050151015599E-2</v>
      </c>
      <c r="K168" s="48"/>
      <c r="L168" s="8">
        <f>G168/SUM($G162:$G171)</f>
        <v>2.296123340565294E-4</v>
      </c>
      <c r="M168" s="8">
        <f>H168/SUM($H162:$H171)</f>
        <v>2.2961233405652945E-4</v>
      </c>
      <c r="N168" s="80">
        <f>I168/SUM($I162:$I171)</f>
        <v>2.2961233405653002E-4</v>
      </c>
      <c r="O168" s="80">
        <f>J168/SUM($J162:$J171)</f>
        <v>2.2961233405652986E-4</v>
      </c>
      <c r="Q168" s="104" t="s">
        <v>49</v>
      </c>
      <c r="S168" s="11"/>
      <c r="T168" s="11"/>
      <c r="U168" s="11"/>
    </row>
    <row r="169" spans="2:21">
      <c r="B169" s="11" t="s">
        <v>16</v>
      </c>
      <c r="C169" s="11" t="s">
        <v>18</v>
      </c>
      <c r="D169" s="19" t="s">
        <v>17</v>
      </c>
      <c r="E169" s="62">
        <f t="shared" si="5"/>
        <v>2010</v>
      </c>
      <c r="F169" s="48" t="str">
        <f>"IND"&amp;Q169&amp;"RHBWSTE1"</f>
        <v>INDODRHBWSTE1</v>
      </c>
      <c r="G169" s="6">
        <v>0</v>
      </c>
      <c r="H169" s="6">
        <v>0</v>
      </c>
      <c r="I169" s="6">
        <v>0</v>
      </c>
      <c r="J169" s="6">
        <v>0</v>
      </c>
      <c r="K169" s="48"/>
      <c r="L169" s="8">
        <f>G169/SUM($G162:$G171)</f>
        <v>0</v>
      </c>
      <c r="M169" s="8">
        <f>H169/SUM($H162:$H171)</f>
        <v>0</v>
      </c>
      <c r="N169" s="80">
        <f>I169/SUM($I162:$I171)</f>
        <v>0</v>
      </c>
      <c r="O169" s="80">
        <f>J169/SUM($J162:$J171)</f>
        <v>0</v>
      </c>
      <c r="Q169" s="104" t="s">
        <v>49</v>
      </c>
    </row>
    <row r="170" spans="2:21">
      <c r="B170" s="11" t="s">
        <v>16</v>
      </c>
      <c r="C170" s="11" t="s">
        <v>18</v>
      </c>
      <c r="D170" s="19" t="s">
        <v>17</v>
      </c>
      <c r="E170" s="62">
        <f t="shared" si="5"/>
        <v>2010</v>
      </c>
      <c r="F170" s="48" t="str">
        <f>"IND"&amp;Q170&amp;"RHBHETE1"</f>
        <v>INDODRHBHETE1</v>
      </c>
      <c r="G170" s="6">
        <v>595.63790648442398</v>
      </c>
      <c r="H170" s="6">
        <v>35.1828418351271</v>
      </c>
      <c r="I170" s="6">
        <v>414.12359465443001</v>
      </c>
      <c r="J170" s="6">
        <v>98.800039225213297</v>
      </c>
      <c r="K170" s="48"/>
      <c r="L170" s="8">
        <f>G170/SUM($G162:$G171)</f>
        <v>0.95070236915131101</v>
      </c>
      <c r="M170" s="8">
        <f>H170/SUM($H162:$H171)</f>
        <v>0.95070236915131101</v>
      </c>
      <c r="N170" s="80">
        <f>I170/SUM($I162:$I171)</f>
        <v>0.95070236915131112</v>
      </c>
      <c r="O170" s="80">
        <f>J170/SUM($J162:$J171)</f>
        <v>0.95070236915131101</v>
      </c>
      <c r="Q170" s="104" t="s">
        <v>49</v>
      </c>
    </row>
    <row r="171" spans="2:21" ht="15" thickBot="1">
      <c r="B171" s="26" t="s">
        <v>16</v>
      </c>
      <c r="C171" s="26" t="s">
        <v>18</v>
      </c>
      <c r="D171" s="51" t="s">
        <v>17</v>
      </c>
      <c r="E171" s="63">
        <f t="shared" si="5"/>
        <v>2010</v>
      </c>
      <c r="F171" s="26" t="str">
        <f>"IND"&amp;Q171&amp;"RHBELCE1"</f>
        <v>INDODRHBELCE1</v>
      </c>
      <c r="G171" s="6">
        <v>10.458120507115099</v>
      </c>
      <c r="H171" s="6">
        <v>0.617735029434617</v>
      </c>
      <c r="I171" s="6">
        <v>7.2711196023400904</v>
      </c>
      <c r="J171" s="6">
        <v>1.7347161842393599</v>
      </c>
      <c r="K171" s="48"/>
      <c r="L171" s="52">
        <f>G171/SUM($G162:$G171)</f>
        <v>1.6692288779381496E-2</v>
      </c>
      <c r="M171" s="52">
        <f>H171/SUM($H162:$H171)</f>
        <v>1.6692288779381476E-2</v>
      </c>
      <c r="N171" s="52">
        <f>I171/SUM($I162:$I171)</f>
        <v>1.6692288779381472E-2</v>
      </c>
      <c r="O171" s="52">
        <f>J171/SUM($J162:$J171)</f>
        <v>1.6692288779381517E-2</v>
      </c>
      <c r="Q171" s="104" t="s">
        <v>49</v>
      </c>
    </row>
    <row r="172" spans="2:21">
      <c r="B172" s="48" t="s">
        <v>16</v>
      </c>
      <c r="C172" s="48" t="s">
        <v>18</v>
      </c>
      <c r="D172" s="5" t="s">
        <v>17</v>
      </c>
      <c r="E172" s="61">
        <v>2010</v>
      </c>
      <c r="F172" s="48" t="str">
        <f>"IND"&amp;Q172&amp;"MTBNGAE1"</f>
        <v>INDRDMTBNGAE1</v>
      </c>
      <c r="G172" s="6">
        <v>1.97420616438356</v>
      </c>
      <c r="H172" s="6">
        <v>9.8710308219178096</v>
      </c>
      <c r="I172" s="6">
        <v>8.8839277397260297</v>
      </c>
      <c r="J172" s="6">
        <v>4.9355154109589003</v>
      </c>
      <c r="K172" s="48"/>
      <c r="L172" s="50">
        <f>G172/SUM($G172:$G181)</f>
        <v>3.3597926775606767E-3</v>
      </c>
      <c r="M172" s="8">
        <f>H172/SUM($H172:$H181)</f>
        <v>3.3597926775606754E-3</v>
      </c>
      <c r="N172" s="80">
        <f>I172/SUM($I172:$I181)</f>
        <v>3.3597926775606772E-3</v>
      </c>
      <c r="O172" s="80">
        <f>J172/SUM($J172:$J181)</f>
        <v>3.3597926775606724E-3</v>
      </c>
      <c r="Q172" s="105" t="s">
        <v>180</v>
      </c>
    </row>
    <row r="173" spans="2:21">
      <c r="B173" s="48" t="s">
        <v>16</v>
      </c>
      <c r="C173" s="48" t="s">
        <v>18</v>
      </c>
      <c r="D173" s="5" t="s">
        <v>17</v>
      </c>
      <c r="E173" s="62">
        <f>$E$4</f>
        <v>2010</v>
      </c>
      <c r="F173" s="48" t="str">
        <f>"IND"&amp;Q173&amp;"MTBCOAE1"</f>
        <v>INDRDMTBCOAE1</v>
      </c>
      <c r="G173" s="6">
        <v>1.01862385844749</v>
      </c>
      <c r="H173" s="6">
        <v>5.0931192922374402</v>
      </c>
      <c r="I173" s="6">
        <v>4.5838073630137002</v>
      </c>
      <c r="J173" s="6">
        <v>2.5465596461187201</v>
      </c>
      <c r="K173" s="48"/>
      <c r="L173" s="8">
        <f>G173/SUM($G172:$G181)</f>
        <v>1.733539810858155E-3</v>
      </c>
      <c r="M173" s="8">
        <f>H173/SUM($H172:$H181)</f>
        <v>1.7335398108581492E-3</v>
      </c>
      <c r="N173" s="80">
        <f>I173/SUM($I172:$I181)</f>
        <v>1.7335398108581515E-3</v>
      </c>
      <c r="O173" s="80">
        <f>J173/SUM($J172:$J181)</f>
        <v>1.7335398108581492E-3</v>
      </c>
      <c r="Q173" s="105" t="s">
        <v>180</v>
      </c>
    </row>
    <row r="174" spans="2:21">
      <c r="B174" s="48" t="s">
        <v>16</v>
      </c>
      <c r="C174" s="48" t="s">
        <v>18</v>
      </c>
      <c r="D174" s="5" t="s">
        <v>17</v>
      </c>
      <c r="E174" s="62">
        <f t="shared" ref="E174:E199" si="6">$E$4</f>
        <v>2010</v>
      </c>
      <c r="F174" s="48" t="str">
        <f>"IND"&amp;Q174&amp;"MTBDSLE1"</f>
        <v>INDRDMTBDSLE1</v>
      </c>
      <c r="G174" s="6">
        <v>0</v>
      </c>
      <c r="H174" s="6">
        <v>0</v>
      </c>
      <c r="I174" s="6">
        <v>0</v>
      </c>
      <c r="J174" s="6">
        <v>0</v>
      </c>
      <c r="K174" s="48"/>
      <c r="L174" s="8">
        <f>G174/SUM($G172:$G181)</f>
        <v>0</v>
      </c>
      <c r="M174" s="8">
        <f>H174/SUM($H172:$H181)</f>
        <v>0</v>
      </c>
      <c r="N174" s="80">
        <f>I174/SUM($I172:$I181)</f>
        <v>0</v>
      </c>
      <c r="O174" s="80">
        <f>J174/SUM($J172:$J181)</f>
        <v>0</v>
      </c>
      <c r="Q174" s="105" t="s">
        <v>180</v>
      </c>
    </row>
    <row r="175" spans="2:21">
      <c r="B175" s="48" t="s">
        <v>16</v>
      </c>
      <c r="C175" s="48" t="s">
        <v>18</v>
      </c>
      <c r="D175" s="5" t="s">
        <v>17</v>
      </c>
      <c r="E175" s="62">
        <f t="shared" si="6"/>
        <v>2010</v>
      </c>
      <c r="F175" s="48" t="str">
        <f>"IND"&amp;Q175&amp;"MTBWPEE1"</f>
        <v>INDRDMTBWPEE1</v>
      </c>
      <c r="G175" s="6">
        <v>528.97282317965505</v>
      </c>
      <c r="H175" s="6">
        <v>2644.86411589828</v>
      </c>
      <c r="I175" s="6">
        <v>2380.3777043084501</v>
      </c>
      <c r="J175" s="6">
        <v>1322.43205794914</v>
      </c>
      <c r="K175" s="48"/>
      <c r="L175" s="8">
        <f>G175/SUM($G172:$G181)</f>
        <v>0.90022969738955372</v>
      </c>
      <c r="M175" s="8">
        <f>H175/SUM($H172:$H181)</f>
        <v>0.90022969738955405</v>
      </c>
      <c r="N175" s="80">
        <f>I175/SUM($I172:$I181)</f>
        <v>0.90022969738955372</v>
      </c>
      <c r="O175" s="80">
        <f>J175/SUM($J172:$J181)</f>
        <v>0.90022969738955405</v>
      </c>
      <c r="Q175" s="105" t="s">
        <v>180</v>
      </c>
    </row>
    <row r="176" spans="2:21">
      <c r="B176" s="48" t="s">
        <v>16</v>
      </c>
      <c r="C176" s="48" t="s">
        <v>18</v>
      </c>
      <c r="D176" s="5" t="s">
        <v>17</v>
      </c>
      <c r="E176" s="62">
        <f t="shared" si="6"/>
        <v>2010</v>
      </c>
      <c r="F176" s="48" t="str">
        <f>"IND"&amp;Q176&amp;"MTBBGAE1"</f>
        <v>INDRDMTBBGAE1</v>
      </c>
      <c r="G176" s="6">
        <v>0</v>
      </c>
      <c r="H176" s="6">
        <v>0</v>
      </c>
      <c r="I176" s="6">
        <v>0</v>
      </c>
      <c r="J176" s="6">
        <v>0</v>
      </c>
      <c r="K176" s="48"/>
      <c r="L176" s="8">
        <f>G176/SUM($G172:$G181)</f>
        <v>0</v>
      </c>
      <c r="M176" s="8">
        <f>H176/SUM($H172:$H181)</f>
        <v>0</v>
      </c>
      <c r="N176" s="80">
        <f>I176/SUM($I172:$I181)</f>
        <v>0</v>
      </c>
      <c r="O176" s="80">
        <f>J176/SUM($J172:$J181)</f>
        <v>0</v>
      </c>
      <c r="Q176" s="105" t="s">
        <v>180</v>
      </c>
    </row>
    <row r="177" spans="2:17">
      <c r="B177" s="48" t="s">
        <v>16</v>
      </c>
      <c r="C177" s="48" t="s">
        <v>18</v>
      </c>
      <c r="D177" s="5" t="s">
        <v>17</v>
      </c>
      <c r="E177" s="62">
        <f t="shared" si="6"/>
        <v>2010</v>
      </c>
      <c r="F177" s="48" t="str">
        <f>"IND"&amp;Q177&amp;"MTBHFOE1"</f>
        <v>INDRDMTBHFOE1</v>
      </c>
      <c r="G177" s="6">
        <v>38.1718313147015</v>
      </c>
      <c r="H177" s="6">
        <v>190.85915657350699</v>
      </c>
      <c r="I177" s="6">
        <v>171.77324091615699</v>
      </c>
      <c r="J177" s="6">
        <v>95.429578286753596</v>
      </c>
      <c r="K177" s="48"/>
      <c r="L177" s="8">
        <f>G177/SUM($G172:$G181)</f>
        <v>6.4962536159571233E-2</v>
      </c>
      <c r="M177" s="8">
        <f>H177/SUM($H172:$H181)</f>
        <v>6.4962536159570969E-2</v>
      </c>
      <c r="N177" s="80">
        <f>I177/SUM($I172:$I181)</f>
        <v>6.496253615957126E-2</v>
      </c>
      <c r="O177" s="80">
        <f>J177/SUM($J172:$J181)</f>
        <v>6.4962536159571038E-2</v>
      </c>
      <c r="Q177" s="105" t="s">
        <v>180</v>
      </c>
    </row>
    <row r="178" spans="2:17">
      <c r="B178" s="48" t="s">
        <v>16</v>
      </c>
      <c r="C178" s="48" t="s">
        <v>18</v>
      </c>
      <c r="D178" s="5" t="s">
        <v>17</v>
      </c>
      <c r="E178" s="62">
        <f t="shared" si="6"/>
        <v>2010</v>
      </c>
      <c r="F178" s="48" t="str">
        <f>"IND"&amp;Q178&amp;"MTBLPGE1"</f>
        <v>INDRDMTBLPGE1</v>
      </c>
      <c r="G178" s="6">
        <v>10.124374633803001</v>
      </c>
      <c r="H178" s="6">
        <v>50.621873169015203</v>
      </c>
      <c r="I178" s="6">
        <v>45.559685852113702</v>
      </c>
      <c r="J178" s="6">
        <v>25.310936584507601</v>
      </c>
      <c r="K178" s="48"/>
      <c r="L178" s="8">
        <f>G178/SUM($G172:$G181)</f>
        <v>1.7230115260101882E-2</v>
      </c>
      <c r="M178" s="8">
        <f>H178/SUM($H172:$H181)</f>
        <v>1.7230115260101923E-2</v>
      </c>
      <c r="N178" s="80">
        <f>I178/SUM($I172:$I181)</f>
        <v>1.7230115260101941E-2</v>
      </c>
      <c r="O178" s="80">
        <f>J178/SUM($J172:$J181)</f>
        <v>1.7230115260101923E-2</v>
      </c>
      <c r="Q178" s="105" t="s">
        <v>180</v>
      </c>
    </row>
    <row r="179" spans="2:17">
      <c r="B179" s="48" t="s">
        <v>16</v>
      </c>
      <c r="C179" s="48" t="s">
        <v>18</v>
      </c>
      <c r="D179" s="5" t="s">
        <v>17</v>
      </c>
      <c r="E179" s="62">
        <f t="shared" si="6"/>
        <v>2010</v>
      </c>
      <c r="F179" s="48" t="str">
        <f>"IND"&amp;Q179&amp;"MTBWSTE1"</f>
        <v>INDRDMTBWSTE1</v>
      </c>
      <c r="G179" s="6">
        <v>0</v>
      </c>
      <c r="H179" s="6">
        <v>0</v>
      </c>
      <c r="I179" s="6">
        <v>0</v>
      </c>
      <c r="J179" s="6">
        <v>0</v>
      </c>
      <c r="K179" s="48"/>
      <c r="L179" s="8">
        <f>G179/SUM($G172:$G181)</f>
        <v>0</v>
      </c>
      <c r="M179" s="8">
        <f>H179/SUM($H172:$H181)</f>
        <v>0</v>
      </c>
      <c r="N179" s="80">
        <f>I179/SUM($I172:$I181)</f>
        <v>0</v>
      </c>
      <c r="O179" s="80">
        <f>J179/SUM($J172:$J181)</f>
        <v>0</v>
      </c>
      <c r="Q179" s="105" t="s">
        <v>180</v>
      </c>
    </row>
    <row r="180" spans="2:17">
      <c r="B180" s="11" t="s">
        <v>16</v>
      </c>
      <c r="C180" s="11" t="s">
        <v>18</v>
      </c>
      <c r="D180" s="19" t="s">
        <v>17</v>
      </c>
      <c r="E180" s="55">
        <f t="shared" si="6"/>
        <v>2010</v>
      </c>
      <c r="F180" s="48" t="str">
        <f>"IND"&amp;Q180&amp;"MTBHETE1"</f>
        <v>INDRDMTBHETE1</v>
      </c>
      <c r="G180" s="6">
        <v>0</v>
      </c>
      <c r="H180" s="6">
        <v>0</v>
      </c>
      <c r="I180" s="6">
        <v>0</v>
      </c>
      <c r="J180" s="6">
        <v>0</v>
      </c>
      <c r="K180" s="48"/>
      <c r="L180" s="8">
        <f>G180/SUM($G172:$G181)</f>
        <v>0</v>
      </c>
      <c r="M180" s="8">
        <f>H180/SUM($H172:$H181)</f>
        <v>0</v>
      </c>
      <c r="N180" s="80">
        <f>I180/SUM($I172:$I181)</f>
        <v>0</v>
      </c>
      <c r="O180" s="80">
        <f>J180/SUM($J172:$J181)</f>
        <v>0</v>
      </c>
      <c r="Q180" s="105" t="s">
        <v>180</v>
      </c>
    </row>
    <row r="181" spans="2:17">
      <c r="B181" s="7" t="s">
        <v>16</v>
      </c>
      <c r="C181" s="7" t="s">
        <v>18</v>
      </c>
      <c r="D181" s="10" t="s">
        <v>17</v>
      </c>
      <c r="E181" s="54">
        <f t="shared" si="6"/>
        <v>2010</v>
      </c>
      <c r="F181" s="7" t="str">
        <f>"IND"&amp;Q181&amp;"MTBELCE1"</f>
        <v>INDRDMTBELCE1</v>
      </c>
      <c r="G181" s="6">
        <v>7.3357558949771704</v>
      </c>
      <c r="H181" s="6">
        <v>36.6787794748858</v>
      </c>
      <c r="I181" s="6">
        <v>33.010901527397202</v>
      </c>
      <c r="J181" s="6">
        <v>18.3393897374429</v>
      </c>
      <c r="K181" s="11"/>
      <c r="L181" s="9">
        <f>G181/SUM($G172:$G181)</f>
        <v>1.248431870235432E-2</v>
      </c>
      <c r="M181" s="9">
        <f>H181/SUM($H172:$H181)</f>
        <v>1.2484318702354285E-2</v>
      </c>
      <c r="N181" s="9">
        <f>I181/SUM($I172:$I181)</f>
        <v>1.2484318702354284E-2</v>
      </c>
      <c r="O181" s="9">
        <f>J181/SUM($J172:$J181)</f>
        <v>1.2484318702354285E-2</v>
      </c>
      <c r="Q181" s="105" t="s">
        <v>180</v>
      </c>
    </row>
    <row r="182" spans="2:17">
      <c r="B182" s="48" t="s">
        <v>16</v>
      </c>
      <c r="C182" s="48" t="s">
        <v>18</v>
      </c>
      <c r="D182" s="5" t="s">
        <v>17</v>
      </c>
      <c r="E182" s="62">
        <f t="shared" si="6"/>
        <v>2010</v>
      </c>
      <c r="F182" s="48" t="str">
        <f>"IND"&amp;Q182&amp;"HTBNGAE1"</f>
        <v>INDRDHTBNGAE1</v>
      </c>
      <c r="G182" s="6">
        <v>0</v>
      </c>
      <c r="H182" s="6">
        <v>0</v>
      </c>
      <c r="I182" s="6">
        <v>0</v>
      </c>
      <c r="J182" s="6">
        <v>0</v>
      </c>
      <c r="K182" s="48"/>
      <c r="L182" s="8" t="e">
        <f>G182/SUM($G182:$G189)</f>
        <v>#DIV/0!</v>
      </c>
      <c r="M182" s="8" t="e">
        <f>H182/SUM($H182:$H189)</f>
        <v>#DIV/0!</v>
      </c>
      <c r="N182" s="80" t="e">
        <f>I182/SUM($I182:$I189)</f>
        <v>#DIV/0!</v>
      </c>
      <c r="O182" s="80" t="e">
        <f>J182/SUM($J182:$J189)</f>
        <v>#DIV/0!</v>
      </c>
      <c r="Q182" s="105" t="s">
        <v>180</v>
      </c>
    </row>
    <row r="183" spans="2:17">
      <c r="B183" s="48" t="s">
        <v>16</v>
      </c>
      <c r="C183" s="48" t="s">
        <v>18</v>
      </c>
      <c r="D183" s="5" t="s">
        <v>17</v>
      </c>
      <c r="E183" s="62">
        <f t="shared" si="6"/>
        <v>2010</v>
      </c>
      <c r="F183" s="48" t="str">
        <f>"IND"&amp;Q183&amp;"HTBCOAE1"</f>
        <v>INDRDHTBCOAE1</v>
      </c>
      <c r="G183" s="6">
        <v>0</v>
      </c>
      <c r="H183" s="6">
        <v>0</v>
      </c>
      <c r="I183" s="6">
        <v>0</v>
      </c>
      <c r="J183" s="6">
        <v>0</v>
      </c>
      <c r="K183" s="48"/>
      <c r="L183" s="8" t="e">
        <f>G183/SUM($G182:$G189)</f>
        <v>#DIV/0!</v>
      </c>
      <c r="M183" s="8" t="e">
        <f>H183/SUM($H182:$H189)</f>
        <v>#DIV/0!</v>
      </c>
      <c r="N183" s="80" t="e">
        <f>I183/SUM($I182:$I189)</f>
        <v>#DIV/0!</v>
      </c>
      <c r="O183" s="80" t="e">
        <f>J183/SUM($J182:$J189)</f>
        <v>#DIV/0!</v>
      </c>
      <c r="Q183" s="105" t="s">
        <v>180</v>
      </c>
    </row>
    <row r="184" spans="2:17">
      <c r="B184" s="48" t="s">
        <v>16</v>
      </c>
      <c r="C184" s="48" t="s">
        <v>18</v>
      </c>
      <c r="D184" s="5" t="s">
        <v>17</v>
      </c>
      <c r="E184" s="62">
        <f t="shared" si="6"/>
        <v>2010</v>
      </c>
      <c r="F184" s="48" t="str">
        <f>"IND"&amp;Q184&amp;"HTBDSLE1"</f>
        <v>INDRDHTBDSLE1</v>
      </c>
      <c r="G184" s="6">
        <v>0</v>
      </c>
      <c r="H184" s="6">
        <v>0</v>
      </c>
      <c r="I184" s="6">
        <v>0</v>
      </c>
      <c r="J184" s="6">
        <v>0</v>
      </c>
      <c r="K184" s="48"/>
      <c r="L184" s="8" t="e">
        <f>G184/SUM($G182:$G189)</f>
        <v>#DIV/0!</v>
      </c>
      <c r="M184" s="8" t="e">
        <f>H184/SUM($H182:$H189)</f>
        <v>#DIV/0!</v>
      </c>
      <c r="N184" s="80" t="e">
        <f>I184/SUM($I182:$I189)</f>
        <v>#DIV/0!</v>
      </c>
      <c r="O184" s="80" t="e">
        <f>J184/SUM($J182:$J189)</f>
        <v>#DIV/0!</v>
      </c>
      <c r="Q184" s="105" t="s">
        <v>180</v>
      </c>
    </row>
    <row r="185" spans="2:17">
      <c r="B185" s="48" t="s">
        <v>16</v>
      </c>
      <c r="C185" s="48" t="s">
        <v>18</v>
      </c>
      <c r="D185" s="5" t="s">
        <v>17</v>
      </c>
      <c r="E185" s="62">
        <f t="shared" si="6"/>
        <v>2010</v>
      </c>
      <c r="F185" s="48" t="str">
        <f>"IND"&amp;Q185&amp;"HTBWPEE1"</f>
        <v>INDRDHTBWPEE1</v>
      </c>
      <c r="G185" s="6">
        <v>0</v>
      </c>
      <c r="H185" s="6">
        <v>0</v>
      </c>
      <c r="I185" s="6">
        <v>0</v>
      </c>
      <c r="J185" s="6">
        <v>0</v>
      </c>
      <c r="K185" s="48"/>
      <c r="L185" s="8" t="e">
        <f>G185/SUM($G182:$G189)</f>
        <v>#DIV/0!</v>
      </c>
      <c r="M185" s="8" t="e">
        <f>H185/SUM($H182:$H189)</f>
        <v>#DIV/0!</v>
      </c>
      <c r="N185" s="80" t="e">
        <f>I185/SUM($I182:$I189)</f>
        <v>#DIV/0!</v>
      </c>
      <c r="O185" s="80" t="e">
        <f>J185/SUM($J182:$J189)</f>
        <v>#DIV/0!</v>
      </c>
      <c r="Q185" s="105" t="s">
        <v>180</v>
      </c>
    </row>
    <row r="186" spans="2:17">
      <c r="B186" s="48" t="s">
        <v>16</v>
      </c>
      <c r="C186" s="48" t="s">
        <v>18</v>
      </c>
      <c r="D186" s="5" t="s">
        <v>17</v>
      </c>
      <c r="E186" s="62">
        <f t="shared" si="6"/>
        <v>2010</v>
      </c>
      <c r="F186" s="48" t="str">
        <f>"IND"&amp;Q186&amp;"HTBHFOE1"</f>
        <v>INDRDHTBHFOE1</v>
      </c>
      <c r="G186" s="6">
        <v>0</v>
      </c>
      <c r="H186" s="6">
        <v>0</v>
      </c>
      <c r="I186" s="6">
        <v>0</v>
      </c>
      <c r="J186" s="6">
        <v>0</v>
      </c>
      <c r="K186" s="48"/>
      <c r="L186" s="8" t="e">
        <f>G186/SUM($G182:$G189)</f>
        <v>#DIV/0!</v>
      </c>
      <c r="M186" s="8" t="e">
        <f>H186/SUM($H182:$H189)</f>
        <v>#DIV/0!</v>
      </c>
      <c r="N186" s="80" t="e">
        <f>I186/SUM($I182:$I189)</f>
        <v>#DIV/0!</v>
      </c>
      <c r="O186" s="80" t="e">
        <f>J186/SUM($J182:$J189)</f>
        <v>#DIV/0!</v>
      </c>
      <c r="Q186" s="105" t="s">
        <v>180</v>
      </c>
    </row>
    <row r="187" spans="2:17">
      <c r="B187" s="48" t="s">
        <v>16</v>
      </c>
      <c r="C187" s="48" t="s">
        <v>18</v>
      </c>
      <c r="D187" s="5" t="s">
        <v>17</v>
      </c>
      <c r="E187" s="62">
        <f t="shared" si="6"/>
        <v>2010</v>
      </c>
      <c r="F187" s="48" t="str">
        <f>"IND"&amp;Q187&amp;"HTBLPGE1"</f>
        <v>INDRDHTBLPGE1</v>
      </c>
      <c r="G187" s="6">
        <v>0</v>
      </c>
      <c r="H187" s="6">
        <v>0</v>
      </c>
      <c r="I187" s="6">
        <v>0</v>
      </c>
      <c r="J187" s="6">
        <v>0</v>
      </c>
      <c r="K187" s="48"/>
      <c r="L187" s="8" t="e">
        <f>G187/SUM($G182:$G189)</f>
        <v>#DIV/0!</v>
      </c>
      <c r="M187" s="8" t="e">
        <f>H187/SUM($H182:$H189)</f>
        <v>#DIV/0!</v>
      </c>
      <c r="N187" s="80" t="e">
        <f>I187/SUM($I182:$I189)</f>
        <v>#DIV/0!</v>
      </c>
      <c r="O187" s="80" t="e">
        <f>J187/SUM($J182:$J189)</f>
        <v>#DIV/0!</v>
      </c>
      <c r="Q187" s="105" t="s">
        <v>180</v>
      </c>
    </row>
    <row r="188" spans="2:17">
      <c r="B188" s="48" t="s">
        <v>16</v>
      </c>
      <c r="C188" s="48" t="s">
        <v>18</v>
      </c>
      <c r="D188" s="5" t="s">
        <v>17</v>
      </c>
      <c r="E188" s="62">
        <f t="shared" si="6"/>
        <v>2010</v>
      </c>
      <c r="F188" s="48" t="str">
        <f>"IND"&amp;Q188&amp;"HTBWSTE1"</f>
        <v>INDRDHTBWSTE1</v>
      </c>
      <c r="G188" s="6">
        <v>0</v>
      </c>
      <c r="H188" s="6">
        <v>0</v>
      </c>
      <c r="I188" s="6">
        <v>0</v>
      </c>
      <c r="J188" s="6">
        <v>0</v>
      </c>
      <c r="K188" s="48"/>
      <c r="L188" s="8" t="e">
        <f>G188/SUM($G182:$G189)</f>
        <v>#DIV/0!</v>
      </c>
      <c r="M188" s="8" t="e">
        <f>H188/SUM($H182:$H189)</f>
        <v>#DIV/0!</v>
      </c>
      <c r="N188" s="80" t="e">
        <f>I188/SUM($I182:$I189)</f>
        <v>#DIV/0!</v>
      </c>
      <c r="O188" s="80" t="e">
        <f>J188/SUM($J182:$J189)</f>
        <v>#DIV/0!</v>
      </c>
      <c r="Q188" s="105" t="s">
        <v>180</v>
      </c>
    </row>
    <row r="189" spans="2:17">
      <c r="B189" s="7" t="s">
        <v>16</v>
      </c>
      <c r="C189" s="7" t="s">
        <v>18</v>
      </c>
      <c r="D189" s="10" t="s">
        <v>17</v>
      </c>
      <c r="E189" s="54">
        <f t="shared" si="6"/>
        <v>2010</v>
      </c>
      <c r="F189" s="7" t="str">
        <f>"IND"&amp;Q189&amp;"HTBELCE1"</f>
        <v>INDRDHTBELCE1</v>
      </c>
      <c r="G189" s="6">
        <v>0</v>
      </c>
      <c r="H189" s="6">
        <v>0</v>
      </c>
      <c r="I189" s="6">
        <v>0</v>
      </c>
      <c r="J189" s="6">
        <v>0</v>
      </c>
      <c r="K189" s="48"/>
      <c r="L189" s="9" t="e">
        <f>G189/SUM($G182:$G189)</f>
        <v>#DIV/0!</v>
      </c>
      <c r="M189" s="9" t="e">
        <f>H189/SUM($H182:$H189)</f>
        <v>#DIV/0!</v>
      </c>
      <c r="N189" s="9" t="e">
        <f>I189/SUM($I182:$I189)</f>
        <v>#DIV/0!</v>
      </c>
      <c r="O189" s="9" t="e">
        <f>J189/SUM($J182:$J189)</f>
        <v>#DIV/0!</v>
      </c>
      <c r="Q189" s="105" t="s">
        <v>180</v>
      </c>
    </row>
    <row r="190" spans="2:17">
      <c r="B190" s="48" t="s">
        <v>16</v>
      </c>
      <c r="C190" s="48" t="s">
        <v>18</v>
      </c>
      <c r="D190" s="5" t="s">
        <v>17</v>
      </c>
      <c r="E190" s="62">
        <f t="shared" si="6"/>
        <v>2010</v>
      </c>
      <c r="F190" s="48" t="str">
        <f>"IND"&amp;Q190&amp;"RHBNGAE1"</f>
        <v>INDRDRHBNGAE1</v>
      </c>
      <c r="G190" s="6">
        <v>2.4805251141552499E-2</v>
      </c>
      <c r="H190" s="6">
        <v>0.124026255707763</v>
      </c>
      <c r="I190" s="6">
        <v>0.11162363013698599</v>
      </c>
      <c r="J190" s="6">
        <v>6.20131278538813E-2</v>
      </c>
      <c r="K190" s="48"/>
      <c r="L190" s="8">
        <f>G190/SUM($G190:$G199)</f>
        <v>1.232192384437022E-2</v>
      </c>
      <c r="M190" s="8">
        <f>H190/SUM($H190:$H199)</f>
        <v>1.2321923844370268E-2</v>
      </c>
      <c r="N190" s="80">
        <f>I190/SUM($I190:$I199)</f>
        <v>1.2321923844370197E-2</v>
      </c>
      <c r="O190" s="80">
        <f>J190/SUM($J190:$J199)</f>
        <v>1.2321923844370239E-2</v>
      </c>
      <c r="Q190" s="105" t="s">
        <v>180</v>
      </c>
    </row>
    <row r="191" spans="2:17">
      <c r="B191" s="11" t="s">
        <v>16</v>
      </c>
      <c r="C191" s="11" t="s">
        <v>18</v>
      </c>
      <c r="D191" s="5" t="s">
        <v>17</v>
      </c>
      <c r="E191" s="62">
        <f t="shared" si="6"/>
        <v>2010</v>
      </c>
      <c r="F191" s="48" t="str">
        <f>"IND"&amp;Q191&amp;"RHBCOAE1"</f>
        <v>INDRDRHBCOAE1</v>
      </c>
      <c r="G191" s="6">
        <v>1.39638191273465E-2</v>
      </c>
      <c r="H191" s="6">
        <v>6.9819095636732706E-2</v>
      </c>
      <c r="I191" s="6">
        <v>6.2837186073059395E-2</v>
      </c>
      <c r="J191" s="6">
        <v>3.4909547818366297E-2</v>
      </c>
      <c r="K191" s="48"/>
      <c r="L191" s="8">
        <f>G191/SUM($G190:$G199)</f>
        <v>6.9364794930657139E-3</v>
      </c>
      <c r="M191" s="8">
        <f>H191/SUM($H190:$H199)</f>
        <v>6.9364794930657329E-3</v>
      </c>
      <c r="N191" s="80">
        <f>I191/SUM($I190:$I199)</f>
        <v>6.9364794930657329E-3</v>
      </c>
      <c r="O191" s="80">
        <f>J191/SUM($J190:$J199)</f>
        <v>6.9364794930657277E-3</v>
      </c>
      <c r="Q191" s="105" t="s">
        <v>180</v>
      </c>
    </row>
    <row r="192" spans="2:17">
      <c r="B192" s="11" t="s">
        <v>16</v>
      </c>
      <c r="C192" s="11" t="s">
        <v>18</v>
      </c>
      <c r="D192" s="5" t="s">
        <v>17</v>
      </c>
      <c r="E192" s="62">
        <f t="shared" si="6"/>
        <v>2010</v>
      </c>
      <c r="F192" s="48" t="str">
        <f>"IND"&amp;Q192&amp;"RHBDSLE1"</f>
        <v>INDRDRHBDSLE1</v>
      </c>
      <c r="G192" s="6">
        <v>0</v>
      </c>
      <c r="H192" s="6">
        <v>0</v>
      </c>
      <c r="I192" s="6">
        <v>0</v>
      </c>
      <c r="J192" s="6">
        <v>0</v>
      </c>
      <c r="K192" s="48"/>
      <c r="L192" s="8">
        <f>G192/SUM($G190:$G199)</f>
        <v>0</v>
      </c>
      <c r="M192" s="8">
        <f>H192/SUM($H190:$H199)</f>
        <v>0</v>
      </c>
      <c r="N192" s="80">
        <f>I192/SUM($I190:$I199)</f>
        <v>0</v>
      </c>
      <c r="O192" s="80">
        <f>J192/SUM($J190:$J199)</f>
        <v>0</v>
      </c>
      <c r="Q192" s="105" t="s">
        <v>180</v>
      </c>
    </row>
    <row r="193" spans="2:17">
      <c r="B193" s="11" t="s">
        <v>16</v>
      </c>
      <c r="C193" s="11" t="s">
        <v>18</v>
      </c>
      <c r="D193" s="5" t="s">
        <v>17</v>
      </c>
      <c r="E193" s="62">
        <f t="shared" si="6"/>
        <v>2010</v>
      </c>
      <c r="F193" s="48" t="str">
        <f>"IND"&amp;Q193&amp;"RHBWPEE1"</f>
        <v>INDRDRHBWPEE1</v>
      </c>
      <c r="G193" s="6">
        <v>1.60634862563373</v>
      </c>
      <c r="H193" s="6">
        <v>8.0317431281686495</v>
      </c>
      <c r="I193" s="6">
        <v>7.22856881535178</v>
      </c>
      <c r="J193" s="6">
        <v>4.0158715640843203</v>
      </c>
      <c r="K193" s="48"/>
      <c r="L193" s="8">
        <f>G193/SUM($G190:$G199)</f>
        <v>0.79794819732386613</v>
      </c>
      <c r="M193" s="8">
        <f>H193/SUM($H190:$H199)</f>
        <v>0.7979481973238659</v>
      </c>
      <c r="N193" s="80">
        <f>I193/SUM($I190:$I199)</f>
        <v>0.7979481973238659</v>
      </c>
      <c r="O193" s="80">
        <f>J193/SUM($J190:$J199)</f>
        <v>0.79794819732386579</v>
      </c>
      <c r="Q193" s="105" t="s">
        <v>180</v>
      </c>
    </row>
    <row r="194" spans="2:17">
      <c r="B194" s="11" t="s">
        <v>16</v>
      </c>
      <c r="C194" s="11" t="s">
        <v>18</v>
      </c>
      <c r="D194" s="5" t="s">
        <v>17</v>
      </c>
      <c r="E194" s="62">
        <f t="shared" si="6"/>
        <v>2010</v>
      </c>
      <c r="F194" s="48" t="str">
        <f>"IND"&amp;Q194&amp;"RHBBGAE1"</f>
        <v>INDRDRHBBGAE1</v>
      </c>
      <c r="G194" s="6">
        <v>0</v>
      </c>
      <c r="H194" s="6">
        <v>0</v>
      </c>
      <c r="I194" s="6">
        <v>0</v>
      </c>
      <c r="J194" s="6">
        <v>0</v>
      </c>
      <c r="K194" s="48"/>
      <c r="L194" s="8">
        <f>G194/SUM($G190:$G199)</f>
        <v>0</v>
      </c>
      <c r="M194" s="8">
        <f>H194/SUM($H190:$H199)</f>
        <v>0</v>
      </c>
      <c r="N194" s="80">
        <f>I194/SUM($I190:$I199)</f>
        <v>0</v>
      </c>
      <c r="O194" s="80">
        <f>J194/SUM($J190:$J199)</f>
        <v>0</v>
      </c>
      <c r="Q194" s="105" t="s">
        <v>180</v>
      </c>
    </row>
    <row r="195" spans="2:17">
      <c r="B195" s="11" t="s">
        <v>16</v>
      </c>
      <c r="C195" s="11" t="s">
        <v>18</v>
      </c>
      <c r="D195" s="5" t="s">
        <v>17</v>
      </c>
      <c r="E195" s="62">
        <f t="shared" si="6"/>
        <v>2010</v>
      </c>
      <c r="F195" s="48" t="str">
        <f>"IND"&amp;Q195&amp;"RHBHFOE1"</f>
        <v>INDRDRHBHFOE1</v>
      </c>
      <c r="G195" s="6">
        <v>0.26722777256028002</v>
      </c>
      <c r="H195" s="6">
        <v>1.3361388628013999</v>
      </c>
      <c r="I195" s="6">
        <v>1.20252497652126</v>
      </c>
      <c r="J195" s="6">
        <v>0.66806943140070096</v>
      </c>
      <c r="K195" s="48"/>
      <c r="L195" s="8">
        <f>G195/SUM($G190:$G199)</f>
        <v>0.13274448397229049</v>
      </c>
      <c r="M195" s="8">
        <f>H195/SUM($H190:$H199)</f>
        <v>0.13274448397229047</v>
      </c>
      <c r="N195" s="80">
        <f>I195/SUM($I190:$I199)</f>
        <v>0.13274448397229055</v>
      </c>
      <c r="O195" s="80">
        <f>J195/SUM($J190:$J199)</f>
        <v>0.13274448397229077</v>
      </c>
      <c r="Q195" s="105" t="s">
        <v>180</v>
      </c>
    </row>
    <row r="196" spans="2:17">
      <c r="B196" s="11" t="s">
        <v>16</v>
      </c>
      <c r="C196" s="11" t="s">
        <v>18</v>
      </c>
      <c r="D196" s="5" t="s">
        <v>17</v>
      </c>
      <c r="E196" s="62">
        <f t="shared" si="6"/>
        <v>2010</v>
      </c>
      <c r="F196" s="48" t="str">
        <f>"IND"&amp;Q196&amp;"RHBLPGE1"</f>
        <v>INDRDRHBLPGE1</v>
      </c>
      <c r="G196" s="6">
        <v>8.1302351843668703E-3</v>
      </c>
      <c r="H196" s="6">
        <v>4.0651175921834398E-2</v>
      </c>
      <c r="I196" s="6">
        <v>3.6586058329650901E-2</v>
      </c>
      <c r="J196" s="6">
        <v>2.0325587960917199E-2</v>
      </c>
      <c r="K196" s="48"/>
      <c r="L196" s="8">
        <f>G196/SUM($G190:$G199)</f>
        <v>4.0386665793829095E-3</v>
      </c>
      <c r="M196" s="8">
        <f>H196/SUM($H190:$H199)</f>
        <v>4.0386665793829138E-3</v>
      </c>
      <c r="N196" s="80">
        <f>I196/SUM($I190:$I199)</f>
        <v>4.0386665793829104E-3</v>
      </c>
      <c r="O196" s="80">
        <f>J196/SUM($J190:$J199)</f>
        <v>4.0386665793829173E-3</v>
      </c>
      <c r="Q196" s="105" t="s">
        <v>180</v>
      </c>
    </row>
    <row r="197" spans="2:17">
      <c r="B197" s="11" t="s">
        <v>16</v>
      </c>
      <c r="C197" s="11" t="s">
        <v>18</v>
      </c>
      <c r="D197" s="19" t="s">
        <v>17</v>
      </c>
      <c r="E197" s="62">
        <f t="shared" si="6"/>
        <v>2010</v>
      </c>
      <c r="F197" s="48" t="str">
        <f>"IND"&amp;Q197&amp;"RHBWSTE1"</f>
        <v>INDRDRHBWSTE1</v>
      </c>
      <c r="G197" s="6">
        <v>0</v>
      </c>
      <c r="H197" s="6">
        <v>0</v>
      </c>
      <c r="I197" s="6">
        <v>0</v>
      </c>
      <c r="J197" s="6">
        <v>0</v>
      </c>
      <c r="K197" s="48"/>
      <c r="L197" s="8">
        <f>G197/SUM($G190:$G199)</f>
        <v>0</v>
      </c>
      <c r="M197" s="8">
        <f>H197/SUM($H190:$H199)</f>
        <v>0</v>
      </c>
      <c r="N197" s="80">
        <f>I197/SUM($I190:$I199)</f>
        <v>0</v>
      </c>
      <c r="O197" s="80">
        <f>J197/SUM($J190:$J199)</f>
        <v>0</v>
      </c>
      <c r="Q197" s="105" t="s">
        <v>180</v>
      </c>
    </row>
    <row r="198" spans="2:17">
      <c r="B198" s="11" t="s">
        <v>16</v>
      </c>
      <c r="C198" s="11" t="s">
        <v>18</v>
      </c>
      <c r="D198" s="19" t="s">
        <v>17</v>
      </c>
      <c r="E198" s="62">
        <f t="shared" si="6"/>
        <v>2010</v>
      </c>
      <c r="F198" s="48" t="str">
        <f>"IND"&amp;Q198&amp;"RHBHETE1"</f>
        <v>INDRDRHBHETE1</v>
      </c>
      <c r="G198" s="6">
        <v>0</v>
      </c>
      <c r="H198" s="6">
        <v>0</v>
      </c>
      <c r="I198" s="6">
        <v>0</v>
      </c>
      <c r="J198" s="6">
        <v>0</v>
      </c>
      <c r="K198" s="48"/>
      <c r="L198" s="8">
        <f>G198/SUM($G190:$G199)</f>
        <v>0</v>
      </c>
      <c r="M198" s="8">
        <f>H198/SUM($H190:$H199)</f>
        <v>0</v>
      </c>
      <c r="N198" s="80">
        <f>I198/SUM($I190:$I199)</f>
        <v>0</v>
      </c>
      <c r="O198" s="80">
        <f>J198/SUM($J190:$J199)</f>
        <v>0</v>
      </c>
      <c r="Q198" s="105" t="s">
        <v>180</v>
      </c>
    </row>
    <row r="199" spans="2:17" ht="15" thickBot="1">
      <c r="B199" s="26" t="s">
        <v>16</v>
      </c>
      <c r="C199" s="26" t="s">
        <v>18</v>
      </c>
      <c r="D199" s="51" t="s">
        <v>17</v>
      </c>
      <c r="E199" s="63">
        <f t="shared" si="6"/>
        <v>2010</v>
      </c>
      <c r="F199" s="26" t="str">
        <f>"IND"&amp;Q199&amp;"RHBELCE1"</f>
        <v>INDRDRHBELCE1</v>
      </c>
      <c r="G199" s="6">
        <v>9.2623180492135998E-2</v>
      </c>
      <c r="H199" s="6">
        <v>0.46311590246068002</v>
      </c>
      <c r="I199" s="6">
        <v>0.416804312214612</v>
      </c>
      <c r="J199" s="6">
        <v>0.23155795123034001</v>
      </c>
      <c r="K199" s="48"/>
      <c r="L199" s="52">
        <f>G199/SUM($G190:$G199)</f>
        <v>4.601024878702463E-2</v>
      </c>
      <c r="M199" s="52">
        <f>H199/SUM($H190:$H199)</f>
        <v>4.6010248787024623E-2</v>
      </c>
      <c r="N199" s="52">
        <f>I199/SUM($I190:$I199)</f>
        <v>4.601024878702465E-2</v>
      </c>
      <c r="O199" s="52">
        <f>J199/SUM($J190:$J199)</f>
        <v>4.6010248787024664E-2</v>
      </c>
      <c r="Q199" s="105" t="s">
        <v>180</v>
      </c>
    </row>
    <row r="200" spans="2:17">
      <c r="B200" s="48" t="s">
        <v>16</v>
      </c>
      <c r="C200" s="48" t="s">
        <v>18</v>
      </c>
      <c r="D200" s="5" t="s">
        <v>17</v>
      </c>
      <c r="E200" s="61">
        <v>2010</v>
      </c>
      <c r="F200" s="48" t="str">
        <f>"IND"&amp;Q200&amp;"MTBNGAE1"</f>
        <v>INDSDMTBNGAE1</v>
      </c>
      <c r="G200" s="6">
        <v>9.1965711144934903E-2</v>
      </c>
      <c r="H200" s="6">
        <v>0.36786284457974</v>
      </c>
      <c r="I200" s="6">
        <v>1.1955542448841501</v>
      </c>
      <c r="J200" s="6">
        <v>0.77251197361745305</v>
      </c>
      <c r="K200" s="48"/>
      <c r="L200" s="50">
        <f>G200/SUM($G200:$G209)</f>
        <v>6.3073073072908029E-3</v>
      </c>
      <c r="M200" s="8">
        <f>H200/SUM($H200:$H209)</f>
        <v>6.3073073072908055E-3</v>
      </c>
      <c r="N200" s="80">
        <f>I200/SUM($I200:$I209)</f>
        <v>6.3073073072907795E-3</v>
      </c>
      <c r="O200" s="80">
        <f>J200/SUM($J200:$J209)</f>
        <v>6.3073073072908064E-3</v>
      </c>
      <c r="Q200" s="105" t="s">
        <v>181</v>
      </c>
    </row>
    <row r="201" spans="2:17">
      <c r="B201" s="48" t="s">
        <v>16</v>
      </c>
      <c r="C201" s="48" t="s">
        <v>18</v>
      </c>
      <c r="D201" s="5" t="s">
        <v>17</v>
      </c>
      <c r="E201" s="62">
        <f>$E$4</f>
        <v>2010</v>
      </c>
      <c r="F201" s="48" t="str">
        <f>"IND"&amp;Q201&amp;"MTBCOAE1"</f>
        <v>INDSDMTBCOAE1</v>
      </c>
      <c r="G201" s="6">
        <v>3.6816412433409398</v>
      </c>
      <c r="H201" s="6">
        <v>14.7265649733638</v>
      </c>
      <c r="I201" s="6">
        <v>47.861336163432298</v>
      </c>
      <c r="J201" s="6">
        <v>30.925786444063899</v>
      </c>
      <c r="K201" s="48"/>
      <c r="L201" s="8">
        <f>G201/SUM($G200:$G209)</f>
        <v>0.25249891973707028</v>
      </c>
      <c r="M201" s="8">
        <f>H201/SUM($H200:$H209)</f>
        <v>0.25249891973707084</v>
      </c>
      <c r="N201" s="80">
        <f>I201/SUM($I200:$I209)</f>
        <v>0.25249891973707056</v>
      </c>
      <c r="O201" s="80">
        <f>J201/SUM($J200:$J209)</f>
        <v>0.25249891973707045</v>
      </c>
      <c r="Q201" s="105" t="s">
        <v>181</v>
      </c>
    </row>
    <row r="202" spans="2:17">
      <c r="B202" s="48" t="s">
        <v>16</v>
      </c>
      <c r="C202" s="48" t="s">
        <v>18</v>
      </c>
      <c r="D202" s="5" t="s">
        <v>17</v>
      </c>
      <c r="E202" s="62">
        <f t="shared" ref="E202:E227" si="7">$E$4</f>
        <v>2010</v>
      </c>
      <c r="F202" s="48" t="str">
        <f>"IND"&amp;Q202&amp;"MTBDSLE1"</f>
        <v>INDSDMTBDSLE1</v>
      </c>
      <c r="G202" s="6">
        <v>0</v>
      </c>
      <c r="H202" s="6">
        <v>0</v>
      </c>
      <c r="I202" s="6">
        <v>0</v>
      </c>
      <c r="J202" s="6">
        <v>0</v>
      </c>
      <c r="K202" s="48"/>
      <c r="L202" s="8">
        <f>G202/SUM($G200:$G209)</f>
        <v>0</v>
      </c>
      <c r="M202" s="8">
        <f>H202/SUM($H200:$H209)</f>
        <v>0</v>
      </c>
      <c r="N202" s="80">
        <f>I202/SUM($I200:$I209)</f>
        <v>0</v>
      </c>
      <c r="O202" s="80">
        <f>J202/SUM($J200:$J209)</f>
        <v>0</v>
      </c>
      <c r="Q202" s="105" t="s">
        <v>181</v>
      </c>
    </row>
    <row r="203" spans="2:17">
      <c r="B203" s="48" t="s">
        <v>16</v>
      </c>
      <c r="C203" s="48" t="s">
        <v>18</v>
      </c>
      <c r="D203" s="5" t="s">
        <v>17</v>
      </c>
      <c r="E203" s="62">
        <f t="shared" si="7"/>
        <v>2010</v>
      </c>
      <c r="F203" s="48" t="str">
        <f>"IND"&amp;Q203&amp;"MTBWPEE1"</f>
        <v>INDSDMTBWPEE1</v>
      </c>
      <c r="G203" s="6">
        <v>0</v>
      </c>
      <c r="H203" s="6">
        <v>0</v>
      </c>
      <c r="I203" s="6">
        <v>0</v>
      </c>
      <c r="J203" s="6">
        <v>0</v>
      </c>
      <c r="K203" s="48"/>
      <c r="L203" s="8">
        <f>G203/SUM($G200:$G209)</f>
        <v>0</v>
      </c>
      <c r="M203" s="8">
        <f>H203/SUM($H200:$H209)</f>
        <v>0</v>
      </c>
      <c r="N203" s="80">
        <f>I203/SUM($I200:$I209)</f>
        <v>0</v>
      </c>
      <c r="O203" s="80">
        <f>J203/SUM($J200:$J209)</f>
        <v>0</v>
      </c>
      <c r="Q203" s="105" t="s">
        <v>181</v>
      </c>
    </row>
    <row r="204" spans="2:17">
      <c r="B204" s="48" t="s">
        <v>16</v>
      </c>
      <c r="C204" s="48" t="s">
        <v>18</v>
      </c>
      <c r="D204" s="5" t="s">
        <v>17</v>
      </c>
      <c r="E204" s="62">
        <f t="shared" si="7"/>
        <v>2010</v>
      </c>
      <c r="F204" s="48" t="str">
        <f>"IND"&amp;Q204&amp;"MTBBGAE1"</f>
        <v>INDSDMTBBGAE1</v>
      </c>
      <c r="G204" s="6">
        <v>0</v>
      </c>
      <c r="H204" s="6">
        <v>0</v>
      </c>
      <c r="I204" s="6">
        <v>0</v>
      </c>
      <c r="J204" s="6">
        <v>0</v>
      </c>
      <c r="K204" s="48"/>
      <c r="L204" s="8">
        <f>G204/SUM($G200:$G209)</f>
        <v>0</v>
      </c>
      <c r="M204" s="8">
        <f>H204/SUM($H200:$H209)</f>
        <v>0</v>
      </c>
      <c r="N204" s="80">
        <f>I204/SUM($I200:$I209)</f>
        <v>0</v>
      </c>
      <c r="O204" s="80">
        <f>J204/SUM($J200:$J209)</f>
        <v>0</v>
      </c>
      <c r="Q204" s="105" t="s">
        <v>181</v>
      </c>
    </row>
    <row r="205" spans="2:17">
      <c r="B205" s="48" t="s">
        <v>16</v>
      </c>
      <c r="C205" s="48" t="s">
        <v>18</v>
      </c>
      <c r="D205" s="5" t="s">
        <v>17</v>
      </c>
      <c r="E205" s="62">
        <f t="shared" si="7"/>
        <v>2010</v>
      </c>
      <c r="F205" s="48" t="str">
        <f>"IND"&amp;Q205&amp;"MTBHFOE1"</f>
        <v>INDSDMTBHFOE1</v>
      </c>
      <c r="G205" s="6">
        <v>7.5703481735159803</v>
      </c>
      <c r="H205" s="6">
        <v>30.2813926940639</v>
      </c>
      <c r="I205" s="6">
        <v>98.414526255707798</v>
      </c>
      <c r="J205" s="6">
        <v>63.590924657534202</v>
      </c>
      <c r="K205" s="48"/>
      <c r="L205" s="8">
        <f>G205/SUM($G200:$G209)</f>
        <v>0.5191990771245476</v>
      </c>
      <c r="M205" s="8">
        <f>H205/SUM($H200:$H209)</f>
        <v>0.51919907712454694</v>
      </c>
      <c r="N205" s="80">
        <f>I205/SUM($I200:$I209)</f>
        <v>0.5191990771245476</v>
      </c>
      <c r="O205" s="80">
        <f>J205/SUM($J200:$J209)</f>
        <v>0.51919907712454771</v>
      </c>
      <c r="Q205" s="105" t="s">
        <v>181</v>
      </c>
    </row>
    <row r="206" spans="2:17">
      <c r="B206" s="48" t="s">
        <v>16</v>
      </c>
      <c r="C206" s="48" t="s">
        <v>18</v>
      </c>
      <c r="D206" s="5" t="s">
        <v>17</v>
      </c>
      <c r="E206" s="62">
        <f t="shared" si="7"/>
        <v>2010</v>
      </c>
      <c r="F206" s="48" t="str">
        <f>"IND"&amp;Q206&amp;"MTBLPGE1"</f>
        <v>INDSDMTBLPGE1</v>
      </c>
      <c r="G206" s="6">
        <v>0.52970987654321</v>
      </c>
      <c r="H206" s="6">
        <v>2.11883950617284</v>
      </c>
      <c r="I206" s="6">
        <v>6.88622839506173</v>
      </c>
      <c r="J206" s="6">
        <v>4.4495629629629603</v>
      </c>
      <c r="K206" s="48"/>
      <c r="L206" s="8">
        <f>G206/SUM($G200:$G209)</f>
        <v>3.6329224593280474E-2</v>
      </c>
      <c r="M206" s="8">
        <f>H206/SUM($H200:$H209)</f>
        <v>3.6329224593280453E-2</v>
      </c>
      <c r="N206" s="80">
        <f>I206/SUM($I200:$I209)</f>
        <v>3.6329224593280453E-2</v>
      </c>
      <c r="O206" s="80">
        <f>J206/SUM($J200:$J209)</f>
        <v>3.6329224593280467E-2</v>
      </c>
      <c r="Q206" s="105" t="s">
        <v>181</v>
      </c>
    </row>
    <row r="207" spans="2:17">
      <c r="B207" s="48" t="s">
        <v>16</v>
      </c>
      <c r="C207" s="48" t="s">
        <v>18</v>
      </c>
      <c r="D207" s="5" t="s">
        <v>17</v>
      </c>
      <c r="E207" s="62">
        <f t="shared" si="7"/>
        <v>2010</v>
      </c>
      <c r="F207" s="48" t="str">
        <f>"IND"&amp;Q207&amp;"MTBWSTE1"</f>
        <v>INDSDMTBWSTE1</v>
      </c>
      <c r="G207" s="6">
        <v>0</v>
      </c>
      <c r="H207" s="6">
        <v>0</v>
      </c>
      <c r="I207" s="6">
        <v>0</v>
      </c>
      <c r="J207" s="6">
        <v>0</v>
      </c>
      <c r="K207" s="48"/>
      <c r="L207" s="8">
        <f>G207/SUM($G200:$G209)</f>
        <v>0</v>
      </c>
      <c r="M207" s="8">
        <f>H207/SUM($H200:$H209)</f>
        <v>0</v>
      </c>
      <c r="N207" s="80">
        <f>I207/SUM($I200:$I209)</f>
        <v>0</v>
      </c>
      <c r="O207" s="80">
        <f>J207/SUM($J200:$J209)</f>
        <v>0</v>
      </c>
      <c r="Q207" s="105" t="s">
        <v>181</v>
      </c>
    </row>
    <row r="208" spans="2:17">
      <c r="B208" s="11" t="s">
        <v>16</v>
      </c>
      <c r="C208" s="11" t="s">
        <v>18</v>
      </c>
      <c r="D208" s="19" t="s">
        <v>17</v>
      </c>
      <c r="E208" s="55">
        <f t="shared" si="7"/>
        <v>2010</v>
      </c>
      <c r="F208" s="48" t="str">
        <f>"IND"&amp;Q208&amp;"MTBHETE1"</f>
        <v>INDSDMTBHETE1</v>
      </c>
      <c r="G208" s="6">
        <v>0</v>
      </c>
      <c r="H208" s="6">
        <v>0</v>
      </c>
      <c r="I208" s="6">
        <v>0</v>
      </c>
      <c r="J208" s="6">
        <v>0</v>
      </c>
      <c r="K208" s="48"/>
      <c r="L208" s="8">
        <f>G208/SUM($G200:$G209)</f>
        <v>0</v>
      </c>
      <c r="M208" s="8">
        <f>H208/SUM($H200:$H209)</f>
        <v>0</v>
      </c>
      <c r="N208" s="80">
        <f>I208/SUM($I200:$I209)</f>
        <v>0</v>
      </c>
      <c r="O208" s="80">
        <f>J208/SUM($J200:$J209)</f>
        <v>0</v>
      </c>
      <c r="Q208" s="105" t="s">
        <v>181</v>
      </c>
    </row>
    <row r="209" spans="2:17">
      <c r="B209" s="7" t="s">
        <v>16</v>
      </c>
      <c r="C209" s="7" t="s">
        <v>18</v>
      </c>
      <c r="D209" s="10" t="s">
        <v>17</v>
      </c>
      <c r="E209" s="54">
        <f t="shared" si="7"/>
        <v>2010</v>
      </c>
      <c r="F209" s="7" t="str">
        <f>"IND"&amp;Q209&amp;"MTBELCE1"</f>
        <v>INDSDMTBELCE1</v>
      </c>
      <c r="G209" s="6">
        <v>2.7071547754946699</v>
      </c>
      <c r="H209" s="6">
        <v>10.828619101978701</v>
      </c>
      <c r="I209" s="6">
        <v>35.193012081430702</v>
      </c>
      <c r="J209" s="6">
        <v>22.740100114155201</v>
      </c>
      <c r="K209" s="11"/>
      <c r="L209" s="9">
        <f>G209/SUM($G200:$G209)</f>
        <v>0.18566547123781077</v>
      </c>
      <c r="M209" s="9">
        <f>H209/SUM($H200:$H209)</f>
        <v>0.18566547123781102</v>
      </c>
      <c r="N209" s="9">
        <f>I209/SUM($I200:$I209)</f>
        <v>0.18566547123781063</v>
      </c>
      <c r="O209" s="9">
        <f>J209/SUM($J200:$J209)</f>
        <v>0.18566547123781069</v>
      </c>
      <c r="Q209" s="105" t="s">
        <v>181</v>
      </c>
    </row>
    <row r="210" spans="2:17">
      <c r="B210" s="48" t="s">
        <v>16</v>
      </c>
      <c r="C210" s="48" t="s">
        <v>18</v>
      </c>
      <c r="D210" s="5" t="s">
        <v>17</v>
      </c>
      <c r="E210" s="62">
        <f t="shared" si="7"/>
        <v>2010</v>
      </c>
      <c r="F210" s="48" t="str">
        <f>"IND"&amp;Q210&amp;"HTBNGAE1"</f>
        <v>INDSDHTBNGAE1</v>
      </c>
      <c r="G210" s="6">
        <v>1.89118512705057</v>
      </c>
      <c r="H210" s="6">
        <v>7.5647405082022603</v>
      </c>
      <c r="I210" s="6">
        <v>24.585406651657401</v>
      </c>
      <c r="J210" s="6">
        <v>15.8859550672247</v>
      </c>
      <c r="K210" s="48"/>
      <c r="L210" s="8">
        <f>G210/SUM($G210:$G217)</f>
        <v>2.343547291601172E-2</v>
      </c>
      <c r="M210" s="8">
        <f>H210/SUM($H210:$H217)</f>
        <v>2.3435472916011679E-2</v>
      </c>
      <c r="N210" s="80">
        <f>I210/SUM($I210:$I217)</f>
        <v>2.3435472916011755E-2</v>
      </c>
      <c r="O210" s="80">
        <f>J210/SUM($J210:$J217)</f>
        <v>2.3435472916011609E-2</v>
      </c>
      <c r="Q210" s="105" t="s">
        <v>181</v>
      </c>
    </row>
    <row r="211" spans="2:17">
      <c r="B211" s="48" t="s">
        <v>16</v>
      </c>
      <c r="C211" s="48" t="s">
        <v>18</v>
      </c>
      <c r="D211" s="5" t="s">
        <v>17</v>
      </c>
      <c r="E211" s="62">
        <f t="shared" si="7"/>
        <v>2010</v>
      </c>
      <c r="F211" s="48" t="str">
        <f>"IND"&amp;Q211&amp;"HTBCOAE1"</f>
        <v>INDSDHTBCOAE1</v>
      </c>
      <c r="G211" s="6">
        <v>59.958157391552497</v>
      </c>
      <c r="H211" s="6">
        <v>239.83262956620999</v>
      </c>
      <c r="I211" s="6">
        <v>779.45604609018199</v>
      </c>
      <c r="J211" s="6">
        <v>503.64852208904102</v>
      </c>
      <c r="K211" s="48"/>
      <c r="L211" s="8">
        <f>G211/SUM($G210:$G217)</f>
        <v>0.74299853226696988</v>
      </c>
      <c r="M211" s="8">
        <f>H211/SUM($H210:$H217)</f>
        <v>0.74299853226697055</v>
      </c>
      <c r="N211" s="80">
        <f>I211/SUM($I210:$I217)</f>
        <v>0.74299853226697077</v>
      </c>
      <c r="O211" s="80">
        <f>J211/SUM($J210:$J217)</f>
        <v>0.74299853226697055</v>
      </c>
      <c r="Q211" s="105" t="s">
        <v>181</v>
      </c>
    </row>
    <row r="212" spans="2:17">
      <c r="B212" s="48" t="s">
        <v>16</v>
      </c>
      <c r="C212" s="48" t="s">
        <v>18</v>
      </c>
      <c r="D212" s="5" t="s">
        <v>17</v>
      </c>
      <c r="E212" s="62">
        <f t="shared" si="7"/>
        <v>2010</v>
      </c>
      <c r="F212" s="48" t="str">
        <f>"IND"&amp;Q212&amp;"HTBDSLE1"</f>
        <v>INDSDHTBDSLE1</v>
      </c>
      <c r="G212" s="6">
        <v>0</v>
      </c>
      <c r="H212" s="6">
        <v>0</v>
      </c>
      <c r="I212" s="6">
        <v>0</v>
      </c>
      <c r="J212" s="6">
        <v>0</v>
      </c>
      <c r="K212" s="48"/>
      <c r="L212" s="8">
        <f>G212/SUM($G210:$G217)</f>
        <v>0</v>
      </c>
      <c r="M212" s="8">
        <f>H212/SUM($H210:$H217)</f>
        <v>0</v>
      </c>
      <c r="N212" s="80">
        <f>I212/SUM($I210:$I217)</f>
        <v>0</v>
      </c>
      <c r="O212" s="80">
        <f>J212/SUM($J210:$J217)</f>
        <v>0</v>
      </c>
      <c r="Q212" s="105" t="s">
        <v>181</v>
      </c>
    </row>
    <row r="213" spans="2:17">
      <c r="B213" s="48" t="s">
        <v>16</v>
      </c>
      <c r="C213" s="48" t="s">
        <v>18</v>
      </c>
      <c r="D213" s="5" t="s">
        <v>17</v>
      </c>
      <c r="E213" s="62">
        <f t="shared" si="7"/>
        <v>2010</v>
      </c>
      <c r="F213" s="48" t="str">
        <f>"IND"&amp;Q213&amp;"HTBWPEE1"</f>
        <v>INDSDHTBWPEE1</v>
      </c>
      <c r="G213" s="6">
        <v>0</v>
      </c>
      <c r="H213" s="6">
        <v>0</v>
      </c>
      <c r="I213" s="6">
        <v>0</v>
      </c>
      <c r="J213" s="6">
        <v>0</v>
      </c>
      <c r="K213" s="48"/>
      <c r="L213" s="8">
        <f>G213/SUM($G210:$G217)</f>
        <v>0</v>
      </c>
      <c r="M213" s="8">
        <f>H213/SUM($H210:$H217)</f>
        <v>0</v>
      </c>
      <c r="N213" s="80">
        <f>I213/SUM($I210:$I217)</f>
        <v>0</v>
      </c>
      <c r="O213" s="80">
        <f>J213/SUM($J210:$J217)</f>
        <v>0</v>
      </c>
      <c r="Q213" s="105" t="s">
        <v>181</v>
      </c>
    </row>
    <row r="214" spans="2:17">
      <c r="B214" s="48" t="s">
        <v>16</v>
      </c>
      <c r="C214" s="48" t="s">
        <v>18</v>
      </c>
      <c r="D214" s="5" t="s">
        <v>17</v>
      </c>
      <c r="E214" s="62">
        <f t="shared" si="7"/>
        <v>2010</v>
      </c>
      <c r="F214" s="48" t="str">
        <f>"IND"&amp;Q214&amp;"HTBHFOE1"</f>
        <v>INDSDHTBHFOE1</v>
      </c>
      <c r="G214" s="6">
        <v>0</v>
      </c>
      <c r="H214" s="6">
        <v>0</v>
      </c>
      <c r="I214" s="6">
        <v>0</v>
      </c>
      <c r="J214" s="6">
        <v>0</v>
      </c>
      <c r="K214" s="48"/>
      <c r="L214" s="8">
        <f>G214/SUM($G210:$G217)</f>
        <v>0</v>
      </c>
      <c r="M214" s="8">
        <f>H214/SUM($H210:$H217)</f>
        <v>0</v>
      </c>
      <c r="N214" s="80">
        <f>I214/SUM($I210:$I217)</f>
        <v>0</v>
      </c>
      <c r="O214" s="80">
        <f>J214/SUM($J210:$J217)</f>
        <v>0</v>
      </c>
      <c r="Q214" s="105" t="s">
        <v>181</v>
      </c>
    </row>
    <row r="215" spans="2:17">
      <c r="B215" s="48" t="s">
        <v>16</v>
      </c>
      <c r="C215" s="48" t="s">
        <v>18</v>
      </c>
      <c r="D215" s="5" t="s">
        <v>17</v>
      </c>
      <c r="E215" s="62">
        <f t="shared" si="7"/>
        <v>2010</v>
      </c>
      <c r="F215" s="48" t="str">
        <f>"IND"&amp;Q215&amp;"HTBLPGE1"</f>
        <v>INDSDHTBLPGE1</v>
      </c>
      <c r="G215" s="6">
        <v>10.8929668209877</v>
      </c>
      <c r="H215" s="6">
        <v>43.571867283950603</v>
      </c>
      <c r="I215" s="6">
        <v>141.608568672839</v>
      </c>
      <c r="J215" s="6">
        <v>91.500921296296298</v>
      </c>
      <c r="K215" s="48"/>
      <c r="L215" s="8">
        <f>G215/SUM($G210:$G217)</f>
        <v>0.13498510815088771</v>
      </c>
      <c r="M215" s="8">
        <f>H215/SUM($H210:$H217)</f>
        <v>0.13498510815088721</v>
      </c>
      <c r="N215" s="80">
        <f>I215/SUM($I210:$I217)</f>
        <v>0.13498510815088693</v>
      </c>
      <c r="O215" s="80">
        <f>J215/SUM($J210:$J217)</f>
        <v>0.13498510815088727</v>
      </c>
      <c r="Q215" s="105" t="s">
        <v>181</v>
      </c>
    </row>
    <row r="216" spans="2:17">
      <c r="B216" s="48" t="s">
        <v>16</v>
      </c>
      <c r="C216" s="48" t="s">
        <v>18</v>
      </c>
      <c r="D216" s="5" t="s">
        <v>17</v>
      </c>
      <c r="E216" s="62">
        <f t="shared" si="7"/>
        <v>2010</v>
      </c>
      <c r="F216" s="48" t="str">
        <f>"IND"&amp;Q216&amp;"HTBWSTE1"</f>
        <v>INDSDHTBWSTE1</v>
      </c>
      <c r="G216" s="6">
        <v>0</v>
      </c>
      <c r="H216" s="6">
        <v>0</v>
      </c>
      <c r="I216" s="6">
        <v>0</v>
      </c>
      <c r="J216" s="6">
        <v>0</v>
      </c>
      <c r="K216" s="48"/>
      <c r="L216" s="8">
        <f>G216/SUM($G210:$G217)</f>
        <v>0</v>
      </c>
      <c r="M216" s="8">
        <f>H216/SUM($H210:$H217)</f>
        <v>0</v>
      </c>
      <c r="N216" s="80">
        <f>I216/SUM($I210:$I217)</f>
        <v>0</v>
      </c>
      <c r="O216" s="80">
        <f>J216/SUM($J210:$J217)</f>
        <v>0</v>
      </c>
      <c r="Q216" s="105" t="s">
        <v>181</v>
      </c>
    </row>
    <row r="217" spans="2:17">
      <c r="B217" s="7" t="s">
        <v>16</v>
      </c>
      <c r="C217" s="7" t="s">
        <v>18</v>
      </c>
      <c r="D217" s="10" t="s">
        <v>17</v>
      </c>
      <c r="E217" s="54">
        <f t="shared" si="7"/>
        <v>2010</v>
      </c>
      <c r="F217" s="7" t="str">
        <f>"IND"&amp;Q217&amp;"HTBELCE1"</f>
        <v>INDSDHTBELCE1</v>
      </c>
      <c r="G217" s="6">
        <v>7.95523552447996</v>
      </c>
      <c r="H217" s="6">
        <v>31.820942097919801</v>
      </c>
      <c r="I217" s="6">
        <v>103.418061818239</v>
      </c>
      <c r="J217" s="6">
        <v>66.823978405631607</v>
      </c>
      <c r="K217" s="48"/>
      <c r="L217" s="9">
        <f>G217/SUM($G210:$G217)</f>
        <v>9.8580886666130782E-2</v>
      </c>
      <c r="M217" s="9">
        <f>H217/SUM($H210:$H217)</f>
        <v>9.8580886666130754E-2</v>
      </c>
      <c r="N217" s="9">
        <f>I217/SUM($I210:$I217)</f>
        <v>9.8580886666130504E-2</v>
      </c>
      <c r="O217" s="9">
        <f>J217/SUM($J210:$J217)</f>
        <v>9.8580886666130782E-2</v>
      </c>
      <c r="Q217" s="105" t="s">
        <v>181</v>
      </c>
    </row>
    <row r="218" spans="2:17">
      <c r="B218" s="48" t="s">
        <v>16</v>
      </c>
      <c r="C218" s="48" t="s">
        <v>18</v>
      </c>
      <c r="D218" s="5" t="s">
        <v>17</v>
      </c>
      <c r="E218" s="62">
        <f t="shared" si="7"/>
        <v>2010</v>
      </c>
      <c r="F218" s="48" t="str">
        <f>"IND"&amp;Q218&amp;"RHBNGAE1"</f>
        <v>INDSDRHBNGAE1</v>
      </c>
      <c r="G218" s="6">
        <v>2.8599093099949301E-2</v>
      </c>
      <c r="H218" s="6">
        <v>0.114396372399797</v>
      </c>
      <c r="I218" s="6">
        <v>0.37178821029934001</v>
      </c>
      <c r="J218" s="6">
        <v>0.24023238203957401</v>
      </c>
      <c r="K218" s="48"/>
      <c r="L218" s="8">
        <f>G218/SUM($G218:$G227)</f>
        <v>1.7068216753666245E-2</v>
      </c>
      <c r="M218" s="8">
        <f>H218/SUM($H218:$H227)</f>
        <v>1.7068216753666269E-2</v>
      </c>
      <c r="N218" s="80">
        <f>I218/SUM($I218:$I227)</f>
        <v>1.7068216753666248E-2</v>
      </c>
      <c r="O218" s="80">
        <f>J218/SUM($J218:$J227)</f>
        <v>1.706821675366629E-2</v>
      </c>
      <c r="Q218" s="105" t="s">
        <v>181</v>
      </c>
    </row>
    <row r="219" spans="2:17">
      <c r="B219" s="11" t="s">
        <v>16</v>
      </c>
      <c r="C219" s="11" t="s">
        <v>18</v>
      </c>
      <c r="D219" s="5" t="s">
        <v>17</v>
      </c>
      <c r="E219" s="62">
        <f t="shared" si="7"/>
        <v>2010</v>
      </c>
      <c r="F219" s="48" t="str">
        <f>"IND"&amp;Q219&amp;"RHBCOAE1"</f>
        <v>INDSDRHBCOAE1</v>
      </c>
      <c r="G219" s="6">
        <v>1.00939658908338</v>
      </c>
      <c r="H219" s="6">
        <v>4.0375863563334997</v>
      </c>
      <c r="I219" s="6">
        <v>13.1221556580839</v>
      </c>
      <c r="J219" s="6">
        <v>8.4789313483003497</v>
      </c>
      <c r="K219" s="48"/>
      <c r="L219" s="8">
        <f>G219/SUM($G218:$G227)</f>
        <v>0.60241769599739692</v>
      </c>
      <c r="M219" s="8">
        <f>H219/SUM($H218:$H227)</f>
        <v>0.60241769599739581</v>
      </c>
      <c r="N219" s="80">
        <f>I219/SUM($I218:$I227)</f>
        <v>0.60241769599739659</v>
      </c>
      <c r="O219" s="80">
        <f>J219/SUM($J218:$J227)</f>
        <v>0.6024176959973957</v>
      </c>
      <c r="Q219" s="105" t="s">
        <v>181</v>
      </c>
    </row>
    <row r="220" spans="2:17">
      <c r="B220" s="11" t="s">
        <v>16</v>
      </c>
      <c r="C220" s="11" t="s">
        <v>18</v>
      </c>
      <c r="D220" s="5" t="s">
        <v>17</v>
      </c>
      <c r="E220" s="62">
        <f t="shared" si="7"/>
        <v>2010</v>
      </c>
      <c r="F220" s="48" t="str">
        <f>"IND"&amp;Q220&amp;"RHBDSLE1"</f>
        <v>INDSDRHBDSLE1</v>
      </c>
      <c r="G220" s="6">
        <v>0</v>
      </c>
      <c r="H220" s="6">
        <v>0</v>
      </c>
      <c r="I220" s="6">
        <v>0</v>
      </c>
      <c r="J220" s="6">
        <v>0</v>
      </c>
      <c r="K220" s="48"/>
      <c r="L220" s="8">
        <f>G220/SUM($G218:$G227)</f>
        <v>0</v>
      </c>
      <c r="M220" s="8">
        <f>H220/SUM($H218:$H227)</f>
        <v>0</v>
      </c>
      <c r="N220" s="80">
        <f>I220/SUM($I218:$I227)</f>
        <v>0</v>
      </c>
      <c r="O220" s="80">
        <f>J220/SUM($J218:$J227)</f>
        <v>0</v>
      </c>
      <c r="Q220" s="105" t="s">
        <v>181</v>
      </c>
    </row>
    <row r="221" spans="2:17">
      <c r="B221" s="11" t="s">
        <v>16</v>
      </c>
      <c r="C221" s="11" t="s">
        <v>18</v>
      </c>
      <c r="D221" s="5" t="s">
        <v>17</v>
      </c>
      <c r="E221" s="62">
        <f t="shared" si="7"/>
        <v>2010</v>
      </c>
      <c r="F221" s="48" t="str">
        <f>"IND"&amp;Q221&amp;"RHBWPEE1"</f>
        <v>INDSDRHBWPEE1</v>
      </c>
      <c r="G221" s="6">
        <v>0</v>
      </c>
      <c r="H221" s="6">
        <v>0</v>
      </c>
      <c r="I221" s="6">
        <v>0</v>
      </c>
      <c r="J221" s="6">
        <v>0</v>
      </c>
      <c r="K221" s="48"/>
      <c r="L221" s="8">
        <f>G221/SUM($G218:$G227)</f>
        <v>0</v>
      </c>
      <c r="M221" s="8">
        <f>H221/SUM($H218:$H227)</f>
        <v>0</v>
      </c>
      <c r="N221" s="80">
        <f>I221/SUM($I218:$I227)</f>
        <v>0</v>
      </c>
      <c r="O221" s="80">
        <f>J221/SUM($J218:$J227)</f>
        <v>0</v>
      </c>
      <c r="Q221" s="105" t="s">
        <v>181</v>
      </c>
    </row>
    <row r="222" spans="2:17">
      <c r="B222" s="11" t="s">
        <v>16</v>
      </c>
      <c r="C222" s="11" t="s">
        <v>18</v>
      </c>
      <c r="D222" s="5" t="s">
        <v>17</v>
      </c>
      <c r="E222" s="62">
        <f t="shared" si="7"/>
        <v>2010</v>
      </c>
      <c r="F222" s="48" t="str">
        <f>"IND"&amp;Q222&amp;"RHBBGAE1"</f>
        <v>INDSDRHBBGAE1</v>
      </c>
      <c r="G222" s="6">
        <v>0</v>
      </c>
      <c r="H222" s="6">
        <v>0</v>
      </c>
      <c r="I222" s="6">
        <v>0</v>
      </c>
      <c r="J222" s="6">
        <v>0</v>
      </c>
      <c r="K222" s="48"/>
      <c r="L222" s="8">
        <f>G222/SUM($G218:$G227)</f>
        <v>0</v>
      </c>
      <c r="M222" s="8">
        <f>H222/SUM($H218:$H227)</f>
        <v>0</v>
      </c>
      <c r="N222" s="80">
        <f>I222/SUM($I218:$I227)</f>
        <v>0</v>
      </c>
      <c r="O222" s="80">
        <f>J222/SUM($J218:$J227)</f>
        <v>0</v>
      </c>
      <c r="Q222" s="105" t="s">
        <v>181</v>
      </c>
    </row>
    <row r="223" spans="2:17">
      <c r="B223" s="11" t="s">
        <v>16</v>
      </c>
      <c r="C223" s="11" t="s">
        <v>18</v>
      </c>
      <c r="D223" s="5" t="s">
        <v>17</v>
      </c>
      <c r="E223" s="62">
        <f t="shared" si="7"/>
        <v>2010</v>
      </c>
      <c r="F223" s="48" t="str">
        <f>"IND"&amp;Q223&amp;"RHBHFOE1"</f>
        <v>INDSDRHBHFOE1</v>
      </c>
      <c r="G223" s="6">
        <v>9.6859673600541096E-2</v>
      </c>
      <c r="H223" s="6">
        <v>0.387438694402165</v>
      </c>
      <c r="I223" s="6">
        <v>1.2591757568070301</v>
      </c>
      <c r="J223" s="6">
        <v>0.81362125824454501</v>
      </c>
      <c r="K223" s="48"/>
      <c r="L223" s="8">
        <f>G223/SUM($G218:$G227)</f>
        <v>5.780679470938644E-2</v>
      </c>
      <c r="M223" s="8">
        <f>H223/SUM($H218:$H227)</f>
        <v>5.7806794709386725E-2</v>
      </c>
      <c r="N223" s="80">
        <f>I223/SUM($I218:$I227)</f>
        <v>5.7806794709386405E-2</v>
      </c>
      <c r="O223" s="80">
        <f>J223/SUM($J218:$J227)</f>
        <v>5.7806794709386607E-2</v>
      </c>
      <c r="Q223" s="105" t="s">
        <v>181</v>
      </c>
    </row>
    <row r="224" spans="2:17">
      <c r="B224" s="11" t="s">
        <v>16</v>
      </c>
      <c r="C224" s="11" t="s">
        <v>18</v>
      </c>
      <c r="D224" s="5" t="s">
        <v>17</v>
      </c>
      <c r="E224" s="62">
        <f t="shared" si="7"/>
        <v>2010</v>
      </c>
      <c r="F224" s="48" t="str">
        <f>"IND"&amp;Q224&amp;"RHBLPGE1"</f>
        <v>INDSDRHBLPGE1</v>
      </c>
      <c r="G224" s="6">
        <v>0.16472685185185201</v>
      </c>
      <c r="H224" s="6">
        <v>0.65890740740740705</v>
      </c>
      <c r="I224" s="6">
        <v>2.1414490740740701</v>
      </c>
      <c r="J224" s="6">
        <v>1.38370555555556</v>
      </c>
      <c r="K224" s="48"/>
      <c r="L224" s="8">
        <f>G224/SUM($G218:$G227)</f>
        <v>9.8310586378749967E-2</v>
      </c>
      <c r="M224" s="8">
        <f>H224/SUM($H218:$H227)</f>
        <v>9.8310586378750148E-2</v>
      </c>
      <c r="N224" s="80">
        <f>I224/SUM($I218:$I227)</f>
        <v>9.8310586378749953E-2</v>
      </c>
      <c r="O224" s="80">
        <f>J224/SUM($J218:$J227)</f>
        <v>9.8310586378750495E-2</v>
      </c>
      <c r="Q224" s="105" t="s">
        <v>181</v>
      </c>
    </row>
    <row r="225" spans="2:17">
      <c r="B225" s="11" t="s">
        <v>16</v>
      </c>
      <c r="C225" s="11" t="s">
        <v>18</v>
      </c>
      <c r="D225" s="19" t="s">
        <v>17</v>
      </c>
      <c r="E225" s="62">
        <f t="shared" si="7"/>
        <v>2010</v>
      </c>
      <c r="F225" s="48" t="str">
        <f>"IND"&amp;Q225&amp;"RHBWSTE1"</f>
        <v>INDSDRHBWSTE1</v>
      </c>
      <c r="G225" s="6">
        <v>0</v>
      </c>
      <c r="H225" s="6">
        <v>0</v>
      </c>
      <c r="I225" s="6">
        <v>0</v>
      </c>
      <c r="J225" s="6">
        <v>0</v>
      </c>
      <c r="K225" s="48"/>
      <c r="L225" s="8">
        <f>G225/SUM($G218:$G227)</f>
        <v>0</v>
      </c>
      <c r="M225" s="8">
        <f>H225/SUM($H218:$H227)</f>
        <v>0</v>
      </c>
      <c r="N225" s="80">
        <f>I225/SUM($I218:$I227)</f>
        <v>0</v>
      </c>
      <c r="O225" s="80">
        <f>J225/SUM($J218:$J227)</f>
        <v>0</v>
      </c>
      <c r="Q225" s="105" t="s">
        <v>181</v>
      </c>
    </row>
    <row r="226" spans="2:17">
      <c r="B226" s="11" t="s">
        <v>16</v>
      </c>
      <c r="C226" s="11" t="s">
        <v>18</v>
      </c>
      <c r="D226" s="19" t="s">
        <v>17</v>
      </c>
      <c r="E226" s="62">
        <f t="shared" si="7"/>
        <v>2010</v>
      </c>
      <c r="F226" s="48" t="str">
        <f>"IND"&amp;Q226&amp;"RHBHETE1"</f>
        <v>INDSDRHBHETE1</v>
      </c>
      <c r="G226" s="6">
        <v>0</v>
      </c>
      <c r="H226" s="6">
        <v>0</v>
      </c>
      <c r="I226" s="6">
        <v>0</v>
      </c>
      <c r="J226" s="6">
        <v>0</v>
      </c>
      <c r="K226" s="48"/>
      <c r="L226" s="8">
        <f>G226/SUM($G218:$G227)</f>
        <v>0</v>
      </c>
      <c r="M226" s="8">
        <f>H226/SUM($H218:$H227)</f>
        <v>0</v>
      </c>
      <c r="N226" s="80">
        <f>I226/SUM($I218:$I227)</f>
        <v>0</v>
      </c>
      <c r="O226" s="80">
        <f>J226/SUM($J218:$J227)</f>
        <v>0</v>
      </c>
      <c r="Q226" s="105" t="s">
        <v>181</v>
      </c>
    </row>
    <row r="227" spans="2:17" ht="15" thickBot="1">
      <c r="B227" s="26" t="s">
        <v>16</v>
      </c>
      <c r="C227" s="26" t="s">
        <v>18</v>
      </c>
      <c r="D227" s="51" t="s">
        <v>17</v>
      </c>
      <c r="E227" s="63">
        <f t="shared" si="7"/>
        <v>2010</v>
      </c>
      <c r="F227" s="26" t="str">
        <f>"IND"&amp;Q227&amp;"RHBELCE1"</f>
        <v>INDSDRHBELCE1</v>
      </c>
      <c r="G227" s="6">
        <v>0.37599371881870502</v>
      </c>
      <c r="H227" s="6">
        <v>1.5039748752748201</v>
      </c>
      <c r="I227" s="6">
        <v>4.8879183446431602</v>
      </c>
      <c r="J227" s="6">
        <v>3.1583472380771198</v>
      </c>
      <c r="K227" s="48"/>
      <c r="L227" s="52">
        <f>G227/SUM($G218:$G227)</f>
        <v>0.22439670616080035</v>
      </c>
      <c r="M227" s="52">
        <f>H227/SUM($H218:$H227)</f>
        <v>0.2243967061608011</v>
      </c>
      <c r="N227" s="52">
        <f>I227/SUM($I218:$I227)</f>
        <v>0.22439670616080071</v>
      </c>
      <c r="O227" s="52">
        <f>J227/SUM($J218:$J227)</f>
        <v>0.22439670616080087</v>
      </c>
      <c r="Q227" s="105" t="s">
        <v>181</v>
      </c>
    </row>
    <row r="228" spans="2:17">
      <c r="B228" s="48" t="s">
        <v>16</v>
      </c>
      <c r="C228" s="48" t="s">
        <v>18</v>
      </c>
      <c r="D228" s="5" t="s">
        <v>17</v>
      </c>
      <c r="E228" s="61">
        <v>2010</v>
      </c>
      <c r="F228" s="48" t="str">
        <f>"IND"&amp;Q228&amp;"MTBNGAE1"</f>
        <v>INDMDMTBNGAE1</v>
      </c>
      <c r="G228" s="6">
        <v>0.22627135087408001</v>
      </c>
      <c r="H228" s="6">
        <v>0.559265329072271</v>
      </c>
      <c r="I228" s="6">
        <v>4.7345014679579203</v>
      </c>
      <c r="J228" s="6">
        <v>1.5705222650455299</v>
      </c>
      <c r="K228" s="48"/>
      <c r="L228" s="50">
        <f>G228/SUM($G228:$G237)</f>
        <v>9.4645217434854864E-2</v>
      </c>
      <c r="M228" s="8">
        <f>H228/SUM($H228:$H237)</f>
        <v>9.464521743485467E-2</v>
      </c>
      <c r="N228" s="80">
        <f>I228/SUM($I228:$I237)</f>
        <v>9.4645217434854531E-2</v>
      </c>
      <c r="O228" s="80">
        <f>J228/SUM($J228:$J237)</f>
        <v>9.4645217434854725E-2</v>
      </c>
      <c r="Q228" s="104" t="s">
        <v>48</v>
      </c>
    </row>
    <row r="229" spans="2:17">
      <c r="B229" s="48" t="s">
        <v>16</v>
      </c>
      <c r="C229" s="48" t="s">
        <v>18</v>
      </c>
      <c r="D229" s="5" t="s">
        <v>17</v>
      </c>
      <c r="E229" s="62">
        <f>$E$4</f>
        <v>2010</v>
      </c>
      <c r="F229" s="48" t="str">
        <f>"IND"&amp;Q229&amp;"MTBCOAE1"</f>
        <v>INDMDMTBCOAE1</v>
      </c>
      <c r="G229" s="6">
        <v>0</v>
      </c>
      <c r="H229" s="6">
        <v>0</v>
      </c>
      <c r="I229" s="6">
        <v>0</v>
      </c>
      <c r="J229" s="6">
        <v>0</v>
      </c>
      <c r="K229" s="48"/>
      <c r="L229" s="8">
        <f>G229/SUM($G228:$G237)</f>
        <v>0</v>
      </c>
      <c r="M229" s="8">
        <f>H229/SUM($H228:$H237)</f>
        <v>0</v>
      </c>
      <c r="N229" s="80">
        <f>I229/SUM($I228:$I237)</f>
        <v>0</v>
      </c>
      <c r="O229" s="80">
        <f>J229/SUM($J228:$J237)</f>
        <v>0</v>
      </c>
      <c r="Q229" s="104" t="s">
        <v>48</v>
      </c>
    </row>
    <row r="230" spans="2:17">
      <c r="B230" s="48" t="s">
        <v>16</v>
      </c>
      <c r="C230" s="48" t="s">
        <v>18</v>
      </c>
      <c r="D230" s="5" t="s">
        <v>17</v>
      </c>
      <c r="E230" s="62">
        <f t="shared" ref="E230:E255" si="8">$E$4</f>
        <v>2010</v>
      </c>
      <c r="F230" s="48" t="str">
        <f>"IND"&amp;Q230&amp;"MTBDSLE1"</f>
        <v>INDMDMTBDSLE1</v>
      </c>
      <c r="G230" s="6">
        <v>0.29877987588757199</v>
      </c>
      <c r="H230" s="6">
        <v>0.73848158400497199</v>
      </c>
      <c r="I230" s="6">
        <v>6.2516697563413901</v>
      </c>
      <c r="J230" s="6">
        <v>2.0737952269092399</v>
      </c>
      <c r="K230" s="48"/>
      <c r="L230" s="8">
        <f>G230/SUM($G228:$G237)</f>
        <v>0.1249742232470029</v>
      </c>
      <c r="M230" s="8">
        <f>H230/SUM($H228:$H237)</f>
        <v>0.12497422324700277</v>
      </c>
      <c r="N230" s="80">
        <f>I230/SUM($I228:$I237)</f>
        <v>0.12497422324700265</v>
      </c>
      <c r="O230" s="80">
        <f>J230/SUM($J228:$J237)</f>
        <v>0.12497422324700302</v>
      </c>
      <c r="Q230" s="104" t="s">
        <v>48</v>
      </c>
    </row>
    <row r="231" spans="2:17">
      <c r="B231" s="48" t="s">
        <v>16</v>
      </c>
      <c r="C231" s="48" t="s">
        <v>18</v>
      </c>
      <c r="D231" s="5" t="s">
        <v>17</v>
      </c>
      <c r="E231" s="62">
        <f t="shared" si="8"/>
        <v>2010</v>
      </c>
      <c r="F231" s="48" t="str">
        <f>"IND"&amp;Q231&amp;"MTBWPEE1"</f>
        <v>INDMDMTBWPEE1</v>
      </c>
      <c r="G231" s="6">
        <v>0</v>
      </c>
      <c r="H231" s="6">
        <v>0</v>
      </c>
      <c r="I231" s="6">
        <v>0</v>
      </c>
      <c r="J231" s="6">
        <v>0</v>
      </c>
      <c r="K231" s="48"/>
      <c r="L231" s="8">
        <f>G231/SUM($G228:$G237)</f>
        <v>0</v>
      </c>
      <c r="M231" s="8">
        <f>H231/SUM($H228:$H237)</f>
        <v>0</v>
      </c>
      <c r="N231" s="80">
        <f>I231/SUM($I228:$I237)</f>
        <v>0</v>
      </c>
      <c r="O231" s="80">
        <f>J231/SUM($J228:$J237)</f>
        <v>0</v>
      </c>
      <c r="Q231" s="104" t="s">
        <v>48</v>
      </c>
    </row>
    <row r="232" spans="2:17">
      <c r="B232" s="48" t="s">
        <v>16</v>
      </c>
      <c r="C232" s="48" t="s">
        <v>18</v>
      </c>
      <c r="D232" s="5" t="s">
        <v>17</v>
      </c>
      <c r="E232" s="62">
        <f t="shared" si="8"/>
        <v>2010</v>
      </c>
      <c r="F232" s="48" t="str">
        <f>"IND"&amp;Q232&amp;"MTBBGAE1"</f>
        <v>INDMDMTBBGAE1</v>
      </c>
      <c r="G232" s="6">
        <v>0</v>
      </c>
      <c r="H232" s="6">
        <v>0</v>
      </c>
      <c r="I232" s="6">
        <v>0</v>
      </c>
      <c r="J232" s="6">
        <v>0</v>
      </c>
      <c r="K232" s="48"/>
      <c r="L232" s="8">
        <f>G232/SUM($G228:$G237)</f>
        <v>0</v>
      </c>
      <c r="M232" s="8">
        <f>H232/SUM($H228:$H237)</f>
        <v>0</v>
      </c>
      <c r="N232" s="80">
        <f>I232/SUM($I228:$I237)</f>
        <v>0</v>
      </c>
      <c r="O232" s="80">
        <f>J232/SUM($J228:$J237)</f>
        <v>0</v>
      </c>
      <c r="Q232" s="104" t="s">
        <v>48</v>
      </c>
    </row>
    <row r="233" spans="2:17">
      <c r="B233" s="48" t="s">
        <v>16</v>
      </c>
      <c r="C233" s="48" t="s">
        <v>18</v>
      </c>
      <c r="D233" s="5" t="s">
        <v>17</v>
      </c>
      <c r="E233" s="62">
        <f t="shared" si="8"/>
        <v>2010</v>
      </c>
      <c r="F233" s="48" t="str">
        <f>"IND"&amp;Q233&amp;"MTBHFOE1"</f>
        <v>INDMDMTBHFOE1</v>
      </c>
      <c r="G233" s="6">
        <v>0.19963683515230601</v>
      </c>
      <c r="H233" s="6">
        <v>0.49343392292086802</v>
      </c>
      <c r="I233" s="6">
        <v>4.1772008936874299</v>
      </c>
      <c r="J233" s="6">
        <v>1.3856552909537501</v>
      </c>
      <c r="K233" s="48"/>
      <c r="L233" s="8">
        <f>G233/SUM($G228:$G237)</f>
        <v>8.3504480783831811E-2</v>
      </c>
      <c r="M233" s="8">
        <f>H233/SUM($H228:$H237)</f>
        <v>8.3504480783831894E-2</v>
      </c>
      <c r="N233" s="80">
        <f>I233/SUM($I228:$I237)</f>
        <v>8.3504480783831769E-2</v>
      </c>
      <c r="O233" s="80">
        <f>J233/SUM($J228:$J237)</f>
        <v>8.3504480783831866E-2</v>
      </c>
      <c r="Q233" s="104" t="s">
        <v>48</v>
      </c>
    </row>
    <row r="234" spans="2:17">
      <c r="B234" s="48" t="s">
        <v>16</v>
      </c>
      <c r="C234" s="48" t="s">
        <v>18</v>
      </c>
      <c r="D234" s="5" t="s">
        <v>17</v>
      </c>
      <c r="E234" s="62">
        <f t="shared" si="8"/>
        <v>2010</v>
      </c>
      <c r="F234" s="48" t="str">
        <f>"IND"&amp;Q234&amp;"MTBLPGE1"</f>
        <v>INDMDMTBLPGE1</v>
      </c>
      <c r="G234" s="6">
        <v>0.80428711653826701</v>
      </c>
      <c r="H234" s="6">
        <v>1.98792245311552</v>
      </c>
      <c r="I234" s="6">
        <v>16.8289026392439</v>
      </c>
      <c r="J234" s="6">
        <v>5.58246025903457</v>
      </c>
      <c r="K234" s="48"/>
      <c r="L234" s="8">
        <f>G234/SUM($G228:$G237)</f>
        <v>0.33641876769091539</v>
      </c>
      <c r="M234" s="8">
        <f>H234/SUM($H228:$H237)</f>
        <v>0.33641876769091611</v>
      </c>
      <c r="N234" s="80">
        <f>I234/SUM($I228:$I237)</f>
        <v>0.33641876769091594</v>
      </c>
      <c r="O234" s="80">
        <f>J234/SUM($J228:$J237)</f>
        <v>0.33641876769091533</v>
      </c>
      <c r="Q234" s="104" t="s">
        <v>48</v>
      </c>
    </row>
    <row r="235" spans="2:17">
      <c r="B235" s="48" t="s">
        <v>16</v>
      </c>
      <c r="C235" s="48" t="s">
        <v>18</v>
      </c>
      <c r="D235" s="5" t="s">
        <v>17</v>
      </c>
      <c r="E235" s="62">
        <f t="shared" si="8"/>
        <v>2010</v>
      </c>
      <c r="F235" s="48" t="str">
        <f>"IND"&amp;Q235&amp;"MTBWSTE1"</f>
        <v>INDMDMTBWSTE1</v>
      </c>
      <c r="G235" s="6">
        <v>0</v>
      </c>
      <c r="H235" s="6">
        <v>0</v>
      </c>
      <c r="I235" s="6">
        <v>0</v>
      </c>
      <c r="J235" s="6">
        <v>0</v>
      </c>
      <c r="K235" s="48"/>
      <c r="L235" s="8">
        <f>G235/SUM($G228:$G237)</f>
        <v>0</v>
      </c>
      <c r="M235" s="8">
        <f>H235/SUM($H228:$H237)</f>
        <v>0</v>
      </c>
      <c r="N235" s="80">
        <f>I235/SUM($I228:$I237)</f>
        <v>0</v>
      </c>
      <c r="O235" s="80">
        <f>J235/SUM($J228:$J237)</f>
        <v>0</v>
      </c>
      <c r="Q235" s="104" t="s">
        <v>48</v>
      </c>
    </row>
    <row r="236" spans="2:17">
      <c r="B236" s="11" t="s">
        <v>16</v>
      </c>
      <c r="C236" s="11" t="s">
        <v>18</v>
      </c>
      <c r="D236" s="19" t="s">
        <v>17</v>
      </c>
      <c r="E236" s="55">
        <f t="shared" si="8"/>
        <v>2010</v>
      </c>
      <c r="F236" s="48" t="str">
        <f>"IND"&amp;Q236&amp;"MTBHETE1"</f>
        <v>INDMDMTBHETE1</v>
      </c>
      <c r="G236" s="6">
        <v>0</v>
      </c>
      <c r="H236" s="6">
        <v>0</v>
      </c>
      <c r="I236" s="6">
        <v>0</v>
      </c>
      <c r="J236" s="6">
        <v>0</v>
      </c>
      <c r="K236" s="48"/>
      <c r="L236" s="8">
        <f>G236/SUM($G228:$G237)</f>
        <v>0</v>
      </c>
      <c r="M236" s="8">
        <f>H236/SUM($H228:$H237)</f>
        <v>0</v>
      </c>
      <c r="N236" s="80">
        <f>I236/SUM($I228:$I237)</f>
        <v>0</v>
      </c>
      <c r="O236" s="80">
        <f>J236/SUM($J228:$J237)</f>
        <v>0</v>
      </c>
      <c r="Q236" s="104" t="s">
        <v>48</v>
      </c>
    </row>
    <row r="237" spans="2:17">
      <c r="B237" s="7" t="s">
        <v>16</v>
      </c>
      <c r="C237" s="7" t="s">
        <v>18</v>
      </c>
      <c r="D237" s="10" t="s">
        <v>17</v>
      </c>
      <c r="E237" s="54">
        <f t="shared" si="8"/>
        <v>2010</v>
      </c>
      <c r="F237" s="7" t="str">
        <f>"IND"&amp;Q237&amp;"MTBELCE1"</f>
        <v>INDMDMTBELCE1</v>
      </c>
      <c r="G237" s="6">
        <v>0.86175683111629398</v>
      </c>
      <c r="H237" s="6">
        <v>2.1299679162773799</v>
      </c>
      <c r="I237" s="6">
        <v>18.031398876534698</v>
      </c>
      <c r="J237" s="6">
        <v>5.9813506442377404</v>
      </c>
      <c r="K237" s="11"/>
      <c r="L237" s="9">
        <f>G237/SUM($G228:$G237)</f>
        <v>0.36045731084339494</v>
      </c>
      <c r="M237" s="9">
        <f>H237/SUM($H228:$H237)</f>
        <v>0.36045731084339461</v>
      </c>
      <c r="N237" s="9">
        <f>I237/SUM($I228:$I237)</f>
        <v>0.36045731084339505</v>
      </c>
      <c r="O237" s="9">
        <f>J237/SUM($J228:$J237)</f>
        <v>0.360457310843395</v>
      </c>
      <c r="Q237" s="104" t="s">
        <v>48</v>
      </c>
    </row>
    <row r="238" spans="2:17">
      <c r="B238" s="48" t="s">
        <v>16</v>
      </c>
      <c r="C238" s="48" t="s">
        <v>18</v>
      </c>
      <c r="D238" s="5" t="s">
        <v>17</v>
      </c>
      <c r="E238" s="62">
        <f t="shared" si="8"/>
        <v>2010</v>
      </c>
      <c r="F238" s="48" t="str">
        <f>"IND"&amp;Q238&amp;"HTBNGAE1"</f>
        <v>INDMDHTBNGAE1</v>
      </c>
      <c r="G238" s="6">
        <v>0.34502855795890802</v>
      </c>
      <c r="H238" s="6">
        <v>0.85279249565095905</v>
      </c>
      <c r="I238" s="6">
        <v>7.2193771232352004</v>
      </c>
      <c r="J238" s="6">
        <v>2.3948017734360501</v>
      </c>
      <c r="K238" s="48"/>
      <c r="L238" s="8">
        <f>G238/SUM($G238:$G245)</f>
        <v>5.5620483119429687E-2</v>
      </c>
      <c r="M238" s="8">
        <f>H238/SUM($H238:$H245)</f>
        <v>5.5620483119429638E-2</v>
      </c>
      <c r="N238" s="80">
        <f>I238/SUM($I238:$I245)</f>
        <v>5.5620483119429895E-2</v>
      </c>
      <c r="O238" s="80">
        <f>J238/SUM($J238:$J245)</f>
        <v>5.5620483119429763E-2</v>
      </c>
      <c r="Q238" s="104" t="s">
        <v>48</v>
      </c>
    </row>
    <row r="239" spans="2:17">
      <c r="B239" s="48" t="s">
        <v>16</v>
      </c>
      <c r="C239" s="48" t="s">
        <v>18</v>
      </c>
      <c r="D239" s="5" t="s">
        <v>17</v>
      </c>
      <c r="E239" s="62">
        <f t="shared" si="8"/>
        <v>2010</v>
      </c>
      <c r="F239" s="48" t="str">
        <f>"IND"&amp;Q239&amp;"HTBCOAE1"</f>
        <v>INDMDHTBCOAE1</v>
      </c>
      <c r="G239" s="6">
        <v>0</v>
      </c>
      <c r="H239" s="6">
        <v>0</v>
      </c>
      <c r="I239" s="6">
        <v>0</v>
      </c>
      <c r="J239" s="6">
        <v>0</v>
      </c>
      <c r="K239" s="48"/>
      <c r="L239" s="8">
        <f>G239/SUM($G238:$G245)</f>
        <v>0</v>
      </c>
      <c r="M239" s="8">
        <f>H239/SUM($H238:$H245)</f>
        <v>0</v>
      </c>
      <c r="N239" s="80">
        <f>I239/SUM($I238:$I245)</f>
        <v>0</v>
      </c>
      <c r="O239" s="80">
        <f>J239/SUM($J238:$J245)</f>
        <v>0</v>
      </c>
      <c r="Q239" s="104" t="s">
        <v>48</v>
      </c>
    </row>
    <row r="240" spans="2:17">
      <c r="B240" s="48" t="s">
        <v>16</v>
      </c>
      <c r="C240" s="48" t="s">
        <v>18</v>
      </c>
      <c r="D240" s="5" t="s">
        <v>17</v>
      </c>
      <c r="E240" s="62">
        <f t="shared" si="8"/>
        <v>2010</v>
      </c>
      <c r="F240" s="48" t="str">
        <f>"IND"&amp;Q240&amp;"HTBDSLE1"</f>
        <v>INDMDHTBDSLE1</v>
      </c>
      <c r="G240" s="6">
        <v>7.1962397776629203E-2</v>
      </c>
      <c r="H240" s="6">
        <v>0.17786641533674799</v>
      </c>
      <c r="I240" s="6">
        <v>1.50574112274968</v>
      </c>
      <c r="J240" s="6">
        <v>0.49948235831744298</v>
      </c>
      <c r="K240" s="48"/>
      <c r="L240" s="8">
        <f>G240/SUM($G238:$G245)</f>
        <v>1.1600730543717444E-2</v>
      </c>
      <c r="M240" s="8">
        <f>H240/SUM($H238:$H245)</f>
        <v>1.1600730543717382E-2</v>
      </c>
      <c r="N240" s="80">
        <f>I240/SUM($I238:$I245)</f>
        <v>1.1600730543717503E-2</v>
      </c>
      <c r="O240" s="80">
        <f>J240/SUM($J238:$J245)</f>
        <v>1.1600730543717451E-2</v>
      </c>
      <c r="Q240" s="104" t="s">
        <v>48</v>
      </c>
    </row>
    <row r="241" spans="2:17">
      <c r="B241" s="48" t="s">
        <v>16</v>
      </c>
      <c r="C241" s="48" t="s">
        <v>18</v>
      </c>
      <c r="D241" s="5" t="s">
        <v>17</v>
      </c>
      <c r="E241" s="62">
        <f t="shared" si="8"/>
        <v>2010</v>
      </c>
      <c r="F241" s="48" t="str">
        <f>"IND"&amp;Q241&amp;"HTBWPEE1"</f>
        <v>INDMDHTBWPEE1</v>
      </c>
      <c r="G241" s="6">
        <v>0</v>
      </c>
      <c r="H241" s="6">
        <v>0</v>
      </c>
      <c r="I241" s="6">
        <v>0</v>
      </c>
      <c r="J241" s="6">
        <v>0</v>
      </c>
      <c r="K241" s="48"/>
      <c r="L241" s="8">
        <f>G241/SUM($G238:$G245)</f>
        <v>0</v>
      </c>
      <c r="M241" s="8">
        <f>H241/SUM($H238:$H245)</f>
        <v>0</v>
      </c>
      <c r="N241" s="80">
        <f>I241/SUM($I238:$I245)</f>
        <v>0</v>
      </c>
      <c r="O241" s="80">
        <f>J241/SUM($J238:$J245)</f>
        <v>0</v>
      </c>
      <c r="Q241" s="104" t="s">
        <v>48</v>
      </c>
    </row>
    <row r="242" spans="2:17">
      <c r="B242" s="48" t="s">
        <v>16</v>
      </c>
      <c r="C242" s="48" t="s">
        <v>18</v>
      </c>
      <c r="D242" s="5" t="s">
        <v>17</v>
      </c>
      <c r="E242" s="62">
        <f t="shared" si="8"/>
        <v>2010</v>
      </c>
      <c r="F242" s="48" t="str">
        <f>"IND"&amp;Q242&amp;"HTBHFOE1"</f>
        <v>INDMDHTBHFOE1</v>
      </c>
      <c r="G242" s="6">
        <v>9.1408781623029497E-2</v>
      </c>
      <c r="H242" s="6">
        <v>0.225931219913688</v>
      </c>
      <c r="I242" s="6">
        <v>1.91263723448276</v>
      </c>
      <c r="J242" s="6">
        <v>0.63445737255329104</v>
      </c>
      <c r="K242" s="48"/>
      <c r="L242" s="8">
        <f>G242/SUM($G238:$G245)</f>
        <v>1.4735593555814766E-2</v>
      </c>
      <c r="M242" s="8">
        <f>H242/SUM($H238:$H245)</f>
        <v>1.4735593555814726E-2</v>
      </c>
      <c r="N242" s="80">
        <f>I242/SUM($I238:$I245)</f>
        <v>1.4735593555814804E-2</v>
      </c>
      <c r="O242" s="80">
        <f>J242/SUM($J238:$J245)</f>
        <v>1.4735593555814787E-2</v>
      </c>
      <c r="Q242" s="104" t="s">
        <v>48</v>
      </c>
    </row>
    <row r="243" spans="2:17">
      <c r="B243" s="48" t="s">
        <v>16</v>
      </c>
      <c r="C243" s="48" t="s">
        <v>18</v>
      </c>
      <c r="D243" s="5" t="s">
        <v>17</v>
      </c>
      <c r="E243" s="62">
        <f t="shared" si="8"/>
        <v>2010</v>
      </c>
      <c r="F243" s="48" t="str">
        <f>"IND"&amp;Q243&amp;"HTBLPGE1"</f>
        <v>INDMDHTBLPGE1</v>
      </c>
      <c r="G243" s="6">
        <v>0.45599379488632202</v>
      </c>
      <c r="H243" s="6">
        <v>1.1270605791094299</v>
      </c>
      <c r="I243" s="6">
        <v>9.5412136045028006</v>
      </c>
      <c r="J243" s="6">
        <v>3.16499815299247</v>
      </c>
      <c r="K243" s="48"/>
      <c r="L243" s="8">
        <f>G243/SUM($G238:$G245)</f>
        <v>7.3508683805993749E-2</v>
      </c>
      <c r="M243" s="8">
        <f>H243/SUM($H238:$H245)</f>
        <v>7.3508683805993735E-2</v>
      </c>
      <c r="N243" s="80">
        <f>I243/SUM($I238:$I245)</f>
        <v>7.3508683805993999E-2</v>
      </c>
      <c r="O243" s="80">
        <f>J243/SUM($J238:$J245)</f>
        <v>7.3508683805993902E-2</v>
      </c>
      <c r="Q243" s="104" t="s">
        <v>48</v>
      </c>
    </row>
    <row r="244" spans="2:17">
      <c r="B244" s="48" t="s">
        <v>16</v>
      </c>
      <c r="C244" s="48" t="s">
        <v>18</v>
      </c>
      <c r="D244" s="5" t="s">
        <v>17</v>
      </c>
      <c r="E244" s="62">
        <f t="shared" si="8"/>
        <v>2010</v>
      </c>
      <c r="F244" s="48" t="str">
        <f>"IND"&amp;Q244&amp;"HTBWSTE1"</f>
        <v>INDMDHTBWSTE1</v>
      </c>
      <c r="G244" s="6">
        <v>0</v>
      </c>
      <c r="H244" s="6">
        <v>0</v>
      </c>
      <c r="I244" s="6">
        <v>0</v>
      </c>
      <c r="J244" s="6">
        <v>0</v>
      </c>
      <c r="K244" s="48"/>
      <c r="L244" s="8">
        <f>G244/SUM($G238:$G245)</f>
        <v>0</v>
      </c>
      <c r="M244" s="8">
        <f>H244/SUM($H238:$H245)</f>
        <v>0</v>
      </c>
      <c r="N244" s="80">
        <f>I244/SUM($I238:$I245)</f>
        <v>0</v>
      </c>
      <c r="O244" s="80">
        <f>J244/SUM($J238:$J245)</f>
        <v>0</v>
      </c>
      <c r="Q244" s="104" t="s">
        <v>48</v>
      </c>
    </row>
    <row r="245" spans="2:17">
      <c r="B245" s="7" t="s">
        <v>16</v>
      </c>
      <c r="C245" s="7" t="s">
        <v>18</v>
      </c>
      <c r="D245" s="10" t="s">
        <v>17</v>
      </c>
      <c r="E245" s="54">
        <f t="shared" si="8"/>
        <v>2010</v>
      </c>
      <c r="F245" s="7" t="str">
        <f>"IND"&amp;Q245&amp;"HTBELCE1"</f>
        <v>INDMDHTBELCE1</v>
      </c>
      <c r="G245" s="6">
        <v>5.23887077989807</v>
      </c>
      <c r="H245" s="6">
        <v>12.9486953578905</v>
      </c>
      <c r="I245" s="6">
        <v>109.618125768261</v>
      </c>
      <c r="J245" s="6">
        <v>36.362372751754599</v>
      </c>
      <c r="K245" s="48"/>
      <c r="L245" s="9">
        <f>G245/SUM($G238:$G245)</f>
        <v>0.84453450897504445</v>
      </c>
      <c r="M245" s="9">
        <f>H245/SUM($H238:$H245)</f>
        <v>0.84453450897504456</v>
      </c>
      <c r="N245" s="9">
        <f>I245/SUM($I238:$I245)</f>
        <v>0.84453450897504379</v>
      </c>
      <c r="O245" s="9">
        <f>J245/SUM($J238:$J245)</f>
        <v>0.84453450897504412</v>
      </c>
      <c r="Q245" s="104" t="s">
        <v>48</v>
      </c>
    </row>
    <row r="246" spans="2:17">
      <c r="B246" s="48" t="s">
        <v>16</v>
      </c>
      <c r="C246" s="48" t="s">
        <v>18</v>
      </c>
      <c r="D246" s="5" t="s">
        <v>17</v>
      </c>
      <c r="E246" s="62">
        <f t="shared" si="8"/>
        <v>2010</v>
      </c>
      <c r="F246" s="48" t="str">
        <f>"IND"&amp;Q246&amp;"RHBNGAE1"</f>
        <v>INDMDRHBNGAE1</v>
      </c>
      <c r="G246" s="6">
        <v>0.45855113276930698</v>
      </c>
      <c r="H246" s="6">
        <v>1.1333814430064799</v>
      </c>
      <c r="I246" s="6">
        <v>9.5947233392274391</v>
      </c>
      <c r="J246" s="6">
        <v>3.1827483280321198</v>
      </c>
      <c r="K246" s="48"/>
      <c r="L246" s="8">
        <f>G246/SUM($G246:$G255)</f>
        <v>0.14424640959881058</v>
      </c>
      <c r="M246" s="8">
        <f>H246/SUM($H246:$H255)</f>
        <v>0.14424640959881083</v>
      </c>
      <c r="N246" s="80">
        <f>I246/SUM($I246:$I255)</f>
        <v>0.14424640959881069</v>
      </c>
      <c r="O246" s="80">
        <f>J246/SUM($J246:$J255)</f>
        <v>0.14424640959881072</v>
      </c>
      <c r="Q246" s="104" t="s">
        <v>48</v>
      </c>
    </row>
    <row r="247" spans="2:17">
      <c r="B247" s="11" t="s">
        <v>16</v>
      </c>
      <c r="C247" s="11" t="s">
        <v>18</v>
      </c>
      <c r="D247" s="5" t="s">
        <v>17</v>
      </c>
      <c r="E247" s="62">
        <f t="shared" si="8"/>
        <v>2010</v>
      </c>
      <c r="F247" s="48" t="str">
        <f>"IND"&amp;Q247&amp;"RHBCOAE1"</f>
        <v>INDMDRHBCOAE1</v>
      </c>
      <c r="G247" s="6">
        <v>0</v>
      </c>
      <c r="H247" s="6">
        <v>0</v>
      </c>
      <c r="I247" s="6">
        <v>0</v>
      </c>
      <c r="J247" s="6">
        <v>0</v>
      </c>
      <c r="K247" s="48"/>
      <c r="L247" s="8">
        <f>G247/SUM($G246:$G255)</f>
        <v>0</v>
      </c>
      <c r="M247" s="8">
        <f>H247/SUM($H246:$H255)</f>
        <v>0</v>
      </c>
      <c r="N247" s="80">
        <f>I247/SUM($I246:$I255)</f>
        <v>0</v>
      </c>
      <c r="O247" s="80">
        <f>J247/SUM($J246:$J255)</f>
        <v>0</v>
      </c>
      <c r="Q247" s="104" t="s">
        <v>48</v>
      </c>
    </row>
    <row r="248" spans="2:17">
      <c r="B248" s="11" t="s">
        <v>16</v>
      </c>
      <c r="C248" s="11" t="s">
        <v>18</v>
      </c>
      <c r="D248" s="5" t="s">
        <v>17</v>
      </c>
      <c r="E248" s="62">
        <f t="shared" si="8"/>
        <v>2010</v>
      </c>
      <c r="F248" s="48" t="str">
        <f>"IND"&amp;Q248&amp;"RHBDSLE1"</f>
        <v>INDMDRHBDSLE1</v>
      </c>
      <c r="G248" s="6">
        <v>1.0803797572876499</v>
      </c>
      <c r="H248" s="6">
        <v>2.6703289574593501</v>
      </c>
      <c r="I248" s="6">
        <v>22.605864715400699</v>
      </c>
      <c r="J248" s="6">
        <v>7.4987861122064503</v>
      </c>
      <c r="K248" s="48"/>
      <c r="L248" s="8">
        <f>G248/SUM($G246:$G255)</f>
        <v>0.33985501257147716</v>
      </c>
      <c r="M248" s="8">
        <f>H248/SUM($H246:$H255)</f>
        <v>0.33985501257147782</v>
      </c>
      <c r="N248" s="80">
        <f>I248/SUM($I246:$I255)</f>
        <v>0.33985501257147765</v>
      </c>
      <c r="O248" s="80">
        <f>J248/SUM($J246:$J255)</f>
        <v>0.33985501257147749</v>
      </c>
      <c r="Q248" s="104" t="s">
        <v>48</v>
      </c>
    </row>
    <row r="249" spans="2:17">
      <c r="B249" s="11" t="s">
        <v>16</v>
      </c>
      <c r="C249" s="11" t="s">
        <v>18</v>
      </c>
      <c r="D249" s="5" t="s">
        <v>17</v>
      </c>
      <c r="E249" s="62">
        <f t="shared" si="8"/>
        <v>2010</v>
      </c>
      <c r="F249" s="48" t="str">
        <f>"IND"&amp;Q249&amp;"RHBWPEE1"</f>
        <v>INDMDRHBWPEE1</v>
      </c>
      <c r="G249" s="6">
        <v>0</v>
      </c>
      <c r="H249" s="6">
        <v>0</v>
      </c>
      <c r="I249" s="6">
        <v>0</v>
      </c>
      <c r="J249" s="6">
        <v>0</v>
      </c>
      <c r="K249" s="48"/>
      <c r="L249" s="8">
        <f>G249/SUM($G246:$G255)</f>
        <v>0</v>
      </c>
      <c r="M249" s="8">
        <f>H249/SUM($H246:$H255)</f>
        <v>0</v>
      </c>
      <c r="N249" s="80">
        <f>I249/SUM($I246:$I255)</f>
        <v>0</v>
      </c>
      <c r="O249" s="80">
        <f>J249/SUM($J246:$J255)</f>
        <v>0</v>
      </c>
      <c r="Q249" s="104" t="s">
        <v>48</v>
      </c>
    </row>
    <row r="250" spans="2:17">
      <c r="B250" s="11" t="s">
        <v>16</v>
      </c>
      <c r="C250" s="11" t="s">
        <v>18</v>
      </c>
      <c r="D250" s="5" t="s">
        <v>17</v>
      </c>
      <c r="E250" s="62">
        <f t="shared" si="8"/>
        <v>2010</v>
      </c>
      <c r="F250" s="48" t="str">
        <f>"IND"&amp;Q250&amp;"RHBBGAE1"</f>
        <v>INDMDRHBBGAE1</v>
      </c>
      <c r="G250" s="6">
        <v>0</v>
      </c>
      <c r="H250" s="6">
        <v>0</v>
      </c>
      <c r="I250" s="6">
        <v>0</v>
      </c>
      <c r="J250" s="6">
        <v>0</v>
      </c>
      <c r="K250" s="48"/>
      <c r="L250" s="8">
        <f>G250/SUM($G246:$G255)</f>
        <v>0</v>
      </c>
      <c r="M250" s="8">
        <f>H250/SUM($H246:$H255)</f>
        <v>0</v>
      </c>
      <c r="N250" s="80">
        <f>I250/SUM($I246:$I255)</f>
        <v>0</v>
      </c>
      <c r="O250" s="80">
        <f>J250/SUM($J246:$J255)</f>
        <v>0</v>
      </c>
      <c r="Q250" s="104" t="s">
        <v>48</v>
      </c>
    </row>
    <row r="251" spans="2:17">
      <c r="B251" s="11" t="s">
        <v>16</v>
      </c>
      <c r="C251" s="11" t="s">
        <v>18</v>
      </c>
      <c r="D251" s="5" t="s">
        <v>17</v>
      </c>
      <c r="E251" s="62">
        <f t="shared" si="8"/>
        <v>2010</v>
      </c>
      <c r="F251" s="48" t="str">
        <f>"IND"&amp;Q251&amp;"RHBHFOE1"</f>
        <v>INDMDRHBHFOE1</v>
      </c>
      <c r="G251" s="6">
        <v>0.44919982222473198</v>
      </c>
      <c r="H251" s="6">
        <v>1.1102682041949099</v>
      </c>
      <c r="I251" s="6">
        <v>9.3990565288707995</v>
      </c>
      <c r="J251" s="6">
        <v>3.1178420048901199</v>
      </c>
      <c r="K251" s="48"/>
      <c r="L251" s="8">
        <f>G251/SUM($G246:$G255)</f>
        <v>0.14130476825348856</v>
      </c>
      <c r="M251" s="8">
        <f>H251/SUM($H246:$H255)</f>
        <v>0.14130476825348856</v>
      </c>
      <c r="N251" s="80">
        <f>I251/SUM($I246:$I255)</f>
        <v>0.14130476825348878</v>
      </c>
      <c r="O251" s="80">
        <f>J251/SUM($J246:$J255)</f>
        <v>0.14130476825348873</v>
      </c>
      <c r="Q251" s="104" t="s">
        <v>48</v>
      </c>
    </row>
    <row r="252" spans="2:17">
      <c r="B252" s="11" t="s">
        <v>16</v>
      </c>
      <c r="C252" s="11" t="s">
        <v>18</v>
      </c>
      <c r="D252" s="5" t="s">
        <v>17</v>
      </c>
      <c r="E252" s="62">
        <f t="shared" si="8"/>
        <v>2010</v>
      </c>
      <c r="F252" s="48" t="str">
        <f>"IND"&amp;Q252&amp;"RHBLPGE1"</f>
        <v>INDMDRHBLPGE1</v>
      </c>
      <c r="G252" s="6">
        <v>0.122282983461741</v>
      </c>
      <c r="H252" s="6">
        <v>0.30224167894647902</v>
      </c>
      <c r="I252" s="6">
        <v>2.5586489958601599</v>
      </c>
      <c r="J252" s="6">
        <v>0.84875149868059596</v>
      </c>
      <c r="K252" s="48"/>
      <c r="L252" s="8">
        <f>G252/SUM($G246:$G255)</f>
        <v>3.8466552711060115E-2</v>
      </c>
      <c r="M252" s="8">
        <f>H252/SUM($H246:$H255)</f>
        <v>3.8466552711060073E-2</v>
      </c>
      <c r="N252" s="80">
        <f>I252/SUM($I246:$I255)</f>
        <v>3.8466552711060045E-2</v>
      </c>
      <c r="O252" s="80">
        <f>J252/SUM($J246:$J255)</f>
        <v>3.8466552711060024E-2</v>
      </c>
      <c r="Q252" s="104" t="s">
        <v>48</v>
      </c>
    </row>
    <row r="253" spans="2:17">
      <c r="B253" s="11" t="s">
        <v>16</v>
      </c>
      <c r="C253" s="11" t="s">
        <v>18</v>
      </c>
      <c r="D253" s="19" t="s">
        <v>17</v>
      </c>
      <c r="E253" s="62">
        <f t="shared" si="8"/>
        <v>2010</v>
      </c>
      <c r="F253" s="48" t="str">
        <f>"IND"&amp;Q253&amp;"RHBWSTE1"</f>
        <v>INDMDRHBWSTE1</v>
      </c>
      <c r="G253" s="6">
        <v>0</v>
      </c>
      <c r="H253" s="6">
        <v>0</v>
      </c>
      <c r="I253" s="6">
        <v>0</v>
      </c>
      <c r="J253" s="6">
        <v>0</v>
      </c>
      <c r="K253" s="48"/>
      <c r="L253" s="8">
        <f>G253/SUM($G246:$G255)</f>
        <v>0</v>
      </c>
      <c r="M253" s="8">
        <f>H253/SUM($H246:$H255)</f>
        <v>0</v>
      </c>
      <c r="N253" s="80">
        <f>I253/SUM($I246:$I255)</f>
        <v>0</v>
      </c>
      <c r="O253" s="80">
        <f>J253/SUM($J246:$J255)</f>
        <v>0</v>
      </c>
      <c r="Q253" s="104" t="s">
        <v>48</v>
      </c>
    </row>
    <row r="254" spans="2:17">
      <c r="B254" s="11" t="s">
        <v>16</v>
      </c>
      <c r="C254" s="11" t="s">
        <v>18</v>
      </c>
      <c r="D254" s="19" t="s">
        <v>17</v>
      </c>
      <c r="E254" s="62">
        <f t="shared" si="8"/>
        <v>2010</v>
      </c>
      <c r="F254" s="48" t="str">
        <f>"IND"&amp;Q254&amp;"RHBHETE1"</f>
        <v>INDMDRHBHETE1</v>
      </c>
      <c r="G254" s="6">
        <v>0</v>
      </c>
      <c r="H254" s="6">
        <v>0</v>
      </c>
      <c r="I254" s="6">
        <v>0</v>
      </c>
      <c r="J254" s="6">
        <v>0</v>
      </c>
      <c r="K254" s="48"/>
      <c r="L254" s="8">
        <f>G254/SUM($G246:$G255)</f>
        <v>0</v>
      </c>
      <c r="M254" s="8">
        <f>H254/SUM($H246:$H255)</f>
        <v>0</v>
      </c>
      <c r="N254" s="80">
        <f>I254/SUM($I246:$I255)</f>
        <v>0</v>
      </c>
      <c r="O254" s="80">
        <f>J254/SUM($J246:$J255)</f>
        <v>0</v>
      </c>
      <c r="Q254" s="104" t="s">
        <v>48</v>
      </c>
    </row>
    <row r="255" spans="2:17" ht="15" thickBot="1">
      <c r="B255" s="26" t="s">
        <v>16</v>
      </c>
      <c r="C255" s="26" t="s">
        <v>18</v>
      </c>
      <c r="D255" s="51" t="s">
        <v>17</v>
      </c>
      <c r="E255" s="63">
        <f t="shared" si="8"/>
        <v>2010</v>
      </c>
      <c r="F255" s="26" t="str">
        <f>"IND"&amp;Q255&amp;"RHBELCE1"</f>
        <v>INDMDRHBELCE1</v>
      </c>
      <c r="G255" s="6">
        <v>1.06852943389609</v>
      </c>
      <c r="H255" s="6">
        <v>2.6410390142756701</v>
      </c>
      <c r="I255" s="6">
        <v>22.357908563300999</v>
      </c>
      <c r="J255" s="6">
        <v>7.4165344410932299</v>
      </c>
      <c r="K255" s="48"/>
      <c r="L255" s="52">
        <f>G255/SUM($G246:$G255)</f>
        <v>0.33612725686516359</v>
      </c>
      <c r="M255" s="52">
        <f>H255/SUM($H246:$H255)</f>
        <v>0.33612725686516276</v>
      </c>
      <c r="N255" s="52">
        <f>I255/SUM($I246:$I255)</f>
        <v>0.3361272568651627</v>
      </c>
      <c r="O255" s="52">
        <f>J255/SUM($J246:$J255)</f>
        <v>0.33612725686516309</v>
      </c>
      <c r="Q255" s="104" t="s">
        <v>48</v>
      </c>
    </row>
    <row r="256" spans="2:17">
      <c r="B256" s="48" t="s">
        <v>16</v>
      </c>
      <c r="C256" s="48" t="s">
        <v>18</v>
      </c>
      <c r="D256" s="5" t="s">
        <v>17</v>
      </c>
      <c r="E256" s="61">
        <v>2010</v>
      </c>
      <c r="F256" s="48" t="str">
        <f>"IND"&amp;Q256&amp;"MTBNGAE1"</f>
        <v>INDUDMTBNGAE1</v>
      </c>
      <c r="G256" s="6">
        <v>1.2137780684592001</v>
      </c>
      <c r="H256" s="6">
        <v>3.00004392184545</v>
      </c>
      <c r="I256" s="6">
        <v>25.397090814617702</v>
      </c>
      <c r="J256" s="6">
        <v>8.4246877652662793</v>
      </c>
      <c r="K256" s="48"/>
      <c r="L256" s="50">
        <f>G256/SUM($G256:$G265)</f>
        <v>9.5810531234338178E-2</v>
      </c>
      <c r="M256" s="8">
        <f>H256/SUM($H256:$H265)</f>
        <v>9.5810531234338234E-2</v>
      </c>
      <c r="N256" s="80">
        <f>I256/SUM($I256:$I265)</f>
        <v>9.581053123433847E-2</v>
      </c>
      <c r="O256" s="80">
        <f>J256/SUM($J256:$J265)</f>
        <v>9.5810531234338289E-2</v>
      </c>
      <c r="Q256" s="104" t="s">
        <v>50</v>
      </c>
    </row>
    <row r="257" spans="2:17">
      <c r="B257" s="48" t="s">
        <v>16</v>
      </c>
      <c r="C257" s="48" t="s">
        <v>18</v>
      </c>
      <c r="D257" s="5" t="s">
        <v>17</v>
      </c>
      <c r="E257" s="62">
        <f>$E$4</f>
        <v>2010</v>
      </c>
      <c r="F257" s="48" t="str">
        <f>"IND"&amp;Q257&amp;"MTBCOAE1"</f>
        <v>INDUDMTBCOAE1</v>
      </c>
      <c r="G257" s="6">
        <v>0</v>
      </c>
      <c r="H257" s="6">
        <v>0</v>
      </c>
      <c r="I257" s="6">
        <v>0</v>
      </c>
      <c r="J257" s="6">
        <v>0</v>
      </c>
      <c r="K257" s="48"/>
      <c r="L257" s="8">
        <f>G257/SUM($G256:$G265)</f>
        <v>0</v>
      </c>
      <c r="M257" s="8">
        <f>H257/SUM($H256:$H265)</f>
        <v>0</v>
      </c>
      <c r="N257" s="80">
        <f>I257/SUM($I256:$I265)</f>
        <v>0</v>
      </c>
      <c r="O257" s="80">
        <f>J257/SUM($J256:$J265)</f>
        <v>0</v>
      </c>
      <c r="Q257" s="104" t="s">
        <v>50</v>
      </c>
    </row>
    <row r="258" spans="2:17">
      <c r="B258" s="48" t="s">
        <v>16</v>
      </c>
      <c r="C258" s="48" t="s">
        <v>18</v>
      </c>
      <c r="D258" s="5" t="s">
        <v>17</v>
      </c>
      <c r="E258" s="62">
        <f t="shared" ref="E258:E283" si="9">$E$4</f>
        <v>2010</v>
      </c>
      <c r="F258" s="48" t="str">
        <f>"IND"&amp;Q258&amp;"MTBDSLE1"</f>
        <v>INDUDMTBDSLE1</v>
      </c>
      <c r="G258" s="6">
        <v>1.9239849303647201</v>
      </c>
      <c r="H258" s="6">
        <v>4.7554321881841899</v>
      </c>
      <c r="I258" s="6">
        <v>40.257458321402503</v>
      </c>
      <c r="J258" s="6">
        <v>13.354148278504001</v>
      </c>
      <c r="K258" s="48"/>
      <c r="L258" s="8">
        <f>G258/SUM($G256:$G265)</f>
        <v>0.15187127124409838</v>
      </c>
      <c r="M258" s="8">
        <f>H258/SUM($H256:$H265)</f>
        <v>0.1518712712440983</v>
      </c>
      <c r="N258" s="80">
        <f>I258/SUM($I256:$I265)</f>
        <v>0.15187127124409874</v>
      </c>
      <c r="O258" s="80">
        <f>J258/SUM($J256:$J265)</f>
        <v>0.15187127124409841</v>
      </c>
      <c r="Q258" s="104" t="s">
        <v>50</v>
      </c>
    </row>
    <row r="259" spans="2:17">
      <c r="B259" s="48" t="s">
        <v>16</v>
      </c>
      <c r="C259" s="48" t="s">
        <v>18</v>
      </c>
      <c r="D259" s="5" t="s">
        <v>17</v>
      </c>
      <c r="E259" s="62">
        <f t="shared" si="9"/>
        <v>2010</v>
      </c>
      <c r="F259" s="48" t="str">
        <f>"IND"&amp;Q259&amp;"MTBWPEE1"</f>
        <v>INDUDMTBWPEE1</v>
      </c>
      <c r="G259" s="6">
        <v>0.51984469375015396</v>
      </c>
      <c r="H259" s="6">
        <v>1.28487814561397</v>
      </c>
      <c r="I259" s="6">
        <v>10.8772297339574</v>
      </c>
      <c r="J259" s="6">
        <v>3.6081795717688299</v>
      </c>
      <c r="K259" s="48"/>
      <c r="L259" s="8">
        <f>G259/SUM($G256:$G265)</f>
        <v>4.103435179940252E-2</v>
      </c>
      <c r="M259" s="8">
        <f>H259/SUM($H256:$H265)</f>
        <v>4.1034351799402666E-2</v>
      </c>
      <c r="N259" s="80">
        <f>I259/SUM($I256:$I265)</f>
        <v>4.1034351799402659E-2</v>
      </c>
      <c r="O259" s="80">
        <f>J259/SUM($J256:$J265)</f>
        <v>4.1034351799402527E-2</v>
      </c>
      <c r="Q259" s="104" t="s">
        <v>50</v>
      </c>
    </row>
    <row r="260" spans="2:17">
      <c r="B260" s="48" t="s">
        <v>16</v>
      </c>
      <c r="C260" s="48" t="s">
        <v>18</v>
      </c>
      <c r="D260" s="5" t="s">
        <v>17</v>
      </c>
      <c r="E260" s="62">
        <f t="shared" si="9"/>
        <v>2010</v>
      </c>
      <c r="F260" s="48" t="str">
        <f>"IND"&amp;Q260&amp;"MTBBGAE1"</f>
        <v>INDUDMTBBGAE1</v>
      </c>
      <c r="G260" s="6">
        <v>0</v>
      </c>
      <c r="H260" s="6">
        <v>0</v>
      </c>
      <c r="I260" s="6">
        <v>0</v>
      </c>
      <c r="J260" s="6">
        <v>0</v>
      </c>
      <c r="K260" s="48"/>
      <c r="L260" s="8">
        <f>G260/SUM($G256:$G265)</f>
        <v>0</v>
      </c>
      <c r="M260" s="8">
        <f>H260/SUM($H256:$H265)</f>
        <v>0</v>
      </c>
      <c r="N260" s="80">
        <f>I260/SUM($I256:$I265)</f>
        <v>0</v>
      </c>
      <c r="O260" s="80">
        <f>J260/SUM($J256:$J265)</f>
        <v>0</v>
      </c>
      <c r="Q260" s="104" t="s">
        <v>50</v>
      </c>
    </row>
    <row r="261" spans="2:17">
      <c r="B261" s="48" t="s">
        <v>16</v>
      </c>
      <c r="C261" s="48" t="s">
        <v>18</v>
      </c>
      <c r="D261" s="5" t="s">
        <v>17</v>
      </c>
      <c r="E261" s="62">
        <f t="shared" si="9"/>
        <v>2010</v>
      </c>
      <c r="F261" s="48" t="str">
        <f>"IND"&amp;Q261&amp;"MTBHFOE1"</f>
        <v>INDUDMTBHFOE1</v>
      </c>
      <c r="G261" s="6">
        <v>1.0485260662921101</v>
      </c>
      <c r="H261" s="6">
        <v>2.59159753649964</v>
      </c>
      <c r="I261" s="6">
        <v>21.939358124108001</v>
      </c>
      <c r="J261" s="6">
        <v>7.2776934695049897</v>
      </c>
      <c r="K261" s="48"/>
      <c r="L261" s="8">
        <f>G261/SUM($G256:$G265)</f>
        <v>8.2766233823967639E-2</v>
      </c>
      <c r="M261" s="8">
        <f>H261/SUM($H256:$H265)</f>
        <v>8.2766233823967431E-2</v>
      </c>
      <c r="N261" s="80">
        <f>I261/SUM($I256:$I265)</f>
        <v>8.2766233823967542E-2</v>
      </c>
      <c r="O261" s="80">
        <f>J261/SUM($J256:$J265)</f>
        <v>8.2766233823967555E-2</v>
      </c>
      <c r="Q261" s="104" t="s">
        <v>50</v>
      </c>
    </row>
    <row r="262" spans="2:17">
      <c r="B262" s="48" t="s">
        <v>16</v>
      </c>
      <c r="C262" s="48" t="s">
        <v>18</v>
      </c>
      <c r="D262" s="5" t="s">
        <v>17</v>
      </c>
      <c r="E262" s="62">
        <f t="shared" si="9"/>
        <v>2010</v>
      </c>
      <c r="F262" s="48" t="str">
        <f>"IND"&amp;Q262&amp;"MTBLPGE1"</f>
        <v>INDUDMTBLPGE1</v>
      </c>
      <c r="G262" s="6">
        <v>0.42792593362664999</v>
      </c>
      <c r="H262" s="6">
        <v>1.0576864334073499</v>
      </c>
      <c r="I262" s="6">
        <v>8.9539217099566493</v>
      </c>
      <c r="J262" s="6">
        <v>2.9701824997060999</v>
      </c>
      <c r="K262" s="48"/>
      <c r="L262" s="8">
        <f>G262/SUM($G256:$G265)</f>
        <v>3.3778671814169166E-2</v>
      </c>
      <c r="M262" s="8">
        <f>H262/SUM($H256:$H265)</f>
        <v>3.3778671814169263E-2</v>
      </c>
      <c r="N262" s="80">
        <f>I262/SUM($I256:$I265)</f>
        <v>3.3778671814169214E-2</v>
      </c>
      <c r="O262" s="80">
        <f>J262/SUM($J256:$J265)</f>
        <v>3.3778671814169207E-2</v>
      </c>
      <c r="Q262" s="104" t="s">
        <v>50</v>
      </c>
    </row>
    <row r="263" spans="2:17">
      <c r="B263" s="48" t="s">
        <v>16</v>
      </c>
      <c r="C263" s="48" t="s">
        <v>18</v>
      </c>
      <c r="D263" s="5" t="s">
        <v>17</v>
      </c>
      <c r="E263" s="62">
        <f t="shared" si="9"/>
        <v>2010</v>
      </c>
      <c r="F263" s="48" t="str">
        <f>"IND"&amp;Q263&amp;"MTBWSTE1"</f>
        <v>INDUDMTBWSTE1</v>
      </c>
      <c r="G263" s="6">
        <v>0</v>
      </c>
      <c r="H263" s="6">
        <v>0</v>
      </c>
      <c r="I263" s="6">
        <v>0</v>
      </c>
      <c r="J263" s="6">
        <v>0</v>
      </c>
      <c r="K263" s="48"/>
      <c r="L263" s="8">
        <f>G263/SUM($G256:$G265)</f>
        <v>0</v>
      </c>
      <c r="M263" s="8">
        <f>H263/SUM($H256:$H265)</f>
        <v>0</v>
      </c>
      <c r="N263" s="80">
        <f>I263/SUM($I256:$I265)</f>
        <v>0</v>
      </c>
      <c r="O263" s="80">
        <f>J263/SUM($J256:$J265)</f>
        <v>0</v>
      </c>
      <c r="Q263" s="104" t="s">
        <v>50</v>
      </c>
    </row>
    <row r="264" spans="2:17">
      <c r="B264" s="11" t="s">
        <v>16</v>
      </c>
      <c r="C264" s="11" t="s">
        <v>18</v>
      </c>
      <c r="D264" s="19" t="s">
        <v>17</v>
      </c>
      <c r="E264" s="55">
        <f t="shared" si="9"/>
        <v>2010</v>
      </c>
      <c r="F264" s="48" t="str">
        <f>"IND"&amp;Q264&amp;"MTBHETE1"</f>
        <v>INDUDMTBHETE1</v>
      </c>
      <c r="G264" s="6">
        <v>0</v>
      </c>
      <c r="H264" s="6">
        <v>0</v>
      </c>
      <c r="I264" s="6">
        <v>0</v>
      </c>
      <c r="J264" s="6">
        <v>0</v>
      </c>
      <c r="K264" s="48"/>
      <c r="L264" s="8">
        <f>G264/SUM($G256:$G265)</f>
        <v>0</v>
      </c>
      <c r="M264" s="8">
        <f>H264/SUM($H256:$H265)</f>
        <v>0</v>
      </c>
      <c r="N264" s="80">
        <f>I264/SUM($I256:$I265)</f>
        <v>0</v>
      </c>
      <c r="O264" s="80">
        <f>J264/SUM($J256:$J265)</f>
        <v>0</v>
      </c>
      <c r="Q264" s="104" t="s">
        <v>50</v>
      </c>
    </row>
    <row r="265" spans="2:17">
      <c r="B265" s="7" t="s">
        <v>16</v>
      </c>
      <c r="C265" s="7" t="s">
        <v>18</v>
      </c>
      <c r="D265" s="10" t="s">
        <v>17</v>
      </c>
      <c r="E265" s="54">
        <f t="shared" si="9"/>
        <v>2010</v>
      </c>
      <c r="F265" s="7" t="str">
        <f>"IND"&amp;Q265&amp;"MTBELCE1"</f>
        <v>INDUDMTBELCE1</v>
      </c>
      <c r="G265" s="6">
        <v>7.5344648717899902</v>
      </c>
      <c r="H265" s="6">
        <v>18.622618195487199</v>
      </c>
      <c r="I265" s="6">
        <v>157.65113372933601</v>
      </c>
      <c r="J265" s="6">
        <v>52.295815580005502</v>
      </c>
      <c r="K265" s="11"/>
      <c r="L265" s="9">
        <f>G265/SUM($G256:$G265)</f>
        <v>0.59473894008402406</v>
      </c>
      <c r="M265" s="9">
        <f>H265/SUM($H256:$H265)</f>
        <v>0.59473894008402417</v>
      </c>
      <c r="N265" s="9">
        <f>I265/SUM($I256:$I265)</f>
        <v>0.59473894008402339</v>
      </c>
      <c r="O265" s="9">
        <f>J265/SUM($J256:$J265)</f>
        <v>0.59473894008402406</v>
      </c>
      <c r="Q265" s="104" t="s">
        <v>50</v>
      </c>
    </row>
    <row r="266" spans="2:17">
      <c r="B266" s="48" t="s">
        <v>16</v>
      </c>
      <c r="C266" s="48" t="s">
        <v>18</v>
      </c>
      <c r="D266" s="5" t="s">
        <v>17</v>
      </c>
      <c r="E266" s="62">
        <f t="shared" si="9"/>
        <v>2010</v>
      </c>
      <c r="F266" s="48" t="str">
        <f>"IND"&amp;Q266&amp;"HTBNGAE1"</f>
        <v>INDUDHTBNGAE1</v>
      </c>
      <c r="G266" s="6">
        <v>0</v>
      </c>
      <c r="H266" s="6">
        <v>0</v>
      </c>
      <c r="I266" s="6">
        <v>0</v>
      </c>
      <c r="J266" s="6">
        <v>0</v>
      </c>
      <c r="K266" s="48"/>
      <c r="L266" s="8" t="e">
        <f>G266/SUM($G266:$G273)</f>
        <v>#DIV/0!</v>
      </c>
      <c r="M266" s="8" t="e">
        <f>H266/SUM($H266:$H273)</f>
        <v>#DIV/0!</v>
      </c>
      <c r="N266" s="80" t="e">
        <f>I266/SUM($I266:$I273)</f>
        <v>#DIV/0!</v>
      </c>
      <c r="O266" s="80" t="e">
        <f>J266/SUM($J266:$J273)</f>
        <v>#DIV/0!</v>
      </c>
      <c r="Q266" s="104" t="s">
        <v>50</v>
      </c>
    </row>
    <row r="267" spans="2:17">
      <c r="B267" s="48" t="s">
        <v>16</v>
      </c>
      <c r="C267" s="48" t="s">
        <v>18</v>
      </c>
      <c r="D267" s="5" t="s">
        <v>17</v>
      </c>
      <c r="E267" s="62">
        <f t="shared" si="9"/>
        <v>2010</v>
      </c>
      <c r="F267" s="48" t="str">
        <f>"IND"&amp;Q267&amp;"HTBCOAE1"</f>
        <v>INDUDHTBCOAE1</v>
      </c>
      <c r="G267" s="6">
        <v>0</v>
      </c>
      <c r="H267" s="6">
        <v>0</v>
      </c>
      <c r="I267" s="6">
        <v>0</v>
      </c>
      <c r="J267" s="6">
        <v>0</v>
      </c>
      <c r="K267" s="48"/>
      <c r="L267" s="8" t="e">
        <f>G267/SUM($G266:$G273)</f>
        <v>#DIV/0!</v>
      </c>
      <c r="M267" s="8" t="e">
        <f>H267/SUM($H266:$H273)</f>
        <v>#DIV/0!</v>
      </c>
      <c r="N267" s="80" t="e">
        <f>I267/SUM($I266:$I273)</f>
        <v>#DIV/0!</v>
      </c>
      <c r="O267" s="80" t="e">
        <f>J267/SUM($J266:$J273)</f>
        <v>#DIV/0!</v>
      </c>
      <c r="Q267" s="104" t="s">
        <v>50</v>
      </c>
    </row>
    <row r="268" spans="2:17">
      <c r="B268" s="48" t="s">
        <v>16</v>
      </c>
      <c r="C268" s="48" t="s">
        <v>18</v>
      </c>
      <c r="D268" s="5" t="s">
        <v>17</v>
      </c>
      <c r="E268" s="62">
        <f t="shared" si="9"/>
        <v>2010</v>
      </c>
      <c r="F268" s="48" t="str">
        <f>"IND"&amp;Q268&amp;"HTBDSLE1"</f>
        <v>INDUDHTBDSLE1</v>
      </c>
      <c r="G268" s="6">
        <v>0</v>
      </c>
      <c r="H268" s="6">
        <v>0</v>
      </c>
      <c r="I268" s="6">
        <v>0</v>
      </c>
      <c r="J268" s="6">
        <v>0</v>
      </c>
      <c r="K268" s="48"/>
      <c r="L268" s="8" t="e">
        <f>G268/SUM($G266:$G273)</f>
        <v>#DIV/0!</v>
      </c>
      <c r="M268" s="8" t="e">
        <f>H268/SUM($H266:$H273)</f>
        <v>#DIV/0!</v>
      </c>
      <c r="N268" s="80" t="e">
        <f>I268/SUM($I266:$I273)</f>
        <v>#DIV/0!</v>
      </c>
      <c r="O268" s="80" t="e">
        <f>J268/SUM($J266:$J273)</f>
        <v>#DIV/0!</v>
      </c>
      <c r="Q268" s="104" t="s">
        <v>50</v>
      </c>
    </row>
    <row r="269" spans="2:17">
      <c r="B269" s="48" t="s">
        <v>16</v>
      </c>
      <c r="C269" s="48" t="s">
        <v>18</v>
      </c>
      <c r="D269" s="5" t="s">
        <v>17</v>
      </c>
      <c r="E269" s="62">
        <f t="shared" si="9"/>
        <v>2010</v>
      </c>
      <c r="F269" s="48" t="str">
        <f>"IND"&amp;Q269&amp;"HTBWPEE1"</f>
        <v>INDUDHTBWPEE1</v>
      </c>
      <c r="G269" s="6">
        <v>0</v>
      </c>
      <c r="H269" s="6">
        <v>0</v>
      </c>
      <c r="I269" s="6">
        <v>0</v>
      </c>
      <c r="J269" s="6">
        <v>0</v>
      </c>
      <c r="K269" s="48"/>
      <c r="L269" s="8" t="e">
        <f>G269/SUM($G266:$G273)</f>
        <v>#DIV/0!</v>
      </c>
      <c r="M269" s="8" t="e">
        <f>H269/SUM($H266:$H273)</f>
        <v>#DIV/0!</v>
      </c>
      <c r="N269" s="80" t="e">
        <f>I269/SUM($I266:$I273)</f>
        <v>#DIV/0!</v>
      </c>
      <c r="O269" s="80" t="e">
        <f>J269/SUM($J266:$J273)</f>
        <v>#DIV/0!</v>
      </c>
      <c r="Q269" s="104" t="s">
        <v>50</v>
      </c>
    </row>
    <row r="270" spans="2:17">
      <c r="B270" s="48" t="s">
        <v>16</v>
      </c>
      <c r="C270" s="48" t="s">
        <v>18</v>
      </c>
      <c r="D270" s="5" t="s">
        <v>17</v>
      </c>
      <c r="E270" s="62">
        <f t="shared" si="9"/>
        <v>2010</v>
      </c>
      <c r="F270" s="48" t="str">
        <f>"IND"&amp;Q270&amp;"HTBHFOE1"</f>
        <v>INDUDHTBHFOE1</v>
      </c>
      <c r="G270" s="6">
        <v>0</v>
      </c>
      <c r="H270" s="6">
        <v>0</v>
      </c>
      <c r="I270" s="6">
        <v>0</v>
      </c>
      <c r="J270" s="6">
        <v>0</v>
      </c>
      <c r="K270" s="48"/>
      <c r="L270" s="8" t="e">
        <f>G270/SUM($G266:$G273)</f>
        <v>#DIV/0!</v>
      </c>
      <c r="M270" s="8" t="e">
        <f>H270/SUM($H266:$H273)</f>
        <v>#DIV/0!</v>
      </c>
      <c r="N270" s="80" t="e">
        <f>I270/SUM($I266:$I273)</f>
        <v>#DIV/0!</v>
      </c>
      <c r="O270" s="80" t="e">
        <f>J270/SUM($J266:$J273)</f>
        <v>#DIV/0!</v>
      </c>
      <c r="Q270" s="104" t="s">
        <v>50</v>
      </c>
    </row>
    <row r="271" spans="2:17">
      <c r="B271" s="48" t="s">
        <v>16</v>
      </c>
      <c r="C271" s="48" t="s">
        <v>18</v>
      </c>
      <c r="D271" s="5" t="s">
        <v>17</v>
      </c>
      <c r="E271" s="62">
        <f t="shared" si="9"/>
        <v>2010</v>
      </c>
      <c r="F271" s="48" t="str">
        <f>"IND"&amp;Q271&amp;"HTBLPGE1"</f>
        <v>INDUDHTBLPGE1</v>
      </c>
      <c r="G271" s="6">
        <v>0</v>
      </c>
      <c r="H271" s="6">
        <v>0</v>
      </c>
      <c r="I271" s="6">
        <v>0</v>
      </c>
      <c r="J271" s="6">
        <v>0</v>
      </c>
      <c r="K271" s="48"/>
      <c r="L271" s="8" t="e">
        <f>G271/SUM($G266:$G273)</f>
        <v>#DIV/0!</v>
      </c>
      <c r="M271" s="8" t="e">
        <f>H271/SUM($H266:$H273)</f>
        <v>#DIV/0!</v>
      </c>
      <c r="N271" s="80" t="e">
        <f>I271/SUM($I266:$I273)</f>
        <v>#DIV/0!</v>
      </c>
      <c r="O271" s="80" t="e">
        <f>J271/SUM($J266:$J273)</f>
        <v>#DIV/0!</v>
      </c>
      <c r="Q271" s="104" t="s">
        <v>50</v>
      </c>
    </row>
    <row r="272" spans="2:17">
      <c r="B272" s="48" t="s">
        <v>16</v>
      </c>
      <c r="C272" s="48" t="s">
        <v>18</v>
      </c>
      <c r="D272" s="5" t="s">
        <v>17</v>
      </c>
      <c r="E272" s="62">
        <f t="shared" si="9"/>
        <v>2010</v>
      </c>
      <c r="F272" s="48" t="str">
        <f>"IND"&amp;Q272&amp;"HTBWSTE1"</f>
        <v>INDUDHTBWSTE1</v>
      </c>
      <c r="G272" s="6">
        <v>0</v>
      </c>
      <c r="H272" s="6">
        <v>0</v>
      </c>
      <c r="I272" s="6">
        <v>0</v>
      </c>
      <c r="J272" s="6">
        <v>0</v>
      </c>
      <c r="K272" s="48"/>
      <c r="L272" s="8" t="e">
        <f>G272/SUM($G266:$G273)</f>
        <v>#DIV/0!</v>
      </c>
      <c r="M272" s="8" t="e">
        <f>H272/SUM($H266:$H273)</f>
        <v>#DIV/0!</v>
      </c>
      <c r="N272" s="80" t="e">
        <f>I272/SUM($I266:$I273)</f>
        <v>#DIV/0!</v>
      </c>
      <c r="O272" s="80" t="e">
        <f>J272/SUM($J266:$J273)</f>
        <v>#DIV/0!</v>
      </c>
      <c r="Q272" s="104" t="s">
        <v>50</v>
      </c>
    </row>
    <row r="273" spans="2:17">
      <c r="B273" s="7" t="s">
        <v>16</v>
      </c>
      <c r="C273" s="7" t="s">
        <v>18</v>
      </c>
      <c r="D273" s="10" t="s">
        <v>17</v>
      </c>
      <c r="E273" s="54">
        <f t="shared" si="9"/>
        <v>2010</v>
      </c>
      <c r="F273" s="7" t="str">
        <f>"IND"&amp;Q273&amp;"HTBELCE1"</f>
        <v>INDUDHTBELCE1</v>
      </c>
      <c r="G273" s="6">
        <v>0</v>
      </c>
      <c r="H273" s="6">
        <v>0</v>
      </c>
      <c r="I273" s="6">
        <v>0</v>
      </c>
      <c r="J273" s="6">
        <v>0</v>
      </c>
      <c r="K273" s="48"/>
      <c r="L273" s="9" t="e">
        <f>G273/SUM($G266:$G273)</f>
        <v>#DIV/0!</v>
      </c>
      <c r="M273" s="9" t="e">
        <f>H273/SUM($H266:$H273)</f>
        <v>#DIV/0!</v>
      </c>
      <c r="N273" s="9" t="e">
        <f>I273/SUM($I266:$I273)</f>
        <v>#DIV/0!</v>
      </c>
      <c r="O273" s="9" t="e">
        <f>J273/SUM($J266:$J273)</f>
        <v>#DIV/0!</v>
      </c>
      <c r="Q273" s="104" t="s">
        <v>50</v>
      </c>
    </row>
    <row r="274" spans="2:17">
      <c r="B274" s="48" t="s">
        <v>16</v>
      </c>
      <c r="C274" s="48" t="s">
        <v>18</v>
      </c>
      <c r="D274" s="5" t="s">
        <v>17</v>
      </c>
      <c r="E274" s="62">
        <f t="shared" si="9"/>
        <v>2010</v>
      </c>
      <c r="F274" s="48" t="str">
        <f>"IND"&amp;Q274&amp;"RHBNGAE1"</f>
        <v>INDUDRHBNGAE1</v>
      </c>
      <c r="G274" s="6">
        <v>7.3714072706565101</v>
      </c>
      <c r="H274" s="6">
        <v>18.2195956183762</v>
      </c>
      <c r="I274" s="6">
        <v>154.23931668336101</v>
      </c>
      <c r="J274" s="6">
        <v>51.164052358211002</v>
      </c>
      <c r="K274" s="48"/>
      <c r="L274" s="8">
        <f>G274/SUM($G274:$G283)</f>
        <v>4.8854972095869899E-2</v>
      </c>
      <c r="M274" s="8">
        <f>H274/SUM($H274:$H283)</f>
        <v>4.8854972095869829E-2</v>
      </c>
      <c r="N274" s="80">
        <f>I274/SUM($I274:$I283)</f>
        <v>4.8854972095870051E-2</v>
      </c>
      <c r="O274" s="80">
        <f>J274/SUM($J274:$J283)</f>
        <v>4.8854972095869892E-2</v>
      </c>
      <c r="Q274" s="104" t="s">
        <v>50</v>
      </c>
    </row>
    <row r="275" spans="2:17">
      <c r="B275" s="11" t="s">
        <v>16</v>
      </c>
      <c r="C275" s="11" t="s">
        <v>18</v>
      </c>
      <c r="D275" s="5" t="s">
        <v>17</v>
      </c>
      <c r="E275" s="62">
        <f t="shared" si="9"/>
        <v>2010</v>
      </c>
      <c r="F275" s="48" t="str">
        <f>"IND"&amp;Q275&amp;"RHBCOAE1"</f>
        <v>INDUDRHBCOAE1</v>
      </c>
      <c r="G275" s="6">
        <v>0</v>
      </c>
      <c r="H275" s="6">
        <v>0</v>
      </c>
      <c r="I275" s="6">
        <v>0</v>
      </c>
      <c r="J275" s="6">
        <v>0</v>
      </c>
      <c r="K275" s="48"/>
      <c r="L275" s="8">
        <f>G275/SUM($G274:$G283)</f>
        <v>0</v>
      </c>
      <c r="M275" s="8">
        <f>H275/SUM($H274:$H283)</f>
        <v>0</v>
      </c>
      <c r="N275" s="80">
        <f>I275/SUM($I274:$I283)</f>
        <v>0</v>
      </c>
      <c r="O275" s="80">
        <f>J275/SUM($J274:$J283)</f>
        <v>0</v>
      </c>
      <c r="Q275" s="104" t="s">
        <v>50</v>
      </c>
    </row>
    <row r="276" spans="2:17">
      <c r="B276" s="11" t="s">
        <v>16</v>
      </c>
      <c r="C276" s="11" t="s">
        <v>18</v>
      </c>
      <c r="D276" s="5" t="s">
        <v>17</v>
      </c>
      <c r="E276" s="62">
        <f t="shared" si="9"/>
        <v>2010</v>
      </c>
      <c r="F276" s="48" t="str">
        <f>"IND"&amp;Q276&amp;"RHBDSLE1"</f>
        <v>INDUDRHBDSLE1</v>
      </c>
      <c r="G276" s="6">
        <v>11.194208480094</v>
      </c>
      <c r="H276" s="6">
        <v>27.668251703713899</v>
      </c>
      <c r="I276" s="6">
        <v>234.227604497426</v>
      </c>
      <c r="J276" s="6">
        <v>77.697656330044495</v>
      </c>
      <c r="K276" s="48"/>
      <c r="L276" s="8">
        <f>G276/SUM($G274:$G283)</f>
        <v>7.4191090364436663E-2</v>
      </c>
      <c r="M276" s="8">
        <f>H276/SUM($H274:$H283)</f>
        <v>7.4191090364436788E-2</v>
      </c>
      <c r="N276" s="80">
        <f>I276/SUM($I274:$I283)</f>
        <v>7.4191090364436885E-2</v>
      </c>
      <c r="O276" s="80">
        <f>J276/SUM($J274:$J283)</f>
        <v>7.4191090364436885E-2</v>
      </c>
      <c r="Q276" s="104" t="s">
        <v>50</v>
      </c>
    </row>
    <row r="277" spans="2:17">
      <c r="B277" s="11" t="s">
        <v>16</v>
      </c>
      <c r="C277" s="11" t="s">
        <v>18</v>
      </c>
      <c r="D277" s="5" t="s">
        <v>17</v>
      </c>
      <c r="E277" s="62">
        <f t="shared" si="9"/>
        <v>2010</v>
      </c>
      <c r="F277" s="48" t="str">
        <f>"IND"&amp;Q277&amp;"RHBWPEE1"</f>
        <v>INDUDRHBWPEE1</v>
      </c>
      <c r="G277" s="6">
        <v>2.5995501685331699</v>
      </c>
      <c r="H277" s="6">
        <v>6.4251982181060301</v>
      </c>
      <c r="I277" s="6">
        <v>54.392984535632799</v>
      </c>
      <c r="J277" s="6">
        <v>18.043165442788201</v>
      </c>
      <c r="K277" s="48"/>
      <c r="L277" s="8">
        <f>G277/SUM($G274:$G283)</f>
        <v>1.7228860959976638E-2</v>
      </c>
      <c r="M277" s="8">
        <f>H277/SUM($H274:$H283)</f>
        <v>1.7228860959976611E-2</v>
      </c>
      <c r="N277" s="80">
        <f>I277/SUM($I274:$I283)</f>
        <v>1.7228860959976635E-2</v>
      </c>
      <c r="O277" s="80">
        <f>J277/SUM($J274:$J283)</f>
        <v>1.7228860959976625E-2</v>
      </c>
      <c r="Q277" s="104" t="s">
        <v>50</v>
      </c>
    </row>
    <row r="278" spans="2:17">
      <c r="B278" s="11" t="s">
        <v>16</v>
      </c>
      <c r="C278" s="11" t="s">
        <v>18</v>
      </c>
      <c r="D278" s="5" t="s">
        <v>17</v>
      </c>
      <c r="E278" s="62">
        <f t="shared" si="9"/>
        <v>2010</v>
      </c>
      <c r="F278" s="48" t="str">
        <f>"IND"&amp;Q278&amp;"RHBBGAE1"</f>
        <v>INDUDRHBBGAE1</v>
      </c>
      <c r="G278" s="6">
        <v>0</v>
      </c>
      <c r="H278" s="6">
        <v>0</v>
      </c>
      <c r="I278" s="6">
        <v>0</v>
      </c>
      <c r="J278" s="6">
        <v>0</v>
      </c>
      <c r="K278" s="48"/>
      <c r="L278" s="8">
        <f>G278/SUM($G274:$G283)</f>
        <v>0</v>
      </c>
      <c r="M278" s="8">
        <f>H278/SUM($H274:$H283)</f>
        <v>0</v>
      </c>
      <c r="N278" s="80">
        <f>I278/SUM($I274:$I283)</f>
        <v>0</v>
      </c>
      <c r="O278" s="80">
        <f>J278/SUM($J274:$J283)</f>
        <v>0</v>
      </c>
      <c r="Q278" s="104" t="s">
        <v>50</v>
      </c>
    </row>
    <row r="279" spans="2:17">
      <c r="B279" s="11" t="s">
        <v>16</v>
      </c>
      <c r="C279" s="11" t="s">
        <v>18</v>
      </c>
      <c r="D279" s="5" t="s">
        <v>17</v>
      </c>
      <c r="E279" s="62">
        <f t="shared" si="9"/>
        <v>2010</v>
      </c>
      <c r="F279" s="48" t="str">
        <f>"IND"&amp;Q279&amp;"RHBHFOE1"</f>
        <v>INDUDRHBHFOE1</v>
      </c>
      <c r="G279" s="6">
        <v>3.98401740449125</v>
      </c>
      <c r="H279" s="6">
        <v>9.8471273369133208</v>
      </c>
      <c r="I279" s="6">
        <v>83.361575281488697</v>
      </c>
      <c r="J279" s="6">
        <v>27.652586215231601</v>
      </c>
      <c r="K279" s="48"/>
      <c r="L279" s="8">
        <f>G279/SUM($G274:$G283)</f>
        <v>2.6404599824606509E-2</v>
      </c>
      <c r="M279" s="8">
        <f>H279/SUM($H274:$H283)</f>
        <v>2.6404599824606481E-2</v>
      </c>
      <c r="N279" s="80">
        <f>I279/SUM($I274:$I283)</f>
        <v>2.6404599824606502E-2</v>
      </c>
      <c r="O279" s="80">
        <f>J279/SUM($J274:$J283)</f>
        <v>2.6404599824606505E-2</v>
      </c>
      <c r="Q279" s="104" t="s">
        <v>50</v>
      </c>
    </row>
    <row r="280" spans="2:17">
      <c r="B280" s="11" t="s">
        <v>16</v>
      </c>
      <c r="C280" s="11" t="s">
        <v>18</v>
      </c>
      <c r="D280" s="5" t="s">
        <v>17</v>
      </c>
      <c r="E280" s="62">
        <f t="shared" si="9"/>
        <v>2010</v>
      </c>
      <c r="F280" s="48" t="str">
        <f>"IND"&amp;Q280&amp;"RHBLPGE1"</f>
        <v>INDUDRHBLPGE1</v>
      </c>
      <c r="G280" s="6">
        <v>0</v>
      </c>
      <c r="H280" s="6">
        <v>0</v>
      </c>
      <c r="I280" s="6">
        <v>0</v>
      </c>
      <c r="J280" s="6">
        <v>0</v>
      </c>
      <c r="K280" s="48"/>
      <c r="L280" s="8">
        <f>G280/SUM($G274:$G283)</f>
        <v>0</v>
      </c>
      <c r="M280" s="8">
        <f>H280/SUM($H274:$H283)</f>
        <v>0</v>
      </c>
      <c r="N280" s="80">
        <f>I280/SUM($I274:$I283)</f>
        <v>0</v>
      </c>
      <c r="O280" s="80">
        <f>J280/SUM($J274:$J283)</f>
        <v>0</v>
      </c>
      <c r="Q280" s="104" t="s">
        <v>50</v>
      </c>
    </row>
    <row r="281" spans="2:17">
      <c r="B281" s="11" t="s">
        <v>16</v>
      </c>
      <c r="C281" s="11" t="s">
        <v>18</v>
      </c>
      <c r="D281" s="19" t="s">
        <v>17</v>
      </c>
      <c r="E281" s="62">
        <f t="shared" si="9"/>
        <v>2010</v>
      </c>
      <c r="F281" s="48" t="str">
        <f>"IND"&amp;Q281&amp;"RHBWSTE1"</f>
        <v>INDUDRHBWSTE1</v>
      </c>
      <c r="G281" s="6">
        <v>0</v>
      </c>
      <c r="H281" s="6">
        <v>0</v>
      </c>
      <c r="I281" s="6">
        <v>0</v>
      </c>
      <c r="J281" s="6">
        <v>0</v>
      </c>
      <c r="K281" s="48"/>
      <c r="L281" s="8">
        <f>G281/SUM($G274:$G283)</f>
        <v>0</v>
      </c>
      <c r="M281" s="8">
        <f>H281/SUM($H274:$H283)</f>
        <v>0</v>
      </c>
      <c r="N281" s="80">
        <f>I281/SUM($I274:$I283)</f>
        <v>0</v>
      </c>
      <c r="O281" s="80">
        <f>J281/SUM($J274:$J283)</f>
        <v>0</v>
      </c>
      <c r="Q281" s="104" t="s">
        <v>50</v>
      </c>
    </row>
    <row r="282" spans="2:17">
      <c r="B282" s="11" t="s">
        <v>16</v>
      </c>
      <c r="C282" s="11" t="s">
        <v>18</v>
      </c>
      <c r="D282" s="19" t="s">
        <v>17</v>
      </c>
      <c r="E282" s="62">
        <f t="shared" si="9"/>
        <v>2010</v>
      </c>
      <c r="F282" s="48" t="str">
        <f>"IND"&amp;Q282&amp;"RHBHETE1"</f>
        <v>INDUDRHBHETE1</v>
      </c>
      <c r="G282" s="6">
        <v>118.199861162559</v>
      </c>
      <c r="H282" s="6">
        <v>292.14959823244698</v>
      </c>
      <c r="I282" s="6">
        <v>2473.2137498838101</v>
      </c>
      <c r="J282" s="6">
        <v>820.41103729652298</v>
      </c>
      <c r="K282" s="48"/>
      <c r="L282" s="8">
        <f>G282/SUM($G274:$G283)</f>
        <v>0.78338514028654616</v>
      </c>
      <c r="M282" s="8">
        <f>H282/SUM($H274:$H283)</f>
        <v>0.78338514028654593</v>
      </c>
      <c r="N282" s="80">
        <f>I282/SUM($I274:$I283)</f>
        <v>0.78338514028654549</v>
      </c>
      <c r="O282" s="80">
        <f>J282/SUM($J274:$J283)</f>
        <v>0.78338514028654582</v>
      </c>
      <c r="Q282" s="104" t="s">
        <v>50</v>
      </c>
    </row>
    <row r="283" spans="2:17" ht="15" thickBot="1">
      <c r="B283" s="26" t="s">
        <v>16</v>
      </c>
      <c r="C283" s="26" t="s">
        <v>18</v>
      </c>
      <c r="D283" s="51" t="s">
        <v>17</v>
      </c>
      <c r="E283" s="63">
        <f t="shared" si="9"/>
        <v>2010</v>
      </c>
      <c r="F283" s="26" t="str">
        <f>"IND"&amp;Q283&amp;"RHBELCE1"</f>
        <v>INDUDRHBELCE1</v>
      </c>
      <c r="G283" s="6">
        <v>7.5344163862120297</v>
      </c>
      <c r="H283" s="6">
        <v>18.622498355734599</v>
      </c>
      <c r="I283" s="6">
        <v>157.650119217163</v>
      </c>
      <c r="J283" s="6">
        <v>52.295479047433403</v>
      </c>
      <c r="K283" s="48"/>
      <c r="L283" s="52">
        <f>G283/SUM($G274:$G283)</f>
        <v>4.993533646856424E-2</v>
      </c>
      <c r="M283" s="52">
        <f>H283/SUM($H274:$H283)</f>
        <v>4.9935336468564309E-2</v>
      </c>
      <c r="N283" s="52">
        <f>I283/SUM($I274:$I283)</f>
        <v>4.9935336468564365E-2</v>
      </c>
      <c r="O283" s="52">
        <f>J283/SUM($J274:$J283)</f>
        <v>4.9935336468564309E-2</v>
      </c>
      <c r="Q283" s="104" t="s">
        <v>50</v>
      </c>
    </row>
    <row r="284" spans="2:17">
      <c r="B284" s="48" t="s">
        <v>16</v>
      </c>
      <c r="C284" s="48" t="s">
        <v>18</v>
      </c>
      <c r="D284" s="5" t="s">
        <v>17</v>
      </c>
      <c r="E284" s="61">
        <v>2010</v>
      </c>
      <c r="F284" s="48" t="str">
        <f>"IND"&amp;Q284&amp;"MTBNGAE1"</f>
        <v>INDNDMTBNGAE1</v>
      </c>
      <c r="G284" s="6">
        <v>2.9901490125776899E-2</v>
      </c>
      <c r="H284" s="6">
        <v>7.3906248627340507E-2</v>
      </c>
      <c r="I284" s="6">
        <v>0.62565874268989297</v>
      </c>
      <c r="J284" s="6">
        <v>0.20754265097708099</v>
      </c>
      <c r="K284" s="48"/>
      <c r="L284" s="50">
        <f>G284/SUM($G284:$G293)</f>
        <v>2.0840916880617646E-2</v>
      </c>
      <c r="M284" s="8">
        <f>H284/SUM($H284:$H293)</f>
        <v>2.0840916880617739E-2</v>
      </c>
      <c r="N284" s="80">
        <f>I284/SUM($I284:$I293)</f>
        <v>2.0840916880617708E-2</v>
      </c>
      <c r="O284" s="80">
        <f>J284/SUM($J284:$J293)</f>
        <v>2.0840916880617726E-2</v>
      </c>
      <c r="Q284" s="104" t="s">
        <v>51</v>
      </c>
    </row>
    <row r="285" spans="2:17">
      <c r="B285" s="48" t="s">
        <v>16</v>
      </c>
      <c r="C285" s="48" t="s">
        <v>18</v>
      </c>
      <c r="D285" s="5" t="s">
        <v>17</v>
      </c>
      <c r="E285" s="62">
        <f>$E$4</f>
        <v>2010</v>
      </c>
      <c r="F285" s="48" t="str">
        <f>"IND"&amp;Q285&amp;"MTBCOAE1"</f>
        <v>INDNDMTBCOAE1</v>
      </c>
      <c r="G285" s="6">
        <v>0</v>
      </c>
      <c r="H285" s="6">
        <v>0</v>
      </c>
      <c r="I285" s="6">
        <v>0</v>
      </c>
      <c r="J285" s="6">
        <v>0</v>
      </c>
      <c r="K285" s="48"/>
      <c r="L285" s="8">
        <f>G285/SUM($G284:$G293)</f>
        <v>0</v>
      </c>
      <c r="M285" s="8">
        <f>H285/SUM($H284:$H293)</f>
        <v>0</v>
      </c>
      <c r="N285" s="80">
        <f>I285/SUM($I284:$I293)</f>
        <v>0</v>
      </c>
      <c r="O285" s="80">
        <f>J285/SUM($J284:$J293)</f>
        <v>0</v>
      </c>
      <c r="Q285" s="104" t="s">
        <v>51</v>
      </c>
    </row>
    <row r="286" spans="2:17">
      <c r="B286" s="48" t="s">
        <v>16</v>
      </c>
      <c r="C286" s="48" t="s">
        <v>18</v>
      </c>
      <c r="D286" s="5" t="s">
        <v>17</v>
      </c>
      <c r="E286" s="62">
        <f t="shared" ref="E286:E311" si="10">$E$4</f>
        <v>2010</v>
      </c>
      <c r="F286" s="48" t="str">
        <f>"IND"&amp;Q286&amp;"MTBDSLE1"</f>
        <v>INDNDMTBDSLE1</v>
      </c>
      <c r="G286" s="6">
        <v>0</v>
      </c>
      <c r="H286" s="6">
        <v>0</v>
      </c>
      <c r="I286" s="6">
        <v>0</v>
      </c>
      <c r="J286" s="6">
        <v>0</v>
      </c>
      <c r="K286" s="48"/>
      <c r="L286" s="8">
        <f>G286/SUM($G284:$G293)</f>
        <v>0</v>
      </c>
      <c r="M286" s="8">
        <f>H286/SUM($H284:$H293)</f>
        <v>0</v>
      </c>
      <c r="N286" s="80">
        <f>I286/SUM($I284:$I293)</f>
        <v>0</v>
      </c>
      <c r="O286" s="80">
        <f>J286/SUM($J284:$J293)</f>
        <v>0</v>
      </c>
      <c r="Q286" s="104" t="s">
        <v>51</v>
      </c>
    </row>
    <row r="287" spans="2:17">
      <c r="B287" s="48" t="s">
        <v>16</v>
      </c>
      <c r="C287" s="48" t="s">
        <v>18</v>
      </c>
      <c r="D287" s="5" t="s">
        <v>17</v>
      </c>
      <c r="E287" s="62">
        <f t="shared" si="10"/>
        <v>2010</v>
      </c>
      <c r="F287" s="48" t="str">
        <f>"IND"&amp;Q287&amp;"MTBWPEE1"</f>
        <v>INDNDMTBWPEE1</v>
      </c>
      <c r="G287" s="6">
        <v>0</v>
      </c>
      <c r="H287" s="6">
        <v>0</v>
      </c>
      <c r="I287" s="6">
        <v>0</v>
      </c>
      <c r="J287" s="6">
        <v>0</v>
      </c>
      <c r="K287" s="48"/>
      <c r="L287" s="8">
        <f>G287/SUM($G284:$G293)</f>
        <v>0</v>
      </c>
      <c r="M287" s="8">
        <f>H287/SUM($H284:$H293)</f>
        <v>0</v>
      </c>
      <c r="N287" s="80">
        <f>I287/SUM($I284:$I293)</f>
        <v>0</v>
      </c>
      <c r="O287" s="80">
        <f>J287/SUM($J284:$J293)</f>
        <v>0</v>
      </c>
      <c r="Q287" s="104" t="s">
        <v>51</v>
      </c>
    </row>
    <row r="288" spans="2:17">
      <c r="B288" s="48" t="s">
        <v>16</v>
      </c>
      <c r="C288" s="48" t="s">
        <v>18</v>
      </c>
      <c r="D288" s="5" t="s">
        <v>17</v>
      </c>
      <c r="E288" s="62">
        <f t="shared" si="10"/>
        <v>2010</v>
      </c>
      <c r="F288" s="48" t="str">
        <f>"IND"&amp;Q288&amp;"MTBBGAE1"</f>
        <v>INDNDMTBBGAE1</v>
      </c>
      <c r="G288" s="6">
        <v>0</v>
      </c>
      <c r="H288" s="6">
        <v>0</v>
      </c>
      <c r="I288" s="6">
        <v>0</v>
      </c>
      <c r="J288" s="6">
        <v>0</v>
      </c>
      <c r="K288" s="48"/>
      <c r="L288" s="8">
        <f>G288/SUM($G284:$G293)</f>
        <v>0</v>
      </c>
      <c r="M288" s="8">
        <f>H288/SUM($H284:$H293)</f>
        <v>0</v>
      </c>
      <c r="N288" s="80">
        <f>I288/SUM($I284:$I293)</f>
        <v>0</v>
      </c>
      <c r="O288" s="80">
        <f>J288/SUM($J284:$J293)</f>
        <v>0</v>
      </c>
      <c r="Q288" s="104" t="s">
        <v>51</v>
      </c>
    </row>
    <row r="289" spans="2:17">
      <c r="B289" s="48" t="s">
        <v>16</v>
      </c>
      <c r="C289" s="48" t="s">
        <v>18</v>
      </c>
      <c r="D289" s="5" t="s">
        <v>17</v>
      </c>
      <c r="E289" s="62">
        <f t="shared" si="10"/>
        <v>2010</v>
      </c>
      <c r="F289" s="48" t="str">
        <f>"IND"&amp;Q289&amp;"MTBHFOE1"</f>
        <v>INDNDMTBHFOE1</v>
      </c>
      <c r="G289" s="6">
        <v>0</v>
      </c>
      <c r="H289" s="6">
        <v>0</v>
      </c>
      <c r="I289" s="6">
        <v>0</v>
      </c>
      <c r="J289" s="6">
        <v>0</v>
      </c>
      <c r="K289" s="48"/>
      <c r="L289" s="8">
        <f>G289/SUM($G284:$G293)</f>
        <v>0</v>
      </c>
      <c r="M289" s="8">
        <f>H289/SUM($H284:$H293)</f>
        <v>0</v>
      </c>
      <c r="N289" s="80">
        <f>I289/SUM($I284:$I293)</f>
        <v>0</v>
      </c>
      <c r="O289" s="80">
        <f>J289/SUM($J284:$J293)</f>
        <v>0</v>
      </c>
      <c r="Q289" s="104" t="s">
        <v>51</v>
      </c>
    </row>
    <row r="290" spans="2:17">
      <c r="B290" s="48" t="s">
        <v>16</v>
      </c>
      <c r="C290" s="48" t="s">
        <v>18</v>
      </c>
      <c r="D290" s="5" t="s">
        <v>17</v>
      </c>
      <c r="E290" s="62">
        <f t="shared" si="10"/>
        <v>2010</v>
      </c>
      <c r="F290" s="48" t="str">
        <f>"IND"&amp;Q290&amp;"MTBLPGE1"</f>
        <v>INDNDMTBLPGE1</v>
      </c>
      <c r="G290" s="6">
        <v>0</v>
      </c>
      <c r="H290" s="6">
        <v>0</v>
      </c>
      <c r="I290" s="6">
        <v>0</v>
      </c>
      <c r="J290" s="6">
        <v>0</v>
      </c>
      <c r="K290" s="48"/>
      <c r="L290" s="8">
        <f>G290/SUM($G284:$G293)</f>
        <v>0</v>
      </c>
      <c r="M290" s="8">
        <f>H290/SUM($H284:$H293)</f>
        <v>0</v>
      </c>
      <c r="N290" s="80">
        <f>I290/SUM($I284:$I293)</f>
        <v>0</v>
      </c>
      <c r="O290" s="80">
        <f>J290/SUM($J284:$J293)</f>
        <v>0</v>
      </c>
      <c r="Q290" s="104" t="s">
        <v>51</v>
      </c>
    </row>
    <row r="291" spans="2:17">
      <c r="B291" s="48" t="s">
        <v>16</v>
      </c>
      <c r="C291" s="48" t="s">
        <v>18</v>
      </c>
      <c r="D291" s="5" t="s">
        <v>17</v>
      </c>
      <c r="E291" s="62">
        <f t="shared" si="10"/>
        <v>2010</v>
      </c>
      <c r="F291" s="48" t="str">
        <f>"IND"&amp;Q291&amp;"MTBWSTE1"</f>
        <v>INDNDMTBWSTE1</v>
      </c>
      <c r="G291" s="6">
        <v>0</v>
      </c>
      <c r="H291" s="6">
        <v>0</v>
      </c>
      <c r="I291" s="6">
        <v>0</v>
      </c>
      <c r="J291" s="6">
        <v>0</v>
      </c>
      <c r="K291" s="48"/>
      <c r="L291" s="8">
        <f>G291/SUM($G284:$G293)</f>
        <v>0</v>
      </c>
      <c r="M291" s="8">
        <f>H291/SUM($H284:$H293)</f>
        <v>0</v>
      </c>
      <c r="N291" s="80">
        <f>I291/SUM($I284:$I293)</f>
        <v>0</v>
      </c>
      <c r="O291" s="80">
        <f>J291/SUM($J284:$J293)</f>
        <v>0</v>
      </c>
      <c r="Q291" s="104" t="s">
        <v>51</v>
      </c>
    </row>
    <row r="292" spans="2:17">
      <c r="B292" s="11" t="s">
        <v>16</v>
      </c>
      <c r="C292" s="11" t="s">
        <v>18</v>
      </c>
      <c r="D292" s="19" t="s">
        <v>17</v>
      </c>
      <c r="E292" s="55">
        <f t="shared" si="10"/>
        <v>2010</v>
      </c>
      <c r="F292" s="48" t="str">
        <f>"IND"&amp;Q292&amp;"MTBHETE1"</f>
        <v>INDNDMTBHETE1</v>
      </c>
      <c r="G292" s="6">
        <v>0</v>
      </c>
      <c r="H292" s="6">
        <v>0</v>
      </c>
      <c r="I292" s="6">
        <v>0</v>
      </c>
      <c r="J292" s="6">
        <v>0</v>
      </c>
      <c r="K292" s="48"/>
      <c r="L292" s="8">
        <f>G292/SUM($G284:$G293)</f>
        <v>0</v>
      </c>
      <c r="M292" s="8">
        <f>H292/SUM($H284:$H293)</f>
        <v>0</v>
      </c>
      <c r="N292" s="80">
        <f>I292/SUM($I284:$I293)</f>
        <v>0</v>
      </c>
      <c r="O292" s="80">
        <f>J292/SUM($J284:$J293)</f>
        <v>0</v>
      </c>
      <c r="Q292" s="104" t="s">
        <v>51</v>
      </c>
    </row>
    <row r="293" spans="2:17">
      <c r="B293" s="7" t="s">
        <v>16</v>
      </c>
      <c r="C293" s="7" t="s">
        <v>18</v>
      </c>
      <c r="D293" s="10" t="s">
        <v>17</v>
      </c>
      <c r="E293" s="54">
        <f t="shared" si="10"/>
        <v>2010</v>
      </c>
      <c r="F293" s="7" t="str">
        <f>"IND"&amp;Q293&amp;"MTBELCE1"</f>
        <v>INDNDMTBELCE1</v>
      </c>
      <c r="G293" s="6">
        <v>1.4048477724455699</v>
      </c>
      <c r="H293" s="6">
        <v>3.4723028289624298</v>
      </c>
      <c r="I293" s="6">
        <v>29.395033066304499</v>
      </c>
      <c r="J293" s="6">
        <v>9.7508796279437604</v>
      </c>
      <c r="K293" s="11"/>
      <c r="L293" s="9">
        <f>G293/SUM($G284:$G293)</f>
        <v>0.97915908311938238</v>
      </c>
      <c r="M293" s="9">
        <f>H293/SUM($H284:$H293)</f>
        <v>0.97915908311938227</v>
      </c>
      <c r="N293" s="9">
        <f>I293/SUM($I284:$I293)</f>
        <v>0.97915908311938227</v>
      </c>
      <c r="O293" s="9">
        <f>J293/SUM($J284:$J293)</f>
        <v>0.97915908311938238</v>
      </c>
      <c r="Q293" s="104" t="s">
        <v>51</v>
      </c>
    </row>
    <row r="294" spans="2:17">
      <c r="B294" s="48" t="s">
        <v>16</v>
      </c>
      <c r="C294" s="48" t="s">
        <v>18</v>
      </c>
      <c r="D294" s="5" t="s">
        <v>17</v>
      </c>
      <c r="E294" s="62">
        <f t="shared" si="10"/>
        <v>2010</v>
      </c>
      <c r="F294" s="48" t="str">
        <f>"IND"&amp;Q294&amp;"HTBNGAE1"</f>
        <v>INDNDHTBNGAE1</v>
      </c>
      <c r="G294" s="6">
        <v>0</v>
      </c>
      <c r="H294" s="6">
        <v>0</v>
      </c>
      <c r="I294" s="6">
        <v>0</v>
      </c>
      <c r="J294" s="6">
        <v>0</v>
      </c>
      <c r="K294" s="48"/>
      <c r="L294" s="8" t="e">
        <f>G294/SUM($G294:$G301)</f>
        <v>#DIV/0!</v>
      </c>
      <c r="M294" s="8" t="e">
        <f>H294/SUM($H294:$H301)</f>
        <v>#DIV/0!</v>
      </c>
      <c r="N294" s="80" t="e">
        <f>I294/SUM($I294:$I301)</f>
        <v>#DIV/0!</v>
      </c>
      <c r="O294" s="80" t="e">
        <f>J294/SUM($J294:$J301)</f>
        <v>#DIV/0!</v>
      </c>
      <c r="Q294" s="104" t="s">
        <v>51</v>
      </c>
    </row>
    <row r="295" spans="2:17">
      <c r="B295" s="48" t="s">
        <v>16</v>
      </c>
      <c r="C295" s="48" t="s">
        <v>18</v>
      </c>
      <c r="D295" s="5" t="s">
        <v>17</v>
      </c>
      <c r="E295" s="62">
        <f t="shared" si="10"/>
        <v>2010</v>
      </c>
      <c r="F295" s="48" t="str">
        <f>"IND"&amp;Q295&amp;"HTBCOAE1"</f>
        <v>INDNDHTBCOAE1</v>
      </c>
      <c r="G295" s="6">
        <v>0</v>
      </c>
      <c r="H295" s="6">
        <v>0</v>
      </c>
      <c r="I295" s="6">
        <v>0</v>
      </c>
      <c r="J295" s="6">
        <v>0</v>
      </c>
      <c r="K295" s="48"/>
      <c r="L295" s="8" t="e">
        <f>G295/SUM($G294:$G301)</f>
        <v>#DIV/0!</v>
      </c>
      <c r="M295" s="8" t="e">
        <f>H295/SUM($H294:$H301)</f>
        <v>#DIV/0!</v>
      </c>
      <c r="N295" s="80" t="e">
        <f>I295/SUM($I294:$I301)</f>
        <v>#DIV/0!</v>
      </c>
      <c r="O295" s="80" t="e">
        <f>J295/SUM($J294:$J301)</f>
        <v>#DIV/0!</v>
      </c>
      <c r="Q295" s="104" t="s">
        <v>51</v>
      </c>
    </row>
    <row r="296" spans="2:17">
      <c r="B296" s="48" t="s">
        <v>16</v>
      </c>
      <c r="C296" s="48" t="s">
        <v>18</v>
      </c>
      <c r="D296" s="5" t="s">
        <v>17</v>
      </c>
      <c r="E296" s="62">
        <f t="shared" si="10"/>
        <v>2010</v>
      </c>
      <c r="F296" s="48" t="str">
        <f>"IND"&amp;Q296&amp;"HTBDSLE1"</f>
        <v>INDNDHTBDSLE1</v>
      </c>
      <c r="G296" s="6">
        <v>0</v>
      </c>
      <c r="H296" s="6">
        <v>0</v>
      </c>
      <c r="I296" s="6">
        <v>0</v>
      </c>
      <c r="J296" s="6">
        <v>0</v>
      </c>
      <c r="K296" s="48"/>
      <c r="L296" s="8" t="e">
        <f>G296/SUM($G294:$G301)</f>
        <v>#DIV/0!</v>
      </c>
      <c r="M296" s="8" t="e">
        <f>H296/SUM($H294:$H301)</f>
        <v>#DIV/0!</v>
      </c>
      <c r="N296" s="80" t="e">
        <f>I296/SUM($I294:$I301)</f>
        <v>#DIV/0!</v>
      </c>
      <c r="O296" s="80" t="e">
        <f>J296/SUM($J294:$J301)</f>
        <v>#DIV/0!</v>
      </c>
      <c r="Q296" s="104" t="s">
        <v>51</v>
      </c>
    </row>
    <row r="297" spans="2:17">
      <c r="B297" s="48" t="s">
        <v>16</v>
      </c>
      <c r="C297" s="48" t="s">
        <v>18</v>
      </c>
      <c r="D297" s="5" t="s">
        <v>17</v>
      </c>
      <c r="E297" s="62">
        <f t="shared" si="10"/>
        <v>2010</v>
      </c>
      <c r="F297" s="48" t="str">
        <f>"IND"&amp;Q297&amp;"HTBWPEE1"</f>
        <v>INDNDHTBWPEE1</v>
      </c>
      <c r="G297" s="6">
        <v>0</v>
      </c>
      <c r="H297" s="6">
        <v>0</v>
      </c>
      <c r="I297" s="6">
        <v>0</v>
      </c>
      <c r="J297" s="6">
        <v>0</v>
      </c>
      <c r="K297" s="48"/>
      <c r="L297" s="8" t="e">
        <f>G297/SUM($G294:$G301)</f>
        <v>#DIV/0!</v>
      </c>
      <c r="M297" s="8" t="e">
        <f>H297/SUM($H294:$H301)</f>
        <v>#DIV/0!</v>
      </c>
      <c r="N297" s="80" t="e">
        <f>I297/SUM($I294:$I301)</f>
        <v>#DIV/0!</v>
      </c>
      <c r="O297" s="80" t="e">
        <f>J297/SUM($J294:$J301)</f>
        <v>#DIV/0!</v>
      </c>
      <c r="Q297" s="104" t="s">
        <v>51</v>
      </c>
    </row>
    <row r="298" spans="2:17">
      <c r="B298" s="48" t="s">
        <v>16</v>
      </c>
      <c r="C298" s="48" t="s">
        <v>18</v>
      </c>
      <c r="D298" s="5" t="s">
        <v>17</v>
      </c>
      <c r="E298" s="62">
        <f t="shared" si="10"/>
        <v>2010</v>
      </c>
      <c r="F298" s="48" t="str">
        <f>"IND"&amp;Q298&amp;"HTBHFOE1"</f>
        <v>INDNDHTBHFOE1</v>
      </c>
      <c r="G298" s="6">
        <v>0</v>
      </c>
      <c r="H298" s="6">
        <v>0</v>
      </c>
      <c r="I298" s="6">
        <v>0</v>
      </c>
      <c r="J298" s="6">
        <v>0</v>
      </c>
      <c r="K298" s="48"/>
      <c r="L298" s="8" t="e">
        <f>G298/SUM($G294:$G301)</f>
        <v>#DIV/0!</v>
      </c>
      <c r="M298" s="8" t="e">
        <f>H298/SUM($H294:$H301)</f>
        <v>#DIV/0!</v>
      </c>
      <c r="N298" s="80" t="e">
        <f>I298/SUM($I294:$I301)</f>
        <v>#DIV/0!</v>
      </c>
      <c r="O298" s="80" t="e">
        <f>J298/SUM($J294:$J301)</f>
        <v>#DIV/0!</v>
      </c>
      <c r="Q298" s="104" t="s">
        <v>51</v>
      </c>
    </row>
    <row r="299" spans="2:17">
      <c r="B299" s="48" t="s">
        <v>16</v>
      </c>
      <c r="C299" s="48" t="s">
        <v>18</v>
      </c>
      <c r="D299" s="5" t="s">
        <v>17</v>
      </c>
      <c r="E299" s="62">
        <f t="shared" si="10"/>
        <v>2010</v>
      </c>
      <c r="F299" s="48" t="str">
        <f>"IND"&amp;Q299&amp;"HTBLPGE1"</f>
        <v>INDNDHTBLPGE1</v>
      </c>
      <c r="G299" s="6">
        <v>0</v>
      </c>
      <c r="H299" s="6">
        <v>0</v>
      </c>
      <c r="I299" s="6">
        <v>0</v>
      </c>
      <c r="J299" s="6">
        <v>0</v>
      </c>
      <c r="K299" s="48"/>
      <c r="L299" s="8" t="e">
        <f>G299/SUM($G294:$G301)</f>
        <v>#DIV/0!</v>
      </c>
      <c r="M299" s="8" t="e">
        <f>H299/SUM($H294:$H301)</f>
        <v>#DIV/0!</v>
      </c>
      <c r="N299" s="80" t="e">
        <f>I299/SUM($I294:$I301)</f>
        <v>#DIV/0!</v>
      </c>
      <c r="O299" s="80" t="e">
        <f>J299/SUM($J294:$J301)</f>
        <v>#DIV/0!</v>
      </c>
      <c r="Q299" s="104" t="s">
        <v>51</v>
      </c>
    </row>
    <row r="300" spans="2:17">
      <c r="B300" s="48" t="s">
        <v>16</v>
      </c>
      <c r="C300" s="48" t="s">
        <v>18</v>
      </c>
      <c r="D300" s="5" t="s">
        <v>17</v>
      </c>
      <c r="E300" s="62">
        <f t="shared" si="10"/>
        <v>2010</v>
      </c>
      <c r="F300" s="48" t="str">
        <f>"IND"&amp;Q300&amp;"HTBWSTE1"</f>
        <v>INDNDHTBWSTE1</v>
      </c>
      <c r="G300" s="6">
        <v>0</v>
      </c>
      <c r="H300" s="6">
        <v>0</v>
      </c>
      <c r="I300" s="6">
        <v>0</v>
      </c>
      <c r="J300" s="6">
        <v>0</v>
      </c>
      <c r="K300" s="48"/>
      <c r="L300" s="8" t="e">
        <f>G300/SUM($G294:$G301)</f>
        <v>#DIV/0!</v>
      </c>
      <c r="M300" s="8" t="e">
        <f>H300/SUM($H294:$H301)</f>
        <v>#DIV/0!</v>
      </c>
      <c r="N300" s="80" t="e">
        <f>I300/SUM($I294:$I301)</f>
        <v>#DIV/0!</v>
      </c>
      <c r="O300" s="80" t="e">
        <f>J300/SUM($J294:$J301)</f>
        <v>#DIV/0!</v>
      </c>
      <c r="Q300" s="104" t="s">
        <v>51</v>
      </c>
    </row>
    <row r="301" spans="2:17">
      <c r="B301" s="7" t="s">
        <v>16</v>
      </c>
      <c r="C301" s="7" t="s">
        <v>18</v>
      </c>
      <c r="D301" s="10" t="s">
        <v>17</v>
      </c>
      <c r="E301" s="54">
        <f t="shared" si="10"/>
        <v>2010</v>
      </c>
      <c r="F301" s="7" t="str">
        <f>"IND"&amp;Q301&amp;"HTBELCE1"</f>
        <v>INDNDHTBELCE1</v>
      </c>
      <c r="G301" s="6">
        <v>0</v>
      </c>
      <c r="H301" s="6">
        <v>0</v>
      </c>
      <c r="I301" s="6">
        <v>0</v>
      </c>
      <c r="J301" s="6">
        <v>0</v>
      </c>
      <c r="K301" s="48"/>
      <c r="L301" s="9" t="e">
        <f>G301/SUM($G294:$G301)</f>
        <v>#DIV/0!</v>
      </c>
      <c r="M301" s="9" t="e">
        <f>H301/SUM($H294:$H301)</f>
        <v>#DIV/0!</v>
      </c>
      <c r="N301" s="9" t="e">
        <f>I301/SUM($I294:$I301)</f>
        <v>#DIV/0!</v>
      </c>
      <c r="O301" s="9" t="e">
        <f>J301/SUM($J294:$J301)</f>
        <v>#DIV/0!</v>
      </c>
      <c r="Q301" s="104" t="s">
        <v>51</v>
      </c>
    </row>
    <row r="302" spans="2:17">
      <c r="B302" s="48" t="s">
        <v>16</v>
      </c>
      <c r="C302" s="48" t="s">
        <v>18</v>
      </c>
      <c r="D302" s="5" t="s">
        <v>17</v>
      </c>
      <c r="E302" s="62">
        <f t="shared" si="10"/>
        <v>2010</v>
      </c>
      <c r="F302" s="48" t="str">
        <f>"IND"&amp;Q302&amp;"RHBNGAE1"</f>
        <v>INDNDRHBNGAE1</v>
      </c>
      <c r="G302" s="6">
        <v>0</v>
      </c>
      <c r="H302" s="6">
        <v>0</v>
      </c>
      <c r="I302" s="6">
        <v>0</v>
      </c>
      <c r="J302" s="6">
        <v>0</v>
      </c>
      <c r="K302" s="48"/>
      <c r="L302" s="8">
        <f>G302/SUM($G302:$G311)</f>
        <v>0</v>
      </c>
      <c r="M302" s="8">
        <f>H302/SUM($H302:$H311)</f>
        <v>0</v>
      </c>
      <c r="N302" s="80">
        <f>I302/SUM($I302:$I311)</f>
        <v>0</v>
      </c>
      <c r="O302" s="80">
        <f>J302/SUM($J302:$J311)</f>
        <v>0</v>
      </c>
      <c r="Q302" s="104" t="s">
        <v>51</v>
      </c>
    </row>
    <row r="303" spans="2:17">
      <c r="B303" s="11" t="s">
        <v>16</v>
      </c>
      <c r="C303" s="11" t="s">
        <v>18</v>
      </c>
      <c r="D303" s="5" t="s">
        <v>17</v>
      </c>
      <c r="E303" s="62">
        <f t="shared" si="10"/>
        <v>2010</v>
      </c>
      <c r="F303" s="48" t="str">
        <f>"IND"&amp;Q303&amp;"RHBCOAE1"</f>
        <v>INDNDRHBCOAE1</v>
      </c>
      <c r="G303" s="6">
        <v>0</v>
      </c>
      <c r="H303" s="6">
        <v>0</v>
      </c>
      <c r="I303" s="6">
        <v>0</v>
      </c>
      <c r="J303" s="6">
        <v>0</v>
      </c>
      <c r="K303" s="48"/>
      <c r="L303" s="8">
        <f>G303/SUM($G302:$G311)</f>
        <v>0</v>
      </c>
      <c r="M303" s="8">
        <f>H303/SUM($H302:$H311)</f>
        <v>0</v>
      </c>
      <c r="N303" s="80">
        <f>I303/SUM($I302:$I311)</f>
        <v>0</v>
      </c>
      <c r="O303" s="80">
        <f>J303/SUM($J302:$J311)</f>
        <v>0</v>
      </c>
      <c r="Q303" s="104" t="s">
        <v>51</v>
      </c>
    </row>
    <row r="304" spans="2:17">
      <c r="B304" s="11" t="s">
        <v>16</v>
      </c>
      <c r="C304" s="11" t="s">
        <v>18</v>
      </c>
      <c r="D304" s="5" t="s">
        <v>17</v>
      </c>
      <c r="E304" s="62">
        <f t="shared" si="10"/>
        <v>2010</v>
      </c>
      <c r="F304" s="48" t="str">
        <f>"IND"&amp;Q304&amp;"RHBDSLE1"</f>
        <v>INDNDRHBDSLE1</v>
      </c>
      <c r="G304" s="6">
        <v>0</v>
      </c>
      <c r="H304" s="6">
        <v>0</v>
      </c>
      <c r="I304" s="6">
        <v>0</v>
      </c>
      <c r="J304" s="6">
        <v>0</v>
      </c>
      <c r="K304" s="48"/>
      <c r="L304" s="8">
        <f>G304/SUM($G302:$G311)</f>
        <v>0</v>
      </c>
      <c r="M304" s="8">
        <f>H304/SUM($H302:$H311)</f>
        <v>0</v>
      </c>
      <c r="N304" s="80">
        <f>I304/SUM($I302:$I311)</f>
        <v>0</v>
      </c>
      <c r="O304" s="80">
        <f>J304/SUM($J302:$J311)</f>
        <v>0</v>
      </c>
      <c r="Q304" s="104" t="s">
        <v>51</v>
      </c>
    </row>
    <row r="305" spans="2:17">
      <c r="B305" s="11" t="s">
        <v>16</v>
      </c>
      <c r="C305" s="11" t="s">
        <v>18</v>
      </c>
      <c r="D305" s="5" t="s">
        <v>17</v>
      </c>
      <c r="E305" s="62">
        <f t="shared" si="10"/>
        <v>2010</v>
      </c>
      <c r="F305" s="48" t="str">
        <f>"IND"&amp;Q305&amp;"RHBWPEE1"</f>
        <v>INDNDRHBWPEE1</v>
      </c>
      <c r="G305" s="6">
        <v>0</v>
      </c>
      <c r="H305" s="6">
        <v>0</v>
      </c>
      <c r="I305" s="6">
        <v>0</v>
      </c>
      <c r="J305" s="6">
        <v>0</v>
      </c>
      <c r="K305" s="48"/>
      <c r="L305" s="8">
        <f>G305/SUM($G302:$G311)</f>
        <v>0</v>
      </c>
      <c r="M305" s="8">
        <f>H305/SUM($H302:$H311)</f>
        <v>0</v>
      </c>
      <c r="N305" s="80">
        <f>I305/SUM($I302:$I311)</f>
        <v>0</v>
      </c>
      <c r="O305" s="80">
        <f>J305/SUM($J302:$J311)</f>
        <v>0</v>
      </c>
      <c r="Q305" s="104" t="s">
        <v>51</v>
      </c>
    </row>
    <row r="306" spans="2:17">
      <c r="B306" s="11" t="s">
        <v>16</v>
      </c>
      <c r="C306" s="11" t="s">
        <v>18</v>
      </c>
      <c r="D306" s="5" t="s">
        <v>17</v>
      </c>
      <c r="E306" s="62">
        <f t="shared" si="10"/>
        <v>2010</v>
      </c>
      <c r="F306" s="48" t="str">
        <f>"IND"&amp;Q306&amp;"RHBBGAE1"</f>
        <v>INDNDRHBBGAE1</v>
      </c>
      <c r="G306" s="6">
        <v>0</v>
      </c>
      <c r="H306" s="6">
        <v>0</v>
      </c>
      <c r="I306" s="6">
        <v>0</v>
      </c>
      <c r="J306" s="6">
        <v>0</v>
      </c>
      <c r="K306" s="48"/>
      <c r="L306" s="8">
        <f>G306/SUM($G302:$G311)</f>
        <v>0</v>
      </c>
      <c r="M306" s="8">
        <f>H306/SUM($H302:$H311)</f>
        <v>0</v>
      </c>
      <c r="N306" s="80">
        <f>I306/SUM($I302:$I311)</f>
        <v>0</v>
      </c>
      <c r="O306" s="80">
        <f>J306/SUM($J302:$J311)</f>
        <v>0</v>
      </c>
      <c r="Q306" s="104" t="s">
        <v>51</v>
      </c>
    </row>
    <row r="307" spans="2:17">
      <c r="B307" s="11" t="s">
        <v>16</v>
      </c>
      <c r="C307" s="11" t="s">
        <v>18</v>
      </c>
      <c r="D307" s="5" t="s">
        <v>17</v>
      </c>
      <c r="E307" s="62">
        <f t="shared" si="10"/>
        <v>2010</v>
      </c>
      <c r="F307" s="48" t="str">
        <f>"IND"&amp;Q307&amp;"RHBHFOE1"</f>
        <v>INDNDRHBHFOE1</v>
      </c>
      <c r="G307" s="6">
        <v>0</v>
      </c>
      <c r="H307" s="6">
        <v>0</v>
      </c>
      <c r="I307" s="6">
        <v>0</v>
      </c>
      <c r="J307" s="6">
        <v>0</v>
      </c>
      <c r="K307" s="48"/>
      <c r="L307" s="8">
        <f>G307/SUM($G302:$G311)</f>
        <v>0</v>
      </c>
      <c r="M307" s="8">
        <f>H307/SUM($H302:$H311)</f>
        <v>0</v>
      </c>
      <c r="N307" s="80">
        <f>I307/SUM($I302:$I311)</f>
        <v>0</v>
      </c>
      <c r="O307" s="80">
        <f>J307/SUM($J302:$J311)</f>
        <v>0</v>
      </c>
      <c r="Q307" s="104" t="s">
        <v>51</v>
      </c>
    </row>
    <row r="308" spans="2:17">
      <c r="B308" s="11" t="s">
        <v>16</v>
      </c>
      <c r="C308" s="11" t="s">
        <v>18</v>
      </c>
      <c r="D308" s="5" t="s">
        <v>17</v>
      </c>
      <c r="E308" s="62">
        <f t="shared" si="10"/>
        <v>2010</v>
      </c>
      <c r="F308" s="48" t="str">
        <f>"IND"&amp;Q308&amp;"RHBLPGE1"</f>
        <v>INDNDRHBLPGE1</v>
      </c>
      <c r="G308" s="6">
        <v>0</v>
      </c>
      <c r="H308" s="6">
        <v>0</v>
      </c>
      <c r="I308" s="6">
        <v>0</v>
      </c>
      <c r="J308" s="6">
        <v>0</v>
      </c>
      <c r="K308" s="48"/>
      <c r="L308" s="8">
        <f>G308/SUM($G302:$G311)</f>
        <v>0</v>
      </c>
      <c r="M308" s="8">
        <f>H308/SUM($H302:$H311)</f>
        <v>0</v>
      </c>
      <c r="N308" s="80">
        <f>I308/SUM($I302:$I311)</f>
        <v>0</v>
      </c>
      <c r="O308" s="80">
        <f>J308/SUM($J302:$J311)</f>
        <v>0</v>
      </c>
      <c r="Q308" s="104" t="s">
        <v>51</v>
      </c>
    </row>
    <row r="309" spans="2:17">
      <c r="B309" s="11" t="s">
        <v>16</v>
      </c>
      <c r="C309" s="11" t="s">
        <v>18</v>
      </c>
      <c r="D309" s="19" t="s">
        <v>17</v>
      </c>
      <c r="E309" s="62">
        <f t="shared" si="10"/>
        <v>2010</v>
      </c>
      <c r="F309" s="48" t="str">
        <f>"IND"&amp;Q309&amp;"RHBWSTE1"</f>
        <v>INDNDRHBWSTE1</v>
      </c>
      <c r="G309" s="6">
        <v>0</v>
      </c>
      <c r="H309" s="6">
        <v>0</v>
      </c>
      <c r="I309" s="6">
        <v>0</v>
      </c>
      <c r="J309" s="6">
        <v>0</v>
      </c>
      <c r="K309" s="48"/>
      <c r="L309" s="8">
        <f>G309/SUM($G302:$G311)</f>
        <v>0</v>
      </c>
      <c r="M309" s="8">
        <f>H309/SUM($H302:$H311)</f>
        <v>0</v>
      </c>
      <c r="N309" s="80">
        <f>I309/SUM($I302:$I311)</f>
        <v>0</v>
      </c>
      <c r="O309" s="80">
        <f>J309/SUM($J302:$J311)</f>
        <v>0</v>
      </c>
      <c r="Q309" s="104" t="s">
        <v>51</v>
      </c>
    </row>
    <row r="310" spans="2:17">
      <c r="B310" s="11" t="s">
        <v>16</v>
      </c>
      <c r="C310" s="11" t="s">
        <v>18</v>
      </c>
      <c r="D310" s="19" t="s">
        <v>17</v>
      </c>
      <c r="E310" s="62">
        <f t="shared" si="10"/>
        <v>2010</v>
      </c>
      <c r="F310" s="48" t="str">
        <f>"IND"&amp;Q310&amp;"RHBHETE1"</f>
        <v>INDNDRHBHETE1</v>
      </c>
      <c r="G310" s="6">
        <v>0</v>
      </c>
      <c r="H310" s="6">
        <v>0</v>
      </c>
      <c r="I310" s="6">
        <v>0</v>
      </c>
      <c r="J310" s="6">
        <v>0</v>
      </c>
      <c r="K310" s="48"/>
      <c r="L310" s="8">
        <f>G310/SUM($G302:$G311)</f>
        <v>0</v>
      </c>
      <c r="M310" s="8">
        <f>H310/SUM($H302:$H311)</f>
        <v>0</v>
      </c>
      <c r="N310" s="80">
        <f>I310/SUM($I302:$I311)</f>
        <v>0</v>
      </c>
      <c r="O310" s="80">
        <f>J310/SUM($J302:$J311)</f>
        <v>0</v>
      </c>
      <c r="Q310" s="104" t="s">
        <v>51</v>
      </c>
    </row>
    <row r="311" spans="2:17" ht="15" thickBot="1">
      <c r="B311" s="26" t="s">
        <v>16</v>
      </c>
      <c r="C311" s="26" t="s">
        <v>18</v>
      </c>
      <c r="D311" s="51" t="s">
        <v>17</v>
      </c>
      <c r="E311" s="63">
        <f t="shared" si="10"/>
        <v>2010</v>
      </c>
      <c r="F311" s="26" t="str">
        <f>"IND"&amp;Q311&amp;"RHBELCE1"</f>
        <v>INDNDRHBELCE1</v>
      </c>
      <c r="G311" s="6">
        <v>0.33448734578931899</v>
      </c>
      <c r="H311" s="6">
        <v>0.82673822731308799</v>
      </c>
      <c r="I311" s="6">
        <v>6.9988128127372802</v>
      </c>
      <c r="J311" s="6">
        <v>2.3216364860545302</v>
      </c>
      <c r="K311" s="48"/>
      <c r="L311" s="52">
        <f>G311/SUM($G302:$G311)</f>
        <v>1</v>
      </c>
      <c r="M311" s="52">
        <f>H311/SUM($H302:$H311)</f>
        <v>1</v>
      </c>
      <c r="N311" s="52">
        <f>I311/SUM($I302:$I311)</f>
        <v>1</v>
      </c>
      <c r="O311" s="52">
        <f>J311/SUM($J302:$J311)</f>
        <v>1</v>
      </c>
      <c r="Q311" s="104" t="s">
        <v>51</v>
      </c>
    </row>
    <row r="312" spans="2:17">
      <c r="B312" s="48" t="s">
        <v>16</v>
      </c>
      <c r="C312" s="48" t="s">
        <v>18</v>
      </c>
      <c r="D312" s="5" t="s">
        <v>17</v>
      </c>
      <c r="E312" s="61">
        <v>2010</v>
      </c>
      <c r="F312" s="48" t="str">
        <f>"IND"&amp;Q312&amp;"MTBNGAE1"</f>
        <v>INDWDMTBNGAE1</v>
      </c>
      <c r="G312" s="6">
        <v>0</v>
      </c>
      <c r="H312" s="6">
        <v>0</v>
      </c>
      <c r="I312" s="6">
        <v>0</v>
      </c>
      <c r="J312" s="6">
        <v>0</v>
      </c>
      <c r="K312" s="48"/>
      <c r="L312" s="50">
        <f>G312/SUM($G312:$G321)</f>
        <v>0</v>
      </c>
      <c r="M312" s="8">
        <f>H312/SUM($H312:$H321)</f>
        <v>0</v>
      </c>
      <c r="N312" s="80">
        <f>I312/SUM($I312:$I321)</f>
        <v>0</v>
      </c>
      <c r="O312" s="80">
        <f>J312/SUM($J312:$J321)</f>
        <v>0</v>
      </c>
      <c r="Q312" s="105" t="s">
        <v>182</v>
      </c>
    </row>
    <row r="313" spans="2:17">
      <c r="B313" s="48" t="s">
        <v>16</v>
      </c>
      <c r="C313" s="48" t="s">
        <v>18</v>
      </c>
      <c r="D313" s="5" t="s">
        <v>17</v>
      </c>
      <c r="E313" s="62">
        <f>$E$4</f>
        <v>2010</v>
      </c>
      <c r="F313" s="48" t="str">
        <f>"IND"&amp;Q313&amp;"MTBCOAE1"</f>
        <v>INDWDMTBCOAE1</v>
      </c>
      <c r="G313" s="6">
        <v>0</v>
      </c>
      <c r="H313" s="6">
        <v>0</v>
      </c>
      <c r="I313" s="6">
        <v>0</v>
      </c>
      <c r="J313" s="6">
        <v>0</v>
      </c>
      <c r="K313" s="48"/>
      <c r="L313" s="8">
        <f>G313/SUM($G312:$G321)</f>
        <v>0</v>
      </c>
      <c r="M313" s="8">
        <f>H313/SUM($H312:$H321)</f>
        <v>0</v>
      </c>
      <c r="N313" s="80">
        <f>I313/SUM($I312:$I321)</f>
        <v>0</v>
      </c>
      <c r="O313" s="80">
        <f>J313/SUM($J312:$J321)</f>
        <v>0</v>
      </c>
      <c r="Q313" s="105" t="s">
        <v>182</v>
      </c>
    </row>
    <row r="314" spans="2:17">
      <c r="B314" s="48" t="s">
        <v>16</v>
      </c>
      <c r="C314" s="48" t="s">
        <v>18</v>
      </c>
      <c r="D314" s="5" t="s">
        <v>17</v>
      </c>
      <c r="E314" s="62">
        <f t="shared" ref="E314:E339" si="11">$E$4</f>
        <v>2010</v>
      </c>
      <c r="F314" s="48" t="str">
        <f>"IND"&amp;Q314&amp;"MTBDSLE1"</f>
        <v>INDWDMTBDSLE1</v>
      </c>
      <c r="G314" s="6">
        <v>0.16168632673769701</v>
      </c>
      <c r="H314" s="6">
        <v>0.80843163368848303</v>
      </c>
      <c r="I314" s="6">
        <v>0.72758847031963503</v>
      </c>
      <c r="J314" s="6">
        <v>0.40421581684424102</v>
      </c>
      <c r="K314" s="48"/>
      <c r="L314" s="8">
        <f>G314/SUM($G312:$G321)</f>
        <v>3.5338042368509145E-3</v>
      </c>
      <c r="M314" s="8">
        <f>H314/SUM($H312:$H321)</f>
        <v>3.5338042368509041E-3</v>
      </c>
      <c r="N314" s="80">
        <f>I314/SUM($I312:$I321)</f>
        <v>3.5338042368509028E-3</v>
      </c>
      <c r="O314" s="80">
        <f>J314/SUM($J312:$J321)</f>
        <v>3.5338042368509002E-3</v>
      </c>
      <c r="Q314" s="105" t="s">
        <v>182</v>
      </c>
    </row>
    <row r="315" spans="2:17">
      <c r="B315" s="48" t="s">
        <v>16</v>
      </c>
      <c r="C315" s="48" t="s">
        <v>18</v>
      </c>
      <c r="D315" s="5" t="s">
        <v>17</v>
      </c>
      <c r="E315" s="62">
        <f t="shared" si="11"/>
        <v>2010</v>
      </c>
      <c r="F315" s="48" t="str">
        <f>"IND"&amp;Q315&amp;"MTBWPEE1"</f>
        <v>INDWDMTBWPEE1</v>
      </c>
      <c r="G315" s="6">
        <v>40.150636225266403</v>
      </c>
      <c r="H315" s="6">
        <v>200.75318112633201</v>
      </c>
      <c r="I315" s="6">
        <v>180.67786301369901</v>
      </c>
      <c r="J315" s="6">
        <v>100.376590563166</v>
      </c>
      <c r="K315" s="48"/>
      <c r="L315" s="8">
        <f>G315/SUM($G312:$G321)</f>
        <v>0.87752929556798442</v>
      </c>
      <c r="M315" s="8">
        <f>H315/SUM($H312:$H321)</f>
        <v>0.87752929556798409</v>
      </c>
      <c r="N315" s="80">
        <f>I315/SUM($I312:$I321)</f>
        <v>0.87752929556798431</v>
      </c>
      <c r="O315" s="80">
        <f>J315/SUM($J312:$J321)</f>
        <v>0.8775292955679842</v>
      </c>
      <c r="Q315" s="105" t="s">
        <v>182</v>
      </c>
    </row>
    <row r="316" spans="2:17">
      <c r="B316" s="48" t="s">
        <v>16</v>
      </c>
      <c r="C316" s="48" t="s">
        <v>18</v>
      </c>
      <c r="D316" s="5" t="s">
        <v>17</v>
      </c>
      <c r="E316" s="62">
        <f t="shared" si="11"/>
        <v>2010</v>
      </c>
      <c r="F316" s="48" t="str">
        <f>"IND"&amp;Q316&amp;"MTBBGAE1"</f>
        <v>INDWDMTBBGAE1</v>
      </c>
      <c r="G316" s="6">
        <v>0</v>
      </c>
      <c r="H316" s="6">
        <v>0</v>
      </c>
      <c r="I316" s="6">
        <v>0</v>
      </c>
      <c r="J316" s="6">
        <v>0</v>
      </c>
      <c r="K316" s="48"/>
      <c r="L316" s="8">
        <f>G316/SUM($G312:$G321)</f>
        <v>0</v>
      </c>
      <c r="M316" s="8">
        <f>H316/SUM($H312:$H321)</f>
        <v>0</v>
      </c>
      <c r="N316" s="80">
        <f>I316/SUM($I312:$I321)</f>
        <v>0</v>
      </c>
      <c r="O316" s="80">
        <f>J316/SUM($J312:$J321)</f>
        <v>0</v>
      </c>
      <c r="Q316" s="105" t="s">
        <v>182</v>
      </c>
    </row>
    <row r="317" spans="2:17">
      <c r="B317" s="48" t="s">
        <v>16</v>
      </c>
      <c r="C317" s="48" t="s">
        <v>18</v>
      </c>
      <c r="D317" s="5" t="s">
        <v>17</v>
      </c>
      <c r="E317" s="62">
        <f t="shared" si="11"/>
        <v>2010</v>
      </c>
      <c r="F317" s="48" t="str">
        <f>"IND"&amp;Q317&amp;"MTBHFOE1"</f>
        <v>INDWDMTBHFOE1</v>
      </c>
      <c r="G317" s="6">
        <v>3.95547945205479</v>
      </c>
      <c r="H317" s="6">
        <v>19.777397260274</v>
      </c>
      <c r="I317" s="6">
        <v>17.799657534246599</v>
      </c>
      <c r="J317" s="6">
        <v>9.8886986301369806</v>
      </c>
      <c r="K317" s="48"/>
      <c r="L317" s="8">
        <f>G317/SUM($G312:$G321)</f>
        <v>8.6450662393513442E-2</v>
      </c>
      <c r="M317" s="8">
        <f>H317/SUM($H312:$H321)</f>
        <v>8.6450662393513636E-2</v>
      </c>
      <c r="N317" s="80">
        <f>I317/SUM($I312:$I321)</f>
        <v>8.6450662393513553E-2</v>
      </c>
      <c r="O317" s="80">
        <f>J317/SUM($J312:$J321)</f>
        <v>8.6450662393513469E-2</v>
      </c>
      <c r="Q317" s="105" t="s">
        <v>182</v>
      </c>
    </row>
    <row r="318" spans="2:17">
      <c r="B318" s="48" t="s">
        <v>16</v>
      </c>
      <c r="C318" s="48" t="s">
        <v>18</v>
      </c>
      <c r="D318" s="5" t="s">
        <v>17</v>
      </c>
      <c r="E318" s="62">
        <f t="shared" si="11"/>
        <v>2010</v>
      </c>
      <c r="F318" s="48" t="str">
        <f>"IND"&amp;Q318&amp;"MTBLPGE1"</f>
        <v>INDWDMTBLPGE1</v>
      </c>
      <c r="G318" s="6">
        <v>0</v>
      </c>
      <c r="H318" s="6">
        <v>0</v>
      </c>
      <c r="I318" s="6">
        <v>0</v>
      </c>
      <c r="J318" s="6">
        <v>0</v>
      </c>
      <c r="K318" s="48"/>
      <c r="L318" s="8">
        <f>G318/SUM($G312:$G321)</f>
        <v>0</v>
      </c>
      <c r="M318" s="8">
        <f>H318/SUM($H312:$H321)</f>
        <v>0</v>
      </c>
      <c r="N318" s="80">
        <f>I318/SUM($I312:$I321)</f>
        <v>0</v>
      </c>
      <c r="O318" s="80">
        <f>J318/SUM($J312:$J321)</f>
        <v>0</v>
      </c>
      <c r="Q318" s="105" t="s">
        <v>182</v>
      </c>
    </row>
    <row r="319" spans="2:17">
      <c r="B319" s="48" t="s">
        <v>16</v>
      </c>
      <c r="C319" s="48" t="s">
        <v>18</v>
      </c>
      <c r="D319" s="5" t="s">
        <v>17</v>
      </c>
      <c r="E319" s="62">
        <f t="shared" si="11"/>
        <v>2010</v>
      </c>
      <c r="F319" s="48" t="str">
        <f>"IND"&amp;Q319&amp;"MTBWSTE1"</f>
        <v>INDWDMTBWSTE1</v>
      </c>
      <c r="G319" s="6">
        <v>0</v>
      </c>
      <c r="H319" s="6">
        <v>0</v>
      </c>
      <c r="I319" s="6">
        <v>0</v>
      </c>
      <c r="J319" s="6">
        <v>0</v>
      </c>
      <c r="K319" s="48"/>
      <c r="L319" s="8">
        <f>G319/SUM($G312:$G321)</f>
        <v>0</v>
      </c>
      <c r="M319" s="8">
        <f>H319/SUM($H312:$H321)</f>
        <v>0</v>
      </c>
      <c r="N319" s="80">
        <f>I319/SUM($I312:$I321)</f>
        <v>0</v>
      </c>
      <c r="O319" s="80">
        <f>J319/SUM($J312:$J321)</f>
        <v>0</v>
      </c>
      <c r="Q319" s="105" t="s">
        <v>182</v>
      </c>
    </row>
    <row r="320" spans="2:17">
      <c r="B320" s="11" t="s">
        <v>16</v>
      </c>
      <c r="C320" s="11" t="s">
        <v>18</v>
      </c>
      <c r="D320" s="19" t="s">
        <v>17</v>
      </c>
      <c r="E320" s="55">
        <f t="shared" si="11"/>
        <v>2010</v>
      </c>
      <c r="F320" s="48" t="str">
        <f>"IND"&amp;Q320&amp;"MTBHETE1"</f>
        <v>INDWDMTBHETE1</v>
      </c>
      <c r="G320" s="6">
        <v>0</v>
      </c>
      <c r="H320" s="6">
        <v>0</v>
      </c>
      <c r="I320" s="6">
        <v>0</v>
      </c>
      <c r="J320" s="6">
        <v>0</v>
      </c>
      <c r="K320" s="48"/>
      <c r="L320" s="8">
        <f>G320/SUM($G312:$G321)</f>
        <v>0</v>
      </c>
      <c r="M320" s="8">
        <f>H320/SUM($H312:$H321)</f>
        <v>0</v>
      </c>
      <c r="N320" s="80">
        <f>I320/SUM($I312:$I321)</f>
        <v>0</v>
      </c>
      <c r="O320" s="80">
        <f>J320/SUM($J312:$J321)</f>
        <v>0</v>
      </c>
      <c r="Q320" s="105" t="s">
        <v>182</v>
      </c>
    </row>
    <row r="321" spans="2:17">
      <c r="B321" s="7" t="s">
        <v>16</v>
      </c>
      <c r="C321" s="7" t="s">
        <v>18</v>
      </c>
      <c r="D321" s="10" t="s">
        <v>17</v>
      </c>
      <c r="E321" s="54">
        <f t="shared" si="11"/>
        <v>2010</v>
      </c>
      <c r="F321" s="7" t="str">
        <f>"IND"&amp;Q321&amp;"MTBELCE1"</f>
        <v>INDWDMTBELCE1</v>
      </c>
      <c r="G321" s="6">
        <v>1.48638127853881</v>
      </c>
      <c r="H321" s="6">
        <v>7.4319063926940601</v>
      </c>
      <c r="I321" s="6">
        <v>6.6887157534246597</v>
      </c>
      <c r="J321" s="6">
        <v>3.71595319634703</v>
      </c>
      <c r="K321" s="11"/>
      <c r="L321" s="9">
        <f>G321/SUM($G312:$G321)</f>
        <v>3.2486237801651364E-2</v>
      </c>
      <c r="M321" s="9">
        <f>H321/SUM($H312:$H321)</f>
        <v>3.2486237801651392E-2</v>
      </c>
      <c r="N321" s="9">
        <f>I321/SUM($I312:$I321)</f>
        <v>3.2486237801651392E-2</v>
      </c>
      <c r="O321" s="9">
        <f>J321/SUM($J312:$J321)</f>
        <v>3.2486237801651399E-2</v>
      </c>
      <c r="Q321" s="105" t="s">
        <v>182</v>
      </c>
    </row>
    <row r="322" spans="2:17">
      <c r="B322" s="48" t="s">
        <v>16</v>
      </c>
      <c r="C322" s="48" t="s">
        <v>18</v>
      </c>
      <c r="D322" s="5" t="s">
        <v>17</v>
      </c>
      <c r="E322" s="62">
        <f t="shared" si="11"/>
        <v>2010</v>
      </c>
      <c r="F322" s="48" t="str">
        <f>"IND"&amp;Q322&amp;"HTBNGAE1"</f>
        <v>INDWDHTBNGAE1</v>
      </c>
      <c r="G322" s="6">
        <v>0</v>
      </c>
      <c r="H322" s="6">
        <v>0</v>
      </c>
      <c r="I322" s="6">
        <v>0</v>
      </c>
      <c r="J322" s="6">
        <v>0</v>
      </c>
      <c r="K322" s="48"/>
      <c r="L322" s="8" t="e">
        <f>G322/SUM($G322:$G329)</f>
        <v>#DIV/0!</v>
      </c>
      <c r="M322" s="8" t="e">
        <f>H322/SUM($H322:$H329)</f>
        <v>#DIV/0!</v>
      </c>
      <c r="N322" s="80" t="e">
        <f>I322/SUM($I322:$I329)</f>
        <v>#DIV/0!</v>
      </c>
      <c r="O322" s="80" t="e">
        <f>J322/SUM($J322:$J329)</f>
        <v>#DIV/0!</v>
      </c>
      <c r="Q322" s="105" t="s">
        <v>182</v>
      </c>
    </row>
    <row r="323" spans="2:17">
      <c r="B323" s="48" t="s">
        <v>16</v>
      </c>
      <c r="C323" s="48" t="s">
        <v>18</v>
      </c>
      <c r="D323" s="5" t="s">
        <v>17</v>
      </c>
      <c r="E323" s="62">
        <f t="shared" si="11"/>
        <v>2010</v>
      </c>
      <c r="F323" s="48" t="str">
        <f>"IND"&amp;Q323&amp;"HTBCOAE1"</f>
        <v>INDWDHTBCOAE1</v>
      </c>
      <c r="G323" s="6">
        <v>0</v>
      </c>
      <c r="H323" s="6">
        <v>0</v>
      </c>
      <c r="I323" s="6">
        <v>0</v>
      </c>
      <c r="J323" s="6">
        <v>0</v>
      </c>
      <c r="K323" s="48"/>
      <c r="L323" s="8" t="e">
        <f>G323/SUM($G322:$G329)</f>
        <v>#DIV/0!</v>
      </c>
      <c r="M323" s="8" t="e">
        <f>H323/SUM($H322:$H329)</f>
        <v>#DIV/0!</v>
      </c>
      <c r="N323" s="80" t="e">
        <f>I323/SUM($I322:$I329)</f>
        <v>#DIV/0!</v>
      </c>
      <c r="O323" s="80" t="e">
        <f>J323/SUM($J322:$J329)</f>
        <v>#DIV/0!</v>
      </c>
      <c r="Q323" s="105" t="s">
        <v>182</v>
      </c>
    </row>
    <row r="324" spans="2:17">
      <c r="B324" s="48" t="s">
        <v>16</v>
      </c>
      <c r="C324" s="48" t="s">
        <v>18</v>
      </c>
      <c r="D324" s="5" t="s">
        <v>17</v>
      </c>
      <c r="E324" s="62">
        <f t="shared" si="11"/>
        <v>2010</v>
      </c>
      <c r="F324" s="48" t="str">
        <f>"IND"&amp;Q324&amp;"HTBDSLE1"</f>
        <v>INDWDHTBDSLE1</v>
      </c>
      <c r="G324" s="6">
        <v>0</v>
      </c>
      <c r="H324" s="6">
        <v>0</v>
      </c>
      <c r="I324" s="6">
        <v>0</v>
      </c>
      <c r="J324" s="6">
        <v>0</v>
      </c>
      <c r="K324" s="48"/>
      <c r="L324" s="8" t="e">
        <f>G324/SUM($G322:$G329)</f>
        <v>#DIV/0!</v>
      </c>
      <c r="M324" s="8" t="e">
        <f>H324/SUM($H322:$H329)</f>
        <v>#DIV/0!</v>
      </c>
      <c r="N324" s="80" t="e">
        <f>I324/SUM($I322:$I329)</f>
        <v>#DIV/0!</v>
      </c>
      <c r="O324" s="80" t="e">
        <f>J324/SUM($J322:$J329)</f>
        <v>#DIV/0!</v>
      </c>
      <c r="Q324" s="105" t="s">
        <v>182</v>
      </c>
    </row>
    <row r="325" spans="2:17">
      <c r="B325" s="48" t="s">
        <v>16</v>
      </c>
      <c r="C325" s="48" t="s">
        <v>18</v>
      </c>
      <c r="D325" s="5" t="s">
        <v>17</v>
      </c>
      <c r="E325" s="62">
        <f t="shared" si="11"/>
        <v>2010</v>
      </c>
      <c r="F325" s="48" t="str">
        <f>"IND"&amp;Q325&amp;"HTBWPEE1"</f>
        <v>INDWDHTBWPEE1</v>
      </c>
      <c r="G325" s="6">
        <v>0</v>
      </c>
      <c r="H325" s="6">
        <v>0</v>
      </c>
      <c r="I325" s="6">
        <v>0</v>
      </c>
      <c r="J325" s="6">
        <v>0</v>
      </c>
      <c r="K325" s="48"/>
      <c r="L325" s="8" t="e">
        <f>G325/SUM($G322:$G329)</f>
        <v>#DIV/0!</v>
      </c>
      <c r="M325" s="8" t="e">
        <f>H325/SUM($H322:$H329)</f>
        <v>#DIV/0!</v>
      </c>
      <c r="N325" s="80" t="e">
        <f>I325/SUM($I322:$I329)</f>
        <v>#DIV/0!</v>
      </c>
      <c r="O325" s="80" t="e">
        <f>J325/SUM($J322:$J329)</f>
        <v>#DIV/0!</v>
      </c>
      <c r="Q325" s="105" t="s">
        <v>182</v>
      </c>
    </row>
    <row r="326" spans="2:17">
      <c r="B326" s="48" t="s">
        <v>16</v>
      </c>
      <c r="C326" s="48" t="s">
        <v>18</v>
      </c>
      <c r="D326" s="5" t="s">
        <v>17</v>
      </c>
      <c r="E326" s="62">
        <f t="shared" si="11"/>
        <v>2010</v>
      </c>
      <c r="F326" s="48" t="str">
        <f>"IND"&amp;Q326&amp;"HTBHFOE1"</f>
        <v>INDWDHTBHFOE1</v>
      </c>
      <c r="G326" s="6">
        <v>0</v>
      </c>
      <c r="H326" s="6">
        <v>0</v>
      </c>
      <c r="I326" s="6">
        <v>0</v>
      </c>
      <c r="J326" s="6">
        <v>0</v>
      </c>
      <c r="K326" s="48"/>
      <c r="L326" s="8" t="e">
        <f>G326/SUM($G322:$G329)</f>
        <v>#DIV/0!</v>
      </c>
      <c r="M326" s="8" t="e">
        <f>H326/SUM($H322:$H329)</f>
        <v>#DIV/0!</v>
      </c>
      <c r="N326" s="80" t="e">
        <f>I326/SUM($I322:$I329)</f>
        <v>#DIV/0!</v>
      </c>
      <c r="O326" s="80" t="e">
        <f>J326/SUM($J322:$J329)</f>
        <v>#DIV/0!</v>
      </c>
      <c r="Q326" s="105" t="s">
        <v>182</v>
      </c>
    </row>
    <row r="327" spans="2:17">
      <c r="B327" s="48" t="s">
        <v>16</v>
      </c>
      <c r="C327" s="48" t="s">
        <v>18</v>
      </c>
      <c r="D327" s="5" t="s">
        <v>17</v>
      </c>
      <c r="E327" s="62">
        <f t="shared" si="11"/>
        <v>2010</v>
      </c>
      <c r="F327" s="48" t="str">
        <f>"IND"&amp;Q327&amp;"HTBLPGE1"</f>
        <v>INDWDHTBLPGE1</v>
      </c>
      <c r="G327" s="6">
        <v>0</v>
      </c>
      <c r="H327" s="6">
        <v>0</v>
      </c>
      <c r="I327" s="6">
        <v>0</v>
      </c>
      <c r="J327" s="6">
        <v>0</v>
      </c>
      <c r="K327" s="48"/>
      <c r="L327" s="8" t="e">
        <f>G327/SUM($G322:$G329)</f>
        <v>#DIV/0!</v>
      </c>
      <c r="M327" s="8" t="e">
        <f>H327/SUM($H322:$H329)</f>
        <v>#DIV/0!</v>
      </c>
      <c r="N327" s="80" t="e">
        <f>I327/SUM($I322:$I329)</f>
        <v>#DIV/0!</v>
      </c>
      <c r="O327" s="80" t="e">
        <f>J327/SUM($J322:$J329)</f>
        <v>#DIV/0!</v>
      </c>
      <c r="Q327" s="105" t="s">
        <v>182</v>
      </c>
    </row>
    <row r="328" spans="2:17">
      <c r="B328" s="48" t="s">
        <v>16</v>
      </c>
      <c r="C328" s="48" t="s">
        <v>18</v>
      </c>
      <c r="D328" s="5" t="s">
        <v>17</v>
      </c>
      <c r="E328" s="62">
        <f t="shared" si="11"/>
        <v>2010</v>
      </c>
      <c r="F328" s="48" t="str">
        <f>"IND"&amp;Q328&amp;"HTBWSTE1"</f>
        <v>INDWDHTBWSTE1</v>
      </c>
      <c r="G328" s="6">
        <v>0</v>
      </c>
      <c r="H328" s="6">
        <v>0</v>
      </c>
      <c r="I328" s="6">
        <v>0</v>
      </c>
      <c r="J328" s="6">
        <v>0</v>
      </c>
      <c r="K328" s="48"/>
      <c r="L328" s="8" t="e">
        <f>G328/SUM($G322:$G329)</f>
        <v>#DIV/0!</v>
      </c>
      <c r="M328" s="8" t="e">
        <f>H328/SUM($H322:$H329)</f>
        <v>#DIV/0!</v>
      </c>
      <c r="N328" s="80" t="e">
        <f>I328/SUM($I322:$I329)</f>
        <v>#DIV/0!</v>
      </c>
      <c r="O328" s="80" t="e">
        <f>J328/SUM($J322:$J329)</f>
        <v>#DIV/0!</v>
      </c>
      <c r="Q328" s="105" t="s">
        <v>182</v>
      </c>
    </row>
    <row r="329" spans="2:17">
      <c r="B329" s="7" t="s">
        <v>16</v>
      </c>
      <c r="C329" s="7" t="s">
        <v>18</v>
      </c>
      <c r="D329" s="10" t="s">
        <v>17</v>
      </c>
      <c r="E329" s="54">
        <f t="shared" si="11"/>
        <v>2010</v>
      </c>
      <c r="F329" s="7" t="str">
        <f>"IND"&amp;Q329&amp;"HTBELCE1"</f>
        <v>INDWDHTBELCE1</v>
      </c>
      <c r="G329" s="6">
        <v>0</v>
      </c>
      <c r="H329" s="6">
        <v>0</v>
      </c>
      <c r="I329" s="6">
        <v>0</v>
      </c>
      <c r="J329" s="6">
        <v>0</v>
      </c>
      <c r="K329" s="48"/>
      <c r="L329" s="9" t="e">
        <f>G329/SUM($G322:$G329)</f>
        <v>#DIV/0!</v>
      </c>
      <c r="M329" s="9" t="e">
        <f>H329/SUM($H322:$H329)</f>
        <v>#DIV/0!</v>
      </c>
      <c r="N329" s="9" t="e">
        <f>I329/SUM($I322:$I329)</f>
        <v>#DIV/0!</v>
      </c>
      <c r="O329" s="9" t="e">
        <f>J329/SUM($J322:$J329)</f>
        <v>#DIV/0!</v>
      </c>
      <c r="Q329" s="105" t="s">
        <v>182</v>
      </c>
    </row>
    <row r="330" spans="2:17">
      <c r="B330" s="48" t="s">
        <v>16</v>
      </c>
      <c r="C330" s="48" t="s">
        <v>18</v>
      </c>
      <c r="D330" s="5" t="s">
        <v>17</v>
      </c>
      <c r="E330" s="62">
        <f t="shared" si="11"/>
        <v>2010</v>
      </c>
      <c r="F330" s="48" t="str">
        <f>"IND"&amp;Q330&amp;"RHBNGAE1"</f>
        <v>INDWDRHBNGAE1</v>
      </c>
      <c r="G330" s="6">
        <v>0</v>
      </c>
      <c r="H330" s="6">
        <v>0</v>
      </c>
      <c r="I330" s="6">
        <v>0</v>
      </c>
      <c r="J330" s="6">
        <v>0</v>
      </c>
      <c r="K330" s="48"/>
      <c r="L330" s="8">
        <f>G330/SUM($G330:$G339)</f>
        <v>0</v>
      </c>
      <c r="M330" s="8">
        <f>H330/SUM($H330:$H339)</f>
        <v>0</v>
      </c>
      <c r="N330" s="80">
        <f>I330/SUM($I330:$I339)</f>
        <v>0</v>
      </c>
      <c r="O330" s="80">
        <f>J330/SUM($J330:$J339)</f>
        <v>0</v>
      </c>
      <c r="Q330" s="105" t="s">
        <v>182</v>
      </c>
    </row>
    <row r="331" spans="2:17">
      <c r="B331" s="11" t="s">
        <v>16</v>
      </c>
      <c r="C331" s="11" t="s">
        <v>18</v>
      </c>
      <c r="D331" s="5" t="s">
        <v>17</v>
      </c>
      <c r="E331" s="62">
        <f t="shared" si="11"/>
        <v>2010</v>
      </c>
      <c r="F331" s="48" t="str">
        <f>"IND"&amp;Q331&amp;"RHBCOAE1"</f>
        <v>INDWDRHBCOAE1</v>
      </c>
      <c r="G331" s="6">
        <v>0</v>
      </c>
      <c r="H331" s="6">
        <v>0</v>
      </c>
      <c r="I331" s="6">
        <v>0</v>
      </c>
      <c r="J331" s="6">
        <v>0</v>
      </c>
      <c r="K331" s="48"/>
      <c r="L331" s="8">
        <f>G331/SUM($G330:$G339)</f>
        <v>0</v>
      </c>
      <c r="M331" s="8">
        <f>H331/SUM($H330:$H339)</f>
        <v>0</v>
      </c>
      <c r="N331" s="80">
        <f>I331/SUM($I330:$I339)</f>
        <v>0</v>
      </c>
      <c r="O331" s="80">
        <f>J331/SUM($J330:$J339)</f>
        <v>0</v>
      </c>
      <c r="Q331" s="105" t="s">
        <v>182</v>
      </c>
    </row>
    <row r="332" spans="2:17">
      <c r="B332" s="11" t="s">
        <v>16</v>
      </c>
      <c r="C332" s="11" t="s">
        <v>18</v>
      </c>
      <c r="D332" s="5" t="s">
        <v>17</v>
      </c>
      <c r="E332" s="62">
        <f t="shared" si="11"/>
        <v>2010</v>
      </c>
      <c r="F332" s="48" t="str">
        <f>"IND"&amp;Q332&amp;"RHBDSLE1"</f>
        <v>INDWDRHBDSLE1</v>
      </c>
      <c r="G332" s="6">
        <v>0</v>
      </c>
      <c r="H332" s="6">
        <v>0</v>
      </c>
      <c r="I332" s="6">
        <v>0</v>
      </c>
      <c r="J332" s="6">
        <v>0</v>
      </c>
      <c r="K332" s="48"/>
      <c r="L332" s="8">
        <f>G332/SUM($G330:$G339)</f>
        <v>0</v>
      </c>
      <c r="M332" s="8">
        <f>H332/SUM($H330:$H339)</f>
        <v>0</v>
      </c>
      <c r="N332" s="80">
        <f>I332/SUM($I330:$I339)</f>
        <v>0</v>
      </c>
      <c r="O332" s="80">
        <f>J332/SUM($J330:$J339)</f>
        <v>0</v>
      </c>
      <c r="Q332" s="105" t="s">
        <v>182</v>
      </c>
    </row>
    <row r="333" spans="2:17">
      <c r="B333" s="11" t="s">
        <v>16</v>
      </c>
      <c r="C333" s="11" t="s">
        <v>18</v>
      </c>
      <c r="D333" s="5" t="s">
        <v>17</v>
      </c>
      <c r="E333" s="62">
        <f t="shared" si="11"/>
        <v>2010</v>
      </c>
      <c r="F333" s="48" t="str">
        <f>"IND"&amp;Q333&amp;"RHBWPEE1"</f>
        <v>INDWDRHBWPEE1</v>
      </c>
      <c r="G333" s="6">
        <v>12.547073820395701</v>
      </c>
      <c r="H333" s="6">
        <v>62.735369101978698</v>
      </c>
      <c r="I333" s="6">
        <v>56.4618321917808</v>
      </c>
      <c r="J333" s="6">
        <v>31.367684550989299</v>
      </c>
      <c r="K333" s="48"/>
      <c r="L333" s="8">
        <f>G333/SUM($G330:$G339)</f>
        <v>0.83861018227037443</v>
      </c>
      <c r="M333" s="8">
        <f>H333/SUM($H330:$H339)</f>
        <v>0.83861018227037498</v>
      </c>
      <c r="N333" s="80">
        <f>I333/SUM($I330:$I339)</f>
        <v>0.83861018227037498</v>
      </c>
      <c r="O333" s="80">
        <f>J333/SUM($J330:$J339)</f>
        <v>0.83861018227037476</v>
      </c>
      <c r="Q333" s="105" t="s">
        <v>182</v>
      </c>
    </row>
    <row r="334" spans="2:17">
      <c r="B334" s="11" t="s">
        <v>16</v>
      </c>
      <c r="C334" s="11" t="s">
        <v>18</v>
      </c>
      <c r="D334" s="5" t="s">
        <v>17</v>
      </c>
      <c r="E334" s="62">
        <f t="shared" si="11"/>
        <v>2010</v>
      </c>
      <c r="F334" s="48" t="str">
        <f>"IND"&amp;Q334&amp;"RHBBGAE1"</f>
        <v>INDWDRHBBGAE1</v>
      </c>
      <c r="G334" s="6">
        <v>0</v>
      </c>
      <c r="H334" s="6">
        <v>0</v>
      </c>
      <c r="I334" s="6">
        <v>0</v>
      </c>
      <c r="J334" s="6">
        <v>0</v>
      </c>
      <c r="K334" s="48"/>
      <c r="L334" s="8">
        <f>G334/SUM($G330:$G339)</f>
        <v>0</v>
      </c>
      <c r="M334" s="8">
        <f>H334/SUM($H330:$H339)</f>
        <v>0</v>
      </c>
      <c r="N334" s="80">
        <f>I334/SUM($I330:$I339)</f>
        <v>0</v>
      </c>
      <c r="O334" s="80">
        <f>J334/SUM($J330:$J339)</f>
        <v>0</v>
      </c>
      <c r="Q334" s="105" t="s">
        <v>182</v>
      </c>
    </row>
    <row r="335" spans="2:17">
      <c r="B335" s="11" t="s">
        <v>16</v>
      </c>
      <c r="C335" s="11" t="s">
        <v>18</v>
      </c>
      <c r="D335" s="5" t="s">
        <v>17</v>
      </c>
      <c r="E335" s="62">
        <f t="shared" si="11"/>
        <v>2010</v>
      </c>
      <c r="F335" s="48" t="str">
        <f>"IND"&amp;Q335&amp;"RHBHFOE1"</f>
        <v>INDWDRHBHFOE1</v>
      </c>
      <c r="G335" s="6">
        <v>0.55669710806697104</v>
      </c>
      <c r="H335" s="6">
        <v>2.7834855403348602</v>
      </c>
      <c r="I335" s="6">
        <v>2.5051369863013702</v>
      </c>
      <c r="J335" s="6">
        <v>1.3917427701674301</v>
      </c>
      <c r="K335" s="48"/>
      <c r="L335" s="8">
        <f>G335/SUM($G330:$G339)</f>
        <v>3.7208027142276723E-2</v>
      </c>
      <c r="M335" s="8">
        <f>H335/SUM($H330:$H339)</f>
        <v>3.7208027142276702E-2</v>
      </c>
      <c r="N335" s="80">
        <f>I335/SUM($I330:$I339)</f>
        <v>3.7208027142276653E-2</v>
      </c>
      <c r="O335" s="80">
        <f>J335/SUM($J330:$J339)</f>
        <v>3.7208027142276751E-2</v>
      </c>
      <c r="Q335" s="105" t="s">
        <v>182</v>
      </c>
    </row>
    <row r="336" spans="2:17">
      <c r="B336" s="11" t="s">
        <v>16</v>
      </c>
      <c r="C336" s="11" t="s">
        <v>18</v>
      </c>
      <c r="D336" s="5" t="s">
        <v>17</v>
      </c>
      <c r="E336" s="62">
        <f t="shared" si="11"/>
        <v>2010</v>
      </c>
      <c r="F336" s="48" t="str">
        <f>"IND"&amp;Q336&amp;"RHBLPGE1"</f>
        <v>INDWDRHBLPGE1</v>
      </c>
      <c r="G336" s="6">
        <v>0</v>
      </c>
      <c r="H336" s="6">
        <v>0</v>
      </c>
      <c r="I336" s="6">
        <v>0</v>
      </c>
      <c r="J336" s="6">
        <v>0</v>
      </c>
      <c r="K336" s="48"/>
      <c r="L336" s="8">
        <f>G336/SUM($G330:$G339)</f>
        <v>0</v>
      </c>
      <c r="M336" s="8">
        <f>H336/SUM($H330:$H339)</f>
        <v>0</v>
      </c>
      <c r="N336" s="80">
        <f>I336/SUM($I330:$I339)</f>
        <v>0</v>
      </c>
      <c r="O336" s="80">
        <f>J336/SUM($J330:$J339)</f>
        <v>0</v>
      </c>
      <c r="Q336" s="105" t="s">
        <v>182</v>
      </c>
    </row>
    <row r="337" spans="2:17">
      <c r="B337" s="11" t="s">
        <v>16</v>
      </c>
      <c r="C337" s="11" t="s">
        <v>18</v>
      </c>
      <c r="D337" s="19" t="s">
        <v>17</v>
      </c>
      <c r="E337" s="62">
        <f t="shared" si="11"/>
        <v>2010</v>
      </c>
      <c r="F337" s="48" t="str">
        <f>"IND"&amp;Q337&amp;"RHBWSTE1"</f>
        <v>INDWDRHBWSTE1</v>
      </c>
      <c r="G337" s="6">
        <v>0</v>
      </c>
      <c r="H337" s="6">
        <v>0</v>
      </c>
      <c r="I337" s="6">
        <v>0</v>
      </c>
      <c r="J337" s="6">
        <v>0</v>
      </c>
      <c r="K337" s="48"/>
      <c r="L337" s="8">
        <f>G337/SUM($G330:$G339)</f>
        <v>0</v>
      </c>
      <c r="M337" s="8">
        <f>H337/SUM($H330:$H339)</f>
        <v>0</v>
      </c>
      <c r="N337" s="80">
        <f>I337/SUM($I330:$I339)</f>
        <v>0</v>
      </c>
      <c r="O337" s="80">
        <f>J337/SUM($J330:$J339)</f>
        <v>0</v>
      </c>
      <c r="Q337" s="105" t="s">
        <v>182</v>
      </c>
    </row>
    <row r="338" spans="2:17">
      <c r="B338" s="11" t="s">
        <v>16</v>
      </c>
      <c r="C338" s="11" t="s">
        <v>18</v>
      </c>
      <c r="D338" s="19" t="s">
        <v>17</v>
      </c>
      <c r="E338" s="62">
        <f t="shared" si="11"/>
        <v>2010</v>
      </c>
      <c r="F338" s="48" t="str">
        <f>"IND"&amp;Q338&amp;"RHBHETE1"</f>
        <v>INDWDRHBHETE1</v>
      </c>
      <c r="G338" s="6">
        <v>0</v>
      </c>
      <c r="H338" s="6">
        <v>0</v>
      </c>
      <c r="I338" s="6">
        <v>0</v>
      </c>
      <c r="J338" s="6">
        <v>0</v>
      </c>
      <c r="K338" s="48"/>
      <c r="L338" s="8">
        <f>G338/SUM($G330:$G339)</f>
        <v>0</v>
      </c>
      <c r="M338" s="8">
        <f>H338/SUM($H330:$H339)</f>
        <v>0</v>
      </c>
      <c r="N338" s="80">
        <f>I338/SUM($I330:$I339)</f>
        <v>0</v>
      </c>
      <c r="O338" s="80">
        <f>J338/SUM($J330:$J339)</f>
        <v>0</v>
      </c>
      <c r="Q338" s="105" t="s">
        <v>182</v>
      </c>
    </row>
    <row r="339" spans="2:17" ht="15" thickBot="1">
      <c r="B339" s="26" t="s">
        <v>16</v>
      </c>
      <c r="C339" s="26" t="s">
        <v>18</v>
      </c>
      <c r="D339" s="51" t="s">
        <v>17</v>
      </c>
      <c r="E339" s="63">
        <f t="shared" si="11"/>
        <v>2010</v>
      </c>
      <c r="F339" s="26" t="str">
        <f>"IND"&amp;Q339&amp;"RHBELCE1"</f>
        <v>INDWDRHBELCE1</v>
      </c>
      <c r="G339" s="6">
        <v>1.8579765981735199</v>
      </c>
      <c r="H339" s="6">
        <v>9.2898829908675804</v>
      </c>
      <c r="I339" s="6">
        <v>8.3608946917808193</v>
      </c>
      <c r="J339" s="6">
        <v>4.6449414954337902</v>
      </c>
      <c r="K339" s="48"/>
      <c r="L339" s="52">
        <f>G339/SUM($G330:$G339)</f>
        <v>0.12418179058734884</v>
      </c>
      <c r="M339" s="52">
        <f>H339/SUM($H330:$H339)</f>
        <v>0.12418179058734828</v>
      </c>
      <c r="N339" s="52">
        <f>I339/SUM($I330:$I339)</f>
        <v>0.1241817905873483</v>
      </c>
      <c r="O339" s="52">
        <f>J339/SUM($J330:$J339)</f>
        <v>0.12418179058734845</v>
      </c>
      <c r="Q339" s="105" t="s">
        <v>182</v>
      </c>
    </row>
    <row r="340" spans="2:17">
      <c r="B340" s="75" t="s">
        <v>16</v>
      </c>
      <c r="C340" s="75" t="s">
        <v>18</v>
      </c>
      <c r="D340" s="5" t="s">
        <v>17</v>
      </c>
      <c r="E340" s="61">
        <v>2010</v>
      </c>
      <c r="F340" s="75" t="str">
        <f>"IND"&amp;Q340&amp;"MTBNGAE1"</f>
        <v>INDIDMTBNGAE1</v>
      </c>
      <c r="G340" s="6">
        <v>1.0554788342544701</v>
      </c>
      <c r="H340" s="6">
        <v>1.0586547986503601E-3</v>
      </c>
      <c r="I340" s="6">
        <v>1.0586547986504199E-3</v>
      </c>
      <c r="J340" s="6">
        <v>1.0586547986504199E-3</v>
      </c>
      <c r="L340" s="50">
        <f>G340/SUM($G340:$G349)</f>
        <v>1.0308185360813706E-2</v>
      </c>
      <c r="M340" s="80">
        <f>H340/SUM($H340:$H349)</f>
        <v>1.0308185360813672E-2</v>
      </c>
      <c r="N340" s="80">
        <f>I340/SUM($I340:$I349)</f>
        <v>1.0308185360813694E-2</v>
      </c>
      <c r="O340" s="80">
        <f>J340/SUM($J340:$J349)</f>
        <v>1.0308185360813694E-2</v>
      </c>
      <c r="Q340" s="105" t="s">
        <v>236</v>
      </c>
    </row>
    <row r="341" spans="2:17">
      <c r="B341" s="75" t="s">
        <v>16</v>
      </c>
      <c r="C341" s="75" t="s">
        <v>18</v>
      </c>
      <c r="D341" s="5" t="s">
        <v>17</v>
      </c>
      <c r="E341" s="62">
        <f>$E$4</f>
        <v>2010</v>
      </c>
      <c r="F341" s="75" t="str">
        <f>"IND"&amp;Q341&amp;"MTBCOAE1"</f>
        <v>INDIDMTBCOAE1</v>
      </c>
      <c r="G341" s="6">
        <v>0</v>
      </c>
      <c r="H341" s="6">
        <v>0</v>
      </c>
      <c r="I341" s="6">
        <v>0</v>
      </c>
      <c r="J341" s="6">
        <v>0</v>
      </c>
      <c r="L341" s="80">
        <f>G341/SUM($G340:$G349)</f>
        <v>0</v>
      </c>
      <c r="M341" s="80">
        <f>H341/SUM($H340:$H349)</f>
        <v>0</v>
      </c>
      <c r="N341" s="80">
        <f>I341/SUM($I340:$I349)</f>
        <v>0</v>
      </c>
      <c r="O341" s="80">
        <f>J341/SUM($J340:$J349)</f>
        <v>0</v>
      </c>
      <c r="Q341" s="105" t="s">
        <v>236</v>
      </c>
    </row>
    <row r="342" spans="2:17">
      <c r="B342" s="75" t="s">
        <v>16</v>
      </c>
      <c r="C342" s="75" t="s">
        <v>18</v>
      </c>
      <c r="D342" s="5" t="s">
        <v>17</v>
      </c>
      <c r="E342" s="62">
        <f t="shared" ref="E342:E367" si="12">$E$4</f>
        <v>2010</v>
      </c>
      <c r="F342" s="75" t="str">
        <f>"IND"&amp;Q342&amp;"MTBDSLE1"</f>
        <v>INDIDMTBDSLE1</v>
      </c>
      <c r="G342" s="6">
        <v>5.7774999110185901</v>
      </c>
      <c r="H342" s="6">
        <v>5.7948845647124098E-3</v>
      </c>
      <c r="I342" s="6">
        <v>5.7948845647127298E-3</v>
      </c>
      <c r="J342" s="6">
        <v>5.7948845647127298E-3</v>
      </c>
      <c r="L342" s="80">
        <f>G342/SUM($G340:$G349)</f>
        <v>5.6425139066792328E-2</v>
      </c>
      <c r="M342" s="80">
        <f>H342/SUM($H340:$H349)</f>
        <v>5.64251390667923E-2</v>
      </c>
      <c r="N342" s="80">
        <f>I342/SUM($I340:$I349)</f>
        <v>5.6425139066792356E-2</v>
      </c>
      <c r="O342" s="80">
        <f>J342/SUM($J340:$J349)</f>
        <v>5.6425139066792356E-2</v>
      </c>
      <c r="Q342" s="105" t="s">
        <v>236</v>
      </c>
    </row>
    <row r="343" spans="2:17">
      <c r="B343" s="75" t="s">
        <v>16</v>
      </c>
      <c r="C343" s="75" t="s">
        <v>18</v>
      </c>
      <c r="D343" s="5" t="s">
        <v>17</v>
      </c>
      <c r="E343" s="62">
        <f t="shared" si="12"/>
        <v>2010</v>
      </c>
      <c r="F343" s="75" t="str">
        <f>"IND"&amp;Q343&amp;"MTBWPEE1"</f>
        <v>INDIDMTBWPEE1</v>
      </c>
      <c r="G343" s="6">
        <v>0</v>
      </c>
      <c r="H343" s="6">
        <v>0</v>
      </c>
      <c r="I343" s="6">
        <v>0</v>
      </c>
      <c r="J343" s="6">
        <v>0</v>
      </c>
      <c r="L343" s="80">
        <f>G343/SUM($G340:$G349)</f>
        <v>0</v>
      </c>
      <c r="M343" s="80">
        <f>H343/SUM($H340:$H349)</f>
        <v>0</v>
      </c>
      <c r="N343" s="80">
        <f>I343/SUM($I340:$I349)</f>
        <v>0</v>
      </c>
      <c r="O343" s="80">
        <f>J343/SUM($J340:$J349)</f>
        <v>0</v>
      </c>
      <c r="Q343" s="105" t="s">
        <v>236</v>
      </c>
    </row>
    <row r="344" spans="2:17">
      <c r="B344" s="75" t="s">
        <v>16</v>
      </c>
      <c r="C344" s="75" t="s">
        <v>18</v>
      </c>
      <c r="D344" s="5" t="s">
        <v>17</v>
      </c>
      <c r="E344" s="62">
        <f t="shared" si="12"/>
        <v>2010</v>
      </c>
      <c r="F344" s="75" t="str">
        <f>"IND"&amp;Q344&amp;"MTBBGAE1"</f>
        <v>INDIDMTBBGAE1</v>
      </c>
      <c r="G344" s="6">
        <v>0</v>
      </c>
      <c r="H344" s="6">
        <v>0</v>
      </c>
      <c r="I344" s="6">
        <v>0</v>
      </c>
      <c r="J344" s="6">
        <v>0</v>
      </c>
      <c r="L344" s="80">
        <f>G344/SUM($G340:$G349)</f>
        <v>0</v>
      </c>
      <c r="M344" s="80">
        <f>H344/SUM($H340:$H349)</f>
        <v>0</v>
      </c>
      <c r="N344" s="80">
        <f>I344/SUM($I340:$I349)</f>
        <v>0</v>
      </c>
      <c r="O344" s="80">
        <f>J344/SUM($J340:$J349)</f>
        <v>0</v>
      </c>
      <c r="Q344" s="105" t="s">
        <v>236</v>
      </c>
    </row>
    <row r="345" spans="2:17">
      <c r="B345" s="75" t="s">
        <v>16</v>
      </c>
      <c r="C345" s="75" t="s">
        <v>18</v>
      </c>
      <c r="D345" s="5" t="s">
        <v>17</v>
      </c>
      <c r="E345" s="62">
        <f t="shared" si="12"/>
        <v>2010</v>
      </c>
      <c r="F345" s="75" t="str">
        <f>"IND"&amp;Q345&amp;"MTBHFOE1"</f>
        <v>INDIDMTBHFOE1</v>
      </c>
      <c r="G345" s="6">
        <v>73.0460661501033</v>
      </c>
      <c r="H345" s="6">
        <v>7.3265863741323295E-2</v>
      </c>
      <c r="I345" s="6">
        <v>7.3265863741327306E-2</v>
      </c>
      <c r="J345" s="6">
        <v>7.3265863741327306E-2</v>
      </c>
      <c r="L345" s="80">
        <f>G345/SUM($G340:$G349)</f>
        <v>0.71339411584257972</v>
      </c>
      <c r="M345" s="80">
        <f>H345/SUM($H340:$H349)</f>
        <v>0.71339411584257983</v>
      </c>
      <c r="N345" s="80">
        <f>I345/SUM($I340:$I349)</f>
        <v>0.71339411584258017</v>
      </c>
      <c r="O345" s="80">
        <f>J345/SUM($J340:$J349)</f>
        <v>0.71339411584258017</v>
      </c>
      <c r="Q345" s="105" t="s">
        <v>236</v>
      </c>
    </row>
    <row r="346" spans="2:17">
      <c r="B346" s="75" t="s">
        <v>16</v>
      </c>
      <c r="C346" s="75" t="s">
        <v>18</v>
      </c>
      <c r="D346" s="5" t="s">
        <v>17</v>
      </c>
      <c r="E346" s="62">
        <f t="shared" si="12"/>
        <v>2010</v>
      </c>
      <c r="F346" s="75" t="str">
        <f>"IND"&amp;Q346&amp;"MTBLPGE1"</f>
        <v>INDIDMTBLPGE1</v>
      </c>
      <c r="G346" s="6">
        <v>0</v>
      </c>
      <c r="H346" s="6">
        <v>0</v>
      </c>
      <c r="I346" s="6">
        <v>0</v>
      </c>
      <c r="J346" s="6">
        <v>0</v>
      </c>
      <c r="L346" s="80">
        <f>G346/SUM($G340:$G349)</f>
        <v>0</v>
      </c>
      <c r="M346" s="80">
        <f>H346/SUM($H340:$H349)</f>
        <v>0</v>
      </c>
      <c r="N346" s="80">
        <f>I346/SUM($I340:$I349)</f>
        <v>0</v>
      </c>
      <c r="O346" s="80">
        <f>J346/SUM($J340:$J349)</f>
        <v>0</v>
      </c>
      <c r="Q346" s="105" t="s">
        <v>236</v>
      </c>
    </row>
    <row r="347" spans="2:17">
      <c r="B347" s="75" t="s">
        <v>16</v>
      </c>
      <c r="C347" s="75" t="s">
        <v>18</v>
      </c>
      <c r="D347" s="5" t="s">
        <v>17</v>
      </c>
      <c r="E347" s="62">
        <f t="shared" si="12"/>
        <v>2010</v>
      </c>
      <c r="F347" s="75" t="str">
        <f>"IND"&amp;Q347&amp;"MTBWSTE1"</f>
        <v>INDIDMTBWSTE1</v>
      </c>
      <c r="G347" s="6">
        <v>0</v>
      </c>
      <c r="H347" s="6">
        <v>0</v>
      </c>
      <c r="I347" s="6">
        <v>0</v>
      </c>
      <c r="J347" s="6">
        <v>0</v>
      </c>
      <c r="L347" s="80">
        <f>G347/SUM($G340:$G349)</f>
        <v>0</v>
      </c>
      <c r="M347" s="80">
        <f>H347/SUM($H340:$H349)</f>
        <v>0</v>
      </c>
      <c r="N347" s="80">
        <f>I347/SUM($I340:$I349)</f>
        <v>0</v>
      </c>
      <c r="O347" s="80">
        <f>J347/SUM($J340:$J349)</f>
        <v>0</v>
      </c>
      <c r="Q347" s="105" t="s">
        <v>236</v>
      </c>
    </row>
    <row r="348" spans="2:17">
      <c r="B348" s="11" t="s">
        <v>16</v>
      </c>
      <c r="C348" s="11" t="s">
        <v>18</v>
      </c>
      <c r="D348" s="19" t="s">
        <v>17</v>
      </c>
      <c r="E348" s="130">
        <f t="shared" si="12"/>
        <v>2010</v>
      </c>
      <c r="F348" s="75" t="str">
        <f>"IND"&amp;Q348&amp;"MTBHETE1"</f>
        <v>INDIDMTBHETE1</v>
      </c>
      <c r="G348" s="6">
        <v>0</v>
      </c>
      <c r="H348" s="6">
        <v>0</v>
      </c>
      <c r="I348" s="6">
        <v>0</v>
      </c>
      <c r="J348" s="6">
        <v>0</v>
      </c>
      <c r="L348" s="80">
        <f>G348/SUM($G340:$G349)</f>
        <v>0</v>
      </c>
      <c r="M348" s="80">
        <f>H348/SUM($H340:$H349)</f>
        <v>0</v>
      </c>
      <c r="N348" s="80">
        <f>I348/SUM($I340:$I349)</f>
        <v>0</v>
      </c>
      <c r="O348" s="80">
        <f>J348/SUM($J340:$J349)</f>
        <v>0</v>
      </c>
      <c r="Q348" s="105" t="s">
        <v>236</v>
      </c>
    </row>
    <row r="349" spans="2:17">
      <c r="B349" s="7" t="s">
        <v>16</v>
      </c>
      <c r="C349" s="7" t="s">
        <v>18</v>
      </c>
      <c r="D349" s="10" t="s">
        <v>17</v>
      </c>
      <c r="E349" s="129">
        <f t="shared" si="12"/>
        <v>2010</v>
      </c>
      <c r="F349" s="7" t="str">
        <f>"IND"&amp;Q349&amp;"MTBELCE1"</f>
        <v>INDIDMTBELCE1</v>
      </c>
      <c r="G349" s="6">
        <v>22.5132576593337</v>
      </c>
      <c r="H349" s="6">
        <v>2.2581000661316401E-2</v>
      </c>
      <c r="I349" s="6">
        <v>2.2581000661317598E-2</v>
      </c>
      <c r="J349" s="6">
        <v>2.2581000661317598E-2</v>
      </c>
      <c r="L349" s="9">
        <f>G349/SUM($G340:$G349)</f>
        <v>0.21987255972981426</v>
      </c>
      <c r="M349" s="9">
        <f>H349/SUM($H340:$H349)</f>
        <v>0.21987255972981407</v>
      </c>
      <c r="N349" s="9">
        <f>I349/SUM($I340:$I349)</f>
        <v>0.21987255972981379</v>
      </c>
      <c r="O349" s="9">
        <f>J349/SUM($J340:$J349)</f>
        <v>0.21987255972981379</v>
      </c>
      <c r="Q349" s="105" t="s">
        <v>236</v>
      </c>
    </row>
    <row r="350" spans="2:17">
      <c r="B350" s="75" t="s">
        <v>16</v>
      </c>
      <c r="C350" s="75" t="s">
        <v>18</v>
      </c>
      <c r="D350" s="5" t="s">
        <v>17</v>
      </c>
      <c r="E350" s="62">
        <f t="shared" si="12"/>
        <v>2010</v>
      </c>
      <c r="F350" s="75" t="str">
        <f>"IND"&amp;Q350&amp;"HTBNGAE1"</f>
        <v>INDIDHTBNGAE1</v>
      </c>
      <c r="G350" s="6">
        <v>0</v>
      </c>
      <c r="H350" s="6">
        <v>0</v>
      </c>
      <c r="I350" s="6">
        <v>0</v>
      </c>
      <c r="J350" s="6">
        <v>0</v>
      </c>
      <c r="L350" s="80">
        <f>G350/SUM($G350:$G357)</f>
        <v>0</v>
      </c>
      <c r="M350" s="80">
        <f>H350/SUM($H350:$H357)</f>
        <v>0</v>
      </c>
      <c r="N350" s="80">
        <f>I350/SUM($I350:$I357)</f>
        <v>0</v>
      </c>
      <c r="O350" s="80">
        <f>J350/SUM($J350:$J357)</f>
        <v>0</v>
      </c>
      <c r="Q350" s="105" t="s">
        <v>236</v>
      </c>
    </row>
    <row r="351" spans="2:17">
      <c r="B351" s="75" t="s">
        <v>16</v>
      </c>
      <c r="C351" s="75" t="s">
        <v>18</v>
      </c>
      <c r="D351" s="5" t="s">
        <v>17</v>
      </c>
      <c r="E351" s="62">
        <f t="shared" si="12"/>
        <v>2010</v>
      </c>
      <c r="F351" s="75" t="str">
        <f>"IND"&amp;Q351&amp;"HTBCOAE1"</f>
        <v>INDIDHTBCOAE1</v>
      </c>
      <c r="G351" s="6">
        <v>0</v>
      </c>
      <c r="H351" s="6">
        <v>0</v>
      </c>
      <c r="I351" s="6">
        <v>0</v>
      </c>
      <c r="J351" s="6">
        <v>0</v>
      </c>
      <c r="L351" s="80">
        <f>G351/SUM($G350:$G357)</f>
        <v>0</v>
      </c>
      <c r="M351" s="80">
        <f>H351/SUM($H350:$H357)</f>
        <v>0</v>
      </c>
      <c r="N351" s="80">
        <f>I351/SUM($I350:$I357)</f>
        <v>0</v>
      </c>
      <c r="O351" s="80">
        <f>J351/SUM($J350:$J357)</f>
        <v>0</v>
      </c>
      <c r="Q351" s="105" t="s">
        <v>236</v>
      </c>
    </row>
    <row r="352" spans="2:17">
      <c r="B352" s="75" t="s">
        <v>16</v>
      </c>
      <c r="C352" s="75" t="s">
        <v>18</v>
      </c>
      <c r="D352" s="5" t="s">
        <v>17</v>
      </c>
      <c r="E352" s="62">
        <f t="shared" si="12"/>
        <v>2010</v>
      </c>
      <c r="F352" s="75" t="str">
        <f>"IND"&amp;Q352&amp;"HTBDSLE1"</f>
        <v>INDIDHTBDSLE1</v>
      </c>
      <c r="G352" s="6">
        <v>0</v>
      </c>
      <c r="H352" s="6">
        <v>0</v>
      </c>
      <c r="I352" s="6">
        <v>0</v>
      </c>
      <c r="J352" s="6">
        <v>0</v>
      </c>
      <c r="L352" s="80">
        <f>G352/SUM($G350:$G357)</f>
        <v>0</v>
      </c>
      <c r="M352" s="80">
        <f>H352/SUM($H350:$H357)</f>
        <v>0</v>
      </c>
      <c r="N352" s="80">
        <f>I352/SUM($I350:$I357)</f>
        <v>0</v>
      </c>
      <c r="O352" s="80">
        <f>J352/SUM($J350:$J357)</f>
        <v>0</v>
      </c>
      <c r="Q352" s="105" t="s">
        <v>236</v>
      </c>
    </row>
    <row r="353" spans="2:22">
      <c r="B353" s="75" t="s">
        <v>16</v>
      </c>
      <c r="C353" s="75" t="s">
        <v>18</v>
      </c>
      <c r="D353" s="5" t="s">
        <v>17</v>
      </c>
      <c r="E353" s="62">
        <f t="shared" si="12"/>
        <v>2010</v>
      </c>
      <c r="F353" s="75" t="str">
        <f>"IND"&amp;Q353&amp;"HTBWPEE1"</f>
        <v>INDIDHTBWPEE1</v>
      </c>
      <c r="G353" s="6">
        <v>0</v>
      </c>
      <c r="H353" s="6">
        <v>0</v>
      </c>
      <c r="I353" s="6">
        <v>0</v>
      </c>
      <c r="J353" s="6">
        <v>0</v>
      </c>
      <c r="L353" s="80">
        <f>G353/SUM($G350:$G357)</f>
        <v>0</v>
      </c>
      <c r="M353" s="80">
        <f>H353/SUM($H350:$H357)</f>
        <v>0</v>
      </c>
      <c r="N353" s="80">
        <f>I353/SUM($I350:$I357)</f>
        <v>0</v>
      </c>
      <c r="O353" s="80">
        <f>J353/SUM($J350:$J357)</f>
        <v>0</v>
      </c>
      <c r="Q353" s="105" t="s">
        <v>236</v>
      </c>
    </row>
    <row r="354" spans="2:22">
      <c r="B354" s="75" t="s">
        <v>16</v>
      </c>
      <c r="C354" s="75" t="s">
        <v>18</v>
      </c>
      <c r="D354" s="5" t="s">
        <v>17</v>
      </c>
      <c r="E354" s="62">
        <f t="shared" si="12"/>
        <v>2010</v>
      </c>
      <c r="F354" s="75" t="str">
        <f>"IND"&amp;Q354&amp;"HTBHFOE1"</f>
        <v>INDIDHTBHFOE1</v>
      </c>
      <c r="G354" s="6">
        <v>9.0486567018858093</v>
      </c>
      <c r="H354" s="6">
        <v>9.0758843549501693E-3</v>
      </c>
      <c r="I354" s="6">
        <v>9.0758843549506602E-3</v>
      </c>
      <c r="J354" s="6">
        <v>9.0758843549506602E-3</v>
      </c>
      <c r="L354" s="80">
        <f>G354/SUM($G350:$G357)</f>
        <v>0.25923242676279762</v>
      </c>
      <c r="M354" s="80">
        <f>H354/SUM($H350:$H357)</f>
        <v>0.25923242676279784</v>
      </c>
      <c r="N354" s="80">
        <f>I354/SUM($I350:$I357)</f>
        <v>0.25923242676279784</v>
      </c>
      <c r="O354" s="80">
        <f>J354/SUM($J350:$J357)</f>
        <v>0.25923242676279784</v>
      </c>
      <c r="Q354" s="105" t="s">
        <v>236</v>
      </c>
    </row>
    <row r="355" spans="2:22">
      <c r="B355" s="75" t="s">
        <v>16</v>
      </c>
      <c r="C355" s="75" t="s">
        <v>18</v>
      </c>
      <c r="D355" s="5" t="s">
        <v>17</v>
      </c>
      <c r="E355" s="62">
        <f t="shared" si="12"/>
        <v>2010</v>
      </c>
      <c r="F355" s="75" t="str">
        <f>"IND"&amp;Q355&amp;"HTBLPGE1"</f>
        <v>INDIDHTBLPGE1</v>
      </c>
      <c r="G355" s="6">
        <v>0</v>
      </c>
      <c r="H355" s="6">
        <v>0</v>
      </c>
      <c r="I355" s="6">
        <v>0</v>
      </c>
      <c r="J355" s="6">
        <v>0</v>
      </c>
      <c r="L355" s="80">
        <f>G355/SUM($G350:$G357)</f>
        <v>0</v>
      </c>
      <c r="M355" s="80">
        <f>H355/SUM($H350:$H357)</f>
        <v>0</v>
      </c>
      <c r="N355" s="80">
        <f>I355/SUM($I350:$I357)</f>
        <v>0</v>
      </c>
      <c r="O355" s="80">
        <f>J355/SUM($J350:$J357)</f>
        <v>0</v>
      </c>
      <c r="Q355" s="105" t="s">
        <v>236</v>
      </c>
    </row>
    <row r="356" spans="2:22">
      <c r="B356" s="75" t="s">
        <v>16</v>
      </c>
      <c r="C356" s="75" t="s">
        <v>18</v>
      </c>
      <c r="D356" s="5" t="s">
        <v>17</v>
      </c>
      <c r="E356" s="62">
        <f t="shared" si="12"/>
        <v>2010</v>
      </c>
      <c r="F356" s="75" t="str">
        <f>"IND"&amp;Q356&amp;"HTBWSTE1"</f>
        <v>INDIDHTBWSTE1</v>
      </c>
      <c r="G356" s="6">
        <v>0</v>
      </c>
      <c r="H356" s="6">
        <v>0</v>
      </c>
      <c r="I356" s="6">
        <v>0</v>
      </c>
      <c r="J356" s="6">
        <v>0</v>
      </c>
      <c r="L356" s="80">
        <f>G356/SUM($G350:$G357)</f>
        <v>0</v>
      </c>
      <c r="M356" s="80">
        <f>H356/SUM($H350:$H357)</f>
        <v>0</v>
      </c>
      <c r="N356" s="80">
        <f>I356/SUM($I350:$I357)</f>
        <v>0</v>
      </c>
      <c r="O356" s="80">
        <f>J356/SUM($J350:$J357)</f>
        <v>0</v>
      </c>
      <c r="Q356" s="105" t="s">
        <v>236</v>
      </c>
    </row>
    <row r="357" spans="2:22">
      <c r="B357" s="7" t="s">
        <v>16</v>
      </c>
      <c r="C357" s="7" t="s">
        <v>18</v>
      </c>
      <c r="D357" s="10" t="s">
        <v>17</v>
      </c>
      <c r="E357" s="129">
        <f t="shared" si="12"/>
        <v>2010</v>
      </c>
      <c r="F357" s="7" t="str">
        <f>"IND"&amp;Q357&amp;"HTBELCE1"</f>
        <v>INDIDHTBELCE1</v>
      </c>
      <c r="G357" s="6">
        <v>25.856917476785501</v>
      </c>
      <c r="H357" s="6">
        <v>2.5934721641709201E-2</v>
      </c>
      <c r="I357" s="6">
        <v>2.5934721641710599E-2</v>
      </c>
      <c r="J357" s="6">
        <v>2.5934721641710599E-2</v>
      </c>
      <c r="L357" s="9">
        <f>G357/SUM($G350:$G357)</f>
        <v>0.74076757323720244</v>
      </c>
      <c r="M357" s="9">
        <f>H357/SUM($H350:$H357)</f>
        <v>0.74076757323720233</v>
      </c>
      <c r="N357" s="9">
        <f>I357/SUM($I350:$I357)</f>
        <v>0.7407675732372021</v>
      </c>
      <c r="O357" s="9">
        <f>J357/SUM($J350:$J357)</f>
        <v>0.7407675732372021</v>
      </c>
      <c r="Q357" s="105" t="s">
        <v>236</v>
      </c>
    </row>
    <row r="358" spans="2:22">
      <c r="B358" s="75" t="s">
        <v>16</v>
      </c>
      <c r="C358" s="75" t="s">
        <v>18</v>
      </c>
      <c r="D358" s="5" t="s">
        <v>17</v>
      </c>
      <c r="E358" s="62">
        <f t="shared" si="12"/>
        <v>2010</v>
      </c>
      <c r="F358" s="75" t="str">
        <f>"IND"&amp;Q358&amp;"RHBNGAE1"</f>
        <v>INDIDRHBNGAE1</v>
      </c>
      <c r="G358" s="6">
        <v>0.30104744452372201</v>
      </c>
      <c r="H358" s="6">
        <v>3.01953304437016E-4</v>
      </c>
      <c r="I358" s="6">
        <v>3.0195330443703302E-4</v>
      </c>
      <c r="J358" s="6">
        <v>3.0195330443703302E-4</v>
      </c>
      <c r="L358" s="80">
        <f>G358/SUM($G358:$G367)</f>
        <v>8.1288218660325578E-3</v>
      </c>
      <c r="M358" s="80">
        <f>H358/SUM($H358:$H367)</f>
        <v>8.1288218660325422E-3</v>
      </c>
      <c r="N358" s="80">
        <f>I358/SUM($I358:$I367)</f>
        <v>8.1288218660325422E-3</v>
      </c>
      <c r="O358" s="80">
        <f>J358/SUM($J358:$J367)</f>
        <v>8.1288218660325422E-3</v>
      </c>
      <c r="Q358" s="105" t="s">
        <v>236</v>
      </c>
    </row>
    <row r="359" spans="2:22">
      <c r="B359" s="11" t="s">
        <v>16</v>
      </c>
      <c r="C359" s="11" t="s">
        <v>18</v>
      </c>
      <c r="D359" s="5" t="s">
        <v>17</v>
      </c>
      <c r="E359" s="62">
        <f t="shared" si="12"/>
        <v>2010</v>
      </c>
      <c r="F359" s="75" t="str">
        <f>"IND"&amp;Q359&amp;"RHBCOAE1"</f>
        <v>INDIDRHBCOAE1</v>
      </c>
      <c r="G359" s="6">
        <v>0</v>
      </c>
      <c r="H359" s="6">
        <v>0</v>
      </c>
      <c r="I359" s="6">
        <v>0</v>
      </c>
      <c r="J359" s="6">
        <v>0</v>
      </c>
      <c r="L359" s="80">
        <f>G359/SUM($G358:$G367)</f>
        <v>0</v>
      </c>
      <c r="M359" s="80">
        <f>H359/SUM($H358:$H367)</f>
        <v>0</v>
      </c>
      <c r="N359" s="80">
        <f>I359/SUM($I358:$I367)</f>
        <v>0</v>
      </c>
      <c r="O359" s="80">
        <f>J359/SUM($J358:$J367)</f>
        <v>0</v>
      </c>
      <c r="Q359" s="105" t="s">
        <v>236</v>
      </c>
    </row>
    <row r="360" spans="2:22">
      <c r="B360" s="11" t="s">
        <v>16</v>
      </c>
      <c r="C360" s="11" t="s">
        <v>18</v>
      </c>
      <c r="D360" s="5" t="s">
        <v>17</v>
      </c>
      <c r="E360" s="62">
        <f t="shared" si="12"/>
        <v>2010</v>
      </c>
      <c r="F360" s="75" t="str">
        <f>"IND"&amp;Q360&amp;"RHBDSLE1"</f>
        <v>INDIDRHBDSLE1</v>
      </c>
      <c r="G360" s="6">
        <v>3.3930611157348598</v>
      </c>
      <c r="H360" s="6">
        <v>3.4032709285202402E-3</v>
      </c>
      <c r="I360" s="6">
        <v>3.4032709285204202E-3</v>
      </c>
      <c r="J360" s="6">
        <v>3.4032709285204202E-3</v>
      </c>
      <c r="L360" s="80">
        <f>G360/SUM($G358:$G367)</f>
        <v>9.1618746121583425E-2</v>
      </c>
      <c r="M360" s="80">
        <f>H360/SUM($H358:$H367)</f>
        <v>9.1618746121583564E-2</v>
      </c>
      <c r="N360" s="80">
        <f>I360/SUM($I358:$I367)</f>
        <v>9.1618746121583258E-2</v>
      </c>
      <c r="O360" s="80">
        <f>J360/SUM($J358:$J367)</f>
        <v>9.1618746121583258E-2</v>
      </c>
      <c r="Q360" s="105" t="s">
        <v>236</v>
      </c>
    </row>
    <row r="361" spans="2:22">
      <c r="B361" s="11" t="s">
        <v>16</v>
      </c>
      <c r="C361" s="11" t="s">
        <v>18</v>
      </c>
      <c r="D361" s="5" t="s">
        <v>17</v>
      </c>
      <c r="E361" s="62">
        <f t="shared" si="12"/>
        <v>2010</v>
      </c>
      <c r="F361" s="75" t="str">
        <f>"IND"&amp;Q361&amp;"RHBWPEE1"</f>
        <v>INDIDRHBWPEE1</v>
      </c>
      <c r="G361" s="6">
        <v>0</v>
      </c>
      <c r="H361" s="6">
        <v>0</v>
      </c>
      <c r="I361" s="6">
        <v>0</v>
      </c>
      <c r="J361" s="6">
        <v>0</v>
      </c>
      <c r="L361" s="80">
        <f>G361/SUM($G358:$G367)</f>
        <v>0</v>
      </c>
      <c r="M361" s="80">
        <f>H361/SUM($H358:$H367)</f>
        <v>0</v>
      </c>
      <c r="N361" s="80">
        <f>I361/SUM($I358:$I367)</f>
        <v>0</v>
      </c>
      <c r="O361" s="80">
        <f>J361/SUM($J358:$J367)</f>
        <v>0</v>
      </c>
      <c r="Q361" s="105" t="s">
        <v>236</v>
      </c>
    </row>
    <row r="362" spans="2:22">
      <c r="B362" s="11" t="s">
        <v>16</v>
      </c>
      <c r="C362" s="11" t="s">
        <v>18</v>
      </c>
      <c r="D362" s="5" t="s">
        <v>17</v>
      </c>
      <c r="E362" s="62">
        <f t="shared" si="12"/>
        <v>2010</v>
      </c>
      <c r="F362" s="75" t="str">
        <f>"IND"&amp;Q362&amp;"RHBBGAE1"</f>
        <v>INDIDRHBBGAE1</v>
      </c>
      <c r="G362" s="6">
        <v>0</v>
      </c>
      <c r="H362" s="6">
        <v>0</v>
      </c>
      <c r="I362" s="6">
        <v>0</v>
      </c>
      <c r="J362" s="6">
        <v>0</v>
      </c>
      <c r="L362" s="80">
        <f>G362/SUM($G358:$G367)</f>
        <v>0</v>
      </c>
      <c r="M362" s="80">
        <f>H362/SUM($H358:$H367)</f>
        <v>0</v>
      </c>
      <c r="N362" s="80">
        <f>I362/SUM($I358:$I367)</f>
        <v>0</v>
      </c>
      <c r="O362" s="80">
        <f>J362/SUM($J358:$J367)</f>
        <v>0</v>
      </c>
      <c r="Q362" s="105" t="s">
        <v>236</v>
      </c>
    </row>
    <row r="363" spans="2:22">
      <c r="B363" s="11" t="s">
        <v>16</v>
      </c>
      <c r="C363" s="11" t="s">
        <v>18</v>
      </c>
      <c r="D363" s="5" t="s">
        <v>17</v>
      </c>
      <c r="E363" s="62">
        <f t="shared" si="12"/>
        <v>2010</v>
      </c>
      <c r="F363" s="75" t="str">
        <f>"IND"&amp;Q363&amp;"RHBHFOE1"</f>
        <v>INDIDRHBHFOE1</v>
      </c>
      <c r="G363" s="6">
        <v>15.8075592520653</v>
      </c>
      <c r="H363" s="6">
        <v>1.58551246259423E-2</v>
      </c>
      <c r="I363" s="6">
        <v>1.5855124625943198E-2</v>
      </c>
      <c r="J363" s="6">
        <v>1.5855124625943198E-2</v>
      </c>
      <c r="L363" s="80">
        <f>G363/SUM($G358:$G367)</f>
        <v>0.42683249977452759</v>
      </c>
      <c r="M363" s="80">
        <f>H363/SUM($H358:$H367)</f>
        <v>0.42683249977452858</v>
      </c>
      <c r="N363" s="80">
        <f>I363/SUM($I358:$I367)</f>
        <v>0.42683249977452875</v>
      </c>
      <c r="O363" s="80">
        <f>J363/SUM($J358:$J367)</f>
        <v>0.42683249977452875</v>
      </c>
      <c r="Q363" s="105" t="s">
        <v>236</v>
      </c>
    </row>
    <row r="364" spans="2:22">
      <c r="B364" s="11" t="s">
        <v>16</v>
      </c>
      <c r="C364" s="11" t="s">
        <v>18</v>
      </c>
      <c r="D364" s="5" t="s">
        <v>17</v>
      </c>
      <c r="E364" s="62">
        <f t="shared" si="12"/>
        <v>2010</v>
      </c>
      <c r="F364" s="75" t="str">
        <f>"IND"&amp;Q364&amp;"RHBLPGE1"</f>
        <v>INDIDRHBLPGE1</v>
      </c>
      <c r="G364" s="6">
        <v>0</v>
      </c>
      <c r="H364" s="6">
        <v>0</v>
      </c>
      <c r="I364" s="6">
        <v>0</v>
      </c>
      <c r="J364" s="6">
        <v>0</v>
      </c>
      <c r="L364" s="80">
        <f>G364/SUM($G358:$G367)</f>
        <v>0</v>
      </c>
      <c r="M364" s="80">
        <f>H364/SUM($H358:$H367)</f>
        <v>0</v>
      </c>
      <c r="N364" s="80">
        <f>I364/SUM($I358:$I367)</f>
        <v>0</v>
      </c>
      <c r="O364" s="80">
        <f>J364/SUM($J358:$J367)</f>
        <v>0</v>
      </c>
      <c r="Q364" s="105" t="s">
        <v>236</v>
      </c>
    </row>
    <row r="365" spans="2:22">
      <c r="B365" s="11" t="s">
        <v>16</v>
      </c>
      <c r="C365" s="11" t="s">
        <v>18</v>
      </c>
      <c r="D365" s="19" t="s">
        <v>17</v>
      </c>
      <c r="E365" s="62">
        <f t="shared" si="12"/>
        <v>2010</v>
      </c>
      <c r="F365" s="75" t="str">
        <f>"IND"&amp;Q365&amp;"RHBWSTE1"</f>
        <v>INDIDRHBWSTE1</v>
      </c>
      <c r="G365" s="6">
        <v>0</v>
      </c>
      <c r="H365" s="6">
        <v>0</v>
      </c>
      <c r="I365" s="6">
        <v>0</v>
      </c>
      <c r="J365" s="6">
        <v>0</v>
      </c>
      <c r="L365" s="80">
        <f>G365/SUM($G358:$G367)</f>
        <v>0</v>
      </c>
      <c r="M365" s="80">
        <f>H365/SUM($H358:$H367)</f>
        <v>0</v>
      </c>
      <c r="N365" s="80">
        <f>I365/SUM($I358:$I367)</f>
        <v>0</v>
      </c>
      <c r="O365" s="80">
        <f>J365/SUM($J358:$J367)</f>
        <v>0</v>
      </c>
      <c r="Q365" s="105" t="s">
        <v>236</v>
      </c>
    </row>
    <row r="366" spans="2:22">
      <c r="B366" s="11" t="s">
        <v>16</v>
      </c>
      <c r="C366" s="11" t="s">
        <v>18</v>
      </c>
      <c r="D366" s="19" t="s">
        <v>17</v>
      </c>
      <c r="E366" s="62">
        <f t="shared" si="12"/>
        <v>2010</v>
      </c>
      <c r="F366" s="75" t="str">
        <f>"IND"&amp;Q366&amp;"RHBHETE1"</f>
        <v>INDIDRHBHETE1</v>
      </c>
      <c r="G366" s="6">
        <v>0</v>
      </c>
      <c r="H366" s="6">
        <v>0</v>
      </c>
      <c r="I366" s="6">
        <v>0</v>
      </c>
      <c r="J366" s="6">
        <v>0</v>
      </c>
      <c r="L366" s="80">
        <f>G366/SUM($G358:$G367)</f>
        <v>0</v>
      </c>
      <c r="M366" s="80">
        <f>H366/SUM($H358:$H367)</f>
        <v>0</v>
      </c>
      <c r="N366" s="80">
        <f>I366/SUM($I358:$I367)</f>
        <v>0</v>
      </c>
      <c r="O366" s="80">
        <f>J366/SUM($J358:$J367)</f>
        <v>0</v>
      </c>
      <c r="Q366" s="105" t="s">
        <v>236</v>
      </c>
    </row>
    <row r="367" spans="2:22" ht="15" thickBot="1">
      <c r="B367" s="26" t="s">
        <v>16</v>
      </c>
      <c r="C367" s="26" t="s">
        <v>18</v>
      </c>
      <c r="D367" s="51" t="s">
        <v>17</v>
      </c>
      <c r="E367" s="63">
        <f t="shared" si="12"/>
        <v>2010</v>
      </c>
      <c r="F367" s="26" t="str">
        <f>"IND"&amp;Q367&amp;"RHBELCE1"</f>
        <v>INDIDRHBELCE1</v>
      </c>
      <c r="G367" s="6">
        <v>17.532904907456299</v>
      </c>
      <c r="H367" s="6">
        <v>1.7585661893134701E-2</v>
      </c>
      <c r="I367" s="6">
        <v>1.75856618931357E-2</v>
      </c>
      <c r="J367" s="6">
        <v>1.75856618931357E-2</v>
      </c>
      <c r="L367" s="52">
        <f>G367/SUM($G358:$G367)</f>
        <v>0.47341993223785644</v>
      </c>
      <c r="M367" s="52">
        <f>H367/SUM($H358:$H367)</f>
        <v>0.47341993223785522</v>
      </c>
      <c r="N367" s="52">
        <f>I367/SUM($I358:$I367)</f>
        <v>0.4734199322378555</v>
      </c>
      <c r="O367" s="52">
        <f>J367/SUM($J358:$J367)</f>
        <v>0.4734199322378555</v>
      </c>
      <c r="Q367" s="105" t="s">
        <v>236</v>
      </c>
    </row>
    <row r="368" spans="2:22">
      <c r="G368" s="75"/>
      <c r="H368" s="75"/>
      <c r="K368" s="75"/>
      <c r="L368" s="75"/>
      <c r="M368" s="75"/>
      <c r="P368" s="75"/>
      <c r="Q368" s="75"/>
      <c r="R368" s="75"/>
      <c r="S368" s="75"/>
      <c r="T368" s="75"/>
      <c r="U368" s="75"/>
      <c r="V368" s="75"/>
    </row>
  </sheetData>
  <mergeCells count="1">
    <mergeCell ref="L2:M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Q18"/>
  <sheetViews>
    <sheetView tabSelected="1" workbookViewId="0">
      <selection activeCell="B3" sqref="B3"/>
    </sheetView>
  </sheetViews>
  <sheetFormatPr defaultColWidth="9.109375" defaultRowHeight="14.4"/>
  <cols>
    <col min="1" max="1" width="9.109375" style="75"/>
    <col min="2" max="2" width="24.21875" style="75" bestFit="1" customWidth="1"/>
    <col min="3" max="3" width="10.5546875" style="75" bestFit="1" customWidth="1"/>
    <col min="4" max="4" width="15.21875" style="75" bestFit="1" customWidth="1"/>
    <col min="5" max="6" width="9.109375" style="75"/>
    <col min="7" max="7" width="8.21875" style="75" bestFit="1" customWidth="1"/>
    <col min="8" max="8" width="10.77734375" style="75" bestFit="1" customWidth="1"/>
    <col min="9" max="11" width="10.77734375" style="75" customWidth="1"/>
    <col min="12" max="12" width="12" style="75" bestFit="1" customWidth="1"/>
    <col min="13" max="13" width="14.21875" style="75" bestFit="1" customWidth="1"/>
    <col min="14" max="14" width="22.5546875" style="75" bestFit="1" customWidth="1"/>
    <col min="15" max="16384" width="9.109375" style="75"/>
  </cols>
  <sheetData>
    <row r="1" spans="1:17">
      <c r="A1" s="75" t="s">
        <v>82</v>
      </c>
    </row>
    <row r="2" spans="1:17">
      <c r="B2" s="76" t="s">
        <v>316</v>
      </c>
      <c r="Q2" s="75" t="s">
        <v>206</v>
      </c>
    </row>
    <row r="3" spans="1:17">
      <c r="B3" s="76" t="s">
        <v>315</v>
      </c>
    </row>
    <row r="5" spans="1:17">
      <c r="F5" s="75" t="s">
        <v>314</v>
      </c>
    </row>
    <row r="6" spans="1:17">
      <c r="B6" s="79" t="s">
        <v>0</v>
      </c>
      <c r="C6" s="77" t="s">
        <v>2</v>
      </c>
      <c r="D6" s="81" t="s">
        <v>3</v>
      </c>
      <c r="E6" s="78" t="s">
        <v>7</v>
      </c>
      <c r="F6" s="78" t="s">
        <v>1</v>
      </c>
      <c r="G6" s="17" t="s">
        <v>5</v>
      </c>
      <c r="H6" s="17" t="s">
        <v>176</v>
      </c>
      <c r="I6" s="17" t="s">
        <v>177</v>
      </c>
      <c r="J6" s="17" t="s">
        <v>178</v>
      </c>
      <c r="K6" s="17" t="s">
        <v>179</v>
      </c>
      <c r="L6" s="49" t="s">
        <v>10</v>
      </c>
      <c r="M6" s="49" t="s">
        <v>11</v>
      </c>
      <c r="N6" s="79" t="s">
        <v>9</v>
      </c>
    </row>
    <row r="7" spans="1:17">
      <c r="B7" s="75" t="s">
        <v>89</v>
      </c>
      <c r="C7" s="75" t="s">
        <v>83</v>
      </c>
      <c r="D7" s="75" t="s">
        <v>84</v>
      </c>
      <c r="E7" s="75" t="s">
        <v>90</v>
      </c>
      <c r="F7" s="75">
        <v>2012</v>
      </c>
      <c r="G7" s="75">
        <v>1</v>
      </c>
      <c r="H7" s="80">
        <v>-0.4</v>
      </c>
      <c r="I7" s="131">
        <f>H7</f>
        <v>-0.4</v>
      </c>
      <c r="J7" s="131">
        <f>H7</f>
        <v>-0.4</v>
      </c>
      <c r="K7" s="131">
        <f>H7</f>
        <v>-0.4</v>
      </c>
      <c r="L7" s="75">
        <v>0</v>
      </c>
      <c r="M7" s="75">
        <v>5</v>
      </c>
      <c r="N7" s="75" t="s">
        <v>85</v>
      </c>
    </row>
    <row r="8" spans="1:17">
      <c r="H8" s="80"/>
      <c r="I8" s="80"/>
      <c r="J8" s="80"/>
      <c r="K8" s="80"/>
    </row>
    <row r="10" spans="1:17">
      <c r="H10" s="75" t="s">
        <v>203</v>
      </c>
    </row>
    <row r="18" spans="13:14">
      <c r="M18" s="49"/>
      <c r="N18" s="4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B2:AR256"/>
  <sheetViews>
    <sheetView zoomScaleNormal="100" workbookViewId="0">
      <selection activeCell="E16" sqref="E16"/>
    </sheetView>
  </sheetViews>
  <sheetFormatPr defaultRowHeight="14.4"/>
  <cols>
    <col min="1" max="1" width="3.77734375" customWidth="1"/>
    <col min="2" max="2" width="14.109375" customWidth="1"/>
    <col min="4" max="4" width="15.109375" customWidth="1"/>
    <col min="5" max="5" width="25.109375" customWidth="1"/>
    <col min="6" max="6" width="12.109375" customWidth="1"/>
    <col min="7" max="7" width="13" customWidth="1"/>
    <col min="8" max="8" width="6.5546875" customWidth="1"/>
    <col min="9" max="9" width="9.21875" customWidth="1"/>
    <col min="11" max="11" width="11.44140625" customWidth="1"/>
    <col min="12" max="12" width="8.109375" style="12" customWidth="1"/>
    <col min="13" max="13" width="8.109375" style="75" customWidth="1"/>
    <col min="14" max="14" width="9.44140625" style="75" customWidth="1"/>
    <col min="15" max="15" width="12" bestFit="1" customWidth="1"/>
    <col min="16" max="16" width="14.21875" style="12" bestFit="1" customWidth="1"/>
    <col min="17" max="17" width="31.21875" customWidth="1"/>
    <col min="18" max="18" width="6.44140625" customWidth="1"/>
    <col min="19" max="19" width="16.5546875" bestFit="1" customWidth="1"/>
    <col min="20" max="20" width="10.21875" customWidth="1"/>
    <col min="21" max="22" width="8.21875" customWidth="1"/>
    <col min="23" max="23" width="10.21875" customWidth="1"/>
    <col min="29" max="31" width="8.88671875" style="75"/>
  </cols>
  <sheetData>
    <row r="2" spans="2:44">
      <c r="B2" s="12"/>
      <c r="C2" s="12"/>
      <c r="D2" s="12"/>
      <c r="E2" s="5" t="s">
        <v>72</v>
      </c>
      <c r="F2" s="12"/>
      <c r="G2" s="12"/>
      <c r="H2" s="12"/>
      <c r="I2" s="12"/>
      <c r="J2" s="12"/>
      <c r="K2" s="12"/>
      <c r="O2" s="12"/>
      <c r="Q2" s="12"/>
    </row>
    <row r="3" spans="2:44">
      <c r="B3" s="13" t="s">
        <v>202</v>
      </c>
      <c r="C3" s="12"/>
      <c r="D3" s="12"/>
      <c r="F3" s="12"/>
      <c r="G3" s="12"/>
      <c r="H3" s="12"/>
      <c r="I3" s="12"/>
      <c r="J3" s="12"/>
      <c r="K3" s="12"/>
      <c r="O3" s="12"/>
      <c r="Q3" s="12"/>
      <c r="T3" s="75" t="s">
        <v>206</v>
      </c>
    </row>
    <row r="4" spans="2:44">
      <c r="B4" s="13" t="s">
        <v>8</v>
      </c>
      <c r="C4" s="12"/>
      <c r="D4" s="12"/>
      <c r="E4" s="12"/>
      <c r="F4" s="12"/>
      <c r="G4" s="12"/>
      <c r="H4" s="12"/>
      <c r="I4" s="12"/>
      <c r="J4" s="12"/>
      <c r="K4" s="12"/>
      <c r="O4" s="12"/>
      <c r="Q4" s="12"/>
      <c r="V4" s="33"/>
    </row>
    <row r="5" spans="2:44" ht="15" thickBot="1">
      <c r="B5" s="12"/>
      <c r="C5" s="12"/>
      <c r="D5" s="12"/>
      <c r="E5" s="12"/>
      <c r="F5" s="12"/>
      <c r="G5" s="12"/>
      <c r="H5" s="12"/>
      <c r="I5" s="12" t="s">
        <v>313</v>
      </c>
      <c r="J5" s="12"/>
      <c r="K5" s="12"/>
      <c r="O5" s="12"/>
      <c r="Q5" s="12"/>
      <c r="W5" s="11"/>
    </row>
    <row r="6" spans="2:44" ht="15.6">
      <c r="B6" s="16" t="s">
        <v>0</v>
      </c>
      <c r="C6" s="14" t="s">
        <v>20</v>
      </c>
      <c r="D6" s="14" t="s">
        <v>2</v>
      </c>
      <c r="E6" s="14" t="s">
        <v>21</v>
      </c>
      <c r="F6" s="14" t="s">
        <v>4</v>
      </c>
      <c r="G6" s="15" t="s">
        <v>3</v>
      </c>
      <c r="H6" s="15" t="s">
        <v>1</v>
      </c>
      <c r="I6" s="15" t="s">
        <v>7</v>
      </c>
      <c r="J6" s="17" t="s">
        <v>5</v>
      </c>
      <c r="K6" s="49" t="s">
        <v>176</v>
      </c>
      <c r="L6" s="49" t="s">
        <v>177</v>
      </c>
      <c r="M6" s="49" t="s">
        <v>178</v>
      </c>
      <c r="N6" s="49" t="s">
        <v>179</v>
      </c>
      <c r="O6" s="18" t="s">
        <v>10</v>
      </c>
      <c r="P6" s="18" t="s">
        <v>11</v>
      </c>
      <c r="Q6" s="16" t="s">
        <v>9</v>
      </c>
      <c r="S6" s="35" t="s">
        <v>23</v>
      </c>
      <c r="T6" s="23"/>
      <c r="U6" s="23"/>
      <c r="V6" s="23"/>
      <c r="W6" s="44" t="s">
        <v>26</v>
      </c>
      <c r="X6" s="56" t="s">
        <v>27</v>
      </c>
      <c r="Z6" s="64" t="s">
        <v>69</v>
      </c>
      <c r="AC6" s="18" t="s">
        <v>176</v>
      </c>
      <c r="AD6" s="18" t="s">
        <v>177</v>
      </c>
      <c r="AE6" s="49" t="s">
        <v>178</v>
      </c>
      <c r="AF6" s="49" t="s">
        <v>179</v>
      </c>
    </row>
    <row r="7" spans="2:44">
      <c r="B7" s="12" t="str">
        <f>"IC_DH_"&amp;RIGHT(G7,4)</f>
        <v>IC_DH_ADMT</v>
      </c>
      <c r="D7" t="str">
        <f t="shared" ref="D7:D10" si="0">"IND"&amp;RIGHT(F7,4)&amp;"*"</f>
        <v>INDADMT*</v>
      </c>
      <c r="E7" t="s">
        <v>24</v>
      </c>
      <c r="F7" s="12" t="str">
        <f>"I"&amp;S8&amp;"MT"</f>
        <v>IADMT</v>
      </c>
      <c r="G7" t="str">
        <f>F7</f>
        <v>IADMT</v>
      </c>
      <c r="H7">
        <v>2011</v>
      </c>
      <c r="I7" t="s">
        <v>12</v>
      </c>
      <c r="J7">
        <v>1</v>
      </c>
      <c r="K7" s="162">
        <f>ROUND(AC7,4)</f>
        <v>-2.29E-2</v>
      </c>
      <c r="L7" s="162">
        <f t="shared" ref="L7:N7" si="1">ROUND(AD7,4)</f>
        <v>-2.29E-2</v>
      </c>
      <c r="M7" s="162">
        <f t="shared" si="1"/>
        <v>-2.29E-2</v>
      </c>
      <c r="N7" s="162">
        <f t="shared" si="1"/>
        <v>-2.29E-2</v>
      </c>
      <c r="O7">
        <v>0</v>
      </c>
      <c r="P7" s="12">
        <v>5</v>
      </c>
      <c r="Q7" t="s">
        <v>52</v>
      </c>
      <c r="S7" s="36" t="s">
        <v>25</v>
      </c>
      <c r="T7" s="11" t="s">
        <v>28</v>
      </c>
      <c r="U7" s="11"/>
      <c r="V7" s="11"/>
      <c r="W7" s="34">
        <v>1E-3</v>
      </c>
      <c r="X7" s="57">
        <v>1E-3</v>
      </c>
      <c r="Z7" s="48" t="s">
        <v>53</v>
      </c>
      <c r="AC7" s="111">
        <f>(-VLOOKUP(Z7,FILL_IND!$F$3:$O$339,7,0))+(-VLOOKUP(Z7,FILL_IND!$F$3:$O$339,7,0))*$W7</f>
        <v>-2.2917377237465508E-2</v>
      </c>
      <c r="AD7" s="111">
        <f>(-VLOOKUP(Z7,FILL_IND!$F$3:$O$339,8,0))+(-VLOOKUP(Z7,FILL_IND!$F$3:$O$339,8,0))*$W7</f>
        <v>-2.2917377237465553E-2</v>
      </c>
      <c r="AE7" s="111">
        <f>(-VLOOKUP(Z7,FILL_IND!$F$3:$O$339,9,0))+(-VLOOKUP(Z7,FILL_IND!$F$3:$O$339,9,0))*$W7</f>
        <v>-2.2917377237465498E-2</v>
      </c>
      <c r="AF7" s="111">
        <f>(-VLOOKUP(Z7,FILL_IND!$F$3:$O$339,10,0))+(-VLOOKUP(Z7,FILL_IND!$F$3:$O$339,10,0))*$W7</f>
        <v>-2.291737723746546E-2</v>
      </c>
      <c r="AJ7" s="83" t="s">
        <v>97</v>
      </c>
      <c r="AK7" s="83" t="s">
        <v>98</v>
      </c>
      <c r="AL7" s="83" t="s">
        <v>98</v>
      </c>
      <c r="AM7" s="83" t="s">
        <v>98</v>
      </c>
      <c r="AN7" s="84" t="s">
        <v>99</v>
      </c>
      <c r="AO7" s="84" t="s">
        <v>100</v>
      </c>
      <c r="AP7" s="84"/>
      <c r="AQ7" s="84"/>
      <c r="AR7" s="84"/>
    </row>
    <row r="8" spans="2:44" s="12" customFormat="1">
      <c r="D8" s="12" t="str">
        <f t="shared" si="0"/>
        <v>INDADMT*</v>
      </c>
      <c r="E8" s="12" t="s">
        <v>24</v>
      </c>
      <c r="F8" s="12" t="str">
        <f>"I"&amp;S8&amp;"MT"</f>
        <v>IADMT</v>
      </c>
      <c r="G8" s="12" t="str">
        <f t="shared" ref="G8:G10" si="2">F8</f>
        <v>IADMT</v>
      </c>
      <c r="H8" s="12">
        <v>2050</v>
      </c>
      <c r="I8" s="12" t="s">
        <v>12</v>
      </c>
      <c r="K8" s="162">
        <f t="shared" ref="K8:K58" si="3">ROUND(AC8,4)</f>
        <v>-2.29E-2</v>
      </c>
      <c r="L8" s="162">
        <f t="shared" ref="L8:L58" si="4">ROUND(AD8,4)</f>
        <v>-2.29E-2</v>
      </c>
      <c r="M8" s="162">
        <f t="shared" ref="M8:M58" si="5">ROUND(AE8,4)</f>
        <v>-2.29E-2</v>
      </c>
      <c r="N8" s="162">
        <f t="shared" ref="N8:N58" si="6">ROUND(AF8,4)</f>
        <v>-2.29E-2</v>
      </c>
      <c r="S8" s="45" t="s">
        <v>44</v>
      </c>
      <c r="T8" s="165" t="s">
        <v>22</v>
      </c>
      <c r="U8" s="165"/>
      <c r="V8" s="165"/>
      <c r="W8" s="34">
        <v>0</v>
      </c>
      <c r="X8" s="58">
        <v>0</v>
      </c>
      <c r="AC8" s="111">
        <f>IF((AC7*(1+$W8)^(H8-2015))&lt;-1,-1,(AC7*(1+$W8)^(H8-H7)))</f>
        <v>-2.2917377237465508E-2</v>
      </c>
      <c r="AD8" s="111">
        <f>IF((AD7*(1+$W8)^(H8-2015))&lt;-1,-1,(AD7*(1+$W8)^(H8-H7)))</f>
        <v>-2.2917377237465553E-2</v>
      </c>
      <c r="AE8" s="111">
        <f>IF((AE7*(1+$W8)^(H8-2015))&lt;-1,-1,(AE7*(1+$W8)^(H8-H7)))</f>
        <v>-2.2917377237465498E-2</v>
      </c>
      <c r="AF8" s="111">
        <f>IF((AF7*(1+$W8)^(H8-2015))&lt;-1,-1,(AF7*(1+$W8)^(H8-H7)))</f>
        <v>-2.291737723746546E-2</v>
      </c>
      <c r="AH8" s="12" t="s">
        <v>232</v>
      </c>
      <c r="AI8" s="12" t="s">
        <v>44</v>
      </c>
      <c r="AJ8" s="85">
        <v>1</v>
      </c>
      <c r="AK8" s="85" t="s">
        <v>101</v>
      </c>
      <c r="AL8" s="85" t="s">
        <v>102</v>
      </c>
      <c r="AM8" s="85" t="s">
        <v>103</v>
      </c>
      <c r="AN8" s="132" t="s">
        <v>25</v>
      </c>
      <c r="AO8" s="132" t="s">
        <v>207</v>
      </c>
      <c r="AP8" s="132"/>
      <c r="AQ8" s="85"/>
      <c r="AR8" s="85"/>
    </row>
    <row r="9" spans="2:44" s="12" customFormat="1">
      <c r="B9" s="12" t="str">
        <f>"IC_DH_"&amp;RIGHT(G9,4)</f>
        <v>IC_DH_ADRH</v>
      </c>
      <c r="D9" s="12" t="str">
        <f t="shared" si="0"/>
        <v>INDADRH*</v>
      </c>
      <c r="E9" s="12" t="s">
        <v>24</v>
      </c>
      <c r="F9" s="12" t="str">
        <f>"I"&amp;S8&amp;"RH"</f>
        <v>IADRH</v>
      </c>
      <c r="G9" s="12" t="str">
        <f t="shared" si="2"/>
        <v>IADRH</v>
      </c>
      <c r="H9" s="48">
        <v>2011</v>
      </c>
      <c r="I9" s="12" t="s">
        <v>12</v>
      </c>
      <c r="J9" s="12">
        <v>1</v>
      </c>
      <c r="K9" s="162">
        <f t="shared" si="3"/>
        <v>-1.7299999999999999E-2</v>
      </c>
      <c r="L9" s="162">
        <f t="shared" si="4"/>
        <v>-1.7299999999999999E-2</v>
      </c>
      <c r="M9" s="162">
        <f t="shared" si="5"/>
        <v>-1.7299999999999999E-2</v>
      </c>
      <c r="N9" s="162">
        <f t="shared" si="6"/>
        <v>-1.7299999999999999E-2</v>
      </c>
      <c r="O9" s="12">
        <v>0</v>
      </c>
      <c r="P9" s="12">
        <v>5</v>
      </c>
      <c r="Q9" s="48" t="s">
        <v>52</v>
      </c>
      <c r="S9" s="24"/>
      <c r="T9" s="11"/>
      <c r="U9" s="11"/>
      <c r="V9" s="11"/>
      <c r="W9" s="11"/>
      <c r="X9" s="25"/>
      <c r="Z9" s="48" t="s">
        <v>54</v>
      </c>
      <c r="AC9" s="111">
        <f>(-VLOOKUP(Z9,FILL_IND!$F$3:$O$339,7,0))+(-VLOOKUP(Z9,FILL_IND!$F$3:$O$339,7,0))*$X7</f>
        <v>-1.7294086679626831E-2</v>
      </c>
      <c r="AD9" s="111">
        <f>(-VLOOKUP(Z9,FILL_IND!$F$3:$O$339,8,0))+(-VLOOKUP(Z9,FILL_IND!$F$3:$O$339,8,0))*$X7</f>
        <v>-1.7294086679626799E-2</v>
      </c>
      <c r="AE9" s="111">
        <f>(-VLOOKUP(Z9,FILL_IND!$F$3:$O$339,9,0))+(-VLOOKUP(Z9,FILL_IND!$F$3:$O$339,9,0))*$X7</f>
        <v>-1.7294086679626824E-2</v>
      </c>
      <c r="AF9" s="111">
        <f>(-VLOOKUP(Z9,FILL_IND!$F$3:$O$339,10,0))+(-VLOOKUP(Z9,FILL_IND!$F$3:$O$339,10,0))*$X7</f>
        <v>-1.7294086679626793E-2</v>
      </c>
      <c r="AH9" s="12" t="s">
        <v>234</v>
      </c>
      <c r="AI9" s="12" t="s">
        <v>45</v>
      </c>
      <c r="AJ9" s="85">
        <v>2</v>
      </c>
      <c r="AK9" s="85" t="s">
        <v>105</v>
      </c>
      <c r="AL9" s="85" t="s">
        <v>106</v>
      </c>
      <c r="AM9" s="85" t="s">
        <v>107</v>
      </c>
      <c r="AN9" s="132" t="s">
        <v>108</v>
      </c>
      <c r="AO9" s="132" t="s">
        <v>208</v>
      </c>
      <c r="AP9" s="132"/>
      <c r="AQ9" s="85"/>
      <c r="AR9" s="85"/>
    </row>
    <row r="10" spans="2:44" s="12" customFormat="1">
      <c r="D10" s="12" t="str">
        <f t="shared" si="0"/>
        <v>INDADRH*</v>
      </c>
      <c r="E10" s="12" t="s">
        <v>24</v>
      </c>
      <c r="F10" s="12" t="str">
        <f>"I"&amp;S8&amp;"RH"</f>
        <v>IADRH</v>
      </c>
      <c r="G10" s="12" t="str">
        <f t="shared" si="2"/>
        <v>IADRH</v>
      </c>
      <c r="H10" s="12">
        <v>2050</v>
      </c>
      <c r="I10" s="12" t="s">
        <v>12</v>
      </c>
      <c r="K10" s="162">
        <f t="shared" si="3"/>
        <v>-1.7299999999999999E-2</v>
      </c>
      <c r="L10" s="162">
        <f t="shared" si="4"/>
        <v>-1.7299999999999999E-2</v>
      </c>
      <c r="M10" s="162">
        <f t="shared" si="5"/>
        <v>-1.7299999999999999E-2</v>
      </c>
      <c r="N10" s="162">
        <f t="shared" si="6"/>
        <v>-1.7299999999999999E-2</v>
      </c>
      <c r="S10" s="24"/>
      <c r="T10" s="21"/>
      <c r="U10" s="22"/>
      <c r="V10" s="22"/>
      <c r="W10" s="22"/>
      <c r="X10" s="25"/>
      <c r="AC10" s="111">
        <f>IF((AC9*(1+$X8)^(H10-2015))&lt;-1,-1,(AC9*(1+$X8)^(H10-H9)))</f>
        <v>-1.7294086679626831E-2</v>
      </c>
      <c r="AD10" s="111">
        <f>IF((AD9*(1+$X8)^(H10-2015))&lt;-1,-1,(AD9*(1+$X8)^(H10-H9)))</f>
        <v>-1.7294086679626799E-2</v>
      </c>
      <c r="AE10" s="111">
        <f>IF((AE9*(1+$X8)^(H10-2015))&lt;-1,-1,(AE9*(1+$X8)^(H10-H9)))</f>
        <v>-1.7294086679626824E-2</v>
      </c>
      <c r="AF10" s="111">
        <f>IF((AF9*(1+$X8)^(H10-2015))&lt;-1,-1,(AF9*(1+$X8)^(H10-H9)))</f>
        <v>-1.7294086679626793E-2</v>
      </c>
      <c r="AH10" s="12" t="s">
        <v>234</v>
      </c>
      <c r="AI10" s="12" t="s">
        <v>46</v>
      </c>
      <c r="AJ10" s="85">
        <v>3</v>
      </c>
      <c r="AK10" s="85" t="s">
        <v>110</v>
      </c>
      <c r="AL10" s="85" t="s">
        <v>111</v>
      </c>
      <c r="AM10" s="85" t="s">
        <v>112</v>
      </c>
      <c r="AN10" s="132" t="s">
        <v>113</v>
      </c>
      <c r="AO10" s="132" t="s">
        <v>209</v>
      </c>
      <c r="AP10" s="132"/>
      <c r="AQ10" s="85"/>
      <c r="AR10" s="85"/>
    </row>
    <row r="11" spans="2:44" s="20" customFormat="1">
      <c r="B11" s="48" t="str">
        <f>"IC_DH_"&amp;RIGHT(G11,4)</f>
        <v>IC_DH_FDMT</v>
      </c>
      <c r="C11" s="48"/>
      <c r="D11" s="48" t="str">
        <f t="shared" ref="D11:D58" si="7">"IND"&amp;RIGHT(F11,4)&amp;"*"</f>
        <v>INDFDMT*</v>
      </c>
      <c r="E11" s="48" t="s">
        <v>24</v>
      </c>
      <c r="F11" s="48" t="str">
        <f>"I"&amp;S12&amp;"MT"</f>
        <v>IFDMT</v>
      </c>
      <c r="G11" s="48" t="str">
        <f>F11</f>
        <v>IFDMT</v>
      </c>
      <c r="H11" s="48">
        <v>2011</v>
      </c>
      <c r="I11" s="48" t="s">
        <v>12</v>
      </c>
      <c r="J11" s="48">
        <v>1</v>
      </c>
      <c r="K11" s="162">
        <f t="shared" si="3"/>
        <v>0</v>
      </c>
      <c r="L11" s="162">
        <f t="shared" si="4"/>
        <v>0</v>
      </c>
      <c r="M11" s="162">
        <f t="shared" si="5"/>
        <v>0</v>
      </c>
      <c r="N11" s="162">
        <f t="shared" si="6"/>
        <v>0</v>
      </c>
      <c r="O11" s="48">
        <v>0</v>
      </c>
      <c r="P11" s="48">
        <v>5</v>
      </c>
      <c r="Q11" s="48" t="s">
        <v>52</v>
      </c>
      <c r="S11" s="37" t="s">
        <v>39</v>
      </c>
      <c r="T11" s="11" t="s">
        <v>28</v>
      </c>
      <c r="U11" s="11"/>
      <c r="V11" s="11"/>
      <c r="W11" s="34">
        <v>1E-3</v>
      </c>
      <c r="X11" s="57">
        <v>1E-3</v>
      </c>
      <c r="Z11" s="48" t="s">
        <v>55</v>
      </c>
      <c r="AC11" s="111">
        <f>(-VLOOKUP(Z11,FILL_IND!$F$3:$O$339,7,0))+(-VLOOKUP(Z11,FILL_IND!$F$3:$O$339,7,0))*$W11</f>
        <v>0</v>
      </c>
      <c r="AD11" s="111">
        <f>(-VLOOKUP(Z11,FILL_IND!$F$3:$O$339,8,0))+(-VLOOKUP(Z11,FILL_IND!$F$3:$O$339,8,0))*$W11</f>
        <v>0</v>
      </c>
      <c r="AE11" s="111">
        <f>(-VLOOKUP(Z11,FILL_IND!$F$3:$O$339,9,0))+(-VLOOKUP(Z11,FILL_IND!$F$3:$O$339,9,0))*$W11</f>
        <v>0</v>
      </c>
      <c r="AF11" s="111">
        <f>(-VLOOKUP(Z11,FILL_IND!$F$3:$O$339,10,0))+(-VLOOKUP(Z11,FILL_IND!$F$3:$O$339,10,0))*$W11</f>
        <v>0</v>
      </c>
      <c r="AH11" s="20" t="s">
        <v>235</v>
      </c>
      <c r="AI11" s="20" t="s">
        <v>47</v>
      </c>
      <c r="AJ11" s="85">
        <v>4</v>
      </c>
      <c r="AK11" s="85" t="s">
        <v>115</v>
      </c>
      <c r="AL11" s="85" t="s">
        <v>116</v>
      </c>
      <c r="AM11" s="85" t="s">
        <v>117</v>
      </c>
      <c r="AN11" s="132" t="s">
        <v>118</v>
      </c>
      <c r="AO11" s="132" t="s">
        <v>210</v>
      </c>
      <c r="AP11" s="132"/>
      <c r="AQ11" s="85"/>
      <c r="AR11" s="85"/>
    </row>
    <row r="12" spans="2:44" s="20" customFormat="1">
      <c r="B12" s="48"/>
      <c r="C12" s="48"/>
      <c r="D12" s="48" t="str">
        <f t="shared" si="7"/>
        <v>INDFDMT*</v>
      </c>
      <c r="E12" s="48" t="s">
        <v>24</v>
      </c>
      <c r="F12" s="48" t="str">
        <f>"I"&amp;S12&amp;"MT"</f>
        <v>IFDMT</v>
      </c>
      <c r="G12" s="48" t="str">
        <f t="shared" ref="G12:G14" si="8">F12</f>
        <v>IFDMT</v>
      </c>
      <c r="H12" s="48">
        <v>2050</v>
      </c>
      <c r="I12" s="48" t="s">
        <v>12</v>
      </c>
      <c r="J12" s="48"/>
      <c r="K12" s="162">
        <f t="shared" si="3"/>
        <v>0</v>
      </c>
      <c r="L12" s="162">
        <f t="shared" si="4"/>
        <v>0</v>
      </c>
      <c r="M12" s="162">
        <f t="shared" si="5"/>
        <v>0</v>
      </c>
      <c r="N12" s="162">
        <f t="shared" si="6"/>
        <v>0</v>
      </c>
      <c r="O12" s="48"/>
      <c r="P12" s="48"/>
      <c r="Q12" s="48"/>
      <c r="S12" s="46" t="s">
        <v>45</v>
      </c>
      <c r="T12" s="165" t="s">
        <v>22</v>
      </c>
      <c r="U12" s="165"/>
      <c r="V12" s="165"/>
      <c r="W12" s="34">
        <v>1E-3</v>
      </c>
      <c r="X12" s="58">
        <v>1E-3</v>
      </c>
      <c r="AC12" s="111">
        <f>IF((AC11*(1+$W12)^(H12-2015))&lt;-1,-1,(AC11*(1+$W12)^(H12-H11)))</f>
        <v>0</v>
      </c>
      <c r="AD12" s="111">
        <f>IF((AD11*(1+$W12)^(H12-2015))&lt;-1,-1,(AD11*(1+$W12)^(H12-H11)))</f>
        <v>0</v>
      </c>
      <c r="AE12" s="111">
        <f>IF((AE11*(1+$W12)^(H12-2015))&lt;-1,-1,(AE11*(1+$W12)^(H12-H11)))</f>
        <v>0</v>
      </c>
      <c r="AF12" s="111">
        <f>IF((AF11*(1+$W12)^(H12-2015))&lt;-1,-1,(AF11*(1+$W12)^(H12-H11)))</f>
        <v>0</v>
      </c>
      <c r="AH12" s="20" t="s">
        <v>232</v>
      </c>
      <c r="AI12" s="20" t="s">
        <v>233</v>
      </c>
      <c r="AJ12" s="133">
        <v>5</v>
      </c>
      <c r="AK12" s="133" t="s">
        <v>211</v>
      </c>
      <c r="AL12" s="133" t="s">
        <v>212</v>
      </c>
      <c r="AM12" s="133" t="s">
        <v>213</v>
      </c>
      <c r="AN12" s="134" t="s">
        <v>214</v>
      </c>
      <c r="AO12" s="134" t="s">
        <v>215</v>
      </c>
      <c r="AP12" s="134"/>
      <c r="AQ12" s="133"/>
      <c r="AR12" s="133"/>
    </row>
    <row r="13" spans="2:44" s="20" customFormat="1">
      <c r="B13" s="48" t="str">
        <f>"IC_DH_"&amp;RIGHT(G13,4)</f>
        <v>IC_DH_FDRH</v>
      </c>
      <c r="C13" s="48"/>
      <c r="D13" s="48" t="str">
        <f t="shared" si="7"/>
        <v>INDFDRH*</v>
      </c>
      <c r="E13" s="48" t="s">
        <v>24</v>
      </c>
      <c r="F13" s="48" t="str">
        <f>"I"&amp;S12&amp;"RH"</f>
        <v>IFDRH</v>
      </c>
      <c r="G13" s="48" t="str">
        <f t="shared" si="8"/>
        <v>IFDRH</v>
      </c>
      <c r="H13" s="48">
        <v>2011</v>
      </c>
      <c r="I13" s="48" t="s">
        <v>12</v>
      </c>
      <c r="J13" s="48">
        <v>1</v>
      </c>
      <c r="K13" s="162">
        <f t="shared" si="3"/>
        <v>0</v>
      </c>
      <c r="L13" s="162">
        <f t="shared" si="4"/>
        <v>0</v>
      </c>
      <c r="M13" s="162">
        <f t="shared" si="5"/>
        <v>0</v>
      </c>
      <c r="N13" s="162">
        <f t="shared" si="6"/>
        <v>0</v>
      </c>
      <c r="O13" s="48">
        <v>0</v>
      </c>
      <c r="P13" s="48">
        <v>5</v>
      </c>
      <c r="Q13" s="48" t="s">
        <v>52</v>
      </c>
      <c r="S13" s="37"/>
      <c r="T13" s="21"/>
      <c r="U13" s="22"/>
      <c r="V13" s="22"/>
      <c r="W13" s="22"/>
      <c r="X13" s="38"/>
      <c r="Z13" s="48" t="s">
        <v>56</v>
      </c>
      <c r="AC13" s="111">
        <f>(-VLOOKUP(Z13,FILL_IND!$F$3:$O$339,7,0))+(-VLOOKUP(Z13,FILL_IND!$F$3:$O$339,7,0))*$X11</f>
        <v>0</v>
      </c>
      <c r="AD13" s="111">
        <f>(-VLOOKUP(Z13,FILL_IND!$F$3:$O$339,8,0))+(-VLOOKUP(Z13,FILL_IND!$F$3:$O$339,8,0))*$X11</f>
        <v>0</v>
      </c>
      <c r="AE13" s="111">
        <f>(-VLOOKUP(Z13,FILL_IND!$F$3:$O$339,9,0))+(-VLOOKUP(Z13,FILL_IND!$F$3:$O$339,9,0))*$X11</f>
        <v>0</v>
      </c>
      <c r="AF13" s="111">
        <f>(-VLOOKUP(Z13,FILL_IND!$F$3:$O$339,10,0))+(-VLOOKUP(Z13,FILL_IND!$F$3:$O$339,10,0))*$X11</f>
        <v>0</v>
      </c>
      <c r="AH13" s="20" t="s">
        <v>232</v>
      </c>
      <c r="AI13" s="20" t="s">
        <v>49</v>
      </c>
      <c r="AJ13" s="85">
        <v>6</v>
      </c>
      <c r="AK13" s="85" t="s">
        <v>125</v>
      </c>
      <c r="AL13" s="85" t="s">
        <v>126</v>
      </c>
      <c r="AM13" s="85" t="s">
        <v>127</v>
      </c>
      <c r="AN13" s="132" t="s">
        <v>128</v>
      </c>
      <c r="AO13" s="132" t="s">
        <v>129</v>
      </c>
      <c r="AP13" s="132"/>
      <c r="AQ13" s="85"/>
      <c r="AR13" s="85"/>
    </row>
    <row r="14" spans="2:44" s="20" customFormat="1">
      <c r="B14" s="48"/>
      <c r="C14" s="48"/>
      <c r="D14" s="48" t="str">
        <f t="shared" si="7"/>
        <v>INDFDRH*</v>
      </c>
      <c r="E14" s="48" t="s">
        <v>24</v>
      </c>
      <c r="F14" s="48" t="str">
        <f>"I"&amp;S12&amp;"RH"</f>
        <v>IFDRH</v>
      </c>
      <c r="G14" s="48" t="str">
        <f t="shared" si="8"/>
        <v>IFDRH</v>
      </c>
      <c r="H14" s="48">
        <v>2050</v>
      </c>
      <c r="I14" s="48" t="s">
        <v>12</v>
      </c>
      <c r="J14" s="48"/>
      <c r="K14" s="162">
        <f t="shared" si="3"/>
        <v>0</v>
      </c>
      <c r="L14" s="162">
        <f t="shared" si="4"/>
        <v>0</v>
      </c>
      <c r="M14" s="162">
        <f t="shared" si="5"/>
        <v>0</v>
      </c>
      <c r="N14" s="162">
        <f t="shared" si="6"/>
        <v>0</v>
      </c>
      <c r="O14" s="48"/>
      <c r="P14" s="48"/>
      <c r="Q14" s="48"/>
      <c r="S14" s="37"/>
      <c r="T14" s="21"/>
      <c r="U14" s="22"/>
      <c r="V14" s="22"/>
      <c r="W14" s="22"/>
      <c r="X14" s="38"/>
      <c r="AC14" s="111">
        <f>IF((AC13*(1+$X12)^(H14-2015))&lt;-1,-1,(AC13*(1+$X12)^(H14-H13)))</f>
        <v>0</v>
      </c>
      <c r="AD14" s="111">
        <f>IF((AD13*(1+$X12)^(H14-2015))&lt;-1,-1,(AD13*(1+$X12)^(H14-H13)))</f>
        <v>0</v>
      </c>
      <c r="AE14" s="111">
        <f>IF((AE13*(1+$X12)^(H14-2015))&lt;-1,-1,(AE13*(1+$X12)^(H14-H13)))</f>
        <v>0</v>
      </c>
      <c r="AF14" s="111">
        <f>IF((AF13*(1+$X12)^(H14-2015))&lt;-1,-1,(AF13*(1+$X12)^(H14-H13)))</f>
        <v>0</v>
      </c>
      <c r="AH14" s="20" t="s">
        <v>232</v>
      </c>
      <c r="AI14" s="20" t="s">
        <v>180</v>
      </c>
      <c r="AJ14" s="133">
        <v>7</v>
      </c>
      <c r="AK14" s="133" t="s">
        <v>130</v>
      </c>
      <c r="AL14" s="133" t="s">
        <v>216</v>
      </c>
      <c r="AM14" s="133" t="s">
        <v>132</v>
      </c>
      <c r="AN14" s="134" t="s">
        <v>217</v>
      </c>
      <c r="AO14" s="134" t="s">
        <v>218</v>
      </c>
      <c r="AP14" s="134"/>
      <c r="AQ14" s="133"/>
      <c r="AR14" s="133"/>
    </row>
    <row r="15" spans="2:44" s="20" customFormat="1">
      <c r="B15" s="48" t="str">
        <f>"IC_DH_"&amp;RIGHT(G15,4)</f>
        <v>IC_DH_CDMT</v>
      </c>
      <c r="C15" s="48"/>
      <c r="D15" s="48" t="str">
        <f t="shared" si="7"/>
        <v>INDCDMT*</v>
      </c>
      <c r="E15" s="48" t="s">
        <v>24</v>
      </c>
      <c r="F15" s="48" t="str">
        <f>"I"&amp;S16&amp;"MT"</f>
        <v>ICDMT</v>
      </c>
      <c r="G15" s="48" t="str">
        <f>F15</f>
        <v>ICDMT</v>
      </c>
      <c r="H15" s="48">
        <v>2011</v>
      </c>
      <c r="I15" s="48" t="s">
        <v>12</v>
      </c>
      <c r="J15" s="48">
        <v>1</v>
      </c>
      <c r="K15" s="162">
        <f t="shared" si="3"/>
        <v>0</v>
      </c>
      <c r="L15" s="162">
        <f t="shared" si="4"/>
        <v>0</v>
      </c>
      <c r="M15" s="162">
        <f t="shared" si="5"/>
        <v>0</v>
      </c>
      <c r="N15" s="162">
        <f t="shared" si="6"/>
        <v>0</v>
      </c>
      <c r="O15" s="48">
        <v>0</v>
      </c>
      <c r="P15" s="48">
        <v>5</v>
      </c>
      <c r="Q15" s="48" t="s">
        <v>52</v>
      </c>
      <c r="S15" s="37" t="s">
        <v>40</v>
      </c>
      <c r="T15" s="11" t="s">
        <v>28</v>
      </c>
      <c r="U15" s="11"/>
      <c r="V15" s="11"/>
      <c r="W15" s="34">
        <v>1E-3</v>
      </c>
      <c r="X15" s="57">
        <v>1E-3</v>
      </c>
      <c r="Z15" s="48" t="s">
        <v>57</v>
      </c>
      <c r="AC15" s="111">
        <f>(-VLOOKUP(Z15,FILL_IND!$F$3:$O$339,7,0))+(-VLOOKUP(Z15,FILL_IND!$F$3:$O$339,7,0))*$W15</f>
        <v>0</v>
      </c>
      <c r="AD15" s="111">
        <f>(-VLOOKUP(Z15,FILL_IND!$F$3:$O$339,8,0))+(-VLOOKUP(Z15,FILL_IND!$F$3:$O$339,8,0))*$W15</f>
        <v>0</v>
      </c>
      <c r="AE15" s="111">
        <f>(-VLOOKUP(Z15,FILL_IND!$F$3:$O$339,9,0))+(-VLOOKUP(Z15,FILL_IND!$F$3:$O$339,9,0))*$W15</f>
        <v>0</v>
      </c>
      <c r="AF15" s="111">
        <f>(-VLOOKUP(Z15,FILL_IND!$F$3:$O$339,10,0))+(-VLOOKUP(Z15,FILL_IND!$F$3:$O$339,10,0))*$W15</f>
        <v>0</v>
      </c>
      <c r="AH15" s="20" t="s">
        <v>234</v>
      </c>
      <c r="AI15" s="20" t="s">
        <v>181</v>
      </c>
      <c r="AJ15" s="133">
        <v>8</v>
      </c>
      <c r="AK15" s="133" t="s">
        <v>135</v>
      </c>
      <c r="AL15" s="133" t="s">
        <v>136</v>
      </c>
      <c r="AM15" s="133" t="s">
        <v>137</v>
      </c>
      <c r="AN15" s="134" t="s">
        <v>219</v>
      </c>
      <c r="AO15" s="134" t="s">
        <v>220</v>
      </c>
      <c r="AP15" s="134"/>
      <c r="AQ15" s="133"/>
      <c r="AR15" s="133"/>
    </row>
    <row r="16" spans="2:44" s="20" customFormat="1">
      <c r="B16" s="48"/>
      <c r="C16" s="48"/>
      <c r="D16" s="48" t="str">
        <f t="shared" si="7"/>
        <v>INDCDMT*</v>
      </c>
      <c r="E16" s="48" t="s">
        <v>24</v>
      </c>
      <c r="F16" s="48" t="str">
        <f>"I"&amp;S16&amp;"MT"</f>
        <v>ICDMT</v>
      </c>
      <c r="G16" s="48" t="str">
        <f t="shared" ref="G16:G18" si="9">F16</f>
        <v>ICDMT</v>
      </c>
      <c r="H16" s="48">
        <v>2050</v>
      </c>
      <c r="I16" s="48" t="s">
        <v>12</v>
      </c>
      <c r="J16" s="48"/>
      <c r="K16" s="162">
        <f t="shared" si="3"/>
        <v>0</v>
      </c>
      <c r="L16" s="162">
        <f t="shared" si="4"/>
        <v>0</v>
      </c>
      <c r="M16" s="162">
        <f t="shared" si="5"/>
        <v>0</v>
      </c>
      <c r="N16" s="162">
        <f t="shared" si="6"/>
        <v>0</v>
      </c>
      <c r="O16" s="48"/>
      <c r="P16" s="48"/>
      <c r="Q16" s="48"/>
      <c r="S16" s="46" t="s">
        <v>46</v>
      </c>
      <c r="T16" s="165" t="s">
        <v>22</v>
      </c>
      <c r="U16" s="165"/>
      <c r="V16" s="165"/>
      <c r="W16" s="34">
        <v>1E-3</v>
      </c>
      <c r="X16" s="58">
        <v>1E-3</v>
      </c>
      <c r="AC16" s="111">
        <f>IF((AC15*(1+$W16)^(H16-2015))&lt;-1,-1,(AC15*(1+$W16)^(H16-H15)))</f>
        <v>0</v>
      </c>
      <c r="AD16" s="111">
        <f>IF((AD15*(1+$W16)^(H16-2015))&lt;-1,-1,(AD15*(1+$W16)^(H16-H15)))</f>
        <v>0</v>
      </c>
      <c r="AE16" s="111">
        <f>IF((AE15*(1+$W16)^(H16-2015))&lt;-1,-1,(AE15*(1+$W16)^(H16-H15)))</f>
        <v>0</v>
      </c>
      <c r="AF16" s="111">
        <f>IF((AF15*(1+$W16)^(H16-2015))&lt;-1,-1,(AF15*(1+$W16)^(H16-H15)))</f>
        <v>0</v>
      </c>
      <c r="AH16" s="20" t="s">
        <v>234</v>
      </c>
      <c r="AI16" s="20" t="s">
        <v>48</v>
      </c>
      <c r="AJ16" s="85">
        <v>9</v>
      </c>
      <c r="AK16" s="85" t="s">
        <v>120</v>
      </c>
      <c r="AL16" s="85" t="s">
        <v>121</v>
      </c>
      <c r="AM16" s="85" t="s">
        <v>122</v>
      </c>
      <c r="AN16" s="132" t="s">
        <v>221</v>
      </c>
      <c r="AO16" s="132" t="s">
        <v>222</v>
      </c>
      <c r="AP16" s="132"/>
      <c r="AQ16" s="132"/>
      <c r="AR16" s="132"/>
    </row>
    <row r="17" spans="2:44" s="20" customFormat="1">
      <c r="B17" s="48" t="str">
        <f>"IC_DH_"&amp;RIGHT(G17,4)</f>
        <v>IC_DH_CDRH</v>
      </c>
      <c r="C17" s="48"/>
      <c r="D17" s="48" t="str">
        <f t="shared" si="7"/>
        <v>INDCDRH*</v>
      </c>
      <c r="E17" s="48" t="s">
        <v>24</v>
      </c>
      <c r="F17" s="48" t="str">
        <f>"I"&amp;S16&amp;"RH"</f>
        <v>ICDRH</v>
      </c>
      <c r="G17" s="48" t="str">
        <f t="shared" si="9"/>
        <v>ICDRH</v>
      </c>
      <c r="H17" s="48">
        <v>2011</v>
      </c>
      <c r="I17" s="48" t="s">
        <v>12</v>
      </c>
      <c r="J17" s="48">
        <v>1</v>
      </c>
      <c r="K17" s="162">
        <f t="shared" si="3"/>
        <v>0</v>
      </c>
      <c r="L17" s="162">
        <f t="shared" si="4"/>
        <v>0</v>
      </c>
      <c r="M17" s="162">
        <f t="shared" si="5"/>
        <v>0</v>
      </c>
      <c r="N17" s="162">
        <f t="shared" si="6"/>
        <v>0</v>
      </c>
      <c r="O17" s="48">
        <v>0</v>
      </c>
      <c r="P17" s="48">
        <v>5</v>
      </c>
      <c r="Q17" s="48" t="s">
        <v>52</v>
      </c>
      <c r="S17" s="37"/>
      <c r="T17" s="21"/>
      <c r="U17" s="22"/>
      <c r="V17" s="22"/>
      <c r="W17" s="22"/>
      <c r="X17" s="38"/>
      <c r="Z17" s="48" t="s">
        <v>58</v>
      </c>
      <c r="AC17" s="111">
        <f>(-VLOOKUP(Z17,FILL_IND!$F$3:$O$339,7,0))+(-VLOOKUP(Z17,FILL_IND!$F$3:$O$339,7,0))*$X15</f>
        <v>0</v>
      </c>
      <c r="AD17" s="111">
        <f>(-VLOOKUP(Z17,FILL_IND!$F$3:$O$339,8,0))+(-VLOOKUP(Z17,FILL_IND!$F$3:$O$339,8,0))*$X15</f>
        <v>0</v>
      </c>
      <c r="AE17" s="111">
        <f>(-VLOOKUP(Z17,FILL_IND!$F$3:$O$339,9,0))+(-VLOOKUP(Z17,FILL_IND!$F$3:$O$339,9,0))*$X15</f>
        <v>0</v>
      </c>
      <c r="AF17" s="111">
        <f>(-VLOOKUP(Z17,FILL_IND!$F$3:$O$339,10,0))+(-VLOOKUP(Z17,FILL_IND!$F$3:$O$339,10,0))*$X15</f>
        <v>0</v>
      </c>
      <c r="AH17" s="20" t="s">
        <v>232</v>
      </c>
      <c r="AI17" s="20" t="s">
        <v>50</v>
      </c>
      <c r="AJ17" s="85">
        <v>10</v>
      </c>
      <c r="AK17" s="85" t="s">
        <v>144</v>
      </c>
      <c r="AL17" s="85" t="s">
        <v>223</v>
      </c>
      <c r="AM17" s="85" t="s">
        <v>146</v>
      </c>
      <c r="AN17" s="132" t="s">
        <v>224</v>
      </c>
      <c r="AO17" s="132" t="s">
        <v>225</v>
      </c>
      <c r="AP17" s="132"/>
      <c r="AQ17" s="85"/>
      <c r="AR17" s="85"/>
    </row>
    <row r="18" spans="2:44" s="20" customFormat="1">
      <c r="B18" s="48"/>
      <c r="C18" s="48"/>
      <c r="D18" s="48" t="str">
        <f t="shared" si="7"/>
        <v>INDCDRH*</v>
      </c>
      <c r="E18" s="48" t="s">
        <v>24</v>
      </c>
      <c r="F18" s="48" t="str">
        <f>"I"&amp;S16&amp;"RH"</f>
        <v>ICDRH</v>
      </c>
      <c r="G18" s="48" t="str">
        <f t="shared" si="9"/>
        <v>ICDRH</v>
      </c>
      <c r="H18" s="48">
        <v>2050</v>
      </c>
      <c r="I18" s="48" t="s">
        <v>12</v>
      </c>
      <c r="J18" s="48"/>
      <c r="K18" s="162">
        <f t="shared" si="3"/>
        <v>0</v>
      </c>
      <c r="L18" s="162">
        <f t="shared" si="4"/>
        <v>0</v>
      </c>
      <c r="M18" s="162">
        <f t="shared" si="5"/>
        <v>0</v>
      </c>
      <c r="N18" s="162">
        <f t="shared" si="6"/>
        <v>0</v>
      </c>
      <c r="O18" s="48"/>
      <c r="P18" s="48"/>
      <c r="Q18" s="48"/>
      <c r="S18" s="37"/>
      <c r="T18" s="21"/>
      <c r="U18" s="22"/>
      <c r="V18" s="22"/>
      <c r="W18" s="22"/>
      <c r="X18" s="38"/>
      <c r="AC18" s="111">
        <f>IF((AC17*(1+$X16)^(H18-2015))&lt;-1,-1,(AC17*(1+$X16)^(H18-H17)))</f>
        <v>0</v>
      </c>
      <c r="AD18" s="111">
        <f>IF((AD17*(1+$X16)^(H18-2015))&lt;-1,-1,(AD17*(1+$X16)^(H18-H17)))</f>
        <v>0</v>
      </c>
      <c r="AE18" s="111">
        <f>IF((AE17*(1+$X16)^(H18-2015))&lt;-1,-1,(AE17*(1+$X16)^(H18-H17)))</f>
        <v>0</v>
      </c>
      <c r="AF18" s="111">
        <f>IF((AF17*(1+$X16)^(H18-2015))&lt;-1,-1,(AF17*(1+$X16)^(H18-H17)))</f>
        <v>0</v>
      </c>
      <c r="AH18" s="20" t="s">
        <v>232</v>
      </c>
      <c r="AI18" s="20" t="s">
        <v>51</v>
      </c>
      <c r="AJ18" s="85">
        <v>11</v>
      </c>
      <c r="AK18" s="85" t="s">
        <v>149</v>
      </c>
      <c r="AL18" s="85" t="s">
        <v>150</v>
      </c>
      <c r="AM18" s="85" t="s">
        <v>151</v>
      </c>
      <c r="AN18" s="132" t="s">
        <v>43</v>
      </c>
      <c r="AO18" s="132" t="s">
        <v>152</v>
      </c>
      <c r="AP18" s="132"/>
      <c r="AQ18" s="85"/>
      <c r="AR18" s="85"/>
    </row>
    <row r="19" spans="2:44" s="20" customFormat="1">
      <c r="B19" s="48" t="str">
        <f>"IC_DH_"&amp;RIGHT(G19,4)</f>
        <v>IC_DH_GDMT</v>
      </c>
      <c r="C19" s="48"/>
      <c r="D19" s="48" t="str">
        <f t="shared" si="7"/>
        <v>INDGDMT*</v>
      </c>
      <c r="E19" s="48" t="s">
        <v>24</v>
      </c>
      <c r="F19" s="48" t="str">
        <f>"I"&amp;S20&amp;"MT"</f>
        <v>IGDMT</v>
      </c>
      <c r="G19" s="48" t="str">
        <f>F19</f>
        <v>IGDMT</v>
      </c>
      <c r="H19" s="48">
        <v>2011</v>
      </c>
      <c r="I19" s="48" t="s">
        <v>12</v>
      </c>
      <c r="J19" s="48">
        <v>1</v>
      </c>
      <c r="K19" s="162">
        <f t="shared" si="3"/>
        <v>0</v>
      </c>
      <c r="L19" s="162">
        <f t="shared" si="4"/>
        <v>0</v>
      </c>
      <c r="M19" s="162">
        <f t="shared" si="5"/>
        <v>0</v>
      </c>
      <c r="N19" s="162">
        <f t="shared" si="6"/>
        <v>0</v>
      </c>
      <c r="O19" s="48">
        <v>0</v>
      </c>
      <c r="P19" s="48">
        <v>5</v>
      </c>
      <c r="Q19" s="48" t="s">
        <v>52</v>
      </c>
      <c r="S19" s="37" t="s">
        <v>41</v>
      </c>
      <c r="T19" s="11" t="s">
        <v>28</v>
      </c>
      <c r="U19" s="11"/>
      <c r="V19" s="11"/>
      <c r="W19" s="34">
        <v>1E-3</v>
      </c>
      <c r="X19" s="57">
        <v>1E-3</v>
      </c>
      <c r="Z19" s="48" t="s">
        <v>59</v>
      </c>
      <c r="AC19" s="111">
        <f>(-VLOOKUP(Z19,FILL_IND!$F$3:$O$339,7,0))+(-VLOOKUP(Z19,FILL_IND!$F$3:$O$339,7,0))*$W19</f>
        <v>0</v>
      </c>
      <c r="AD19" s="111">
        <f>(-VLOOKUP(Z19,FILL_IND!$F$3:$O$339,8,0))+(-VLOOKUP(Z19,FILL_IND!$F$3:$O$339,8,0))*$W19</f>
        <v>0</v>
      </c>
      <c r="AE19" s="111">
        <f>(-VLOOKUP(Z19,FILL_IND!$F$3:$O$339,9,0))+(-VLOOKUP(Z19,FILL_IND!$F$3:$O$339,9,0))*$W19</f>
        <v>0</v>
      </c>
      <c r="AF19" s="111">
        <f>(-VLOOKUP(Z19,FILL_IND!$F$3:$O$339,10,0))+(-VLOOKUP(Z19,FILL_IND!$F$3:$O$339,10,0))*$W19</f>
        <v>0</v>
      </c>
      <c r="AH19" s="20" t="s">
        <v>234</v>
      </c>
      <c r="AI19" s="20" t="s">
        <v>182</v>
      </c>
      <c r="AJ19" s="133">
        <v>12</v>
      </c>
      <c r="AK19" s="133" t="s">
        <v>153</v>
      </c>
      <c r="AL19" s="133" t="s">
        <v>154</v>
      </c>
      <c r="AM19" s="133" t="s">
        <v>155</v>
      </c>
      <c r="AN19" s="134" t="s">
        <v>156</v>
      </c>
      <c r="AO19" s="134" t="s">
        <v>226</v>
      </c>
      <c r="AP19" s="134"/>
      <c r="AQ19" s="133"/>
      <c r="AR19" s="133"/>
    </row>
    <row r="20" spans="2:44" s="20" customFormat="1">
      <c r="B20" s="48"/>
      <c r="C20" s="48"/>
      <c r="D20" s="48" t="str">
        <f t="shared" si="7"/>
        <v>INDGDMT*</v>
      </c>
      <c r="E20" s="48" t="s">
        <v>24</v>
      </c>
      <c r="F20" s="48" t="str">
        <f>"I"&amp;S20&amp;"MT"</f>
        <v>IGDMT</v>
      </c>
      <c r="G20" s="48" t="str">
        <f t="shared" ref="G20:G22" si="10">F20</f>
        <v>IGDMT</v>
      </c>
      <c r="H20" s="48">
        <v>2050</v>
      </c>
      <c r="I20" s="48" t="s">
        <v>12</v>
      </c>
      <c r="J20" s="48"/>
      <c r="K20" s="162">
        <f t="shared" si="3"/>
        <v>0</v>
      </c>
      <c r="L20" s="162">
        <f t="shared" si="4"/>
        <v>0</v>
      </c>
      <c r="M20" s="162">
        <f t="shared" si="5"/>
        <v>0</v>
      </c>
      <c r="N20" s="162">
        <f t="shared" si="6"/>
        <v>0</v>
      </c>
      <c r="O20" s="48"/>
      <c r="P20" s="48"/>
      <c r="Q20" s="48"/>
      <c r="S20" s="46" t="s">
        <v>47</v>
      </c>
      <c r="T20" s="165" t="s">
        <v>22</v>
      </c>
      <c r="U20" s="165"/>
      <c r="V20" s="165"/>
      <c r="W20" s="34">
        <v>1E-3</v>
      </c>
      <c r="X20" s="58">
        <v>1E-3</v>
      </c>
      <c r="AC20" s="111">
        <f>IF((AC19*(1+$W20)^(H20-2015))&lt;-1,-1,(AC19*(1+$W20)^(H20-H19)))</f>
        <v>0</v>
      </c>
      <c r="AD20" s="111">
        <f>IF((AD19*(1+$W20)^(H20-2015))&lt;-1,-1,(AD19*(1+$W20)^(H20-H19)))</f>
        <v>0</v>
      </c>
      <c r="AE20" s="111">
        <f>IF((AE19*(1+$W20)^(H20-2015))&lt;-1,-1,(AE19*(1+$W20)^(H20-H19)))</f>
        <v>0</v>
      </c>
      <c r="AF20" s="111">
        <f>IF((AF19*(1+$W20)^(H20-2015))&lt;-1,-1,(AF19*(1+$W20)^(H20-H19)))</f>
        <v>0</v>
      </c>
      <c r="AI20" s="20" t="s">
        <v>236</v>
      </c>
      <c r="AJ20" s="133">
        <v>13</v>
      </c>
      <c r="AK20" s="133" t="s">
        <v>227</v>
      </c>
      <c r="AL20" s="133" t="s">
        <v>228</v>
      </c>
      <c r="AM20" s="133" t="s">
        <v>229</v>
      </c>
      <c r="AN20" s="134" t="s">
        <v>230</v>
      </c>
      <c r="AO20" s="134" t="s">
        <v>231</v>
      </c>
      <c r="AP20" s="134"/>
      <c r="AQ20" s="133"/>
      <c r="AR20" s="133"/>
    </row>
    <row r="21" spans="2:44" s="20" customFormat="1">
      <c r="B21" s="48" t="str">
        <f>"IC_DH_"&amp;RIGHT(G21,4)</f>
        <v>IC_DH_GDRH</v>
      </c>
      <c r="C21" s="48"/>
      <c r="D21" s="48" t="str">
        <f t="shared" si="7"/>
        <v>INDGDRH*</v>
      </c>
      <c r="E21" s="48" t="s">
        <v>24</v>
      </c>
      <c r="F21" s="48" t="str">
        <f>"I"&amp;S20&amp;"RH"</f>
        <v>IGDRH</v>
      </c>
      <c r="G21" s="48" t="str">
        <f t="shared" si="10"/>
        <v>IGDRH</v>
      </c>
      <c r="H21" s="48">
        <v>2011</v>
      </c>
      <c r="I21" s="48" t="s">
        <v>12</v>
      </c>
      <c r="J21" s="48">
        <v>1</v>
      </c>
      <c r="K21" s="162">
        <f t="shared" si="3"/>
        <v>0</v>
      </c>
      <c r="L21" s="162">
        <f t="shared" si="4"/>
        <v>0</v>
      </c>
      <c r="M21" s="162">
        <f t="shared" si="5"/>
        <v>0</v>
      </c>
      <c r="N21" s="162">
        <f t="shared" si="6"/>
        <v>0</v>
      </c>
      <c r="O21" s="48">
        <v>0</v>
      </c>
      <c r="P21" s="48">
        <v>5</v>
      </c>
      <c r="Q21" s="48" t="s">
        <v>52</v>
      </c>
      <c r="S21" s="37"/>
      <c r="T21" s="21"/>
      <c r="U21" s="22"/>
      <c r="V21" s="22"/>
      <c r="W21" s="11"/>
      <c r="X21" s="38"/>
      <c r="Z21" s="48" t="s">
        <v>60</v>
      </c>
      <c r="AC21" s="111">
        <f>(-VLOOKUP(Z21,FILL_IND!$F$3:$O$339,7,0))+(-VLOOKUP(Z21,FILL_IND!$F$3:$O$339,7,0))*$X19</f>
        <v>0</v>
      </c>
      <c r="AD21" s="111">
        <f>(-VLOOKUP(Z21,FILL_IND!$F$3:$O$339,8,0))+(-VLOOKUP(Z21,FILL_IND!$F$3:$O$339,8,0))*$X19</f>
        <v>0</v>
      </c>
      <c r="AE21" s="111">
        <f>(-VLOOKUP(Z21,FILL_IND!$F$3:$O$339,9,0))+(-VLOOKUP(Z21,FILL_IND!$F$3:$O$339,9,0))*$X19</f>
        <v>0</v>
      </c>
      <c r="AF21" s="111">
        <f>(-VLOOKUP(Z21,FILL_IND!$F$3:$O$339,10,0))+(-VLOOKUP(Z21,FILL_IND!$F$3:$O$339,10,0))*$X19</f>
        <v>0</v>
      </c>
    </row>
    <row r="22" spans="2:44" s="20" customFormat="1">
      <c r="B22" s="48"/>
      <c r="C22" s="48"/>
      <c r="D22" s="48" t="str">
        <f t="shared" si="7"/>
        <v>INDGDRH*</v>
      </c>
      <c r="E22" s="48" t="s">
        <v>24</v>
      </c>
      <c r="F22" s="48" t="str">
        <f>"I"&amp;S20&amp;"RH"</f>
        <v>IGDRH</v>
      </c>
      <c r="G22" s="48" t="str">
        <f t="shared" si="10"/>
        <v>IGDRH</v>
      </c>
      <c r="H22" s="48">
        <v>2050</v>
      </c>
      <c r="I22" s="48" t="s">
        <v>12</v>
      </c>
      <c r="J22" s="48"/>
      <c r="K22" s="162">
        <f t="shared" si="3"/>
        <v>0</v>
      </c>
      <c r="L22" s="162">
        <f t="shared" si="4"/>
        <v>0</v>
      </c>
      <c r="M22" s="162">
        <f t="shared" si="5"/>
        <v>0</v>
      </c>
      <c r="N22" s="162">
        <f t="shared" si="6"/>
        <v>0</v>
      </c>
      <c r="O22" s="48"/>
      <c r="P22" s="48"/>
      <c r="Q22" s="48"/>
      <c r="S22" s="37"/>
      <c r="T22" s="21"/>
      <c r="U22" s="22"/>
      <c r="V22" s="22"/>
      <c r="W22" s="11"/>
      <c r="X22" s="38"/>
      <c r="AC22" s="111">
        <f>IF((AC21*(1+$X20)^(H22-2015))&lt;-1,-1,(AC21*(1+$X20)^(H22-H21)))</f>
        <v>0</v>
      </c>
      <c r="AD22" s="111">
        <f>IF((AD21*(1+$X20)^(H22-2015))&lt;-1,-1,(AD21*(1+$X20)^(H22-H21)))</f>
        <v>0</v>
      </c>
      <c r="AE22" s="111">
        <f>IF((AE21*(1+$X20)^(H22-2015))&lt;-1,-1,(AE21*(1+$X20)^(H22-H21)))</f>
        <v>0</v>
      </c>
      <c r="AF22" s="111">
        <f>IF((AF21*(1+$X20)^(H22-2015))&lt;-1,-1,(AF21*(1+$X20)^(H22-H21)))</f>
        <v>0</v>
      </c>
    </row>
    <row r="23" spans="2:44">
      <c r="B23" s="48" t="str">
        <f>"IC_DH_"&amp;RIGHT(G23,4)</f>
        <v>IC_DH_XDMT</v>
      </c>
      <c r="C23" s="48"/>
      <c r="D23" s="48" t="str">
        <f t="shared" si="7"/>
        <v>INDXDMT*</v>
      </c>
      <c r="E23" s="48" t="s">
        <v>24</v>
      </c>
      <c r="F23" s="48" t="str">
        <f>"I"&amp;S24&amp;"MT"</f>
        <v>IXDMT</v>
      </c>
      <c r="G23" s="48" t="str">
        <f>F23</f>
        <v>IXDMT</v>
      </c>
      <c r="H23" s="48">
        <v>2011</v>
      </c>
      <c r="I23" s="48" t="s">
        <v>12</v>
      </c>
      <c r="J23" s="48">
        <v>1</v>
      </c>
      <c r="K23" s="162">
        <f t="shared" si="3"/>
        <v>0</v>
      </c>
      <c r="L23" s="162">
        <f t="shared" si="4"/>
        <v>0</v>
      </c>
      <c r="M23" s="162">
        <f t="shared" si="5"/>
        <v>0</v>
      </c>
      <c r="N23" s="162">
        <f t="shared" si="6"/>
        <v>0</v>
      </c>
      <c r="O23" s="48">
        <v>0</v>
      </c>
      <c r="P23" s="48">
        <v>5</v>
      </c>
      <c r="Q23" s="48" t="s">
        <v>52</v>
      </c>
      <c r="S23" s="135" t="s">
        <v>237</v>
      </c>
      <c r="T23" s="11" t="s">
        <v>28</v>
      </c>
      <c r="U23" s="11"/>
      <c r="V23" s="11"/>
      <c r="W23" s="34">
        <v>1E-3</v>
      </c>
      <c r="X23" s="57">
        <v>1E-3</v>
      </c>
      <c r="Z23" s="48" t="s">
        <v>241</v>
      </c>
      <c r="AC23" s="111">
        <f>(-VLOOKUP(Z23,FILL_IND!$F$3:$O$339,7,0))+(-VLOOKUP(Z23,FILL_IND!$F$3:$O$339,7,0))*$W23</f>
        <v>0</v>
      </c>
      <c r="AD23" s="111">
        <f>(-VLOOKUP(Z23,FILL_IND!$F$3:$O$339,8,0))+(-VLOOKUP(Z23,FILL_IND!$F$3:$O$339,8,0))*$W23</f>
        <v>0</v>
      </c>
      <c r="AE23" s="111">
        <f>(-VLOOKUP(Z23,FILL_IND!$F$3:$O$339,9,0))+(-VLOOKUP(Z23,FILL_IND!$F$3:$O$339,9,0))*$W23</f>
        <v>0</v>
      </c>
      <c r="AF23" s="111">
        <f>(-VLOOKUP(Z23,FILL_IND!$F$3:$O$339,10,0))+(-VLOOKUP(Z23,FILL_IND!$F$3:$O$339,10,0))*$W23</f>
        <v>0</v>
      </c>
    </row>
    <row r="24" spans="2:44" s="12" customFormat="1">
      <c r="B24" s="48"/>
      <c r="C24" s="48"/>
      <c r="D24" s="48" t="str">
        <f t="shared" si="7"/>
        <v>INDXDMT*</v>
      </c>
      <c r="E24" s="48" t="s">
        <v>24</v>
      </c>
      <c r="F24" s="48" t="str">
        <f>"I"&amp;S24&amp;"MT"</f>
        <v>IXDMT</v>
      </c>
      <c r="G24" s="48" t="str">
        <f t="shared" ref="G24:G26" si="11">F24</f>
        <v>IXDMT</v>
      </c>
      <c r="H24" s="48">
        <v>2050</v>
      </c>
      <c r="I24" s="48" t="s">
        <v>12</v>
      </c>
      <c r="J24" s="48"/>
      <c r="K24" s="162">
        <f t="shared" si="3"/>
        <v>0</v>
      </c>
      <c r="L24" s="162">
        <f t="shared" si="4"/>
        <v>0</v>
      </c>
      <c r="M24" s="162">
        <f t="shared" si="5"/>
        <v>0</v>
      </c>
      <c r="N24" s="162">
        <f t="shared" si="6"/>
        <v>0</v>
      </c>
      <c r="O24" s="48"/>
      <c r="P24" s="48"/>
      <c r="Q24" s="48"/>
      <c r="S24" s="136" t="s">
        <v>233</v>
      </c>
      <c r="T24" s="165" t="s">
        <v>22</v>
      </c>
      <c r="U24" s="165"/>
      <c r="V24" s="165"/>
      <c r="W24" s="34">
        <v>1E-3</v>
      </c>
      <c r="X24" s="58">
        <v>1E-3</v>
      </c>
      <c r="AC24" s="111">
        <f>IF((AC23*(1+$W24)^(H24-2015))&lt;-1,-1,(AC23*(1+$W24)^(H24-H23)))</f>
        <v>0</v>
      </c>
      <c r="AD24" s="111">
        <f>IF((AD23*(1+$W24)^(H24-2015))&lt;-1,-1,(AD23*(1+$W24)^(H24-H23)))</f>
        <v>0</v>
      </c>
      <c r="AE24" s="111">
        <f>IF((AE23*(1+$W24)^(H24-2015))&lt;-1,-1,(AE23*(1+$W24)^(H24-H23)))</f>
        <v>0</v>
      </c>
      <c r="AF24" s="111">
        <f>IF((AF23*(1+$W24)^(H24-2015))&lt;-1,-1,(AF23*(1+$W24)^(H24-H23)))</f>
        <v>0</v>
      </c>
    </row>
    <row r="25" spans="2:44">
      <c r="B25" s="48" t="str">
        <f>"IC_DH_"&amp;RIGHT(G25,4)</f>
        <v>IC_DH_XDRH</v>
      </c>
      <c r="C25" s="48"/>
      <c r="D25" s="48" t="str">
        <f t="shared" si="7"/>
        <v>INDXDRH*</v>
      </c>
      <c r="E25" s="48" t="s">
        <v>24</v>
      </c>
      <c r="F25" s="48" t="str">
        <f>"I"&amp;S24&amp;"RH"</f>
        <v>IXDRH</v>
      </c>
      <c r="G25" s="48" t="str">
        <f t="shared" si="11"/>
        <v>IXDRH</v>
      </c>
      <c r="H25" s="48">
        <v>2011</v>
      </c>
      <c r="I25" s="48" t="s">
        <v>12</v>
      </c>
      <c r="J25" s="48">
        <v>1</v>
      </c>
      <c r="K25" s="162">
        <f t="shared" si="3"/>
        <v>0</v>
      </c>
      <c r="L25" s="162">
        <f t="shared" si="4"/>
        <v>0</v>
      </c>
      <c r="M25" s="162">
        <f t="shared" si="5"/>
        <v>0</v>
      </c>
      <c r="N25" s="162">
        <f t="shared" si="6"/>
        <v>0</v>
      </c>
      <c r="O25" s="48">
        <v>0</v>
      </c>
      <c r="P25" s="48">
        <v>5</v>
      </c>
      <c r="Q25" s="48" t="s">
        <v>52</v>
      </c>
      <c r="S25" s="40"/>
      <c r="T25" s="21"/>
      <c r="U25" s="22"/>
      <c r="V25" s="22"/>
      <c r="W25" s="11"/>
      <c r="X25" s="25"/>
      <c r="Z25" s="48" t="s">
        <v>242</v>
      </c>
      <c r="AC25" s="111">
        <f>(-VLOOKUP(Z25,FILL_IND!$F$3:$O$339,7,0))+(-VLOOKUP(Z25,FILL_IND!$F$3:$O$339,7,0))*$X23</f>
        <v>0</v>
      </c>
      <c r="AD25" s="111">
        <f>(-VLOOKUP(Z25,FILL_IND!$F$3:$O$339,8,0))+(-VLOOKUP(Z25,FILL_IND!$F$3:$O$339,8,0))*$X23</f>
        <v>0</v>
      </c>
      <c r="AE25" s="111">
        <f>(-VLOOKUP(Z25,FILL_IND!$F$3:$O$339,9,0))+(-VLOOKUP(Z25,FILL_IND!$F$3:$O$339,9,0))*$X23</f>
        <v>0</v>
      </c>
      <c r="AF25" s="111">
        <f>(-VLOOKUP(Z25,FILL_IND!$F$3:$O$339,10,0))+(-VLOOKUP(Z25,FILL_IND!$F$3:$O$339,10,0))*$X23</f>
        <v>0</v>
      </c>
    </row>
    <row r="26" spans="2:44" s="12" customFormat="1">
      <c r="B26" s="48"/>
      <c r="C26" s="48"/>
      <c r="D26" s="48" t="str">
        <f t="shared" si="7"/>
        <v>INDXDRH*</v>
      </c>
      <c r="E26" s="48" t="s">
        <v>24</v>
      </c>
      <c r="F26" s="48" t="str">
        <f>"I"&amp;S24&amp;"RH"</f>
        <v>IXDRH</v>
      </c>
      <c r="G26" s="48" t="str">
        <f t="shared" si="11"/>
        <v>IXDRH</v>
      </c>
      <c r="H26" s="48">
        <v>2050</v>
      </c>
      <c r="I26" s="48" t="s">
        <v>12</v>
      </c>
      <c r="J26" s="48"/>
      <c r="K26" s="162">
        <f t="shared" si="3"/>
        <v>0</v>
      </c>
      <c r="L26" s="162">
        <f t="shared" si="4"/>
        <v>0</v>
      </c>
      <c r="M26" s="162">
        <f t="shared" si="5"/>
        <v>0</v>
      </c>
      <c r="N26" s="162">
        <f t="shared" si="6"/>
        <v>0</v>
      </c>
      <c r="O26" s="48"/>
      <c r="P26" s="48"/>
      <c r="Q26" s="48"/>
      <c r="S26" s="40"/>
      <c r="T26" s="21"/>
      <c r="U26" s="22"/>
      <c r="V26" s="22"/>
      <c r="W26" s="11"/>
      <c r="X26" s="25"/>
      <c r="AC26" s="111">
        <f>IF((AC25*(1+$X24)^(H26-2015))&lt;-1,-1,(AC25*(1+$X24)^(H26-H25)))</f>
        <v>0</v>
      </c>
      <c r="AD26" s="111">
        <f>IF((AD25*(1+$X24)^(H26-2015))&lt;-1,-1,(AD25*(1+$X24)^(H26-H25)))</f>
        <v>0</v>
      </c>
      <c r="AE26" s="111">
        <f>IF((AE25*(1+$X24)^(H26-2015))&lt;-1,-1,(AE25*(1+$X24)^(H26-H25)))</f>
        <v>0</v>
      </c>
      <c r="AF26" s="111">
        <f>IF((AF25*(1+$X24)^(H26-2015))&lt;-1,-1,(AF25*(1+$X24)^(H26-H25)))</f>
        <v>0</v>
      </c>
    </row>
    <row r="27" spans="2:44" s="12" customFormat="1">
      <c r="B27" s="48" t="str">
        <f>"IC_DH_"&amp;RIGHT(G27,4)</f>
        <v>IC_DH_ODMT</v>
      </c>
      <c r="C27" s="48"/>
      <c r="D27" s="48" t="str">
        <f t="shared" si="7"/>
        <v>INDODMT*</v>
      </c>
      <c r="E27" s="48" t="s">
        <v>24</v>
      </c>
      <c r="F27" s="48" t="str">
        <f>"I"&amp;S28&amp;"MT"</f>
        <v>IODMT</v>
      </c>
      <c r="G27" s="48" t="str">
        <f>F27</f>
        <v>IODMT</v>
      </c>
      <c r="H27" s="48">
        <v>2011</v>
      </c>
      <c r="I27" s="48" t="s">
        <v>12</v>
      </c>
      <c r="J27" s="48">
        <v>1</v>
      </c>
      <c r="K27" s="162">
        <f t="shared" si="3"/>
        <v>-1.21E-2</v>
      </c>
      <c r="L27" s="162">
        <f t="shared" si="4"/>
        <v>-1.21E-2</v>
      </c>
      <c r="M27" s="162">
        <f t="shared" si="5"/>
        <v>-1.21E-2</v>
      </c>
      <c r="N27" s="162">
        <f t="shared" si="6"/>
        <v>-1.21E-2</v>
      </c>
      <c r="O27" s="48">
        <v>0</v>
      </c>
      <c r="P27" s="48">
        <v>5</v>
      </c>
      <c r="Q27" s="48" t="s">
        <v>52</v>
      </c>
      <c r="S27" s="39" t="s">
        <v>42</v>
      </c>
      <c r="T27" s="11" t="s">
        <v>28</v>
      </c>
      <c r="U27" s="11"/>
      <c r="V27" s="11"/>
      <c r="W27" s="34">
        <v>1E-3</v>
      </c>
      <c r="X27" s="57">
        <v>1E-3</v>
      </c>
      <c r="Z27" s="48" t="s">
        <v>63</v>
      </c>
      <c r="AC27" s="111">
        <f>(-VLOOKUP(Z27,FILL_IND!$F$3:$O$339,7,0))+(-VLOOKUP(Z27,FILL_IND!$F$3:$O$339,7,0))*$W27</f>
        <v>-1.2116846745869452E-2</v>
      </c>
      <c r="AD27" s="111">
        <f>(-VLOOKUP(Z27,FILL_IND!$F$3:$O$339,8,0))+(-VLOOKUP(Z27,FILL_IND!$F$3:$O$339,8,0))*$W27</f>
        <v>-1.2116846745869473E-2</v>
      </c>
      <c r="AE27" s="111">
        <f>(-VLOOKUP(Z27,FILL_IND!$F$3:$O$339,9,0))+(-VLOOKUP(Z27,FILL_IND!$F$3:$O$339,9,0))*$W27</f>
        <v>-1.211684674586945E-2</v>
      </c>
      <c r="AF27" s="111">
        <f>(-VLOOKUP(Z27,FILL_IND!$F$3:$O$339,10,0))+(-VLOOKUP(Z27,FILL_IND!$F$3:$O$339,10,0))*$W27</f>
        <v>-1.2116846745869436E-2</v>
      </c>
    </row>
    <row r="28" spans="2:44">
      <c r="B28" s="48"/>
      <c r="C28" s="48"/>
      <c r="D28" s="48" t="str">
        <f t="shared" si="7"/>
        <v>INDODMT*</v>
      </c>
      <c r="E28" s="48" t="s">
        <v>24</v>
      </c>
      <c r="F28" s="48" t="str">
        <f>"I"&amp;S28&amp;"MT"</f>
        <v>IODMT</v>
      </c>
      <c r="G28" s="48" t="str">
        <f t="shared" ref="G28:G30" si="12">F28</f>
        <v>IODMT</v>
      </c>
      <c r="H28" s="48">
        <v>2050</v>
      </c>
      <c r="I28" s="48" t="s">
        <v>12</v>
      </c>
      <c r="J28" s="48"/>
      <c r="K28" s="162">
        <f t="shared" si="3"/>
        <v>-1.26E-2</v>
      </c>
      <c r="L28" s="162">
        <f t="shared" si="4"/>
        <v>-1.26E-2</v>
      </c>
      <c r="M28" s="162">
        <f t="shared" si="5"/>
        <v>-1.26E-2</v>
      </c>
      <c r="N28" s="162">
        <f t="shared" si="6"/>
        <v>-1.26E-2</v>
      </c>
      <c r="O28" s="48"/>
      <c r="P28" s="48"/>
      <c r="Q28" s="48"/>
      <c r="S28" s="47" t="s">
        <v>49</v>
      </c>
      <c r="T28" s="165" t="s">
        <v>22</v>
      </c>
      <c r="U28" s="165"/>
      <c r="V28" s="165"/>
      <c r="W28" s="34">
        <v>1E-3</v>
      </c>
      <c r="X28" s="58">
        <v>1E-3</v>
      </c>
      <c r="AC28" s="111">
        <f>IF((AC27*(1+$W28)^(H28-2015))&lt;-1,-1,(AC27*(1+$W28)^(H28-H27)))</f>
        <v>-1.2598494091898232E-2</v>
      </c>
      <c r="AD28" s="111">
        <f>IF((AD27*(1+$W28)^(H28-2015))&lt;-1,-1,(AD27*(1+$W28)^(H28-H27)))</f>
        <v>-1.2598494091898255E-2</v>
      </c>
      <c r="AE28" s="111">
        <f>IF((AE27*(1+$W28)^(H28-2015))&lt;-1,-1,(AE27*(1+$W28)^(H28-H27)))</f>
        <v>-1.259849409189823E-2</v>
      </c>
      <c r="AF28" s="111">
        <f>IF((AF27*(1+$W28)^(H28-2015))&lt;-1,-1,(AF27*(1+$W28)^(H28-H27)))</f>
        <v>-1.2598494091898216E-2</v>
      </c>
    </row>
    <row r="29" spans="2:44">
      <c r="B29" s="48" t="str">
        <f>"IC_DH_"&amp;RIGHT(G29,4)</f>
        <v>IC_DH_ODRH</v>
      </c>
      <c r="C29" s="48"/>
      <c r="D29" s="48" t="str">
        <f t="shared" si="7"/>
        <v>INDODRH*</v>
      </c>
      <c r="E29" s="48" t="s">
        <v>24</v>
      </c>
      <c r="F29" s="48" t="str">
        <f>"I"&amp;S28&amp;"RH"</f>
        <v>IODRH</v>
      </c>
      <c r="G29" s="48" t="str">
        <f t="shared" si="12"/>
        <v>IODRH</v>
      </c>
      <c r="H29" s="48">
        <v>2011</v>
      </c>
      <c r="I29" s="48" t="s">
        <v>12</v>
      </c>
      <c r="J29" s="48">
        <v>1</v>
      </c>
      <c r="K29" s="162">
        <f t="shared" si="3"/>
        <v>-0.95169999999999999</v>
      </c>
      <c r="L29" s="162">
        <f t="shared" si="4"/>
        <v>-0.95169999999999999</v>
      </c>
      <c r="M29" s="162">
        <f t="shared" si="5"/>
        <v>-0.95169999999999999</v>
      </c>
      <c r="N29" s="162">
        <f t="shared" si="6"/>
        <v>-0.95169999999999999</v>
      </c>
      <c r="O29" s="48">
        <v>0</v>
      </c>
      <c r="P29" s="48">
        <v>5</v>
      </c>
      <c r="Q29" s="48" t="s">
        <v>52</v>
      </c>
      <c r="S29" s="39"/>
      <c r="T29" s="21"/>
      <c r="U29" s="22"/>
      <c r="V29" s="22"/>
      <c r="W29" s="11"/>
      <c r="X29" s="25"/>
      <c r="Z29" s="48" t="s">
        <v>64</v>
      </c>
      <c r="AC29" s="111">
        <f>(-VLOOKUP(Z29,FILL_IND!$F$3:$O$339,7,0))+(-VLOOKUP(Z29,FILL_IND!$F$3:$O$339,7,0))*$X27</f>
        <v>-0.9516530715204623</v>
      </c>
      <c r="AD29" s="111">
        <f>(-VLOOKUP(Z29,FILL_IND!$F$3:$O$339,8,0))+(-VLOOKUP(Z29,FILL_IND!$F$3:$O$339,8,0))*$X27</f>
        <v>-0.9516530715204623</v>
      </c>
      <c r="AE29" s="111">
        <f>(-VLOOKUP(Z29,FILL_IND!$F$3:$O$339,9,0))+(-VLOOKUP(Z29,FILL_IND!$F$3:$O$339,9,0))*$X27</f>
        <v>-0.95165307152046241</v>
      </c>
      <c r="AF29" s="111">
        <f>(-VLOOKUP(Z29,FILL_IND!$F$3:$O$339,10,0))+(-VLOOKUP(Z29,FILL_IND!$F$3:$O$339,10,0))*$X27</f>
        <v>-0.9516530715204623</v>
      </c>
    </row>
    <row r="30" spans="2:44" s="12" customFormat="1">
      <c r="B30" s="48"/>
      <c r="C30" s="48"/>
      <c r="D30" s="48" t="str">
        <f t="shared" si="7"/>
        <v>INDODRH*</v>
      </c>
      <c r="E30" s="48" t="s">
        <v>24</v>
      </c>
      <c r="F30" s="48" t="str">
        <f>"I"&amp;S28&amp;"RH"</f>
        <v>IODRH</v>
      </c>
      <c r="G30" s="48" t="str">
        <f t="shared" si="12"/>
        <v>IODRH</v>
      </c>
      <c r="H30" s="48">
        <v>2050</v>
      </c>
      <c r="I30" s="48" t="s">
        <v>12</v>
      </c>
      <c r="J30" s="48"/>
      <c r="K30" s="162">
        <f t="shared" si="3"/>
        <v>-0.98950000000000005</v>
      </c>
      <c r="L30" s="162">
        <f t="shared" si="4"/>
        <v>-0.98950000000000005</v>
      </c>
      <c r="M30" s="162">
        <f t="shared" si="5"/>
        <v>-0.98950000000000005</v>
      </c>
      <c r="N30" s="162">
        <f t="shared" si="6"/>
        <v>-0.98950000000000005</v>
      </c>
      <c r="O30" s="48"/>
      <c r="P30" s="48"/>
      <c r="Q30" s="48"/>
      <c r="S30" s="39"/>
      <c r="T30" s="21"/>
      <c r="U30" s="22"/>
      <c r="V30" s="22"/>
      <c r="W30" s="11"/>
      <c r="X30" s="25"/>
      <c r="AC30" s="111">
        <f>IF((AC29*(1+$X28)^(H30-2015))&lt;-1,-1,(AC29*(1+$X28)^(H30-H29)))</f>
        <v>-0.98948149221862947</v>
      </c>
      <c r="AD30" s="111">
        <f>IF((AD29*(1+$X28)^(H30-2015))&lt;-1,-1,(AD29*(1+$X28)^(H30-H29)))</f>
        <v>-0.98948149221862947</v>
      </c>
      <c r="AE30" s="111">
        <f>IF((AE29*(1+$X28)^(H30-2015))&lt;-1,-1,(AE29*(1+$X28)^(H30-H29)))</f>
        <v>-0.98948149221862969</v>
      </c>
      <c r="AF30" s="111">
        <f>IF((AF29*(1+$X28)^(H30-2015))&lt;-1,-1,(AF29*(1+$X28)^(H30-H29)))</f>
        <v>-0.98948149221862947</v>
      </c>
    </row>
    <row r="31" spans="2:44">
      <c r="B31" s="48" t="str">
        <f>"IC_DH_"&amp;RIGHT(G31,4)</f>
        <v>IC_DH_RDMT</v>
      </c>
      <c r="C31" s="48"/>
      <c r="D31" s="48" t="str">
        <f t="shared" si="7"/>
        <v>INDRDMT*</v>
      </c>
      <c r="E31" s="48" t="s">
        <v>24</v>
      </c>
      <c r="F31" s="48" t="str">
        <f>"I"&amp;S32&amp;"MT"</f>
        <v>IRDMT</v>
      </c>
      <c r="G31" s="48" t="str">
        <f>F31</f>
        <v>IRDMT</v>
      </c>
      <c r="H31" s="48">
        <v>2011</v>
      </c>
      <c r="I31" s="48" t="s">
        <v>12</v>
      </c>
      <c r="J31" s="48">
        <v>1</v>
      </c>
      <c r="K31" s="162">
        <f t="shared" si="3"/>
        <v>0</v>
      </c>
      <c r="L31" s="162">
        <f t="shared" si="4"/>
        <v>0</v>
      </c>
      <c r="M31" s="162">
        <f t="shared" si="5"/>
        <v>0</v>
      </c>
      <c r="N31" s="162">
        <f t="shared" si="6"/>
        <v>0</v>
      </c>
      <c r="O31" s="48">
        <v>0</v>
      </c>
      <c r="P31" s="48">
        <v>5</v>
      </c>
      <c r="Q31" s="48" t="s">
        <v>52</v>
      </c>
      <c r="S31" s="109" t="s">
        <v>185</v>
      </c>
      <c r="T31" s="11" t="s">
        <v>28</v>
      </c>
      <c r="U31" s="11"/>
      <c r="V31" s="11"/>
      <c r="W31" s="34">
        <v>1E-3</v>
      </c>
      <c r="X31" s="57">
        <v>1E-3</v>
      </c>
      <c r="Z31" s="110" t="s">
        <v>186</v>
      </c>
      <c r="AC31" s="111">
        <f>(-VLOOKUP(Z31,FILL_IND!$F$3:$O$339,7,0))+(-VLOOKUP(Z31,FILL_IND!$F$3:$O$339,7,0))*$W31</f>
        <v>0</v>
      </c>
      <c r="AD31" s="111">
        <f>(-VLOOKUP(Z31,FILL_IND!$F$3:$O$339,8,0))+(-VLOOKUP(Z31,FILL_IND!$F$3:$O$339,8,0))*$W31</f>
        <v>0</v>
      </c>
      <c r="AE31" s="111">
        <f>(-VLOOKUP(Z31,FILL_IND!$F$3:$O$339,9,0))+(-VLOOKUP(Z31,FILL_IND!$F$3:$O$339,9,0))*$W31</f>
        <v>0</v>
      </c>
      <c r="AF31" s="111">
        <f>(-VLOOKUP(Z31,FILL_IND!$F$3:$O$339,10,0))+(-VLOOKUP(Z31,FILL_IND!$F$3:$O$339,10,0))*$W31</f>
        <v>0</v>
      </c>
    </row>
    <row r="32" spans="2:44">
      <c r="B32" s="48"/>
      <c r="C32" s="48"/>
      <c r="D32" s="48" t="str">
        <f t="shared" si="7"/>
        <v>INDRDMT*</v>
      </c>
      <c r="E32" s="48" t="s">
        <v>24</v>
      </c>
      <c r="F32" s="48" t="str">
        <f>"I"&amp;S32&amp;"MT"</f>
        <v>IRDMT</v>
      </c>
      <c r="G32" s="48" t="str">
        <f t="shared" ref="G32:G34" si="13">F32</f>
        <v>IRDMT</v>
      </c>
      <c r="H32" s="48">
        <v>2050</v>
      </c>
      <c r="I32" s="48" t="s">
        <v>12</v>
      </c>
      <c r="J32" s="48"/>
      <c r="K32" s="162">
        <f t="shared" si="3"/>
        <v>0</v>
      </c>
      <c r="L32" s="162">
        <f t="shared" si="4"/>
        <v>0</v>
      </c>
      <c r="M32" s="162">
        <f t="shared" si="5"/>
        <v>0</v>
      </c>
      <c r="N32" s="162">
        <f t="shared" si="6"/>
        <v>0</v>
      </c>
      <c r="O32" s="48"/>
      <c r="P32" s="48"/>
      <c r="Q32" s="48"/>
      <c r="S32" s="105" t="s">
        <v>180</v>
      </c>
      <c r="T32" s="165" t="s">
        <v>22</v>
      </c>
      <c r="U32" s="165"/>
      <c r="V32" s="165"/>
      <c r="W32" s="34">
        <v>1E-3</v>
      </c>
      <c r="X32" s="58">
        <v>1E-3</v>
      </c>
      <c r="Z32" s="110"/>
      <c r="AC32" s="111">
        <f>IF((AC31*(1+$W32)^(H32-2015))&lt;-1,-1,(AC31*(1+$W32)^(H32-H31)))</f>
        <v>0</v>
      </c>
      <c r="AD32" s="111">
        <f>IF((AD31*(1+$W32)^(H32-2015))&lt;-1,-1,(AD31*(1+$W32)^(H32-H31)))</f>
        <v>0</v>
      </c>
      <c r="AE32" s="111">
        <f>IF((AE31*(1+$W32)^(H32-2015))&lt;-1,-1,(AE31*(1+$W32)^(H32-H31)))</f>
        <v>0</v>
      </c>
      <c r="AF32" s="111">
        <f>IF((AF31*(1+$W32)^(H32-2015))&lt;-1,-1,(AF31*(1+$W32)^(H32-H31)))</f>
        <v>0</v>
      </c>
    </row>
    <row r="33" spans="2:32">
      <c r="B33" s="48" t="str">
        <f>"IC_DH_"&amp;RIGHT(G33,4)</f>
        <v>IC_DH_RDRH</v>
      </c>
      <c r="C33" s="48"/>
      <c r="D33" s="48" t="str">
        <f t="shared" si="7"/>
        <v>INDRDRH*</v>
      </c>
      <c r="E33" s="48" t="s">
        <v>24</v>
      </c>
      <c r="F33" s="48" t="str">
        <f>"I"&amp;S32&amp;"RH"</f>
        <v>IRDRH</v>
      </c>
      <c r="G33" s="48" t="str">
        <f t="shared" si="13"/>
        <v>IRDRH</v>
      </c>
      <c r="H33" s="48">
        <v>2011</v>
      </c>
      <c r="I33" s="48" t="s">
        <v>12</v>
      </c>
      <c r="J33" s="48">
        <v>1</v>
      </c>
      <c r="K33" s="162">
        <f t="shared" si="3"/>
        <v>0</v>
      </c>
      <c r="L33" s="162">
        <f t="shared" si="4"/>
        <v>0</v>
      </c>
      <c r="M33" s="162">
        <f t="shared" si="5"/>
        <v>0</v>
      </c>
      <c r="N33" s="162">
        <f t="shared" si="6"/>
        <v>0</v>
      </c>
      <c r="O33" s="48">
        <v>0</v>
      </c>
      <c r="P33" s="48">
        <v>5</v>
      </c>
      <c r="Q33" s="48" t="s">
        <v>52</v>
      </c>
      <c r="S33" s="39"/>
      <c r="T33" s="21"/>
      <c r="U33" s="22"/>
      <c r="V33" s="22"/>
      <c r="W33" s="11"/>
      <c r="X33" s="25"/>
      <c r="Z33" s="110" t="s">
        <v>187</v>
      </c>
      <c r="AC33" s="111">
        <f>(-VLOOKUP(Z33,FILL_IND!$F$3:$O$339,7,0))+(-VLOOKUP(Z33,FILL_IND!$F$3:$O$339,7,0))*$X31</f>
        <v>0</v>
      </c>
      <c r="AD33" s="111">
        <f>(-VLOOKUP(Z33,FILL_IND!$F$3:$O$339,8,0))+(-VLOOKUP(Z33,FILL_IND!$F$3:$O$339,8,0))*$X31</f>
        <v>0</v>
      </c>
      <c r="AE33" s="111">
        <f>(-VLOOKUP(Z33,FILL_IND!$F$3:$O$339,9,0))+(-VLOOKUP(Z33,FILL_IND!$F$3:$O$339,9,0))*$X31</f>
        <v>0</v>
      </c>
      <c r="AF33" s="111">
        <f>(-VLOOKUP(Z33,FILL_IND!$F$3:$O$339,10,0))+(-VLOOKUP(Z33,FILL_IND!$F$3:$O$339,10,0))*$X31</f>
        <v>0</v>
      </c>
    </row>
    <row r="34" spans="2:32" s="12" customFormat="1">
      <c r="B34" s="48"/>
      <c r="C34" s="48"/>
      <c r="D34" s="48" t="str">
        <f t="shared" si="7"/>
        <v>INDRDRH*</v>
      </c>
      <c r="E34" s="48" t="s">
        <v>24</v>
      </c>
      <c r="F34" s="48" t="str">
        <f>"I"&amp;S32&amp;"RH"</f>
        <v>IRDRH</v>
      </c>
      <c r="G34" s="48" t="str">
        <f t="shared" si="13"/>
        <v>IRDRH</v>
      </c>
      <c r="H34" s="48">
        <v>2050</v>
      </c>
      <c r="I34" s="48" t="s">
        <v>12</v>
      </c>
      <c r="J34" s="48"/>
      <c r="K34" s="162">
        <f t="shared" si="3"/>
        <v>0</v>
      </c>
      <c r="L34" s="162">
        <f t="shared" si="4"/>
        <v>0</v>
      </c>
      <c r="M34" s="162">
        <f t="shared" si="5"/>
        <v>0</v>
      </c>
      <c r="N34" s="162">
        <f t="shared" si="6"/>
        <v>0</v>
      </c>
      <c r="O34" s="48"/>
      <c r="P34" s="48"/>
      <c r="Q34" s="48"/>
      <c r="S34" s="39"/>
      <c r="T34" s="21"/>
      <c r="U34" s="22"/>
      <c r="V34" s="22"/>
      <c r="W34" s="11"/>
      <c r="X34" s="25"/>
      <c r="AC34" s="111">
        <f>IF((AC33*(1+$X32)^(H34-2015))&lt;-1,-1,(AC33*(1+$X32)^(H34-H33)))</f>
        <v>0</v>
      </c>
      <c r="AD34" s="111">
        <f>IF((AD33*(1+$X32)^(H34-2015))&lt;-1,-1,(AD33*(1+$X32)^(H34-H33)))</f>
        <v>0</v>
      </c>
      <c r="AE34" s="111">
        <f>IF((AE33*(1+$X32)^(H34-2015))&lt;-1,-1,(AE33*(1+$X32)^(H34-H33)))</f>
        <v>0</v>
      </c>
      <c r="AF34" s="111">
        <f>IF((AF33*(1+$X32)^(H34-2015))&lt;-1,-1,(AF33*(1+$X32)^(H34-H33)))</f>
        <v>0</v>
      </c>
    </row>
    <row r="35" spans="2:32">
      <c r="B35" s="48" t="str">
        <f>"IC_DH_"&amp;RIGHT(G35,4)</f>
        <v>IC_DH_SDMT</v>
      </c>
      <c r="C35" s="48"/>
      <c r="D35" s="48" t="str">
        <f t="shared" si="7"/>
        <v>INDSDMT*</v>
      </c>
      <c r="E35" s="48" t="s">
        <v>24</v>
      </c>
      <c r="F35" s="48" t="str">
        <f>"I"&amp;S36&amp;"MT"</f>
        <v>ISDMT</v>
      </c>
      <c r="G35" s="48" t="str">
        <f>F35</f>
        <v>ISDMT</v>
      </c>
      <c r="H35" s="48">
        <v>2011</v>
      </c>
      <c r="I35" s="48" t="s">
        <v>12</v>
      </c>
      <c r="J35" s="48">
        <v>1</v>
      </c>
      <c r="K35" s="162">
        <f t="shared" si="3"/>
        <v>0</v>
      </c>
      <c r="L35" s="162">
        <f t="shared" si="4"/>
        <v>0</v>
      </c>
      <c r="M35" s="162">
        <f t="shared" si="5"/>
        <v>0</v>
      </c>
      <c r="N35" s="162">
        <f t="shared" si="6"/>
        <v>0</v>
      </c>
      <c r="O35" s="48">
        <v>0</v>
      </c>
      <c r="P35" s="48">
        <v>5</v>
      </c>
      <c r="Q35" s="48" t="s">
        <v>52</v>
      </c>
      <c r="S35" s="109" t="s">
        <v>238</v>
      </c>
      <c r="T35" s="11" t="s">
        <v>28</v>
      </c>
      <c r="U35" s="11"/>
      <c r="V35" s="11"/>
      <c r="W35" s="34">
        <v>1E-3</v>
      </c>
      <c r="X35" s="57">
        <v>1E-3</v>
      </c>
      <c r="Z35" s="110" t="s">
        <v>188</v>
      </c>
      <c r="AC35" s="111">
        <f>(-VLOOKUP(Z35,FILL_IND!$F$3:$O$339,7,0))+(-VLOOKUP(Z35,FILL_IND!$F$3:$O$339,7,0))*$W35</f>
        <v>0</v>
      </c>
      <c r="AD35" s="111">
        <f>(-VLOOKUP(Z35,FILL_IND!$F$3:$O$339,8,0))+(-VLOOKUP(Z35,FILL_IND!$F$3:$O$339,8,0))*$W35</f>
        <v>0</v>
      </c>
      <c r="AE35" s="111">
        <f>(-VLOOKUP(Z35,FILL_IND!$F$3:$O$339,9,0))+(-VLOOKUP(Z35,FILL_IND!$F$3:$O$339,9,0))*$W35</f>
        <v>0</v>
      </c>
      <c r="AF35" s="111">
        <f>(-VLOOKUP(Z35,FILL_IND!$F$3:$O$339,10,0))+(-VLOOKUP(Z35,FILL_IND!$F$3:$O$339,10,0))*$W35</f>
        <v>0</v>
      </c>
    </row>
    <row r="36" spans="2:32">
      <c r="B36" s="48"/>
      <c r="C36" s="48"/>
      <c r="D36" s="48" t="str">
        <f t="shared" si="7"/>
        <v>INDSDMT*</v>
      </c>
      <c r="E36" s="48" t="s">
        <v>24</v>
      </c>
      <c r="F36" s="48" t="str">
        <f>"I"&amp;S36&amp;"MT"</f>
        <v>ISDMT</v>
      </c>
      <c r="G36" s="48" t="str">
        <f t="shared" ref="G36:G38" si="14">F36</f>
        <v>ISDMT</v>
      </c>
      <c r="H36" s="48">
        <v>2050</v>
      </c>
      <c r="I36" s="48" t="s">
        <v>12</v>
      </c>
      <c r="J36" s="48"/>
      <c r="K36" s="162">
        <f t="shared" si="3"/>
        <v>0</v>
      </c>
      <c r="L36" s="162">
        <f t="shared" si="4"/>
        <v>0</v>
      </c>
      <c r="M36" s="162">
        <f t="shared" si="5"/>
        <v>0</v>
      </c>
      <c r="N36" s="162">
        <f t="shared" si="6"/>
        <v>0</v>
      </c>
      <c r="O36" s="48"/>
      <c r="P36" s="48"/>
      <c r="Q36" s="48"/>
      <c r="S36" s="105" t="s">
        <v>181</v>
      </c>
      <c r="T36" s="165" t="s">
        <v>22</v>
      </c>
      <c r="U36" s="165"/>
      <c r="V36" s="165"/>
      <c r="W36" s="34">
        <v>1E-3</v>
      </c>
      <c r="X36" s="58">
        <v>1E-3</v>
      </c>
      <c r="Z36" s="110"/>
      <c r="AC36" s="111">
        <f>IF((AC35*(1+$W36)^(H36-2015))&lt;-1,-1,(AC35*(1+$W36)^(H36-H35)))</f>
        <v>0</v>
      </c>
      <c r="AD36" s="111">
        <f>IF((AD35*(1+$W36)^(H36-2015))&lt;-1,-1,(AD35*(1+$W36)^(H36-H35)))</f>
        <v>0</v>
      </c>
      <c r="AE36" s="111">
        <f>IF((AE35*(1+$W36)^(H36-2015))&lt;-1,-1,(AE35*(1+$W36)^(H36-H35)))</f>
        <v>0</v>
      </c>
      <c r="AF36" s="111">
        <f>IF((AF35*(1+$W36)^(H36-2015))&lt;-1,-1,(AF35*(1+$W36)^(H36-H35)))</f>
        <v>0</v>
      </c>
    </row>
    <row r="37" spans="2:32">
      <c r="B37" s="48" t="str">
        <f>"IC_DH_"&amp;RIGHT(G37,4)</f>
        <v>IC_DH_SDRH</v>
      </c>
      <c r="C37" s="48"/>
      <c r="D37" s="48" t="str">
        <f t="shared" si="7"/>
        <v>INDSDRH*</v>
      </c>
      <c r="E37" s="48" t="s">
        <v>24</v>
      </c>
      <c r="F37" s="48" t="str">
        <f>"I"&amp;S36&amp;"RH"</f>
        <v>ISDRH</v>
      </c>
      <c r="G37" s="48" t="str">
        <f t="shared" si="14"/>
        <v>ISDRH</v>
      </c>
      <c r="H37" s="48">
        <v>2011</v>
      </c>
      <c r="I37" s="48" t="s">
        <v>12</v>
      </c>
      <c r="J37" s="48">
        <v>1</v>
      </c>
      <c r="K37" s="162">
        <f t="shared" si="3"/>
        <v>0</v>
      </c>
      <c r="L37" s="162">
        <f t="shared" si="4"/>
        <v>0</v>
      </c>
      <c r="M37" s="162">
        <f t="shared" si="5"/>
        <v>0</v>
      </c>
      <c r="N37" s="162">
        <f t="shared" si="6"/>
        <v>0</v>
      </c>
      <c r="O37" s="48">
        <v>0</v>
      </c>
      <c r="P37" s="48">
        <v>5</v>
      </c>
      <c r="Q37" s="48" t="s">
        <v>52</v>
      </c>
      <c r="S37" s="39"/>
      <c r="T37" s="21"/>
      <c r="U37" s="22"/>
      <c r="V37" s="22"/>
      <c r="W37" s="11"/>
      <c r="X37" s="25"/>
      <c r="Z37" s="110" t="s">
        <v>189</v>
      </c>
      <c r="AC37" s="111">
        <f>(-VLOOKUP(Z37,FILL_IND!$F$3:$O$339,7,0))+(-VLOOKUP(Z37,FILL_IND!$F$3:$O$339,7,0))*$X35</f>
        <v>0</v>
      </c>
      <c r="AD37" s="111">
        <f>(-VLOOKUP(Z37,FILL_IND!$F$3:$O$339,8,0))+(-VLOOKUP(Z37,FILL_IND!$F$3:$O$339,8,0))*$X35</f>
        <v>0</v>
      </c>
      <c r="AE37" s="111">
        <f>(-VLOOKUP(Z37,FILL_IND!$F$3:$O$339,9,0))+(-VLOOKUP(Z37,FILL_IND!$F$3:$O$339,9,0))*$X35</f>
        <v>0</v>
      </c>
      <c r="AF37" s="111">
        <f>(-VLOOKUP(Z37,FILL_IND!$F$3:$O$339,10,0))+(-VLOOKUP(Z37,FILL_IND!$F$3:$O$339,10,0))*$X35</f>
        <v>0</v>
      </c>
    </row>
    <row r="38" spans="2:32" s="12" customFormat="1">
      <c r="B38" s="48"/>
      <c r="C38" s="48"/>
      <c r="D38" s="48" t="str">
        <f t="shared" si="7"/>
        <v>INDSDRH*</v>
      </c>
      <c r="E38" s="48" t="s">
        <v>24</v>
      </c>
      <c r="F38" s="48" t="str">
        <f>"I"&amp;S36&amp;"RH"</f>
        <v>ISDRH</v>
      </c>
      <c r="G38" s="48" t="str">
        <f t="shared" si="14"/>
        <v>ISDRH</v>
      </c>
      <c r="H38" s="48">
        <v>2050</v>
      </c>
      <c r="I38" s="48" t="s">
        <v>12</v>
      </c>
      <c r="J38" s="48"/>
      <c r="K38" s="162">
        <f t="shared" si="3"/>
        <v>0</v>
      </c>
      <c r="L38" s="162">
        <f t="shared" si="4"/>
        <v>0</v>
      </c>
      <c r="M38" s="162">
        <f t="shared" si="5"/>
        <v>0</v>
      </c>
      <c r="N38" s="162">
        <f t="shared" si="6"/>
        <v>0</v>
      </c>
      <c r="O38" s="48"/>
      <c r="P38" s="48"/>
      <c r="Q38" s="48"/>
      <c r="S38" s="39"/>
      <c r="T38" s="21"/>
      <c r="U38" s="22"/>
      <c r="V38" s="22"/>
      <c r="W38" s="11"/>
      <c r="X38" s="25"/>
      <c r="AC38" s="111">
        <f>IF((AC37*(1+$X36)^(H38-2015))&lt;-1,-1,(AC37*(1+$X36)^(H38-H37)))</f>
        <v>0</v>
      </c>
      <c r="AD38" s="111">
        <f>IF((AD37*(1+$X36)^(H38-2015))&lt;-1,-1,(AD37*(1+$X36)^(H38-H37)))</f>
        <v>0</v>
      </c>
      <c r="AE38" s="111">
        <f>IF((AE37*(1+$X36)^(H38-2015))&lt;-1,-1,(AE37*(1+$X36)^(H38-H37)))</f>
        <v>0</v>
      </c>
      <c r="AF38" s="111">
        <f>IF((AF37*(1+$X36)^(H38-2015))&lt;-1,-1,(AF37*(1+$X36)^(H38-H37)))</f>
        <v>0</v>
      </c>
    </row>
    <row r="39" spans="2:32">
      <c r="B39" s="48" t="str">
        <f>"IC_DH_"&amp;RIGHT(G39,4)</f>
        <v>IC_DH_MDMT</v>
      </c>
      <c r="C39" s="48"/>
      <c r="D39" s="48" t="str">
        <f t="shared" si="7"/>
        <v>INDMDMT*</v>
      </c>
      <c r="E39" s="48" t="s">
        <v>24</v>
      </c>
      <c r="F39" s="48" t="str">
        <f>"I"&amp;S40&amp;"MT"</f>
        <v>IMDMT</v>
      </c>
      <c r="G39" s="48" t="str">
        <f>F39</f>
        <v>IMDMT</v>
      </c>
      <c r="H39" s="48">
        <v>2011</v>
      </c>
      <c r="I39" s="48" t="s">
        <v>12</v>
      </c>
      <c r="J39" s="48">
        <v>1</v>
      </c>
      <c r="K39" s="162">
        <f t="shared" si="3"/>
        <v>0</v>
      </c>
      <c r="L39" s="162">
        <f t="shared" si="4"/>
        <v>0</v>
      </c>
      <c r="M39" s="162">
        <f t="shared" si="5"/>
        <v>0</v>
      </c>
      <c r="N39" s="162">
        <f t="shared" si="6"/>
        <v>0</v>
      </c>
      <c r="O39" s="48">
        <v>0</v>
      </c>
      <c r="P39" s="48">
        <v>5</v>
      </c>
      <c r="Q39" s="48" t="s">
        <v>52</v>
      </c>
      <c r="S39" s="135" t="s">
        <v>239</v>
      </c>
      <c r="T39" s="11" t="s">
        <v>28</v>
      </c>
      <c r="U39" s="11"/>
      <c r="V39" s="11"/>
      <c r="W39" s="34">
        <v>1E-3</v>
      </c>
      <c r="X39" s="57">
        <v>1E-3</v>
      </c>
      <c r="Z39" s="48" t="s">
        <v>61</v>
      </c>
      <c r="AC39" s="111">
        <f>(-VLOOKUP(Z39,FILL_IND!$F$3:$O$339,7,0))+(-VLOOKUP(Z39,FILL_IND!$F$3:$O$339,7,0))*$W39</f>
        <v>0</v>
      </c>
      <c r="AD39" s="111">
        <f>(-VLOOKUP(Z39,FILL_IND!$F$3:$O$339,8,0))+(-VLOOKUP(Z39,FILL_IND!$F$3:$O$339,8,0))*$W39</f>
        <v>0</v>
      </c>
      <c r="AE39" s="111">
        <f>(-VLOOKUP(Z39,FILL_IND!$F$3:$O$339,9,0))+(-VLOOKUP(Z39,FILL_IND!$F$3:$O$339,9,0))*$W39</f>
        <v>0</v>
      </c>
      <c r="AF39" s="111">
        <f>(-VLOOKUP(Z39,FILL_IND!$F$3:$O$339,10,0))+(-VLOOKUP(Z39,FILL_IND!$F$3:$O$339,10,0))*$W39</f>
        <v>0</v>
      </c>
    </row>
    <row r="40" spans="2:32">
      <c r="B40" s="48"/>
      <c r="C40" s="48"/>
      <c r="D40" s="48" t="str">
        <f t="shared" si="7"/>
        <v>INDMDMT*</v>
      </c>
      <c r="E40" s="48" t="s">
        <v>24</v>
      </c>
      <c r="F40" s="48" t="str">
        <f>"I"&amp;S40&amp;"MT"</f>
        <v>IMDMT</v>
      </c>
      <c r="G40" s="48" t="str">
        <f t="shared" ref="G40:G42" si="15">F40</f>
        <v>IMDMT</v>
      </c>
      <c r="H40" s="48">
        <v>2050</v>
      </c>
      <c r="I40" s="48" t="s">
        <v>12</v>
      </c>
      <c r="J40" s="48"/>
      <c r="K40" s="162">
        <f t="shared" si="3"/>
        <v>0</v>
      </c>
      <c r="L40" s="162">
        <f t="shared" si="4"/>
        <v>0</v>
      </c>
      <c r="M40" s="162">
        <f t="shared" si="5"/>
        <v>0</v>
      </c>
      <c r="N40" s="162">
        <f t="shared" si="6"/>
        <v>0</v>
      </c>
      <c r="O40" s="48"/>
      <c r="P40" s="48"/>
      <c r="Q40" s="48"/>
      <c r="S40" s="136" t="s">
        <v>48</v>
      </c>
      <c r="T40" s="165" t="s">
        <v>22</v>
      </c>
      <c r="U40" s="165"/>
      <c r="V40" s="165"/>
      <c r="W40" s="34">
        <v>1E-3</v>
      </c>
      <c r="X40" s="58">
        <v>1E-3</v>
      </c>
      <c r="AC40" s="111">
        <f>IF((AC39*(1+$W40)^(H40-2015))&lt;-1,-1,(AC39*(1+$W40)^(H40-H39)))</f>
        <v>0</v>
      </c>
      <c r="AD40" s="111">
        <f>IF((AD39*(1+$W40)^(H40-2015))&lt;-1,-1,(AD39*(1+$W40)^(H40-H39)))</f>
        <v>0</v>
      </c>
      <c r="AE40" s="111">
        <f>IF((AE39*(1+$W40)^(H40-2015))&lt;-1,-1,(AE39*(1+$W40)^(H40-H39)))</f>
        <v>0</v>
      </c>
      <c r="AF40" s="111">
        <f>IF((AF39*(1+$W40)^(H40-2015))&lt;-1,-1,(AF39*(1+$W40)^(H40-H39)))</f>
        <v>0</v>
      </c>
    </row>
    <row r="41" spans="2:32">
      <c r="B41" s="48" t="str">
        <f>"IC_DH_"&amp;RIGHT(G41,4)</f>
        <v>IC_DH_MDRH</v>
      </c>
      <c r="C41" s="48"/>
      <c r="D41" s="48" t="str">
        <f t="shared" si="7"/>
        <v>INDMDRH*</v>
      </c>
      <c r="E41" s="48" t="s">
        <v>24</v>
      </c>
      <c r="F41" s="48" t="str">
        <f>"I"&amp;S40&amp;"RH"</f>
        <v>IMDRH</v>
      </c>
      <c r="G41" s="48" t="str">
        <f t="shared" si="15"/>
        <v>IMDRH</v>
      </c>
      <c r="H41" s="48">
        <v>2011</v>
      </c>
      <c r="I41" s="48" t="s">
        <v>12</v>
      </c>
      <c r="J41" s="48">
        <v>1</v>
      </c>
      <c r="K41" s="162">
        <f t="shared" si="3"/>
        <v>0</v>
      </c>
      <c r="L41" s="162">
        <f t="shared" si="4"/>
        <v>0</v>
      </c>
      <c r="M41" s="162">
        <f t="shared" si="5"/>
        <v>0</v>
      </c>
      <c r="N41" s="162">
        <f t="shared" si="6"/>
        <v>0</v>
      </c>
      <c r="O41" s="48">
        <v>0</v>
      </c>
      <c r="P41" s="48">
        <v>5</v>
      </c>
      <c r="Q41" s="48" t="s">
        <v>52</v>
      </c>
      <c r="S41" s="39"/>
      <c r="T41" s="21"/>
      <c r="U41" s="22"/>
      <c r="V41" s="22"/>
      <c r="W41" s="11"/>
      <c r="X41" s="25"/>
      <c r="Z41" s="48" t="s">
        <v>62</v>
      </c>
      <c r="AC41" s="111">
        <f>(-VLOOKUP(Z41,FILL_IND!$F$3:$O$339,7,0))+(-VLOOKUP(Z41,FILL_IND!$F$3:$O$339,7,0))*$X39</f>
        <v>0</v>
      </c>
      <c r="AD41" s="111">
        <f>(-VLOOKUP(Z41,FILL_IND!$F$3:$O$339,8,0))+(-VLOOKUP(Z41,FILL_IND!$F$3:$O$339,8,0))*$X39</f>
        <v>0</v>
      </c>
      <c r="AE41" s="111">
        <f>(-VLOOKUP(Z41,FILL_IND!$F$3:$O$339,9,0))+(-VLOOKUP(Z41,FILL_IND!$F$3:$O$339,9,0))*$X39</f>
        <v>0</v>
      </c>
      <c r="AF41" s="111">
        <f>(-VLOOKUP(Z41,FILL_IND!$F$3:$O$339,10,0))+(-VLOOKUP(Z41,FILL_IND!$F$3:$O$339,10,0))*$X39</f>
        <v>0</v>
      </c>
    </row>
    <row r="42" spans="2:32" s="12" customFormat="1">
      <c r="B42" s="48"/>
      <c r="C42" s="48"/>
      <c r="D42" s="48" t="str">
        <f t="shared" si="7"/>
        <v>INDMDRH*</v>
      </c>
      <c r="E42" s="48" t="s">
        <v>24</v>
      </c>
      <c r="F42" s="48" t="str">
        <f>"I"&amp;S40&amp;"RH"</f>
        <v>IMDRH</v>
      </c>
      <c r="G42" s="48" t="str">
        <f t="shared" si="15"/>
        <v>IMDRH</v>
      </c>
      <c r="H42" s="48">
        <v>2050</v>
      </c>
      <c r="I42" s="48" t="s">
        <v>12</v>
      </c>
      <c r="J42" s="48"/>
      <c r="K42" s="162">
        <f t="shared" si="3"/>
        <v>0</v>
      </c>
      <c r="L42" s="162">
        <f t="shared" si="4"/>
        <v>0</v>
      </c>
      <c r="M42" s="162">
        <f t="shared" si="5"/>
        <v>0</v>
      </c>
      <c r="N42" s="162">
        <f t="shared" si="6"/>
        <v>0</v>
      </c>
      <c r="O42" s="48"/>
      <c r="P42" s="48"/>
      <c r="Q42" s="48"/>
      <c r="S42" s="39"/>
      <c r="T42" s="21"/>
      <c r="U42" s="22"/>
      <c r="V42" s="22"/>
      <c r="W42" s="11"/>
      <c r="X42" s="25"/>
      <c r="AC42" s="111">
        <f>IF((AC41*(1+$X40)^(H42-2015))&lt;-1,-1,(AC41*(1+$X40)^(H42-H41)))</f>
        <v>0</v>
      </c>
      <c r="AD42" s="111">
        <f>IF((AD41*(1+$X40)^(H42-2015))&lt;-1,-1,(AD41*(1+$X40)^(H42-H41)))</f>
        <v>0</v>
      </c>
      <c r="AE42" s="111">
        <f>IF((AE41*(1+$X40)^(H42-2015))&lt;-1,-1,(AE41*(1+$X40)^(H42-H41)))</f>
        <v>0</v>
      </c>
      <c r="AF42" s="111">
        <f>IF((AF41*(1+$X40)^(H42-2015))&lt;-1,-1,(AF41*(1+$X40)^(H42-H41)))</f>
        <v>0</v>
      </c>
    </row>
    <row r="43" spans="2:32">
      <c r="B43" s="48" t="str">
        <f>"IC_DH_"&amp;RIGHT(G43,4)</f>
        <v>IC_DH_UDMT</v>
      </c>
      <c r="C43" s="48"/>
      <c r="D43" s="48" t="str">
        <f t="shared" si="7"/>
        <v>INDUDMT*</v>
      </c>
      <c r="E43" s="48" t="s">
        <v>24</v>
      </c>
      <c r="F43" s="48" t="str">
        <f>"I"&amp;S44&amp;"MT"</f>
        <v>IUDMT</v>
      </c>
      <c r="G43" s="48" t="str">
        <f>F43</f>
        <v>IUDMT</v>
      </c>
      <c r="H43" s="48">
        <v>2011</v>
      </c>
      <c r="I43" s="48" t="s">
        <v>12</v>
      </c>
      <c r="J43" s="48">
        <v>1</v>
      </c>
      <c r="K43" s="162">
        <f t="shared" si="3"/>
        <v>0</v>
      </c>
      <c r="L43" s="162">
        <f t="shared" si="4"/>
        <v>0</v>
      </c>
      <c r="M43" s="162">
        <f t="shared" si="5"/>
        <v>0</v>
      </c>
      <c r="N43" s="162">
        <f t="shared" si="6"/>
        <v>0</v>
      </c>
      <c r="O43" s="48">
        <v>0</v>
      </c>
      <c r="P43" s="48">
        <v>5</v>
      </c>
      <c r="Q43" s="48" t="s">
        <v>52</v>
      </c>
      <c r="S43" s="39" t="s">
        <v>224</v>
      </c>
      <c r="T43" s="11" t="s">
        <v>28</v>
      </c>
      <c r="U43" s="11"/>
      <c r="V43" s="11"/>
      <c r="W43" s="34">
        <v>1E-3</v>
      </c>
      <c r="X43" s="57">
        <v>1E-3</v>
      </c>
      <c r="Z43" s="48" t="s">
        <v>65</v>
      </c>
      <c r="AC43" s="111">
        <f>(-VLOOKUP(Z43,FILL_IND!$F$3:$O$339,7,0))+(-VLOOKUP(Z43,FILL_IND!$F$3:$O$339,7,0))*$W43</f>
        <v>0</v>
      </c>
      <c r="AD43" s="111">
        <f>(-VLOOKUP(Z43,FILL_IND!$F$3:$O$339,8,0))+(-VLOOKUP(Z43,FILL_IND!$F$3:$O$339,8,0))*$W43</f>
        <v>0</v>
      </c>
      <c r="AE43" s="111">
        <f>(-VLOOKUP(Z43,FILL_IND!$F$3:$O$339,9,0))+(-VLOOKUP(Z43,FILL_IND!$F$3:$O$339,9,0))*$W43</f>
        <v>0</v>
      </c>
      <c r="AF43" s="111">
        <f>(-VLOOKUP(Z43,FILL_IND!$F$3:$O$339,10,0))+(-VLOOKUP(Z43,FILL_IND!$F$3:$O$339,10,0))*$W43</f>
        <v>0</v>
      </c>
    </row>
    <row r="44" spans="2:32">
      <c r="B44" s="48"/>
      <c r="C44" s="48"/>
      <c r="D44" s="48" t="str">
        <f t="shared" si="7"/>
        <v>INDUDMT*</v>
      </c>
      <c r="E44" s="48" t="s">
        <v>24</v>
      </c>
      <c r="F44" s="48" t="str">
        <f>"I"&amp;S44&amp;"MT"</f>
        <v>IUDMT</v>
      </c>
      <c r="G44" s="48" t="str">
        <f t="shared" ref="G44:G46" si="16">F44</f>
        <v>IUDMT</v>
      </c>
      <c r="H44" s="48">
        <v>2050</v>
      </c>
      <c r="I44" s="48" t="s">
        <v>12</v>
      </c>
      <c r="J44" s="48"/>
      <c r="K44" s="162">
        <f t="shared" si="3"/>
        <v>0</v>
      </c>
      <c r="L44" s="162">
        <f t="shared" si="4"/>
        <v>0</v>
      </c>
      <c r="M44" s="162">
        <f t="shared" si="5"/>
        <v>0</v>
      </c>
      <c r="N44" s="162">
        <f t="shared" si="6"/>
        <v>0</v>
      </c>
      <c r="O44" s="48"/>
      <c r="P44" s="48"/>
      <c r="Q44" s="48"/>
      <c r="S44" s="47" t="s">
        <v>50</v>
      </c>
      <c r="T44" s="165" t="s">
        <v>22</v>
      </c>
      <c r="U44" s="165"/>
      <c r="V44" s="165"/>
      <c r="W44" s="34">
        <v>1E-3</v>
      </c>
      <c r="X44" s="58">
        <v>1E-3</v>
      </c>
      <c r="AC44" s="111">
        <f>IF((AC43*(1+$W44)^(H44-2015))&lt;-1,-1,(AC43*(1+$W44)^(H44-H43)))</f>
        <v>0</v>
      </c>
      <c r="AD44" s="111">
        <f>IF((AD43*(1+$W44)^(H44-2015))&lt;-1,-1,(AD43*(1+$W44)^(H44-H43)))</f>
        <v>0</v>
      </c>
      <c r="AE44" s="111">
        <f>IF((AE43*(1+$W44)^(H44-2015))&lt;-1,-1,(AE43*(1+$W44)^(H44-H43)))</f>
        <v>0</v>
      </c>
      <c r="AF44" s="111">
        <f>IF((AF43*(1+$W44)^(H44-2015))&lt;-1,-1,(AF43*(1+$W44)^(H44-H43)))</f>
        <v>0</v>
      </c>
    </row>
    <row r="45" spans="2:32">
      <c r="B45" s="48" t="str">
        <f>"IC_DH_"&amp;RIGHT(G45,4)</f>
        <v>IC_DH_UDRH</v>
      </c>
      <c r="C45" s="48"/>
      <c r="D45" s="48" t="str">
        <f t="shared" si="7"/>
        <v>INDUDRH*</v>
      </c>
      <c r="E45" s="48" t="s">
        <v>24</v>
      </c>
      <c r="F45" s="48" t="str">
        <f>"I"&amp;S44&amp;"RH"</f>
        <v>IUDRH</v>
      </c>
      <c r="G45" s="48" t="str">
        <f t="shared" si="16"/>
        <v>IUDRH</v>
      </c>
      <c r="H45" s="48">
        <v>2011</v>
      </c>
      <c r="I45" s="48" t="s">
        <v>12</v>
      </c>
      <c r="J45" s="48">
        <v>1</v>
      </c>
      <c r="K45" s="162">
        <f t="shared" si="3"/>
        <v>-0.78420000000000001</v>
      </c>
      <c r="L45" s="162">
        <f t="shared" si="4"/>
        <v>-0.78420000000000001</v>
      </c>
      <c r="M45" s="162">
        <f t="shared" si="5"/>
        <v>-0.78420000000000001</v>
      </c>
      <c r="N45" s="162">
        <f t="shared" si="6"/>
        <v>-0.78420000000000001</v>
      </c>
      <c r="O45" s="48">
        <v>0</v>
      </c>
      <c r="P45" s="48">
        <v>5</v>
      </c>
      <c r="Q45" s="48" t="s">
        <v>52</v>
      </c>
      <c r="S45" s="39"/>
      <c r="T45" s="21"/>
      <c r="U45" s="22"/>
      <c r="V45" s="22"/>
      <c r="W45" s="11"/>
      <c r="X45" s="25"/>
      <c r="Z45" s="48" t="s">
        <v>66</v>
      </c>
      <c r="AC45" s="111">
        <f>(-VLOOKUP(Z45,FILL_IND!$F$3:$O$339,7,0))+(-VLOOKUP(Z45,FILL_IND!$F$3:$O$339,7,0))*$X43</f>
        <v>-0.78416852542683269</v>
      </c>
      <c r="AD45" s="111">
        <f>(-VLOOKUP(Z45,FILL_IND!$F$3:$O$339,8,0))+(-VLOOKUP(Z45,FILL_IND!$F$3:$O$339,8,0))*$X43</f>
        <v>-0.78416852542683246</v>
      </c>
      <c r="AE45" s="111">
        <f>(-VLOOKUP(Z45,FILL_IND!$F$3:$O$339,9,0))+(-VLOOKUP(Z45,FILL_IND!$F$3:$O$339,9,0))*$X43</f>
        <v>-0.78416852542683202</v>
      </c>
      <c r="AF45" s="111">
        <f>(-VLOOKUP(Z45,FILL_IND!$F$3:$O$339,10,0))+(-VLOOKUP(Z45,FILL_IND!$F$3:$O$339,10,0))*$X43</f>
        <v>-0.78416852542683235</v>
      </c>
    </row>
    <row r="46" spans="2:32" s="12" customFormat="1">
      <c r="B46" s="48"/>
      <c r="C46" s="48"/>
      <c r="D46" s="48" t="str">
        <f t="shared" si="7"/>
        <v>INDUDRH*</v>
      </c>
      <c r="E46" s="48" t="s">
        <v>24</v>
      </c>
      <c r="F46" s="48" t="str">
        <f>"I"&amp;S44&amp;"RH"</f>
        <v>IUDRH</v>
      </c>
      <c r="G46" s="48" t="str">
        <f t="shared" si="16"/>
        <v>IUDRH</v>
      </c>
      <c r="H46" s="48">
        <v>2050</v>
      </c>
      <c r="I46" s="48" t="s">
        <v>12</v>
      </c>
      <c r="J46" s="48"/>
      <c r="K46" s="162">
        <f t="shared" si="3"/>
        <v>-0.81530000000000002</v>
      </c>
      <c r="L46" s="162">
        <f t="shared" si="4"/>
        <v>-0.81530000000000002</v>
      </c>
      <c r="M46" s="162">
        <f t="shared" si="5"/>
        <v>-0.81530000000000002</v>
      </c>
      <c r="N46" s="162">
        <f t="shared" si="6"/>
        <v>-0.81530000000000002</v>
      </c>
      <c r="O46" s="48"/>
      <c r="P46" s="48"/>
      <c r="Q46" s="48"/>
      <c r="S46" s="39"/>
      <c r="T46" s="21"/>
      <c r="U46" s="22"/>
      <c r="V46" s="22"/>
      <c r="W46" s="11"/>
      <c r="X46" s="25"/>
      <c r="AC46" s="111">
        <f>IF((AC45*(1+$X44)^(H46-2015))&lt;-1,-1,(AC45*(1+$X44)^(H46-H45)))</f>
        <v>-0.81533939826467638</v>
      </c>
      <c r="AD46" s="111">
        <f>IF((AD45*(1+$X44)^(H46-2015))&lt;-1,-1,(AD45*(1+$X44)^(H46-H45)))</f>
        <v>-0.81533939826467616</v>
      </c>
      <c r="AE46" s="111">
        <f>IF((AE45*(1+$X44)^(H46-2015))&lt;-1,-1,(AE45*(1+$X44)^(H46-H45)))</f>
        <v>-0.81533939826467561</v>
      </c>
      <c r="AF46" s="111">
        <f>IF((AF45*(1+$X44)^(H46-2015))&lt;-1,-1,(AF45*(1+$X44)^(H46-H45)))</f>
        <v>-0.81533939826467594</v>
      </c>
    </row>
    <row r="47" spans="2:32">
      <c r="B47" s="48" t="str">
        <f>"IC_DH_"&amp;RIGHT(G47,4)</f>
        <v>IC_DH_NDMT</v>
      </c>
      <c r="C47" s="48"/>
      <c r="D47" s="48" t="str">
        <f t="shared" si="7"/>
        <v>INDNDMT*</v>
      </c>
      <c r="E47" s="48" t="s">
        <v>24</v>
      </c>
      <c r="F47" s="48" t="str">
        <f>"I"&amp;S48&amp;"MT"</f>
        <v>INDMT</v>
      </c>
      <c r="G47" s="48" t="str">
        <f>F47</f>
        <v>INDMT</v>
      </c>
      <c r="H47" s="48">
        <v>2011</v>
      </c>
      <c r="I47" s="48" t="s">
        <v>12</v>
      </c>
      <c r="J47" s="48">
        <v>1</v>
      </c>
      <c r="K47" s="162">
        <f t="shared" si="3"/>
        <v>0</v>
      </c>
      <c r="L47" s="162">
        <f t="shared" si="4"/>
        <v>0</v>
      </c>
      <c r="M47" s="162">
        <f t="shared" si="5"/>
        <v>0</v>
      </c>
      <c r="N47" s="162">
        <f t="shared" si="6"/>
        <v>0</v>
      </c>
      <c r="O47" s="48">
        <v>0</v>
      </c>
      <c r="P47" s="48">
        <v>5</v>
      </c>
      <c r="Q47" s="48" t="s">
        <v>52</v>
      </c>
      <c r="S47" s="39" t="s">
        <v>43</v>
      </c>
      <c r="T47" s="11" t="s">
        <v>28</v>
      </c>
      <c r="U47" s="11"/>
      <c r="V47" s="11"/>
      <c r="W47" s="34">
        <v>1E-3</v>
      </c>
      <c r="X47" s="57">
        <v>1E-3</v>
      </c>
      <c r="Z47" s="48" t="s">
        <v>67</v>
      </c>
      <c r="AC47" s="111">
        <f>(-VLOOKUP(Z47,FILL_IND!$F$3:$O$339,7,0))+(-VLOOKUP(Z47,FILL_IND!$F$3:$O$339,7,0))*$W47</f>
        <v>0</v>
      </c>
      <c r="AD47" s="111">
        <f>(-VLOOKUP(Z47,FILL_IND!$F$3:$O$339,8,0))+(-VLOOKUP(Z47,FILL_IND!$F$3:$O$339,8,0))*$W47</f>
        <v>0</v>
      </c>
      <c r="AE47" s="111">
        <f>(-VLOOKUP(Z47,FILL_IND!$F$3:$O$339,9,0))+(-VLOOKUP(Z47,FILL_IND!$F$3:$O$339,9,0))*$W47</f>
        <v>0</v>
      </c>
      <c r="AF47" s="111">
        <f>(-VLOOKUP(Z47,FILL_IND!$F$3:$O$339,10,0))+(-VLOOKUP(Z47,FILL_IND!$F$3:$O$339,10,0))*$W47</f>
        <v>0</v>
      </c>
    </row>
    <row r="48" spans="2:32">
      <c r="B48" s="48"/>
      <c r="C48" s="48"/>
      <c r="D48" s="48" t="str">
        <f t="shared" si="7"/>
        <v>INDNDMT*</v>
      </c>
      <c r="E48" s="48" t="s">
        <v>24</v>
      </c>
      <c r="F48" s="48" t="str">
        <f>"I"&amp;S48&amp;"MT"</f>
        <v>INDMT</v>
      </c>
      <c r="G48" s="48" t="str">
        <f t="shared" ref="G48:G50" si="17">F48</f>
        <v>INDMT</v>
      </c>
      <c r="H48" s="48">
        <v>2050</v>
      </c>
      <c r="I48" s="48" t="s">
        <v>12</v>
      </c>
      <c r="J48" s="48"/>
      <c r="K48" s="162">
        <f t="shared" si="3"/>
        <v>0</v>
      </c>
      <c r="L48" s="162">
        <f t="shared" si="4"/>
        <v>0</v>
      </c>
      <c r="M48" s="162">
        <f t="shared" si="5"/>
        <v>0</v>
      </c>
      <c r="N48" s="162">
        <f t="shared" si="6"/>
        <v>0</v>
      </c>
      <c r="O48" s="48"/>
      <c r="P48" s="48"/>
      <c r="Q48" s="48"/>
      <c r="S48" s="47" t="s">
        <v>51</v>
      </c>
      <c r="T48" s="165" t="s">
        <v>22</v>
      </c>
      <c r="U48" s="165"/>
      <c r="V48" s="165"/>
      <c r="W48" s="34">
        <v>0</v>
      </c>
      <c r="X48" s="58">
        <v>0</v>
      </c>
      <c r="AC48" s="111">
        <f>IF((AC47*(1+$W48)^(H48-2015))&lt;-1,-1,(AC47*(1+$W48)^(H48-H47)))</f>
        <v>0</v>
      </c>
      <c r="AD48" s="111">
        <f>IF((AD47*(1+$W48)^(H48-2015))&lt;-1,-1,(AD47*(1+$W48)^(H48-H47)))</f>
        <v>0</v>
      </c>
      <c r="AE48" s="111">
        <f>IF((AE47*(1+$W48)^(H48-2015))&lt;-1,-1,(AE47*(1+$W48)^(H48-H47)))</f>
        <v>0</v>
      </c>
      <c r="AF48" s="111">
        <f>IF((AF47*(1+$W48)^(H48-2015))&lt;-1,-1,(AF47*(1+$W48)^(H48-H47)))</f>
        <v>0</v>
      </c>
    </row>
    <row r="49" spans="2:32">
      <c r="B49" s="48" t="str">
        <f>"IC_DH_"&amp;RIGHT(G49,4)</f>
        <v>IC_DH_NDRH</v>
      </c>
      <c r="C49" s="48"/>
      <c r="D49" s="48" t="str">
        <f t="shared" si="7"/>
        <v>INDNDRH*</v>
      </c>
      <c r="E49" s="48" t="s">
        <v>24</v>
      </c>
      <c r="F49" s="48" t="str">
        <f>"I"&amp;S48&amp;"RH"</f>
        <v>INDRH</v>
      </c>
      <c r="G49" s="48" t="str">
        <f t="shared" si="17"/>
        <v>INDRH</v>
      </c>
      <c r="H49" s="48">
        <v>2011</v>
      </c>
      <c r="I49" s="48" t="s">
        <v>12</v>
      </c>
      <c r="J49" s="48">
        <v>1</v>
      </c>
      <c r="K49" s="162">
        <f t="shared" si="3"/>
        <v>0</v>
      </c>
      <c r="L49" s="162">
        <f t="shared" si="4"/>
        <v>0</v>
      </c>
      <c r="M49" s="162">
        <f t="shared" si="5"/>
        <v>0</v>
      </c>
      <c r="N49" s="162">
        <f t="shared" si="6"/>
        <v>0</v>
      </c>
      <c r="O49" s="48">
        <v>0</v>
      </c>
      <c r="P49" s="48">
        <v>5</v>
      </c>
      <c r="Q49" s="48" t="s">
        <v>52</v>
      </c>
      <c r="S49" s="39"/>
      <c r="T49" s="21"/>
      <c r="U49" s="22"/>
      <c r="V49" s="22"/>
      <c r="W49" s="11"/>
      <c r="X49" s="25"/>
      <c r="Z49" s="48" t="s">
        <v>68</v>
      </c>
      <c r="AC49" s="111">
        <f>(-VLOOKUP(Z49,FILL_IND!$F$3:$O$339,7,0))+(-VLOOKUP(Z49,FILL_IND!$F$3:$O$339,7,0))*$X47</f>
        <v>0</v>
      </c>
      <c r="AD49" s="111">
        <f>(-VLOOKUP(Z49,FILL_IND!$F$3:$O$339,8,0))+(-VLOOKUP(Z49,FILL_IND!$F$3:$O$339,8,0))*$X47</f>
        <v>0</v>
      </c>
      <c r="AE49" s="111">
        <f>(-VLOOKUP(Z49,FILL_IND!$F$3:$O$339,9,0))+(-VLOOKUP(Z49,FILL_IND!$F$3:$O$339,9,0))*$X47</f>
        <v>0</v>
      </c>
      <c r="AF49" s="111">
        <f>(-VLOOKUP(Z49,FILL_IND!$F$3:$O$339,10,0))+(-VLOOKUP(Z49,FILL_IND!$F$3:$O$339,10,0))*$X47</f>
        <v>0</v>
      </c>
    </row>
    <row r="50" spans="2:32" s="12" customFormat="1">
      <c r="B50" s="48"/>
      <c r="C50" s="48"/>
      <c r="D50" s="48" t="str">
        <f t="shared" si="7"/>
        <v>INDNDRH*</v>
      </c>
      <c r="E50" s="48" t="s">
        <v>24</v>
      </c>
      <c r="F50" s="48" t="str">
        <f>"I"&amp;S48&amp;"RH"</f>
        <v>INDRH</v>
      </c>
      <c r="G50" s="48" t="str">
        <f t="shared" si="17"/>
        <v>INDRH</v>
      </c>
      <c r="H50" s="48">
        <v>2050</v>
      </c>
      <c r="I50" s="48" t="s">
        <v>12</v>
      </c>
      <c r="J50" s="48"/>
      <c r="K50" s="162">
        <f t="shared" si="3"/>
        <v>0</v>
      </c>
      <c r="L50" s="162">
        <f t="shared" si="4"/>
        <v>0</v>
      </c>
      <c r="M50" s="162">
        <f t="shared" si="5"/>
        <v>0</v>
      </c>
      <c r="N50" s="162">
        <f t="shared" si="6"/>
        <v>0</v>
      </c>
      <c r="O50" s="48"/>
      <c r="P50" s="48"/>
      <c r="Q50" s="48"/>
      <c r="S50" s="39"/>
      <c r="T50" s="21"/>
      <c r="U50" s="22"/>
      <c r="V50" s="22"/>
      <c r="W50" s="11"/>
      <c r="X50" s="25"/>
      <c r="AC50" s="111">
        <f>IF((AC49*(1+$X48)^(H50-2015))&lt;-1,-1,(AC49*(1+$X48)^(H50-H49)))</f>
        <v>0</v>
      </c>
      <c r="AD50" s="111">
        <f>IF((AD49*(1+$X48)^(H50-2015))&lt;-1,-1,(AD49*(1+$X48)^(H50-H49)))</f>
        <v>0</v>
      </c>
      <c r="AE50" s="111">
        <f>IF((AE49*(1+$X48)^(H50-2015))&lt;-1,-1,(AE49*(1+$X48)^(H50-H49)))</f>
        <v>0</v>
      </c>
      <c r="AF50" s="111">
        <f>IF((AF49*(1+$X48)^(H50-2015))&lt;-1,-1,(AF49*(1+$X48)^(H50-H49)))</f>
        <v>0</v>
      </c>
    </row>
    <row r="51" spans="2:32">
      <c r="B51" s="48" t="str">
        <f>"IC_DH_"&amp;RIGHT(G51,4)</f>
        <v>IC_DH_WDMT</v>
      </c>
      <c r="C51" s="48"/>
      <c r="D51" s="48" t="str">
        <f t="shared" si="7"/>
        <v>INDWDMT*</v>
      </c>
      <c r="E51" s="48" t="s">
        <v>24</v>
      </c>
      <c r="F51" s="48" t="str">
        <f>"I"&amp;S52&amp;"MT"</f>
        <v>IWDMT</v>
      </c>
      <c r="G51" s="48" t="str">
        <f>F51</f>
        <v>IWDMT</v>
      </c>
      <c r="H51" s="48">
        <v>2011</v>
      </c>
      <c r="I51" s="48" t="s">
        <v>12</v>
      </c>
      <c r="J51" s="48">
        <v>1</v>
      </c>
      <c r="K51" s="162">
        <f t="shared" si="3"/>
        <v>0</v>
      </c>
      <c r="L51" s="162">
        <f t="shared" si="4"/>
        <v>0</v>
      </c>
      <c r="M51" s="162">
        <f t="shared" si="5"/>
        <v>0</v>
      </c>
      <c r="N51" s="162">
        <f t="shared" si="6"/>
        <v>0</v>
      </c>
      <c r="O51" s="48">
        <v>0</v>
      </c>
      <c r="P51" s="48">
        <v>5</v>
      </c>
      <c r="Q51" s="48" t="s">
        <v>52</v>
      </c>
      <c r="S51" s="109" t="s">
        <v>240</v>
      </c>
      <c r="T51" s="11" t="s">
        <v>28</v>
      </c>
      <c r="U51" s="11"/>
      <c r="V51" s="11"/>
      <c r="W51" s="34">
        <v>1E-3</v>
      </c>
      <c r="X51" s="57">
        <v>1E-3</v>
      </c>
      <c r="Z51" s="110" t="s">
        <v>190</v>
      </c>
      <c r="AC51" s="111">
        <f>(-VLOOKUP(Z51,FILL_IND!$F$3:$O$339,7,0))+(-VLOOKUP(Z51,FILL_IND!$F$3:$O$339,7,0))*$W51</f>
        <v>0</v>
      </c>
      <c r="AD51" s="111">
        <f>(-VLOOKUP(Z51,FILL_IND!$F$3:$O$339,8,0))+(-VLOOKUP(Z51,FILL_IND!$F$3:$O$339,8,0))*$W51</f>
        <v>0</v>
      </c>
      <c r="AE51" s="111">
        <f>(-VLOOKUP(Z51,FILL_IND!$F$3:$O$339,9,0))+(-VLOOKUP(Z51,FILL_IND!$F$3:$O$339,9,0))*$W51</f>
        <v>0</v>
      </c>
      <c r="AF51" s="111">
        <f>(-VLOOKUP(Z51,FILL_IND!$F$3:$O$339,10,0))+(-VLOOKUP(Z51,FILL_IND!$F$3:$O$339,10,0))*$W51</f>
        <v>0</v>
      </c>
    </row>
    <row r="52" spans="2:32">
      <c r="B52" s="48"/>
      <c r="C52" s="48"/>
      <c r="D52" s="48" t="str">
        <f t="shared" si="7"/>
        <v>INDWDMT*</v>
      </c>
      <c r="E52" s="48" t="s">
        <v>24</v>
      </c>
      <c r="F52" s="48" t="str">
        <f>"I"&amp;S52&amp;"MT"</f>
        <v>IWDMT</v>
      </c>
      <c r="G52" s="48" t="str">
        <f t="shared" ref="G52:G58" si="18">F52</f>
        <v>IWDMT</v>
      </c>
      <c r="H52" s="48">
        <v>2050</v>
      </c>
      <c r="I52" s="48" t="s">
        <v>12</v>
      </c>
      <c r="J52" s="48"/>
      <c r="K52" s="162">
        <f t="shared" si="3"/>
        <v>0</v>
      </c>
      <c r="L52" s="162">
        <f t="shared" si="4"/>
        <v>0</v>
      </c>
      <c r="M52" s="162">
        <f t="shared" si="5"/>
        <v>0</v>
      </c>
      <c r="N52" s="162">
        <f t="shared" si="6"/>
        <v>0</v>
      </c>
      <c r="O52" s="48"/>
      <c r="P52" s="48"/>
      <c r="Q52" s="48"/>
      <c r="S52" s="105" t="s">
        <v>182</v>
      </c>
      <c r="T52" s="165" t="s">
        <v>22</v>
      </c>
      <c r="U52" s="165"/>
      <c r="V52" s="165"/>
      <c r="W52" s="34">
        <v>0</v>
      </c>
      <c r="X52" s="58">
        <v>0</v>
      </c>
      <c r="Z52" s="110"/>
      <c r="AC52" s="111">
        <f>IF((AC51*(1+$W52)^(H52-2015))&lt;-1,-1,(AC51*(1+$W52)^(H52-H51)))</f>
        <v>0</v>
      </c>
      <c r="AD52" s="111">
        <f>IF((AD51*(1+$W52)^(H52-2015))&lt;-1,-1,(AD51*(1+$W52)^(H52-H51)))</f>
        <v>0</v>
      </c>
      <c r="AE52" s="111">
        <f>IF((AE51*(1+$W52)^(H52-2015))&lt;-1,-1,(AE51*(1+$W52)^(H52-H51)))</f>
        <v>0</v>
      </c>
      <c r="AF52" s="111">
        <f>IF((AF51*(1+$W52)^(H52-2015))&lt;-1,-1,(AF51*(1+$W52)^(H52-H51)))</f>
        <v>0</v>
      </c>
    </row>
    <row r="53" spans="2:32">
      <c r="B53" s="48" t="str">
        <f>"IC_DH_"&amp;RIGHT(G53,4)</f>
        <v>IC_DH_WDRH</v>
      </c>
      <c r="C53" s="48"/>
      <c r="D53" s="48" t="str">
        <f t="shared" si="7"/>
        <v>INDWDRH*</v>
      </c>
      <c r="E53" s="48" t="s">
        <v>24</v>
      </c>
      <c r="F53" s="48" t="str">
        <f>"I"&amp;S52&amp;"RH"</f>
        <v>IWDRH</v>
      </c>
      <c r="G53" s="48" t="str">
        <f t="shared" si="18"/>
        <v>IWDRH</v>
      </c>
      <c r="H53" s="48">
        <v>2011</v>
      </c>
      <c r="I53" s="48" t="s">
        <v>12</v>
      </c>
      <c r="J53" s="48">
        <v>1</v>
      </c>
      <c r="K53" s="162">
        <f t="shared" si="3"/>
        <v>0</v>
      </c>
      <c r="L53" s="162">
        <f t="shared" si="4"/>
        <v>0</v>
      </c>
      <c r="M53" s="162">
        <f t="shared" si="5"/>
        <v>0</v>
      </c>
      <c r="N53" s="162">
        <f t="shared" si="6"/>
        <v>0</v>
      </c>
      <c r="O53" s="48">
        <v>0</v>
      </c>
      <c r="P53" s="48">
        <v>5</v>
      </c>
      <c r="Q53" s="48" t="s">
        <v>52</v>
      </c>
      <c r="S53" s="39"/>
      <c r="T53" s="21"/>
      <c r="U53" s="22"/>
      <c r="V53" s="22"/>
      <c r="W53" s="11"/>
      <c r="X53" s="25"/>
      <c r="Z53" s="110" t="s">
        <v>191</v>
      </c>
      <c r="AC53" s="111">
        <f>(-VLOOKUP(Z53,FILL_IND!$F$3:$O$339,7,0))+(-VLOOKUP(Z53,FILL_IND!$F$3:$O$339,7,0))*$X51</f>
        <v>0</v>
      </c>
      <c r="AD53" s="111">
        <f>(-VLOOKUP(Z53,FILL_IND!$F$3:$O$339,8,0))+(-VLOOKUP(Z53,FILL_IND!$F$3:$O$339,8,0))*$X51</f>
        <v>0</v>
      </c>
      <c r="AE53" s="111">
        <f>(-VLOOKUP(Z53,FILL_IND!$F$3:$O$339,9,0))+(-VLOOKUP(Z53,FILL_IND!$F$3:$O$339,9,0))*$X51</f>
        <v>0</v>
      </c>
      <c r="AF53" s="111">
        <f>(-VLOOKUP(Z53,FILL_IND!$F$3:$O$339,10,0))+(-VLOOKUP(Z53,FILL_IND!$F$3:$O$339,10,0))*$X51</f>
        <v>0</v>
      </c>
    </row>
    <row r="54" spans="2:32">
      <c r="B54" s="48"/>
      <c r="C54" s="48"/>
      <c r="D54" s="48" t="str">
        <f t="shared" si="7"/>
        <v>INDWDRH*</v>
      </c>
      <c r="E54" s="48" t="s">
        <v>24</v>
      </c>
      <c r="F54" s="48" t="str">
        <f>"I"&amp;S52&amp;"RH"</f>
        <v>IWDRH</v>
      </c>
      <c r="G54" s="48" t="str">
        <f t="shared" si="18"/>
        <v>IWDRH</v>
      </c>
      <c r="H54" s="48">
        <v>2050</v>
      </c>
      <c r="I54" s="48" t="s">
        <v>12</v>
      </c>
      <c r="J54" s="48"/>
      <c r="K54" s="162">
        <f t="shared" si="3"/>
        <v>0</v>
      </c>
      <c r="L54" s="162">
        <f t="shared" si="4"/>
        <v>0</v>
      </c>
      <c r="M54" s="162">
        <f t="shared" si="5"/>
        <v>0</v>
      </c>
      <c r="N54" s="162">
        <f t="shared" si="6"/>
        <v>0</v>
      </c>
      <c r="O54" s="48"/>
      <c r="P54" s="48"/>
      <c r="Q54" s="48"/>
      <c r="S54" s="39"/>
      <c r="T54" s="21"/>
      <c r="U54" s="22"/>
      <c r="V54" s="22"/>
      <c r="W54" s="11"/>
      <c r="X54" s="25"/>
      <c r="AC54" s="111">
        <f>IF((AC53*(1+$X52)^(H54-2015))&lt;-1,-1,(AC53*(1+$X52)^(H54-H53)))</f>
        <v>0</v>
      </c>
      <c r="AD54" s="111">
        <f>IF((AD53*(1+$X52)^(H54-2015))&lt;-1,-1,(AD53*(1+$X52)^(H54-H53)))</f>
        <v>0</v>
      </c>
      <c r="AE54" s="111">
        <f>IF((AE53*(1+$X52)^(H54-2015))&lt;-1,-1,(AE53*(1+$X52)^(H54-H53)))</f>
        <v>0</v>
      </c>
      <c r="AF54" s="111">
        <f>IF((AF53*(1+$X52)^(H54-2015))&lt;-1,-1,(AF53*(1+$X52)^(H54-H53)))</f>
        <v>0</v>
      </c>
    </row>
    <row r="55" spans="2:32">
      <c r="B55" s="75" t="str">
        <f>"IC_DH_"&amp;RIGHT(G55,4)</f>
        <v>IC_DH_IDMT</v>
      </c>
      <c r="D55" s="75" t="str">
        <f t="shared" si="7"/>
        <v>INDIDMT*</v>
      </c>
      <c r="E55" s="75" t="s">
        <v>24</v>
      </c>
      <c r="F55" s="75" t="str">
        <f>"I"&amp;S56&amp;"MT"</f>
        <v>IIDMT</v>
      </c>
      <c r="G55" s="75" t="str">
        <f>F55</f>
        <v>IIDMT</v>
      </c>
      <c r="H55" s="75">
        <v>2011</v>
      </c>
      <c r="I55" s="75" t="s">
        <v>12</v>
      </c>
      <c r="J55" s="75">
        <v>1</v>
      </c>
      <c r="K55" s="162">
        <f t="shared" si="3"/>
        <v>0</v>
      </c>
      <c r="L55" s="162">
        <f t="shared" si="4"/>
        <v>0</v>
      </c>
      <c r="M55" s="162">
        <f t="shared" si="5"/>
        <v>0</v>
      </c>
      <c r="N55" s="162">
        <f t="shared" si="6"/>
        <v>0</v>
      </c>
      <c r="O55" s="75">
        <v>0</v>
      </c>
      <c r="P55" s="75">
        <v>5</v>
      </c>
      <c r="Q55" s="75" t="s">
        <v>52</v>
      </c>
      <c r="S55" s="109" t="s">
        <v>230</v>
      </c>
      <c r="T55" s="11" t="s">
        <v>28</v>
      </c>
      <c r="U55" s="11"/>
      <c r="V55" s="11"/>
      <c r="W55" s="34">
        <v>1E-3</v>
      </c>
      <c r="X55" s="57">
        <v>1E-3</v>
      </c>
      <c r="Z55" s="110" t="s">
        <v>243</v>
      </c>
      <c r="AC55" s="111">
        <f>(-VLOOKUP(Z55,FILL_IND!$F$3:$O$367,7,0))+(-VLOOKUP(Z55,FILL_IND!$F$3:$O$367,7,0))*$W55</f>
        <v>0</v>
      </c>
      <c r="AD55" s="111">
        <f>(-VLOOKUP(Z55,FILL_IND!$F$3:$O$367,8,0))+(-VLOOKUP(Z55,FILL_IND!$F$3:$O$367,8,0))*$W55</f>
        <v>0</v>
      </c>
      <c r="AE55" s="111">
        <f>(-VLOOKUP(Z55,FILL_IND!$F$3:$O$367,9,0))+(-VLOOKUP(Z55,FILL_IND!$F$3:$O$367,9,0))*$W55</f>
        <v>0</v>
      </c>
      <c r="AF55" s="111">
        <f>(-VLOOKUP(Z55,FILL_IND!$F$3:$O$367,10,0))+(-VLOOKUP(Z55,FILL_IND!$F$3:$O$367,10,0))*$W55</f>
        <v>0</v>
      </c>
    </row>
    <row r="56" spans="2:32" s="75" customFormat="1">
      <c r="D56" s="75" t="str">
        <f t="shared" si="7"/>
        <v>INDIDMT*</v>
      </c>
      <c r="E56" s="75" t="s">
        <v>24</v>
      </c>
      <c r="F56" s="75" t="str">
        <f>"I"&amp;S56&amp;"MT"</f>
        <v>IIDMT</v>
      </c>
      <c r="G56" s="75" t="str">
        <f t="shared" si="18"/>
        <v>IIDMT</v>
      </c>
      <c r="H56" s="75">
        <v>2050</v>
      </c>
      <c r="I56" s="75" t="s">
        <v>12</v>
      </c>
      <c r="K56" s="162">
        <f t="shared" si="3"/>
        <v>0</v>
      </c>
      <c r="L56" s="162">
        <f t="shared" si="4"/>
        <v>0</v>
      </c>
      <c r="M56" s="162">
        <f t="shared" si="5"/>
        <v>0</v>
      </c>
      <c r="N56" s="162">
        <f t="shared" si="6"/>
        <v>0</v>
      </c>
      <c r="S56" s="105" t="s">
        <v>236</v>
      </c>
      <c r="T56" s="165" t="s">
        <v>22</v>
      </c>
      <c r="U56" s="165"/>
      <c r="V56" s="165"/>
      <c r="W56" s="34">
        <v>0</v>
      </c>
      <c r="X56" s="58">
        <v>0</v>
      </c>
      <c r="Z56" s="110"/>
      <c r="AC56" s="111">
        <f>IF((AC55*(1+$W56)^(H56-2015))&lt;-1,-1,(AC55*(1+$W56)^(H56-H55)))</f>
        <v>0</v>
      </c>
      <c r="AD56" s="111">
        <f>IF((AD55*(1+$W56)^(H56-2015))&lt;-1,-1,(AD55*(1+$W56)^(H56-H55)))</f>
        <v>0</v>
      </c>
      <c r="AE56" s="111">
        <f>IF((AE55*(1+$W56)^(H56-2015))&lt;-1,-1,(AE55*(1+$W56)^(H56-H55)))</f>
        <v>0</v>
      </c>
      <c r="AF56" s="111">
        <f>IF((AF55*(1+$W56)^(H56-2015))&lt;-1,-1,(AF55*(1+$W56)^(H56-H55)))</f>
        <v>0</v>
      </c>
    </row>
    <row r="57" spans="2:32" s="75" customFormat="1" ht="15" thickBot="1">
      <c r="D57" s="75" t="str">
        <f t="shared" si="7"/>
        <v>INDIDRH*</v>
      </c>
      <c r="E57" s="75" t="s">
        <v>24</v>
      </c>
      <c r="F57" s="75" t="str">
        <f>"I"&amp;S56&amp;"RH"</f>
        <v>IIDRH</v>
      </c>
      <c r="G57" s="75" t="str">
        <f t="shared" si="18"/>
        <v>IIDRH</v>
      </c>
      <c r="H57" s="75">
        <v>2011</v>
      </c>
      <c r="I57" s="75" t="s">
        <v>12</v>
      </c>
      <c r="J57" s="75">
        <v>1</v>
      </c>
      <c r="K57" s="162">
        <f t="shared" si="3"/>
        <v>0</v>
      </c>
      <c r="L57" s="162">
        <f t="shared" si="4"/>
        <v>0</v>
      </c>
      <c r="M57" s="162">
        <f t="shared" si="5"/>
        <v>0</v>
      </c>
      <c r="N57" s="162">
        <f t="shared" si="6"/>
        <v>0</v>
      </c>
      <c r="O57" s="75">
        <v>0</v>
      </c>
      <c r="P57" s="75">
        <v>5</v>
      </c>
      <c r="Q57" s="75" t="s">
        <v>52</v>
      </c>
      <c r="S57" s="41"/>
      <c r="T57" s="42"/>
      <c r="U57" s="43"/>
      <c r="V57" s="43"/>
      <c r="W57" s="26"/>
      <c r="X57" s="27"/>
      <c r="Z57" s="110" t="s">
        <v>244</v>
      </c>
      <c r="AC57" s="111">
        <f>(-VLOOKUP(Z57,FILL_IND!$F$3:$O$367,7,0))+(-VLOOKUP(Z57,FILL_IND!$F$3:$O$367,7,0))*$X55</f>
        <v>0</v>
      </c>
      <c r="AD57" s="111">
        <f>(-VLOOKUP(Z57,FILL_IND!$F$3:$O$367,8,0))+(-VLOOKUP(Z57,FILL_IND!$F$3:$O$367,8,0))*$X55</f>
        <v>0</v>
      </c>
      <c r="AE57" s="111">
        <f>(-VLOOKUP(Z57,FILL_IND!$F$3:$O$367,9,0))+(-VLOOKUP(Z57,FILL_IND!$F$3:$O$367,9,0))*$X55</f>
        <v>0</v>
      </c>
      <c r="AF57" s="111">
        <f>(-VLOOKUP(Z57,FILL_IND!$F$3:$O$367,10,0))+(-VLOOKUP(Z57,FILL_IND!$F$3:$O$367,10,0))*$X55</f>
        <v>0</v>
      </c>
    </row>
    <row r="58" spans="2:32" s="75" customFormat="1">
      <c r="D58" s="75" t="str">
        <f t="shared" si="7"/>
        <v>INDIDRH*</v>
      </c>
      <c r="E58" s="75" t="s">
        <v>24</v>
      </c>
      <c r="F58" s="75" t="str">
        <f>"I"&amp;S56&amp;"RH"</f>
        <v>IIDRH</v>
      </c>
      <c r="G58" s="75" t="str">
        <f t="shared" si="18"/>
        <v>IIDRH</v>
      </c>
      <c r="H58" s="75">
        <v>2050</v>
      </c>
      <c r="I58" s="75" t="s">
        <v>12</v>
      </c>
      <c r="K58" s="162">
        <f t="shared" si="3"/>
        <v>0</v>
      </c>
      <c r="L58" s="162">
        <f t="shared" si="4"/>
        <v>0</v>
      </c>
      <c r="M58" s="162">
        <f t="shared" si="5"/>
        <v>0</v>
      </c>
      <c r="N58" s="162">
        <f t="shared" si="6"/>
        <v>0</v>
      </c>
      <c r="AC58" s="111">
        <f>IF((AC57*(1+$X56)^(H58-2015))&lt;-1,-1,(AC57*(1+$X56)^(H58-H57)))</f>
        <v>0</v>
      </c>
      <c r="AD58" s="111">
        <f>IF((AD57*(1+$X56)^(H58-2015))&lt;-1,-1,(AD57*(1+$X56)^(H58-H57)))</f>
        <v>0</v>
      </c>
      <c r="AE58" s="111">
        <f>IF((AE57*(1+$X56)^(H58-2015))&lt;-1,-1,(AE57*(1+$X56)^(H58-H57)))</f>
        <v>0</v>
      </c>
      <c r="AF58" s="111">
        <f>IF((AF57*(1+$X56)^(H58-2015))&lt;-1,-1,(AF57*(1+$X56)^(H58-H57)))</f>
        <v>0</v>
      </c>
    </row>
    <row r="59" spans="2:32" s="75" customFormat="1">
      <c r="K59" s="20"/>
    </row>
    <row r="60" spans="2:32" s="75" customFormat="1">
      <c r="K60" s="20"/>
    </row>
    <row r="61" spans="2:32" s="75" customFormat="1">
      <c r="K61" s="20"/>
    </row>
    <row r="62" spans="2:32" s="75" customFormat="1">
      <c r="K62" s="20"/>
    </row>
    <row r="63" spans="2:32" s="75" customFormat="1">
      <c r="K63" s="20"/>
    </row>
    <row r="64" spans="2:32" s="75" customFormat="1">
      <c r="K64" s="20"/>
    </row>
    <row r="65" spans="11:11" s="75" customFormat="1">
      <c r="K65" s="20"/>
    </row>
    <row r="66" spans="11:11" s="75" customFormat="1">
      <c r="K66" s="20"/>
    </row>
    <row r="67" spans="11:11" s="75" customFormat="1">
      <c r="K67" s="20"/>
    </row>
    <row r="68" spans="11:11" s="75" customFormat="1">
      <c r="K68" s="20"/>
    </row>
    <row r="69" spans="11:11" s="75" customFormat="1">
      <c r="K69" s="20"/>
    </row>
    <row r="70" spans="11:11" s="75" customFormat="1">
      <c r="K70" s="20"/>
    </row>
    <row r="71" spans="11:11" s="75" customFormat="1">
      <c r="K71" s="20"/>
    </row>
    <row r="72" spans="11:11" s="75" customFormat="1">
      <c r="K72" s="20"/>
    </row>
    <row r="73" spans="11:11" s="75" customFormat="1">
      <c r="K73" s="20"/>
    </row>
    <row r="74" spans="11:11" s="75" customFormat="1">
      <c r="K74" s="20"/>
    </row>
    <row r="75" spans="11:11" s="75" customFormat="1">
      <c r="K75" s="20"/>
    </row>
    <row r="76" spans="11:11" s="75" customFormat="1">
      <c r="K76" s="20"/>
    </row>
    <row r="77" spans="11:11" s="75" customFormat="1">
      <c r="K77" s="20"/>
    </row>
    <row r="78" spans="11:11" s="75" customFormat="1">
      <c r="K78" s="20"/>
    </row>
    <row r="79" spans="11:11" s="75" customFormat="1">
      <c r="K79" s="20"/>
    </row>
    <row r="80" spans="11:11" s="75" customFormat="1">
      <c r="K80" s="20"/>
    </row>
    <row r="81" spans="2:27" s="75" customFormat="1">
      <c r="K81" s="20"/>
    </row>
    <row r="82" spans="2:27" s="75" customFormat="1">
      <c r="K82" s="20"/>
    </row>
    <row r="83" spans="2:27" s="75" customFormat="1">
      <c r="K83" s="20"/>
    </row>
    <row r="84" spans="2:27" s="75" customFormat="1">
      <c r="K84" s="20"/>
    </row>
    <row r="85" spans="2:27" s="75" customFormat="1">
      <c r="K85" s="20"/>
    </row>
    <row r="86" spans="2:27" s="75" customFormat="1">
      <c r="K86" s="20"/>
    </row>
    <row r="87" spans="2:27" s="75" customFormat="1">
      <c r="K87" s="20"/>
    </row>
    <row r="88" spans="2:27" s="75" customFormat="1">
      <c r="K88" s="20"/>
    </row>
    <row r="89" spans="2:27" s="75" customFormat="1">
      <c r="K89" s="20"/>
    </row>
    <row r="90" spans="2:27">
      <c r="G90" s="28"/>
      <c r="H90" s="12"/>
      <c r="K90" s="20"/>
    </row>
    <row r="91" spans="2:27">
      <c r="B91" s="12"/>
      <c r="C91" s="12"/>
      <c r="D91" s="12"/>
      <c r="E91" s="12"/>
      <c r="F91" s="12"/>
      <c r="G91" s="28"/>
      <c r="H91" s="12"/>
      <c r="K91" s="20"/>
    </row>
    <row r="92" spans="2:27">
      <c r="H92" s="12"/>
      <c r="K92" s="20"/>
      <c r="S92" s="83" t="s">
        <v>97</v>
      </c>
      <c r="T92" s="83" t="s">
        <v>98</v>
      </c>
      <c r="U92" s="83" t="s">
        <v>98</v>
      </c>
      <c r="V92" s="83" t="s">
        <v>98</v>
      </c>
      <c r="W92" s="84" t="s">
        <v>99</v>
      </c>
      <c r="X92" s="84" t="s">
        <v>100</v>
      </c>
      <c r="Y92" s="84"/>
      <c r="Z92" s="84"/>
      <c r="AA92" s="84"/>
    </row>
    <row r="93" spans="2:27">
      <c r="H93" s="12"/>
      <c r="S93" s="85">
        <v>1</v>
      </c>
      <c r="T93" s="106" t="s">
        <v>101</v>
      </c>
      <c r="U93" s="85" t="s">
        <v>102</v>
      </c>
      <c r="V93" s="85" t="s">
        <v>103</v>
      </c>
      <c r="W93" s="86" t="s">
        <v>25</v>
      </c>
      <c r="X93" s="87" t="s">
        <v>104</v>
      </c>
      <c r="Y93" s="87"/>
      <c r="Z93" s="87"/>
      <c r="AA93" s="87"/>
    </row>
    <row r="94" spans="2:27">
      <c r="H94" s="12"/>
      <c r="S94" s="85">
        <v>2</v>
      </c>
      <c r="T94" s="106" t="s">
        <v>105</v>
      </c>
      <c r="U94" s="85" t="s">
        <v>106</v>
      </c>
      <c r="V94" s="85" t="s">
        <v>107</v>
      </c>
      <c r="W94" s="86" t="s">
        <v>108</v>
      </c>
      <c r="X94" s="87" t="s">
        <v>109</v>
      </c>
      <c r="Y94" s="87"/>
      <c r="Z94" s="87"/>
      <c r="AA94" s="87"/>
    </row>
    <row r="95" spans="2:27">
      <c r="B95" s="12"/>
      <c r="H95" s="12"/>
      <c r="S95" s="85">
        <v>3</v>
      </c>
      <c r="T95" s="106" t="s">
        <v>110</v>
      </c>
      <c r="U95" s="85" t="s">
        <v>111</v>
      </c>
      <c r="V95" s="85" t="s">
        <v>112</v>
      </c>
      <c r="W95" s="86" t="s">
        <v>113</v>
      </c>
      <c r="X95" s="87" t="s">
        <v>114</v>
      </c>
      <c r="Y95" s="87"/>
      <c r="Z95" s="87"/>
      <c r="AA95" s="87"/>
    </row>
    <row r="96" spans="2:27">
      <c r="H96" s="12"/>
      <c r="S96" s="85">
        <v>4</v>
      </c>
      <c r="T96" s="106" t="s">
        <v>115</v>
      </c>
      <c r="U96" s="85" t="s">
        <v>116</v>
      </c>
      <c r="V96" s="85" t="s">
        <v>117</v>
      </c>
      <c r="W96" s="86" t="s">
        <v>118</v>
      </c>
      <c r="X96" s="88" t="s">
        <v>119</v>
      </c>
      <c r="Y96" s="88"/>
      <c r="Z96" s="88"/>
      <c r="AA96" s="88"/>
    </row>
    <row r="97" spans="2:27">
      <c r="H97" s="12"/>
      <c r="S97" s="85">
        <v>5</v>
      </c>
      <c r="T97" s="106" t="s">
        <v>120</v>
      </c>
      <c r="U97" s="85" t="s">
        <v>121</v>
      </c>
      <c r="V97" s="85" t="s">
        <v>122</v>
      </c>
      <c r="W97" s="86" t="s">
        <v>123</v>
      </c>
      <c r="X97" s="88" t="s">
        <v>124</v>
      </c>
      <c r="Y97" s="88"/>
      <c r="Z97" s="88"/>
      <c r="AA97" s="88"/>
    </row>
    <row r="98" spans="2:27">
      <c r="G98" s="28"/>
      <c r="H98" s="12"/>
      <c r="S98" s="85">
        <v>6</v>
      </c>
      <c r="T98" s="106" t="s">
        <v>125</v>
      </c>
      <c r="U98" s="85" t="s">
        <v>126</v>
      </c>
      <c r="V98" s="85" t="s">
        <v>127</v>
      </c>
      <c r="W98" s="86" t="s">
        <v>128</v>
      </c>
      <c r="X98" s="88" t="s">
        <v>129</v>
      </c>
      <c r="Y98" s="88"/>
      <c r="Z98" s="88"/>
      <c r="AA98" s="88"/>
    </row>
    <row r="99" spans="2:27">
      <c r="H99" s="12"/>
      <c r="S99" s="85">
        <v>7</v>
      </c>
      <c r="T99" s="107" t="s">
        <v>130</v>
      </c>
      <c r="U99" s="89" t="s">
        <v>131</v>
      </c>
      <c r="V99" s="89" t="s">
        <v>132</v>
      </c>
      <c r="W99" s="90" t="s">
        <v>133</v>
      </c>
      <c r="X99" s="91" t="s">
        <v>134</v>
      </c>
      <c r="Y99" s="92"/>
      <c r="Z99" s="92"/>
      <c r="AA99" s="92"/>
    </row>
    <row r="100" spans="2:27">
      <c r="S100" s="85">
        <v>8</v>
      </c>
      <c r="T100" s="107" t="s">
        <v>135</v>
      </c>
      <c r="U100" s="89" t="s">
        <v>136</v>
      </c>
      <c r="V100" s="89" t="s">
        <v>137</v>
      </c>
      <c r="W100" s="91" t="s">
        <v>138</v>
      </c>
      <c r="X100" s="91" t="s">
        <v>139</v>
      </c>
      <c r="Y100" s="92"/>
      <c r="Z100" s="92"/>
      <c r="AA100" s="92"/>
    </row>
    <row r="101" spans="2:27">
      <c r="G101" s="28"/>
      <c r="S101" s="85">
        <v>9</v>
      </c>
      <c r="T101" s="106" t="s">
        <v>140</v>
      </c>
      <c r="U101" s="85" t="s">
        <v>131</v>
      </c>
      <c r="V101" s="85" t="s">
        <v>141</v>
      </c>
      <c r="W101" s="86" t="s">
        <v>142</v>
      </c>
      <c r="X101" s="88" t="s">
        <v>143</v>
      </c>
      <c r="Y101" s="88"/>
      <c r="Z101" s="88"/>
      <c r="AA101" s="88"/>
    </row>
    <row r="102" spans="2:27">
      <c r="S102" s="85">
        <v>10</v>
      </c>
      <c r="T102" s="106" t="s">
        <v>144</v>
      </c>
      <c r="U102" s="85" t="s">
        <v>145</v>
      </c>
      <c r="V102" s="85" t="s">
        <v>146</v>
      </c>
      <c r="W102" s="86" t="s">
        <v>147</v>
      </c>
      <c r="X102" s="88" t="s">
        <v>148</v>
      </c>
      <c r="Y102" s="88"/>
      <c r="Z102" s="88"/>
      <c r="AA102" s="88"/>
    </row>
    <row r="103" spans="2:27">
      <c r="S103" s="85">
        <v>11</v>
      </c>
      <c r="T103" s="106" t="s">
        <v>149</v>
      </c>
      <c r="U103" s="85" t="s">
        <v>150</v>
      </c>
      <c r="V103" s="85" t="s">
        <v>151</v>
      </c>
      <c r="W103" s="86" t="s">
        <v>43</v>
      </c>
      <c r="X103" s="87" t="s">
        <v>152</v>
      </c>
      <c r="Y103" s="87"/>
      <c r="Z103" s="87"/>
      <c r="AA103" s="87"/>
    </row>
    <row r="104" spans="2:27">
      <c r="S104" s="85">
        <v>12</v>
      </c>
      <c r="T104" s="107" t="s">
        <v>153</v>
      </c>
      <c r="U104" s="89" t="s">
        <v>154</v>
      </c>
      <c r="V104" s="89" t="s">
        <v>155</v>
      </c>
      <c r="W104" s="90" t="s">
        <v>156</v>
      </c>
      <c r="X104" s="91" t="s">
        <v>157</v>
      </c>
      <c r="Y104" s="92"/>
      <c r="Z104" s="92"/>
      <c r="AA104" s="92"/>
    </row>
    <row r="105" spans="2:27">
      <c r="B105" s="12"/>
      <c r="S105" s="93"/>
      <c r="T105" s="94"/>
      <c r="U105" s="93"/>
      <c r="V105" s="93"/>
      <c r="W105" s="93"/>
      <c r="X105" s="93"/>
      <c r="Y105" s="93"/>
      <c r="Z105" s="93"/>
      <c r="AA105" s="93"/>
    </row>
    <row r="106" spans="2:27">
      <c r="S106" s="93"/>
      <c r="T106" s="93"/>
      <c r="U106" s="93"/>
      <c r="V106" s="93"/>
      <c r="W106" s="95" t="s">
        <v>158</v>
      </c>
      <c r="X106" s="93" t="s">
        <v>159</v>
      </c>
      <c r="Y106" s="93"/>
      <c r="Z106" s="93"/>
      <c r="AA106" s="93"/>
    </row>
    <row r="107" spans="2:27">
      <c r="S107" s="93"/>
      <c r="T107" s="93"/>
      <c r="U107" s="93"/>
      <c r="V107" s="93"/>
      <c r="W107" s="93"/>
      <c r="X107" s="93"/>
      <c r="Y107" s="93"/>
      <c r="Z107" s="93"/>
      <c r="AA107" s="93"/>
    </row>
    <row r="108" spans="2:27">
      <c r="G108" s="28"/>
      <c r="S108" s="93"/>
      <c r="T108" s="93"/>
      <c r="U108" s="93"/>
      <c r="V108" s="93"/>
      <c r="W108" s="93"/>
      <c r="X108" s="93"/>
      <c r="Y108" s="93"/>
      <c r="Z108" s="93"/>
      <c r="AA108" s="93"/>
    </row>
    <row r="109" spans="2:27">
      <c r="S109" s="96" t="s">
        <v>160</v>
      </c>
      <c r="T109" s="97"/>
      <c r="U109" s="97"/>
      <c r="V109" s="97"/>
      <c r="W109" s="97"/>
      <c r="X109" s="97"/>
      <c r="Y109" s="97"/>
      <c r="Z109" s="97"/>
      <c r="AA109" s="97"/>
    </row>
    <row r="110" spans="2:27">
      <c r="S110" s="97"/>
      <c r="T110" s="97"/>
      <c r="U110" s="97"/>
      <c r="V110" s="97"/>
      <c r="W110" s="97"/>
      <c r="X110" s="97"/>
      <c r="Y110" s="97"/>
      <c r="Z110" s="97"/>
      <c r="AA110" s="97"/>
    </row>
    <row r="111" spans="2:27">
      <c r="G111" s="28"/>
      <c r="S111" s="98" t="s">
        <v>97</v>
      </c>
      <c r="T111" s="98" t="s">
        <v>98</v>
      </c>
      <c r="U111" s="98" t="s">
        <v>98</v>
      </c>
      <c r="V111" s="98" t="s">
        <v>98</v>
      </c>
      <c r="W111" s="99" t="s">
        <v>99</v>
      </c>
      <c r="X111" s="99" t="s">
        <v>100</v>
      </c>
      <c r="Y111" s="99"/>
      <c r="Z111" s="99"/>
      <c r="AA111" s="99"/>
    </row>
    <row r="112" spans="2:27">
      <c r="S112" s="100">
        <v>1</v>
      </c>
      <c r="T112" s="100" t="s">
        <v>101</v>
      </c>
      <c r="U112" s="100" t="s">
        <v>102</v>
      </c>
      <c r="V112" s="100" t="s">
        <v>103</v>
      </c>
      <c r="W112" s="101" t="s">
        <v>25</v>
      </c>
      <c r="X112" s="102" t="s">
        <v>104</v>
      </c>
      <c r="Y112" s="102"/>
      <c r="Z112" s="102"/>
      <c r="AA112" s="102"/>
    </row>
    <row r="113" spans="2:27">
      <c r="S113" s="100">
        <v>2</v>
      </c>
      <c r="T113" s="100" t="s">
        <v>105</v>
      </c>
      <c r="U113" s="100" t="s">
        <v>106</v>
      </c>
      <c r="V113" s="100" t="s">
        <v>107</v>
      </c>
      <c r="W113" s="101" t="s">
        <v>108</v>
      </c>
      <c r="X113" s="102" t="s">
        <v>109</v>
      </c>
      <c r="Y113" s="102"/>
      <c r="Z113" s="102"/>
      <c r="AA113" s="102"/>
    </row>
    <row r="114" spans="2:27">
      <c r="S114" s="100">
        <v>3</v>
      </c>
      <c r="T114" s="100" t="s">
        <v>110</v>
      </c>
      <c r="U114" s="100" t="s">
        <v>111</v>
      </c>
      <c r="V114" s="100" t="s">
        <v>112</v>
      </c>
      <c r="W114" s="101" t="s">
        <v>113</v>
      </c>
      <c r="X114" s="102" t="s">
        <v>114</v>
      </c>
      <c r="Y114" s="102"/>
      <c r="Z114" s="102"/>
      <c r="AA114" s="102"/>
    </row>
    <row r="115" spans="2:27">
      <c r="S115" s="100">
        <v>4</v>
      </c>
      <c r="T115" s="100" t="s">
        <v>115</v>
      </c>
      <c r="U115" s="100" t="s">
        <v>116</v>
      </c>
      <c r="V115" s="100" t="s">
        <v>117</v>
      </c>
      <c r="W115" s="101" t="s">
        <v>118</v>
      </c>
      <c r="X115" s="102" t="s">
        <v>119</v>
      </c>
      <c r="Y115" s="102"/>
      <c r="Z115" s="102"/>
      <c r="AA115" s="102"/>
    </row>
    <row r="116" spans="2:27">
      <c r="S116" s="100">
        <v>5</v>
      </c>
      <c r="T116" s="100" t="s">
        <v>120</v>
      </c>
      <c r="U116" s="100" t="s">
        <v>121</v>
      </c>
      <c r="V116" s="100" t="s">
        <v>122</v>
      </c>
      <c r="W116" s="101" t="s">
        <v>123</v>
      </c>
      <c r="X116" s="102" t="s">
        <v>124</v>
      </c>
      <c r="Y116" s="102"/>
      <c r="Z116" s="102"/>
      <c r="AA116" s="102"/>
    </row>
    <row r="117" spans="2:27">
      <c r="S117" s="100">
        <v>6</v>
      </c>
      <c r="T117" s="100" t="s">
        <v>125</v>
      </c>
      <c r="U117" s="100" t="s">
        <v>126</v>
      </c>
      <c r="V117" s="100" t="s">
        <v>127</v>
      </c>
      <c r="W117" s="101" t="s">
        <v>128</v>
      </c>
      <c r="X117" s="102" t="s">
        <v>129</v>
      </c>
      <c r="Y117" s="102"/>
      <c r="Z117" s="102"/>
      <c r="AA117" s="102"/>
    </row>
    <row r="118" spans="2:27">
      <c r="S118" s="100">
        <v>7</v>
      </c>
      <c r="T118" s="100" t="s">
        <v>161</v>
      </c>
      <c r="U118" s="100" t="s">
        <v>162</v>
      </c>
      <c r="V118" s="100" t="s">
        <v>163</v>
      </c>
      <c r="W118" s="101" t="s">
        <v>164</v>
      </c>
      <c r="X118" s="102" t="s">
        <v>165</v>
      </c>
      <c r="Y118" s="102"/>
      <c r="Z118" s="102"/>
      <c r="AA118" s="102"/>
    </row>
    <row r="119" spans="2:27">
      <c r="G119" s="28"/>
      <c r="S119" s="100">
        <v>8</v>
      </c>
      <c r="T119" s="100" t="s">
        <v>166</v>
      </c>
      <c r="U119" s="100" t="s">
        <v>167</v>
      </c>
      <c r="V119" s="100" t="s">
        <v>168</v>
      </c>
      <c r="W119" s="102" t="s">
        <v>169</v>
      </c>
      <c r="X119" s="102" t="s">
        <v>170</v>
      </c>
      <c r="Y119" s="102"/>
      <c r="Z119" s="102"/>
      <c r="AA119" s="102"/>
    </row>
    <row r="120" spans="2:27">
      <c r="S120" s="100">
        <v>9</v>
      </c>
      <c r="T120" s="100" t="s">
        <v>140</v>
      </c>
      <c r="U120" s="100" t="s">
        <v>131</v>
      </c>
      <c r="V120" s="100" t="s">
        <v>141</v>
      </c>
      <c r="W120" s="101" t="s">
        <v>142</v>
      </c>
      <c r="X120" s="102" t="s">
        <v>143</v>
      </c>
      <c r="Y120" s="102"/>
      <c r="Z120" s="102"/>
      <c r="AA120" s="102"/>
    </row>
    <row r="121" spans="2:27">
      <c r="S121" s="100">
        <v>10</v>
      </c>
      <c r="T121" s="100" t="s">
        <v>144</v>
      </c>
      <c r="U121" s="100" t="s">
        <v>145</v>
      </c>
      <c r="V121" s="100" t="s">
        <v>146</v>
      </c>
      <c r="W121" s="101" t="s">
        <v>147</v>
      </c>
      <c r="X121" s="102" t="s">
        <v>148</v>
      </c>
      <c r="Y121" s="102"/>
      <c r="Z121" s="102"/>
      <c r="AA121" s="102"/>
    </row>
    <row r="122" spans="2:27">
      <c r="G122" s="28"/>
      <c r="S122" s="100">
        <v>11</v>
      </c>
      <c r="T122" s="100" t="s">
        <v>149</v>
      </c>
      <c r="U122" s="100" t="s">
        <v>150</v>
      </c>
      <c r="V122" s="100" t="s">
        <v>151</v>
      </c>
      <c r="W122" s="101" t="s">
        <v>43</v>
      </c>
      <c r="X122" s="102" t="s">
        <v>152</v>
      </c>
      <c r="Y122" s="102"/>
      <c r="Z122" s="102"/>
      <c r="AA122" s="102"/>
    </row>
    <row r="123" spans="2:27">
      <c r="S123" s="100">
        <v>12</v>
      </c>
      <c r="T123" s="100" t="s">
        <v>171</v>
      </c>
      <c r="U123" s="100" t="s">
        <v>172</v>
      </c>
      <c r="V123" s="100" t="s">
        <v>173</v>
      </c>
      <c r="W123" s="101" t="s">
        <v>174</v>
      </c>
      <c r="X123" s="102" t="s">
        <v>175</v>
      </c>
      <c r="Y123" s="102"/>
      <c r="Z123" s="102"/>
      <c r="AA123" s="102"/>
    </row>
    <row r="127" spans="2:27">
      <c r="B127" s="12"/>
      <c r="D127" s="12"/>
      <c r="E127" s="12"/>
      <c r="F127" s="12"/>
      <c r="G127" s="12"/>
      <c r="H127" s="12"/>
    </row>
    <row r="128" spans="2:27">
      <c r="D128" s="12"/>
      <c r="E128" s="12"/>
      <c r="F128" s="12"/>
      <c r="G128" s="12"/>
      <c r="H128" s="12"/>
    </row>
    <row r="129" spans="2:8">
      <c r="D129" s="12"/>
      <c r="E129" s="12"/>
      <c r="F129" s="12"/>
      <c r="G129" s="12"/>
      <c r="H129" s="12"/>
    </row>
    <row r="130" spans="2:8">
      <c r="D130" s="12"/>
      <c r="E130" s="12"/>
      <c r="F130" s="12"/>
      <c r="G130" s="28"/>
      <c r="H130" s="12"/>
    </row>
    <row r="131" spans="2:8">
      <c r="D131" s="12"/>
      <c r="E131" s="12"/>
      <c r="F131" s="12"/>
      <c r="G131" s="12"/>
      <c r="H131" s="12"/>
    </row>
    <row r="132" spans="2:8">
      <c r="D132" s="12"/>
      <c r="E132" s="12"/>
      <c r="F132" s="12"/>
      <c r="G132" s="12"/>
      <c r="H132" s="12"/>
    </row>
    <row r="133" spans="2:8">
      <c r="D133" s="12"/>
      <c r="E133" s="12"/>
      <c r="F133" s="12"/>
      <c r="G133" s="28"/>
      <c r="H133" s="12"/>
    </row>
    <row r="134" spans="2:8">
      <c r="D134" s="12"/>
      <c r="E134" s="12"/>
      <c r="F134" s="12"/>
      <c r="G134" s="12"/>
      <c r="H134" s="12"/>
    </row>
    <row r="135" spans="2:8">
      <c r="D135" s="12"/>
      <c r="E135" s="12"/>
      <c r="F135" s="12"/>
      <c r="G135" s="12"/>
      <c r="H135" s="12"/>
    </row>
    <row r="137" spans="2:8">
      <c r="B137" s="12"/>
    </row>
    <row r="247" spans="5:11">
      <c r="E247" s="12"/>
      <c r="F247" s="12"/>
      <c r="G247" s="12"/>
      <c r="H247" s="12"/>
      <c r="I247" s="12"/>
      <c r="J247" s="12"/>
      <c r="K247" s="12"/>
    </row>
    <row r="248" spans="5:11">
      <c r="E248" s="12"/>
      <c r="F248" s="12"/>
      <c r="G248" s="12"/>
      <c r="H248" s="12"/>
      <c r="I248" s="12"/>
      <c r="J248" s="12"/>
      <c r="K248" s="12"/>
    </row>
    <row r="249" spans="5:11">
      <c r="E249" s="12"/>
      <c r="F249" s="12"/>
      <c r="G249" s="12"/>
      <c r="H249" s="12"/>
      <c r="I249" s="12"/>
      <c r="J249" s="12"/>
      <c r="K249" s="12"/>
    </row>
    <row r="250" spans="5:11">
      <c r="E250" s="12"/>
      <c r="F250" s="12"/>
      <c r="G250" s="12"/>
      <c r="H250" s="12"/>
      <c r="I250" s="12"/>
      <c r="J250" s="12"/>
      <c r="K250" s="12"/>
    </row>
    <row r="251" spans="5:11">
      <c r="E251" s="12"/>
      <c r="F251" s="12"/>
      <c r="G251" s="12"/>
      <c r="H251" s="12"/>
      <c r="I251" s="12"/>
      <c r="J251" s="28"/>
      <c r="K251" s="28"/>
    </row>
    <row r="252" spans="5:11">
      <c r="E252" s="12"/>
      <c r="F252" s="12"/>
      <c r="G252" s="12"/>
      <c r="H252" s="12"/>
      <c r="I252" s="28"/>
      <c r="J252" s="28"/>
      <c r="K252" s="28"/>
    </row>
    <row r="253" spans="5:11">
      <c r="E253" s="12"/>
      <c r="F253" s="12"/>
      <c r="G253" s="12"/>
      <c r="H253" s="12"/>
      <c r="I253" s="12"/>
      <c r="J253" s="12"/>
      <c r="K253" s="12"/>
    </row>
    <row r="254" spans="5:11">
      <c r="E254" s="12"/>
      <c r="F254" s="12"/>
      <c r="G254" s="12"/>
      <c r="H254" s="12"/>
      <c r="I254" s="12"/>
      <c r="J254" s="28"/>
      <c r="K254" s="28"/>
    </row>
    <row r="255" spans="5:11">
      <c r="E255" s="12"/>
      <c r="F255" s="12"/>
      <c r="G255" s="12"/>
      <c r="H255" s="12"/>
      <c r="I255" s="12"/>
      <c r="J255" s="12"/>
      <c r="K255" s="28"/>
    </row>
    <row r="256" spans="5:11">
      <c r="E256" s="12"/>
      <c r="F256" s="12"/>
      <c r="G256" s="12"/>
      <c r="H256" s="12"/>
      <c r="I256" s="12"/>
      <c r="J256" s="12"/>
      <c r="K256" s="28"/>
    </row>
  </sheetData>
  <mergeCells count="13">
    <mergeCell ref="T56:V56"/>
    <mergeCell ref="T8:V8"/>
    <mergeCell ref="T12:V12"/>
    <mergeCell ref="T16:V16"/>
    <mergeCell ref="T20:V20"/>
    <mergeCell ref="T24:V24"/>
    <mergeCell ref="T52:V52"/>
    <mergeCell ref="T28:V28"/>
    <mergeCell ref="T32:V32"/>
    <mergeCell ref="T36:V36"/>
    <mergeCell ref="T40:V40"/>
    <mergeCell ref="T44:V44"/>
    <mergeCell ref="T48:V48"/>
  </mergeCell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4"/>
  <sheetViews>
    <sheetView workbookViewId="0">
      <selection activeCell="C13" sqref="C13"/>
    </sheetView>
  </sheetViews>
  <sheetFormatPr defaultRowHeight="14.4"/>
  <cols>
    <col min="2" max="2" width="39" customWidth="1"/>
    <col min="3" max="3" width="47.44140625" customWidth="1"/>
    <col min="10" max="10" width="10.88671875" bestFit="1" customWidth="1"/>
    <col min="14" max="14" width="17.88671875" customWidth="1"/>
  </cols>
  <sheetData>
    <row r="1" spans="1:19">
      <c r="A1" s="5" t="s">
        <v>82</v>
      </c>
      <c r="B1" s="5"/>
      <c r="C1" s="75"/>
      <c r="D1" s="75" t="s">
        <v>312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</row>
    <row r="2" spans="1:19">
      <c r="A2" s="5"/>
      <c r="B2" s="5" t="s">
        <v>309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S2" s="75"/>
    </row>
    <row r="3" spans="1:19">
      <c r="A3" s="5"/>
      <c r="B3" s="5" t="s">
        <v>310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</row>
    <row r="4" spans="1:19">
      <c r="A4" s="75"/>
      <c r="B4" s="75"/>
      <c r="C4" s="75"/>
      <c r="D4" s="75"/>
      <c r="E4" s="75"/>
      <c r="F4" s="75"/>
      <c r="G4" s="75"/>
      <c r="H4" s="75" t="s">
        <v>311</v>
      </c>
      <c r="I4" s="75"/>
      <c r="J4" s="75"/>
      <c r="K4" s="75"/>
      <c r="L4" s="75"/>
      <c r="M4" s="75"/>
      <c r="N4" s="75"/>
      <c r="O4" s="75"/>
      <c r="P4" s="75"/>
      <c r="Q4" s="75"/>
    </row>
    <row r="5" spans="1:19">
      <c r="A5" s="75"/>
      <c r="B5" s="112" t="s">
        <v>0</v>
      </c>
      <c r="C5" s="113" t="s">
        <v>2</v>
      </c>
      <c r="D5" s="113" t="s">
        <v>4</v>
      </c>
      <c r="E5" s="114" t="s">
        <v>3</v>
      </c>
      <c r="F5" s="114" t="s">
        <v>6</v>
      </c>
      <c r="G5" s="114" t="s">
        <v>1</v>
      </c>
      <c r="H5" s="114" t="s">
        <v>7</v>
      </c>
      <c r="I5" s="115" t="s">
        <v>5</v>
      </c>
      <c r="J5" s="116" t="s">
        <v>176</v>
      </c>
      <c r="K5" s="116" t="s">
        <v>177</v>
      </c>
      <c r="L5" s="116" t="s">
        <v>178</v>
      </c>
      <c r="M5" s="116" t="s">
        <v>179</v>
      </c>
      <c r="N5" s="75" t="s">
        <v>11</v>
      </c>
      <c r="O5" s="112" t="s">
        <v>9</v>
      </c>
      <c r="P5" s="75"/>
      <c r="Q5" s="75"/>
    </row>
    <row r="6" spans="1:19">
      <c r="A6" s="75"/>
      <c r="B6" s="75" t="s">
        <v>246</v>
      </c>
      <c r="C6" s="75" t="s">
        <v>304</v>
      </c>
      <c r="D6" s="75" t="s">
        <v>192</v>
      </c>
      <c r="E6" s="75" t="s">
        <v>303</v>
      </c>
      <c r="F6" s="75"/>
      <c r="G6" s="75"/>
      <c r="H6" s="75" t="s">
        <v>194</v>
      </c>
      <c r="I6" s="75">
        <v>1</v>
      </c>
      <c r="J6" s="117">
        <f>ROUND(J35,2)</f>
        <v>0.78</v>
      </c>
      <c r="K6" s="117">
        <f>ROUND(K35,2)</f>
        <v>3.1</v>
      </c>
      <c r="L6" s="117">
        <f>ROUND(L35,2)</f>
        <v>10.08</v>
      </c>
      <c r="M6" s="117">
        <f>ROUND(M35,2)</f>
        <v>6.52</v>
      </c>
      <c r="N6" s="75">
        <v>5</v>
      </c>
      <c r="O6" s="75" t="s">
        <v>305</v>
      </c>
      <c r="P6" s="75"/>
      <c r="Q6" s="75"/>
    </row>
    <row r="7" spans="1:19">
      <c r="A7" s="75"/>
      <c r="B7" s="75"/>
      <c r="C7" s="75" t="s">
        <v>304</v>
      </c>
      <c r="D7" s="75" t="s">
        <v>192</v>
      </c>
      <c r="E7" s="75" t="s">
        <v>303</v>
      </c>
      <c r="F7" s="75"/>
      <c r="G7" s="75">
        <v>2015</v>
      </c>
      <c r="H7" s="75" t="s">
        <v>194</v>
      </c>
      <c r="I7" s="75">
        <v>1</v>
      </c>
      <c r="J7" s="117">
        <f>J6</f>
        <v>0.78</v>
      </c>
      <c r="K7" s="117">
        <f t="shared" ref="K7:M7" si="0">K6</f>
        <v>3.1</v>
      </c>
      <c r="L7" s="117">
        <f t="shared" si="0"/>
        <v>10.08</v>
      </c>
      <c r="M7" s="117">
        <f t="shared" si="0"/>
        <v>6.52</v>
      </c>
      <c r="N7" s="75">
        <v>5</v>
      </c>
      <c r="O7" s="75"/>
      <c r="P7" s="75"/>
      <c r="Q7" s="75"/>
    </row>
    <row r="8" spans="1:19">
      <c r="A8" s="75"/>
      <c r="B8" s="75" t="s">
        <v>306</v>
      </c>
      <c r="C8" s="75" t="s">
        <v>307</v>
      </c>
      <c r="D8" s="75" t="s">
        <v>192</v>
      </c>
      <c r="E8" s="75" t="s">
        <v>303</v>
      </c>
      <c r="F8" s="75"/>
      <c r="G8" s="75">
        <v>2040</v>
      </c>
      <c r="H8" s="75" t="s">
        <v>12</v>
      </c>
      <c r="I8" s="75">
        <v>1</v>
      </c>
      <c r="J8" s="117">
        <f>J6*0.5</f>
        <v>0.39</v>
      </c>
      <c r="K8" s="117">
        <f t="shared" ref="K8:M8" si="1">K6*0.5</f>
        <v>1.55</v>
      </c>
      <c r="L8" s="117">
        <f t="shared" si="1"/>
        <v>5.04</v>
      </c>
      <c r="M8" s="117">
        <f t="shared" si="1"/>
        <v>3.26</v>
      </c>
      <c r="N8" s="75">
        <v>5</v>
      </c>
      <c r="O8" s="75" t="s">
        <v>308</v>
      </c>
      <c r="P8" s="75"/>
      <c r="Q8" s="75"/>
    </row>
    <row r="9" spans="1:19" s="75" customFormat="1">
      <c r="C9" s="75" t="s">
        <v>307</v>
      </c>
      <c r="D9" s="75" t="s">
        <v>192</v>
      </c>
      <c r="E9" s="75" t="s">
        <v>303</v>
      </c>
      <c r="G9" s="75">
        <v>2050</v>
      </c>
      <c r="H9" s="75" t="s">
        <v>12</v>
      </c>
      <c r="I9" s="75">
        <v>1</v>
      </c>
      <c r="J9" s="117">
        <f>J7*1.5</f>
        <v>1.17</v>
      </c>
      <c r="K9" s="117">
        <f t="shared" ref="K9:M9" si="2">K7*1.5</f>
        <v>4.6500000000000004</v>
      </c>
      <c r="L9" s="117">
        <f t="shared" si="2"/>
        <v>15.120000000000001</v>
      </c>
      <c r="M9" s="117">
        <f t="shared" si="2"/>
        <v>9.7799999999999994</v>
      </c>
      <c r="N9" s="75">
        <v>5</v>
      </c>
    </row>
    <row r="10" spans="1:19" s="75" customFormat="1"/>
    <row r="11" spans="1:19" s="75" customFormat="1"/>
    <row r="12" spans="1:19" s="75" customFormat="1"/>
    <row r="13" spans="1:19" s="75" customFormat="1">
      <c r="B13" s="75" t="s">
        <v>302</v>
      </c>
    </row>
    <row r="14" spans="1:19" s="75" customFormat="1">
      <c r="B14" s="75" t="s">
        <v>246</v>
      </c>
      <c r="C14" s="75" t="s">
        <v>294</v>
      </c>
      <c r="D14" s="75" t="s">
        <v>192</v>
      </c>
      <c r="E14" s="75" t="s">
        <v>293</v>
      </c>
      <c r="H14" s="75" t="s">
        <v>194</v>
      </c>
      <c r="I14" s="75">
        <v>1</v>
      </c>
      <c r="J14" s="117">
        <v>1.2927600000000004</v>
      </c>
      <c r="K14" s="117">
        <v>5.1710400000000014</v>
      </c>
      <c r="L14" s="117">
        <v>16.805880000000005</v>
      </c>
      <c r="M14" s="117">
        <v>10.859183999999999</v>
      </c>
      <c r="N14" s="75">
        <v>5</v>
      </c>
      <c r="O14" s="75" t="s">
        <v>245</v>
      </c>
    </row>
    <row r="15" spans="1:19" s="75" customFormat="1">
      <c r="C15" s="75" t="s">
        <v>294</v>
      </c>
      <c r="D15" s="75" t="s">
        <v>192</v>
      </c>
      <c r="E15" s="75" t="s">
        <v>293</v>
      </c>
      <c r="G15" s="75">
        <v>2015</v>
      </c>
      <c r="H15" s="75" t="s">
        <v>194</v>
      </c>
      <c r="I15" s="75">
        <v>1</v>
      </c>
      <c r="J15" s="117">
        <v>1.2927600000000004</v>
      </c>
      <c r="K15" s="117">
        <v>5.1710400000000014</v>
      </c>
      <c r="L15" s="117">
        <v>16.805880000000005</v>
      </c>
      <c r="M15" s="117">
        <v>10.859183999999999</v>
      </c>
      <c r="N15" s="75">
        <v>5</v>
      </c>
    </row>
    <row r="16" spans="1:19" s="75" customFormat="1"/>
    <row r="17" spans="1:21" s="75" customFormat="1"/>
    <row r="18" spans="1:21" s="75" customFormat="1"/>
    <row r="19" spans="1:21" ht="15" thickBot="1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</row>
    <row r="20" spans="1:21">
      <c r="A20" s="75"/>
      <c r="B20" s="118"/>
      <c r="C20" s="119"/>
      <c r="D20" s="119"/>
      <c r="E20" s="119"/>
      <c r="F20" s="119"/>
      <c r="G20" s="119"/>
      <c r="H20" s="119"/>
      <c r="I20" s="119"/>
      <c r="J20" s="119"/>
      <c r="K20" s="119"/>
      <c r="L20" s="120"/>
      <c r="M20" s="75"/>
      <c r="N20" s="75"/>
      <c r="O20" s="75"/>
      <c r="P20" s="75"/>
      <c r="Q20" s="75"/>
    </row>
    <row r="21" spans="1:21">
      <c r="A21" s="75"/>
      <c r="B21" s="121"/>
      <c r="C21" s="122" t="s">
        <v>195</v>
      </c>
      <c r="D21" s="122"/>
      <c r="E21" s="122"/>
      <c r="F21" s="122"/>
      <c r="G21" s="122"/>
      <c r="H21" s="122"/>
      <c r="I21" s="122"/>
      <c r="J21" s="122"/>
      <c r="K21" s="122"/>
      <c r="L21" s="123"/>
      <c r="M21" s="75"/>
      <c r="N21" s="75"/>
      <c r="O21" s="75"/>
      <c r="P21" s="75"/>
      <c r="Q21" s="75"/>
    </row>
    <row r="22" spans="1:21">
      <c r="A22" s="75"/>
      <c r="B22" s="121"/>
      <c r="C22" s="122" t="s">
        <v>196</v>
      </c>
      <c r="D22" s="122"/>
      <c r="E22" s="122"/>
      <c r="F22" s="122"/>
      <c r="G22" s="122"/>
      <c r="H22" s="122"/>
      <c r="I22" s="122"/>
      <c r="J22" s="122"/>
      <c r="K22" s="122"/>
      <c r="L22" s="123"/>
      <c r="M22" s="75"/>
      <c r="N22" s="75"/>
      <c r="O22" s="75"/>
      <c r="P22" s="75"/>
      <c r="Q22" s="75"/>
    </row>
    <row r="23" spans="1:21">
      <c r="A23" s="20"/>
      <c r="B23" s="121"/>
      <c r="C23" s="122" t="s">
        <v>197</v>
      </c>
      <c r="D23" s="122"/>
      <c r="E23" s="122"/>
      <c r="F23" s="122"/>
      <c r="G23" s="122"/>
      <c r="H23" s="122"/>
      <c r="I23" s="122"/>
      <c r="J23" s="122"/>
      <c r="K23" s="122"/>
      <c r="L23" s="123"/>
      <c r="M23" s="75"/>
      <c r="N23" s="75"/>
      <c r="O23" s="75"/>
      <c r="P23" s="75"/>
      <c r="Q23" s="75"/>
    </row>
    <row r="24" spans="1:21">
      <c r="A24" s="20"/>
      <c r="B24" s="121"/>
      <c r="C24" s="122" t="s">
        <v>198</v>
      </c>
      <c r="D24" s="122"/>
      <c r="E24" s="122"/>
      <c r="F24" s="122"/>
      <c r="G24" s="122"/>
      <c r="H24" s="122"/>
      <c r="I24" s="122"/>
      <c r="J24" s="122"/>
      <c r="K24" s="122"/>
      <c r="L24" s="123"/>
      <c r="M24" s="75"/>
      <c r="N24" s="75"/>
      <c r="O24" s="75"/>
      <c r="P24" s="75"/>
      <c r="Q24" s="75"/>
    </row>
    <row r="25" spans="1:21" ht="15" thickBot="1">
      <c r="A25" s="20"/>
      <c r="B25" s="124"/>
      <c r="C25" s="125"/>
      <c r="D25" s="125"/>
      <c r="E25" s="125"/>
      <c r="F25" s="125"/>
      <c r="G25" s="125"/>
      <c r="H25" s="125"/>
      <c r="I25" s="125"/>
      <c r="J25" s="125"/>
      <c r="K25" s="125"/>
      <c r="L25" s="126"/>
      <c r="M25" s="75"/>
      <c r="N25" s="75"/>
      <c r="O25" s="75"/>
      <c r="P25" s="75"/>
      <c r="Q25" s="75"/>
    </row>
    <row r="26" spans="1:21">
      <c r="A26" s="20"/>
      <c r="B26" s="75"/>
      <c r="C26" s="75"/>
      <c r="D26" s="75"/>
      <c r="E26" s="75"/>
      <c r="F26" s="20"/>
      <c r="G26" s="20"/>
      <c r="H26" s="75"/>
      <c r="I26" s="75"/>
      <c r="J26" s="75"/>
      <c r="K26" s="75"/>
      <c r="L26" s="75"/>
      <c r="M26" s="75"/>
      <c r="N26" s="75"/>
      <c r="O26" s="75"/>
      <c r="P26" s="75"/>
      <c r="Q26" s="75"/>
    </row>
    <row r="27" spans="1:21">
      <c r="A27" s="20"/>
      <c r="B27" s="75"/>
      <c r="C27" s="75"/>
      <c r="D27" s="75"/>
      <c r="E27" s="75"/>
      <c r="F27" s="20"/>
      <c r="G27" s="20"/>
      <c r="H27" s="75"/>
      <c r="I27" s="75"/>
      <c r="J27" s="75"/>
      <c r="K27" s="75"/>
      <c r="L27" s="75"/>
      <c r="M27" s="75"/>
      <c r="N27" s="75"/>
      <c r="O27" s="75"/>
      <c r="P27" s="75"/>
      <c r="Q27" s="75"/>
    </row>
    <row r="28" spans="1:21">
      <c r="A28" s="20"/>
      <c r="B28" s="75"/>
      <c r="C28" s="75"/>
      <c r="D28" s="75"/>
      <c r="E28" s="75"/>
      <c r="F28" s="20"/>
      <c r="G28" s="20"/>
      <c r="H28" s="75"/>
      <c r="I28" s="75"/>
      <c r="J28" s="75"/>
      <c r="K28" s="75"/>
      <c r="L28" s="75"/>
      <c r="M28" s="75"/>
      <c r="N28" s="75"/>
      <c r="O28" s="75"/>
      <c r="P28" s="75"/>
      <c r="Q28" s="75"/>
    </row>
    <row r="29" spans="1:21">
      <c r="A29" s="20"/>
      <c r="B29" s="75"/>
      <c r="C29" s="75"/>
      <c r="D29" s="75"/>
      <c r="E29" s="75"/>
      <c r="F29" s="20"/>
      <c r="G29" s="20"/>
      <c r="H29" s="75"/>
      <c r="I29" s="75"/>
      <c r="J29" s="75" t="s">
        <v>199</v>
      </c>
      <c r="K29" s="75"/>
      <c r="L29" s="75"/>
      <c r="M29" s="75"/>
      <c r="N29" s="75"/>
      <c r="O29" s="75"/>
      <c r="P29" s="75"/>
      <c r="Q29" s="75"/>
    </row>
    <row r="30" spans="1:21">
      <c r="A30" s="20"/>
      <c r="B30" s="75"/>
      <c r="C30" s="20"/>
      <c r="D30" s="127"/>
      <c r="E30" s="20"/>
      <c r="F30" s="20"/>
      <c r="G30" s="20"/>
      <c r="H30" s="75"/>
      <c r="I30" s="75"/>
      <c r="J30" s="75"/>
      <c r="K30" s="75"/>
      <c r="L30" s="75" t="s">
        <v>200</v>
      </c>
      <c r="M30" s="75"/>
      <c r="N30" s="75"/>
      <c r="O30" s="75"/>
      <c r="P30" s="75"/>
      <c r="Q30" s="75"/>
    </row>
    <row r="31" spans="1:21">
      <c r="A31" s="20"/>
      <c r="B31" s="75"/>
      <c r="C31" s="20"/>
      <c r="D31" s="20"/>
      <c r="E31" s="20"/>
      <c r="F31" s="20"/>
      <c r="G31" s="20"/>
      <c r="H31" s="75"/>
      <c r="I31" s="75"/>
      <c r="J31" s="128" t="s">
        <v>176</v>
      </c>
      <c r="K31" s="128" t="s">
        <v>177</v>
      </c>
      <c r="L31" s="128" t="s">
        <v>178</v>
      </c>
      <c r="M31" s="128" t="s">
        <v>179</v>
      </c>
      <c r="N31" s="75"/>
      <c r="O31" s="75"/>
      <c r="P31" s="75"/>
      <c r="Q31" s="75"/>
    </row>
    <row r="32" spans="1:21">
      <c r="A32" s="20"/>
      <c r="B32" s="75"/>
      <c r="C32" s="20"/>
      <c r="D32" s="20"/>
      <c r="E32" s="20"/>
      <c r="F32" s="20"/>
      <c r="G32" s="20"/>
      <c r="H32" s="75"/>
      <c r="I32" s="75"/>
      <c r="J32" s="75">
        <v>1.2927600000000004</v>
      </c>
      <c r="K32" s="75">
        <v>5.1710400000000014</v>
      </c>
      <c r="L32" s="75">
        <v>16.805880000000005</v>
      </c>
      <c r="M32" s="75">
        <v>10.859183999999999</v>
      </c>
      <c r="N32" s="75"/>
      <c r="O32" s="75">
        <f>SUM(J32:N32)</f>
        <v>34.128864000000007</v>
      </c>
      <c r="P32" s="75"/>
      <c r="Q32" s="75"/>
      <c r="R32" s="117">
        <f>SUM(J6:M6)</f>
        <v>20.48</v>
      </c>
      <c r="U32" s="117">
        <f>R32</f>
        <v>20.48</v>
      </c>
    </row>
    <row r="33" spans="3:22">
      <c r="O33">
        <f>O32/3.6</f>
        <v>9.480240000000002</v>
      </c>
      <c r="P33" t="s">
        <v>295</v>
      </c>
      <c r="R33" s="157">
        <f>R32/0.6</f>
        <v>34.133333333333333</v>
      </c>
      <c r="U33" s="157">
        <f>U32/0.4</f>
        <v>51.199999999999996</v>
      </c>
    </row>
    <row r="34" spans="3:22">
      <c r="J34" s="75"/>
      <c r="K34" s="75"/>
      <c r="L34" s="75"/>
      <c r="M34" s="75"/>
      <c r="N34" s="75"/>
      <c r="O34" s="75"/>
      <c r="P34" s="75"/>
      <c r="Q34" s="75"/>
      <c r="R34" s="75">
        <f>R33/3.6</f>
        <v>9.481481481481481</v>
      </c>
      <c r="S34" s="75" t="s">
        <v>295</v>
      </c>
      <c r="U34" s="75">
        <f>U33/3.6</f>
        <v>14.222222222222221</v>
      </c>
      <c r="V34" s="75" t="s">
        <v>295</v>
      </c>
    </row>
    <row r="35" spans="3:22">
      <c r="C35" t="s">
        <v>297</v>
      </c>
      <c r="E35">
        <v>0.6</v>
      </c>
      <c r="J35" s="163">
        <f>$E35*J32</f>
        <v>0.77565600000000023</v>
      </c>
      <c r="K35" s="157">
        <f t="shared" ref="K35:M35" si="3">$E35*K32</f>
        <v>3.1026240000000009</v>
      </c>
      <c r="L35" s="157">
        <f t="shared" si="3"/>
        <v>10.083528000000003</v>
      </c>
      <c r="M35" s="157">
        <f t="shared" si="3"/>
        <v>6.5155103999999993</v>
      </c>
      <c r="N35" s="75"/>
      <c r="O35" s="75"/>
      <c r="P35" s="75"/>
      <c r="Q35" s="75"/>
    </row>
    <row r="36" spans="3:22">
      <c r="J36" s="75"/>
      <c r="K36" s="75"/>
      <c r="L36" s="75"/>
      <c r="M36" s="75"/>
      <c r="N36" s="75"/>
      <c r="O36" s="75" t="s">
        <v>296</v>
      </c>
      <c r="P36" s="75"/>
      <c r="Q36" s="75"/>
    </row>
    <row r="37" spans="3:22">
      <c r="J37" s="75"/>
      <c r="K37" s="75"/>
      <c r="L37" s="75"/>
      <c r="M37" s="75"/>
      <c r="N37" s="75"/>
      <c r="O37" s="75"/>
      <c r="P37" s="75"/>
      <c r="Q37" s="75"/>
    </row>
    <row r="38" spans="3:22">
      <c r="J38" s="75"/>
      <c r="K38" s="75"/>
      <c r="L38" s="75"/>
      <c r="M38" s="75"/>
      <c r="N38" s="75"/>
      <c r="O38" s="75"/>
      <c r="P38" s="75"/>
      <c r="Q38" s="75"/>
    </row>
    <row r="39" spans="3:22">
      <c r="J39" s="75"/>
      <c r="K39" s="75"/>
      <c r="L39" s="75"/>
      <c r="M39" s="75"/>
      <c r="N39" s="75"/>
      <c r="O39" s="75"/>
      <c r="P39" s="75"/>
      <c r="Q39" s="75"/>
    </row>
    <row r="40" spans="3:22">
      <c r="J40" s="75" t="s">
        <v>301</v>
      </c>
      <c r="K40" s="75"/>
      <c r="L40" s="75"/>
      <c r="M40" s="75"/>
      <c r="N40" s="75"/>
      <c r="O40" s="75"/>
      <c r="P40" s="75"/>
      <c r="Q40" s="75"/>
    </row>
    <row r="41" spans="3:22">
      <c r="C41" s="158" t="s">
        <v>299</v>
      </c>
      <c r="D41" s="158" t="s">
        <v>300</v>
      </c>
      <c r="E41" s="127" t="s">
        <v>298</v>
      </c>
      <c r="F41" s="127" t="s">
        <v>193</v>
      </c>
      <c r="G41" s="159" t="s">
        <v>192</v>
      </c>
      <c r="H41" s="160">
        <v>2011</v>
      </c>
      <c r="I41" s="160">
        <v>2011</v>
      </c>
      <c r="J41" s="161">
        <v>0.59499999999999997</v>
      </c>
      <c r="K41" s="75"/>
      <c r="L41" s="75"/>
      <c r="M41" s="75"/>
      <c r="N41" s="75"/>
      <c r="O41" s="75"/>
      <c r="P41" s="75"/>
      <c r="Q41" s="75"/>
    </row>
    <row r="42" spans="3:22">
      <c r="C42" s="127"/>
      <c r="D42" s="127"/>
      <c r="E42" s="127" t="s">
        <v>298</v>
      </c>
      <c r="F42" s="127"/>
      <c r="G42" s="127"/>
      <c r="H42" s="160">
        <v>2020</v>
      </c>
      <c r="I42" s="160"/>
      <c r="J42" s="161">
        <v>0.60899999999999999</v>
      </c>
    </row>
    <row r="43" spans="3:22">
      <c r="C43" s="127"/>
      <c r="D43" s="127"/>
      <c r="E43" s="127" t="s">
        <v>298</v>
      </c>
      <c r="F43" s="127"/>
      <c r="G43" s="127"/>
      <c r="H43" s="160">
        <v>2030</v>
      </c>
      <c r="I43" s="160"/>
      <c r="J43" s="161">
        <v>0.63700000000000001</v>
      </c>
    </row>
    <row r="44" spans="3:22">
      <c r="C44" s="127"/>
      <c r="D44" s="127"/>
      <c r="E44" s="127" t="s">
        <v>298</v>
      </c>
      <c r="F44" s="127"/>
      <c r="G44" s="127"/>
      <c r="H44" s="160">
        <v>2050</v>
      </c>
      <c r="I44" s="160"/>
      <c r="J44" s="161">
        <v>0.66499999999999992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286A-13BF-45C2-BD1E-0A61A4586939}">
  <dimension ref="C6:M70"/>
  <sheetViews>
    <sheetView topLeftCell="A17" zoomScale="85" zoomScaleNormal="85" workbookViewId="0">
      <selection activeCell="K36" sqref="K36"/>
    </sheetView>
  </sheetViews>
  <sheetFormatPr defaultRowHeight="14.4"/>
  <cols>
    <col min="4" max="4" width="20.44140625" customWidth="1"/>
    <col min="5" max="5" width="56.5546875" customWidth="1"/>
    <col min="6" max="6" width="19.5546875" customWidth="1"/>
    <col min="7" max="7" width="18.109375" customWidth="1"/>
    <col min="8" max="13" width="16.77734375" customWidth="1"/>
  </cols>
  <sheetData>
    <row r="6" spans="4:13">
      <c r="D6" s="138" t="s">
        <v>249</v>
      </c>
      <c r="E6" s="138" t="s">
        <v>250</v>
      </c>
      <c r="F6" s="138" t="s">
        <v>251</v>
      </c>
      <c r="G6" s="138" t="s">
        <v>252</v>
      </c>
      <c r="H6" s="139" t="s">
        <v>253</v>
      </c>
      <c r="I6" s="140" t="s">
        <v>254</v>
      </c>
      <c r="J6" s="139" t="s">
        <v>255</v>
      </c>
      <c r="K6" s="140" t="s">
        <v>256</v>
      </c>
      <c r="L6" s="139" t="s">
        <v>257</v>
      </c>
      <c r="M6" s="140" t="s">
        <v>258</v>
      </c>
    </row>
    <row r="7" spans="4:13" ht="15" thickBot="1">
      <c r="D7" s="141" t="s">
        <v>259</v>
      </c>
      <c r="E7" s="141"/>
      <c r="F7" s="141"/>
      <c r="G7" s="141"/>
      <c r="H7" s="141" t="s">
        <v>260</v>
      </c>
      <c r="I7" s="141" t="s">
        <v>260</v>
      </c>
      <c r="J7" s="141" t="s">
        <v>260</v>
      </c>
      <c r="K7" s="141" t="s">
        <v>260</v>
      </c>
      <c r="L7" s="141" t="s">
        <v>260</v>
      </c>
      <c r="M7" s="141" t="s">
        <v>260</v>
      </c>
    </row>
    <row r="8" spans="4:13">
      <c r="D8" s="142" t="s">
        <v>269</v>
      </c>
      <c r="E8" s="142" t="s">
        <v>270</v>
      </c>
      <c r="F8" s="143" t="s">
        <v>261</v>
      </c>
      <c r="G8" s="143" t="s">
        <v>192</v>
      </c>
      <c r="H8" s="144">
        <v>1.8911851270505657</v>
      </c>
      <c r="I8" s="144">
        <v>7.564740508202263</v>
      </c>
      <c r="J8" s="144">
        <v>2.072842703576864</v>
      </c>
      <c r="K8" s="144">
        <v>8.2913708143074558</v>
      </c>
      <c r="L8" s="149">
        <v>0</v>
      </c>
      <c r="M8" s="149">
        <v>0</v>
      </c>
    </row>
    <row r="9" spans="4:13">
      <c r="D9" s="142" t="s">
        <v>271</v>
      </c>
      <c r="E9" s="142" t="s">
        <v>272</v>
      </c>
      <c r="F9" s="143" t="s">
        <v>193</v>
      </c>
      <c r="G9" s="143" t="s">
        <v>192</v>
      </c>
      <c r="H9" s="144">
        <v>59.958157391552497</v>
      </c>
      <c r="I9" s="144">
        <v>239.83262956620999</v>
      </c>
      <c r="J9" s="144">
        <v>49.240972602739724</v>
      </c>
      <c r="K9" s="144">
        <v>196.9638904109589</v>
      </c>
      <c r="L9" s="144">
        <v>51.684026113013694</v>
      </c>
      <c r="M9" s="144">
        <v>206.73610445205478</v>
      </c>
    </row>
    <row r="10" spans="4:13">
      <c r="D10" s="142" t="s">
        <v>273</v>
      </c>
      <c r="E10" s="142" t="s">
        <v>274</v>
      </c>
      <c r="F10" s="143" t="s">
        <v>262</v>
      </c>
      <c r="G10" s="143" t="s">
        <v>192</v>
      </c>
      <c r="H10" s="144">
        <v>0</v>
      </c>
      <c r="I10" s="144">
        <v>0</v>
      </c>
      <c r="J10" s="144">
        <v>0</v>
      </c>
      <c r="K10" s="144">
        <v>0</v>
      </c>
      <c r="L10" s="144">
        <v>0</v>
      </c>
      <c r="M10" s="144">
        <v>0</v>
      </c>
    </row>
    <row r="11" spans="4:13">
      <c r="D11" s="142" t="s">
        <v>275</v>
      </c>
      <c r="E11" s="142" t="s">
        <v>276</v>
      </c>
      <c r="F11" s="143" t="s">
        <v>263</v>
      </c>
      <c r="G11" s="143" t="s">
        <v>192</v>
      </c>
      <c r="H11" s="145">
        <v>0</v>
      </c>
      <c r="I11" s="145">
        <v>0</v>
      </c>
      <c r="J11" s="145">
        <v>0</v>
      </c>
      <c r="K11" s="145">
        <v>0</v>
      </c>
      <c r="L11" s="145">
        <v>0</v>
      </c>
      <c r="M11" s="145">
        <v>0</v>
      </c>
    </row>
    <row r="12" spans="4:13">
      <c r="D12" s="142"/>
      <c r="E12" s="142"/>
      <c r="F12" s="143" t="s">
        <v>264</v>
      </c>
      <c r="G12" s="143"/>
      <c r="H12" s="145"/>
      <c r="I12" s="145"/>
      <c r="J12" s="145"/>
      <c r="K12" s="145"/>
      <c r="L12" s="145"/>
      <c r="M12" s="145"/>
    </row>
    <row r="13" spans="4:13">
      <c r="D13" s="142" t="s">
        <v>277</v>
      </c>
      <c r="E13" s="142" t="s">
        <v>278</v>
      </c>
      <c r="F13" s="143" t="s">
        <v>265</v>
      </c>
      <c r="G13" s="143" t="s">
        <v>192</v>
      </c>
      <c r="H13" s="144">
        <v>0</v>
      </c>
      <c r="I13" s="144">
        <v>0</v>
      </c>
      <c r="J13" s="144">
        <v>0</v>
      </c>
      <c r="K13" s="144">
        <v>0</v>
      </c>
      <c r="L13" s="144">
        <v>0</v>
      </c>
      <c r="M13" s="144">
        <v>0</v>
      </c>
    </row>
    <row r="14" spans="4:13">
      <c r="D14" s="142" t="s">
        <v>279</v>
      </c>
      <c r="E14" s="142" t="s">
        <v>280</v>
      </c>
      <c r="F14" s="143" t="s">
        <v>266</v>
      </c>
      <c r="G14" s="143" t="s">
        <v>192</v>
      </c>
      <c r="H14" s="144">
        <v>10.892966820987654</v>
      </c>
      <c r="I14" s="144">
        <v>43.571867283950617</v>
      </c>
      <c r="J14" s="144">
        <v>9.8484357559614413</v>
      </c>
      <c r="K14" s="144">
        <v>39.393743023845765</v>
      </c>
      <c r="L14" s="144">
        <v>10.162823656081361</v>
      </c>
      <c r="M14" s="144">
        <v>40.651294624325445</v>
      </c>
    </row>
    <row r="15" spans="4:13">
      <c r="D15" s="142" t="s">
        <v>281</v>
      </c>
      <c r="E15" s="142" t="s">
        <v>282</v>
      </c>
      <c r="F15" s="143" t="s">
        <v>267</v>
      </c>
      <c r="G15" s="143" t="s">
        <v>192</v>
      </c>
      <c r="H15" s="144">
        <v>0</v>
      </c>
      <c r="I15" s="144">
        <v>0</v>
      </c>
      <c r="J15" s="144">
        <v>0</v>
      </c>
      <c r="K15" s="144">
        <v>0</v>
      </c>
      <c r="L15" s="144">
        <v>0</v>
      </c>
      <c r="M15" s="144">
        <v>0</v>
      </c>
    </row>
    <row r="16" spans="4:13">
      <c r="D16" s="146" t="s">
        <v>283</v>
      </c>
      <c r="E16" s="146" t="s">
        <v>284</v>
      </c>
      <c r="F16" s="147" t="s">
        <v>268</v>
      </c>
      <c r="G16" s="147" t="s">
        <v>192</v>
      </c>
      <c r="H16" s="148">
        <v>7.9552355244799591</v>
      </c>
      <c r="I16" s="148">
        <v>31.820942097919836</v>
      </c>
      <c r="J16" s="148">
        <v>7.8421347824708274</v>
      </c>
      <c r="K16" s="148">
        <v>31.36853912988331</v>
      </c>
      <c r="L16" s="144">
        <v>7.6000392048337249</v>
      </c>
      <c r="M16" s="144">
        <v>30.400156819334899</v>
      </c>
    </row>
    <row r="20" spans="4:13">
      <c r="D20" s="150" t="s">
        <v>249</v>
      </c>
      <c r="E20" s="150" t="s">
        <v>250</v>
      </c>
      <c r="F20" s="150" t="s">
        <v>251</v>
      </c>
      <c r="G20" s="150" t="s">
        <v>252</v>
      </c>
      <c r="H20" s="151" t="s">
        <v>285</v>
      </c>
      <c r="I20" s="152" t="s">
        <v>286</v>
      </c>
      <c r="J20" s="151" t="s">
        <v>287</v>
      </c>
      <c r="K20" s="152" t="s">
        <v>288</v>
      </c>
      <c r="L20" s="151" t="s">
        <v>289</v>
      </c>
      <c r="M20" s="152" t="s">
        <v>290</v>
      </c>
    </row>
    <row r="21" spans="4:13" ht="15" thickBot="1">
      <c r="D21" s="141" t="s">
        <v>259</v>
      </c>
      <c r="E21" s="141"/>
      <c r="F21" s="141"/>
      <c r="G21" s="141"/>
      <c r="H21" s="141" t="s">
        <v>260</v>
      </c>
      <c r="I21" s="141" t="s">
        <v>260</v>
      </c>
      <c r="J21" s="141" t="s">
        <v>260</v>
      </c>
      <c r="K21" s="141" t="s">
        <v>260</v>
      </c>
      <c r="L21" s="141" t="s">
        <v>260</v>
      </c>
      <c r="M21" s="141" t="s">
        <v>260</v>
      </c>
    </row>
    <row r="22" spans="4:13">
      <c r="D22" s="142" t="s">
        <v>269</v>
      </c>
      <c r="E22" s="142" t="s">
        <v>270</v>
      </c>
      <c r="F22" s="143" t="s">
        <v>261</v>
      </c>
      <c r="G22" s="143" t="s">
        <v>192</v>
      </c>
      <c r="H22" s="144">
        <v>24.585406651657358</v>
      </c>
      <c r="I22" s="144">
        <v>15.885955067224748</v>
      </c>
      <c r="J22" s="144">
        <v>26.946955146499235</v>
      </c>
      <c r="K22" s="144">
        <v>17.411878710045649</v>
      </c>
      <c r="L22" s="153">
        <v>0</v>
      </c>
      <c r="M22" s="153">
        <v>0</v>
      </c>
    </row>
    <row r="23" spans="4:13">
      <c r="D23" s="142" t="s">
        <v>271</v>
      </c>
      <c r="E23" s="142" t="s">
        <v>272</v>
      </c>
      <c r="F23" s="143" t="s">
        <v>193</v>
      </c>
      <c r="G23" s="143" t="s">
        <v>192</v>
      </c>
      <c r="H23" s="144">
        <v>779.45604609018244</v>
      </c>
      <c r="I23" s="144">
        <v>503.6485220890408</v>
      </c>
      <c r="J23" s="144">
        <v>640.13264383561648</v>
      </c>
      <c r="K23" s="144">
        <v>413.62416986301361</v>
      </c>
      <c r="L23" s="144">
        <v>671.89233946917807</v>
      </c>
      <c r="M23" s="144">
        <v>434.14581934931493</v>
      </c>
    </row>
    <row r="24" spans="4:13">
      <c r="D24" s="142" t="s">
        <v>273</v>
      </c>
      <c r="E24" s="142" t="s">
        <v>274</v>
      </c>
      <c r="F24" s="143" t="s">
        <v>262</v>
      </c>
      <c r="G24" s="143" t="s">
        <v>192</v>
      </c>
      <c r="H24" s="144">
        <v>0</v>
      </c>
      <c r="I24" s="144">
        <v>0</v>
      </c>
      <c r="J24" s="144">
        <v>0</v>
      </c>
      <c r="K24" s="144">
        <v>0</v>
      </c>
      <c r="L24" s="144">
        <v>0</v>
      </c>
      <c r="M24" s="144">
        <v>0</v>
      </c>
    </row>
    <row r="25" spans="4:13">
      <c r="D25" s="142" t="s">
        <v>275</v>
      </c>
      <c r="E25" s="142" t="s">
        <v>276</v>
      </c>
      <c r="F25" s="143" t="s">
        <v>263</v>
      </c>
      <c r="G25" s="143" t="s">
        <v>192</v>
      </c>
      <c r="H25" s="145">
        <v>0</v>
      </c>
      <c r="I25" s="145">
        <v>0</v>
      </c>
      <c r="J25" s="145">
        <v>0</v>
      </c>
      <c r="K25" s="145">
        <v>0</v>
      </c>
      <c r="L25" s="145">
        <v>0</v>
      </c>
      <c r="M25" s="145">
        <v>0</v>
      </c>
    </row>
    <row r="26" spans="4:13">
      <c r="D26" s="142"/>
      <c r="E26" s="142"/>
      <c r="F26" s="143" t="s">
        <v>264</v>
      </c>
      <c r="G26" s="143"/>
      <c r="H26" s="145"/>
      <c r="I26" s="145"/>
      <c r="J26" s="145"/>
      <c r="K26" s="145"/>
      <c r="L26" s="145"/>
      <c r="M26" s="145"/>
    </row>
    <row r="27" spans="4:13">
      <c r="D27" s="142" t="s">
        <v>277</v>
      </c>
      <c r="E27" s="142" t="s">
        <v>278</v>
      </c>
      <c r="F27" s="143" t="s">
        <v>265</v>
      </c>
      <c r="G27" s="143" t="s">
        <v>192</v>
      </c>
      <c r="H27" s="144">
        <v>0</v>
      </c>
      <c r="I27" s="144">
        <v>0</v>
      </c>
      <c r="J27" s="144">
        <v>0</v>
      </c>
      <c r="K27" s="144">
        <v>0</v>
      </c>
      <c r="L27" s="144">
        <v>0</v>
      </c>
      <c r="M27" s="144">
        <v>0</v>
      </c>
    </row>
    <row r="28" spans="4:13">
      <c r="D28" s="142" t="s">
        <v>279</v>
      </c>
      <c r="E28" s="142" t="s">
        <v>280</v>
      </c>
      <c r="F28" s="143" t="s">
        <v>266</v>
      </c>
      <c r="G28" s="143" t="s">
        <v>192</v>
      </c>
      <c r="H28" s="144">
        <v>141.60856867283943</v>
      </c>
      <c r="I28" s="144">
        <v>91.500921296296255</v>
      </c>
      <c r="J28" s="144">
        <v>128.02966482749872</v>
      </c>
      <c r="K28" s="144">
        <v>82.72686035007608</v>
      </c>
      <c r="L28" s="144">
        <v>132.11670752905769</v>
      </c>
      <c r="M28" s="144">
        <v>85.367718711083413</v>
      </c>
    </row>
    <row r="29" spans="4:13">
      <c r="D29" s="142" t="s">
        <v>281</v>
      </c>
      <c r="E29" s="142" t="s">
        <v>282</v>
      </c>
      <c r="F29" s="143" t="s">
        <v>267</v>
      </c>
      <c r="G29" s="143" t="s">
        <v>192</v>
      </c>
      <c r="H29" s="144">
        <v>0</v>
      </c>
      <c r="I29" s="144">
        <v>0</v>
      </c>
      <c r="J29" s="144">
        <v>0</v>
      </c>
      <c r="K29" s="144">
        <v>0</v>
      </c>
      <c r="L29" s="144">
        <v>0</v>
      </c>
      <c r="M29" s="144">
        <v>0</v>
      </c>
    </row>
    <row r="30" spans="4:13">
      <c r="D30" s="146" t="s">
        <v>283</v>
      </c>
      <c r="E30" s="146" t="s">
        <v>284</v>
      </c>
      <c r="F30" s="147" t="s">
        <v>268</v>
      </c>
      <c r="G30" s="147" t="s">
        <v>192</v>
      </c>
      <c r="H30" s="148">
        <v>103.41806181823947</v>
      </c>
      <c r="I30" s="148">
        <v>66.823978405631621</v>
      </c>
      <c r="J30" s="148">
        <v>101.94775217212074</v>
      </c>
      <c r="K30" s="148">
        <v>65.873932172754934</v>
      </c>
      <c r="L30" s="144">
        <v>98.800509662838436</v>
      </c>
      <c r="M30" s="144">
        <v>63.840329320603281</v>
      </c>
    </row>
    <row r="34" spans="3:11">
      <c r="F34">
        <v>2010</v>
      </c>
      <c r="G34">
        <v>2012</v>
      </c>
      <c r="H34">
        <v>2014</v>
      </c>
      <c r="J34" t="s">
        <v>291</v>
      </c>
      <c r="K34" t="s">
        <v>292</v>
      </c>
    </row>
    <row r="35" spans="3:11">
      <c r="C35" s="143" t="s">
        <v>176</v>
      </c>
      <c r="D35" s="142" t="s">
        <v>269</v>
      </c>
      <c r="E35" s="155" t="s">
        <v>270</v>
      </c>
      <c r="F35" s="154">
        <f>H8</f>
        <v>1.8911851270505657</v>
      </c>
      <c r="G35" s="154">
        <f>J8</f>
        <v>2.072842703576864</v>
      </c>
      <c r="H35" s="154">
        <f>L8</f>
        <v>0</v>
      </c>
      <c r="J35" s="154">
        <f>AVERAGE(F35:H35)</f>
        <v>1.3213426102091432</v>
      </c>
      <c r="K35" s="154">
        <f>MAX(F35:H35)</f>
        <v>2.072842703576864</v>
      </c>
    </row>
    <row r="36" spans="3:11">
      <c r="C36" s="143"/>
      <c r="D36" s="142" t="s">
        <v>271</v>
      </c>
      <c r="E36" s="155" t="s">
        <v>272</v>
      </c>
      <c r="F36" s="154">
        <f t="shared" ref="F36:F43" si="0">H9</f>
        <v>59.958157391552497</v>
      </c>
      <c r="G36" s="154">
        <f t="shared" ref="G36:G43" si="1">J9</f>
        <v>49.240972602739724</v>
      </c>
      <c r="H36" s="154">
        <f t="shared" ref="H36:H43" si="2">L9</f>
        <v>51.684026113013694</v>
      </c>
      <c r="J36" s="154">
        <f t="shared" ref="J36:J70" si="3">AVERAGE(F36:H36)</f>
        <v>53.62771870243531</v>
      </c>
      <c r="K36" s="154">
        <f t="shared" ref="K36:K70" si="4">MAX(F36:H36)</f>
        <v>59.958157391552497</v>
      </c>
    </row>
    <row r="37" spans="3:11">
      <c r="C37" s="143"/>
      <c r="D37" s="142" t="s">
        <v>273</v>
      </c>
      <c r="E37" s="142" t="s">
        <v>274</v>
      </c>
      <c r="F37" s="154">
        <f t="shared" si="0"/>
        <v>0</v>
      </c>
      <c r="G37" s="154">
        <f t="shared" si="1"/>
        <v>0</v>
      </c>
      <c r="H37" s="154">
        <f t="shared" si="2"/>
        <v>0</v>
      </c>
      <c r="J37" s="154">
        <f t="shared" si="3"/>
        <v>0</v>
      </c>
      <c r="K37" s="154">
        <f t="shared" si="4"/>
        <v>0</v>
      </c>
    </row>
    <row r="38" spans="3:11">
      <c r="C38" s="143"/>
      <c r="D38" s="142" t="s">
        <v>275</v>
      </c>
      <c r="E38" s="142" t="s">
        <v>276</v>
      </c>
      <c r="F38" s="154">
        <f t="shared" si="0"/>
        <v>0</v>
      </c>
      <c r="G38" s="154">
        <f t="shared" si="1"/>
        <v>0</v>
      </c>
      <c r="H38" s="154">
        <f t="shared" si="2"/>
        <v>0</v>
      </c>
      <c r="J38" s="154">
        <f t="shared" si="3"/>
        <v>0</v>
      </c>
      <c r="K38" s="154">
        <f t="shared" si="4"/>
        <v>0</v>
      </c>
    </row>
    <row r="39" spans="3:11">
      <c r="C39" s="143"/>
      <c r="D39" s="142"/>
      <c r="E39" s="142"/>
      <c r="F39" s="154">
        <f t="shared" si="0"/>
        <v>0</v>
      </c>
      <c r="G39" s="154">
        <f t="shared" si="1"/>
        <v>0</v>
      </c>
      <c r="H39" s="154">
        <f t="shared" si="2"/>
        <v>0</v>
      </c>
      <c r="J39" s="154">
        <f t="shared" si="3"/>
        <v>0</v>
      </c>
      <c r="K39" s="154">
        <f t="shared" si="4"/>
        <v>0</v>
      </c>
    </row>
    <row r="40" spans="3:11">
      <c r="C40" s="143"/>
      <c r="D40" s="142" t="s">
        <v>277</v>
      </c>
      <c r="E40" s="142" t="s">
        <v>278</v>
      </c>
      <c r="F40" s="154">
        <f t="shared" si="0"/>
        <v>0</v>
      </c>
      <c r="G40" s="154">
        <f t="shared" si="1"/>
        <v>0</v>
      </c>
      <c r="H40" s="154">
        <f t="shared" si="2"/>
        <v>0</v>
      </c>
      <c r="J40" s="154">
        <f t="shared" si="3"/>
        <v>0</v>
      </c>
      <c r="K40" s="154">
        <f t="shared" si="4"/>
        <v>0</v>
      </c>
    </row>
    <row r="41" spans="3:11">
      <c r="C41" s="143"/>
      <c r="D41" s="142" t="s">
        <v>279</v>
      </c>
      <c r="E41" s="155" t="s">
        <v>280</v>
      </c>
      <c r="F41" s="154">
        <f t="shared" si="0"/>
        <v>10.892966820987654</v>
      </c>
      <c r="G41" s="154">
        <f t="shared" si="1"/>
        <v>9.8484357559614413</v>
      </c>
      <c r="H41" s="154">
        <f t="shared" si="2"/>
        <v>10.162823656081361</v>
      </c>
      <c r="J41" s="154">
        <f t="shared" si="3"/>
        <v>10.301408744343485</v>
      </c>
      <c r="K41" s="154">
        <f t="shared" si="4"/>
        <v>10.892966820987654</v>
      </c>
    </row>
    <row r="42" spans="3:11">
      <c r="C42" s="143"/>
      <c r="D42" s="142" t="s">
        <v>281</v>
      </c>
      <c r="E42" s="142" t="s">
        <v>282</v>
      </c>
      <c r="F42" s="154">
        <f t="shared" si="0"/>
        <v>0</v>
      </c>
      <c r="G42" s="154">
        <f t="shared" si="1"/>
        <v>0</v>
      </c>
      <c r="H42" s="154">
        <f t="shared" si="2"/>
        <v>0</v>
      </c>
      <c r="J42" s="154">
        <f t="shared" si="3"/>
        <v>0</v>
      </c>
      <c r="K42" s="154">
        <f t="shared" si="4"/>
        <v>0</v>
      </c>
    </row>
    <row r="43" spans="3:11">
      <c r="C43" s="143"/>
      <c r="D43" s="146" t="s">
        <v>283</v>
      </c>
      <c r="E43" s="156" t="s">
        <v>284</v>
      </c>
      <c r="F43" s="154">
        <f t="shared" si="0"/>
        <v>7.9552355244799591</v>
      </c>
      <c r="G43" s="154">
        <f t="shared" si="1"/>
        <v>7.8421347824708274</v>
      </c>
      <c r="H43" s="154">
        <f t="shared" si="2"/>
        <v>7.6000392048337249</v>
      </c>
      <c r="J43" s="154">
        <f t="shared" si="3"/>
        <v>7.7991365039281701</v>
      </c>
      <c r="K43" s="154">
        <f t="shared" si="4"/>
        <v>7.9552355244799591</v>
      </c>
    </row>
    <row r="44" spans="3:11">
      <c r="C44" t="s">
        <v>177</v>
      </c>
      <c r="D44" s="142" t="s">
        <v>269</v>
      </c>
      <c r="E44" s="155" t="s">
        <v>270</v>
      </c>
      <c r="F44" s="154">
        <f>I8</f>
        <v>7.564740508202263</v>
      </c>
      <c r="G44" s="154">
        <f>K8</f>
        <v>8.2913708143074558</v>
      </c>
      <c r="H44" s="154">
        <f>M8</f>
        <v>0</v>
      </c>
      <c r="J44" s="154">
        <f t="shared" si="3"/>
        <v>5.2853704408365729</v>
      </c>
      <c r="K44" s="154">
        <f t="shared" si="4"/>
        <v>8.2913708143074558</v>
      </c>
    </row>
    <row r="45" spans="3:11">
      <c r="D45" s="142" t="s">
        <v>271</v>
      </c>
      <c r="E45" s="155" t="s">
        <v>272</v>
      </c>
      <c r="F45" s="154">
        <f t="shared" ref="F45:F52" si="5">I9</f>
        <v>239.83262956620999</v>
      </c>
      <c r="G45" s="154">
        <f t="shared" ref="G45:G52" si="6">K9</f>
        <v>196.9638904109589</v>
      </c>
      <c r="H45" s="154">
        <f t="shared" ref="H45:H52" si="7">M9</f>
        <v>206.73610445205478</v>
      </c>
      <c r="J45" s="154">
        <f t="shared" si="3"/>
        <v>214.51087480974124</v>
      </c>
      <c r="K45" s="154">
        <f t="shared" si="4"/>
        <v>239.83262956620999</v>
      </c>
    </row>
    <row r="46" spans="3:11">
      <c r="D46" s="142" t="s">
        <v>273</v>
      </c>
      <c r="E46" s="142" t="s">
        <v>274</v>
      </c>
      <c r="F46" s="154">
        <f t="shared" si="5"/>
        <v>0</v>
      </c>
      <c r="G46" s="154">
        <f t="shared" si="6"/>
        <v>0</v>
      </c>
      <c r="H46" s="154">
        <f t="shared" si="7"/>
        <v>0</v>
      </c>
      <c r="J46" s="154">
        <f t="shared" si="3"/>
        <v>0</v>
      </c>
      <c r="K46" s="154">
        <f t="shared" si="4"/>
        <v>0</v>
      </c>
    </row>
    <row r="47" spans="3:11">
      <c r="D47" s="142" t="s">
        <v>275</v>
      </c>
      <c r="E47" s="142" t="s">
        <v>276</v>
      </c>
      <c r="F47" s="154">
        <f t="shared" si="5"/>
        <v>0</v>
      </c>
      <c r="G47" s="154">
        <f t="shared" si="6"/>
        <v>0</v>
      </c>
      <c r="H47" s="154">
        <f t="shared" si="7"/>
        <v>0</v>
      </c>
      <c r="J47" s="154">
        <f t="shared" si="3"/>
        <v>0</v>
      </c>
      <c r="K47" s="154">
        <f t="shared" si="4"/>
        <v>0</v>
      </c>
    </row>
    <row r="48" spans="3:11">
      <c r="D48" s="142"/>
      <c r="E48" s="142"/>
      <c r="F48" s="154">
        <f t="shared" si="5"/>
        <v>0</v>
      </c>
      <c r="G48" s="154">
        <f t="shared" si="6"/>
        <v>0</v>
      </c>
      <c r="H48" s="154">
        <f t="shared" si="7"/>
        <v>0</v>
      </c>
      <c r="J48" s="154">
        <f t="shared" si="3"/>
        <v>0</v>
      </c>
      <c r="K48" s="154">
        <f t="shared" si="4"/>
        <v>0</v>
      </c>
    </row>
    <row r="49" spans="3:11">
      <c r="D49" s="142" t="s">
        <v>277</v>
      </c>
      <c r="E49" s="142" t="s">
        <v>278</v>
      </c>
      <c r="F49" s="154">
        <f t="shared" si="5"/>
        <v>0</v>
      </c>
      <c r="G49" s="154">
        <f t="shared" si="6"/>
        <v>0</v>
      </c>
      <c r="H49" s="154">
        <f t="shared" si="7"/>
        <v>0</v>
      </c>
      <c r="J49" s="154">
        <f t="shared" si="3"/>
        <v>0</v>
      </c>
      <c r="K49" s="154">
        <f t="shared" si="4"/>
        <v>0</v>
      </c>
    </row>
    <row r="50" spans="3:11">
      <c r="D50" s="142" t="s">
        <v>279</v>
      </c>
      <c r="E50" s="155" t="s">
        <v>280</v>
      </c>
      <c r="F50" s="154">
        <f t="shared" si="5"/>
        <v>43.571867283950617</v>
      </c>
      <c r="G50" s="154">
        <f t="shared" si="6"/>
        <v>39.393743023845765</v>
      </c>
      <c r="H50" s="154">
        <f t="shared" si="7"/>
        <v>40.651294624325445</v>
      </c>
      <c r="J50" s="154">
        <f t="shared" si="3"/>
        <v>41.20563497737394</v>
      </c>
      <c r="K50" s="154">
        <f t="shared" si="4"/>
        <v>43.571867283950617</v>
      </c>
    </row>
    <row r="51" spans="3:11">
      <c r="D51" s="142" t="s">
        <v>281</v>
      </c>
      <c r="E51" s="142" t="s">
        <v>282</v>
      </c>
      <c r="F51" s="154">
        <f t="shared" si="5"/>
        <v>0</v>
      </c>
      <c r="G51" s="154">
        <f t="shared" si="6"/>
        <v>0</v>
      </c>
      <c r="H51" s="154">
        <f t="shared" si="7"/>
        <v>0</v>
      </c>
      <c r="J51" s="154">
        <f t="shared" si="3"/>
        <v>0</v>
      </c>
      <c r="K51" s="154">
        <f t="shared" si="4"/>
        <v>0</v>
      </c>
    </row>
    <row r="52" spans="3:11">
      <c r="D52" s="146" t="s">
        <v>283</v>
      </c>
      <c r="E52" s="156" t="s">
        <v>284</v>
      </c>
      <c r="F52" s="154">
        <f t="shared" si="5"/>
        <v>31.820942097919836</v>
      </c>
      <c r="G52" s="154">
        <f t="shared" si="6"/>
        <v>31.36853912988331</v>
      </c>
      <c r="H52" s="154">
        <f t="shared" si="7"/>
        <v>30.400156819334899</v>
      </c>
      <c r="J52" s="154">
        <f t="shared" si="3"/>
        <v>31.196546015712681</v>
      </c>
      <c r="K52" s="154">
        <f t="shared" si="4"/>
        <v>31.820942097919836</v>
      </c>
    </row>
    <row r="53" spans="3:11">
      <c r="C53" t="s">
        <v>178</v>
      </c>
      <c r="D53" s="142" t="s">
        <v>269</v>
      </c>
      <c r="E53" s="155" t="s">
        <v>270</v>
      </c>
      <c r="F53" s="154">
        <f>H22</f>
        <v>24.585406651657358</v>
      </c>
      <c r="G53" s="154">
        <f>J22</f>
        <v>26.946955146499235</v>
      </c>
      <c r="H53" s="154">
        <f>L22</f>
        <v>0</v>
      </c>
      <c r="J53" s="154">
        <f t="shared" si="3"/>
        <v>17.177453932718866</v>
      </c>
      <c r="K53" s="154">
        <f t="shared" si="4"/>
        <v>26.946955146499235</v>
      </c>
    </row>
    <row r="54" spans="3:11">
      <c r="D54" s="142" t="s">
        <v>271</v>
      </c>
      <c r="E54" s="155" t="s">
        <v>272</v>
      </c>
      <c r="F54" s="154">
        <f t="shared" ref="F54:F61" si="8">H23</f>
        <v>779.45604609018244</v>
      </c>
      <c r="G54" s="154">
        <f t="shared" ref="G54:G61" si="9">J23</f>
        <v>640.13264383561648</v>
      </c>
      <c r="H54" s="154">
        <f t="shared" ref="H54:H61" si="10">L23</f>
        <v>671.89233946917807</v>
      </c>
      <c r="J54" s="154">
        <f t="shared" si="3"/>
        <v>697.16034313165892</v>
      </c>
      <c r="K54" s="154">
        <f t="shared" si="4"/>
        <v>779.45604609018244</v>
      </c>
    </row>
    <row r="55" spans="3:11">
      <c r="D55" s="142" t="s">
        <v>273</v>
      </c>
      <c r="E55" s="142" t="s">
        <v>274</v>
      </c>
      <c r="F55" s="154">
        <f t="shared" si="8"/>
        <v>0</v>
      </c>
      <c r="G55" s="154">
        <f t="shared" si="9"/>
        <v>0</v>
      </c>
      <c r="H55" s="154">
        <f t="shared" si="10"/>
        <v>0</v>
      </c>
      <c r="J55" s="154">
        <f t="shared" si="3"/>
        <v>0</v>
      </c>
      <c r="K55" s="154">
        <f t="shared" si="4"/>
        <v>0</v>
      </c>
    </row>
    <row r="56" spans="3:11">
      <c r="D56" s="142" t="s">
        <v>275</v>
      </c>
      <c r="E56" s="142" t="s">
        <v>276</v>
      </c>
      <c r="F56" s="154">
        <f t="shared" si="8"/>
        <v>0</v>
      </c>
      <c r="G56" s="154">
        <f t="shared" si="9"/>
        <v>0</v>
      </c>
      <c r="H56" s="154">
        <f t="shared" si="10"/>
        <v>0</v>
      </c>
      <c r="J56" s="154">
        <f t="shared" si="3"/>
        <v>0</v>
      </c>
      <c r="K56" s="154">
        <f t="shared" si="4"/>
        <v>0</v>
      </c>
    </row>
    <row r="57" spans="3:11">
      <c r="D57" s="142"/>
      <c r="E57" s="142"/>
      <c r="F57" s="154">
        <f t="shared" si="8"/>
        <v>0</v>
      </c>
      <c r="G57" s="154">
        <f t="shared" si="9"/>
        <v>0</v>
      </c>
      <c r="H57" s="154">
        <f t="shared" si="10"/>
        <v>0</v>
      </c>
      <c r="J57" s="154">
        <f t="shared" si="3"/>
        <v>0</v>
      </c>
      <c r="K57" s="154">
        <f t="shared" si="4"/>
        <v>0</v>
      </c>
    </row>
    <row r="58" spans="3:11">
      <c r="D58" s="142" t="s">
        <v>277</v>
      </c>
      <c r="E58" s="142" t="s">
        <v>278</v>
      </c>
      <c r="F58" s="154">
        <f t="shared" si="8"/>
        <v>0</v>
      </c>
      <c r="G58" s="154">
        <f t="shared" si="9"/>
        <v>0</v>
      </c>
      <c r="H58" s="154">
        <f t="shared" si="10"/>
        <v>0</v>
      </c>
      <c r="J58" s="154">
        <f t="shared" si="3"/>
        <v>0</v>
      </c>
      <c r="K58" s="154">
        <f t="shared" si="4"/>
        <v>0</v>
      </c>
    </row>
    <row r="59" spans="3:11">
      <c r="D59" s="142" t="s">
        <v>279</v>
      </c>
      <c r="E59" s="155" t="s">
        <v>280</v>
      </c>
      <c r="F59" s="154">
        <f t="shared" si="8"/>
        <v>141.60856867283943</v>
      </c>
      <c r="G59" s="154">
        <f t="shared" si="9"/>
        <v>128.02966482749872</v>
      </c>
      <c r="H59" s="154">
        <f t="shared" si="10"/>
        <v>132.11670752905769</v>
      </c>
      <c r="J59" s="154">
        <f t="shared" si="3"/>
        <v>133.91831367646529</v>
      </c>
      <c r="K59" s="154">
        <f t="shared" si="4"/>
        <v>141.60856867283943</v>
      </c>
    </row>
    <row r="60" spans="3:11">
      <c r="D60" s="142" t="s">
        <v>281</v>
      </c>
      <c r="E60" s="142" t="s">
        <v>282</v>
      </c>
      <c r="F60" s="154">
        <f t="shared" si="8"/>
        <v>0</v>
      </c>
      <c r="G60" s="154">
        <f t="shared" si="9"/>
        <v>0</v>
      </c>
      <c r="H60" s="154">
        <f t="shared" si="10"/>
        <v>0</v>
      </c>
      <c r="J60" s="154">
        <f t="shared" si="3"/>
        <v>0</v>
      </c>
      <c r="K60" s="154">
        <f t="shared" si="4"/>
        <v>0</v>
      </c>
    </row>
    <row r="61" spans="3:11">
      <c r="D61" s="146" t="s">
        <v>283</v>
      </c>
      <c r="E61" s="156" t="s">
        <v>284</v>
      </c>
      <c r="F61" s="154">
        <f t="shared" si="8"/>
        <v>103.41806181823947</v>
      </c>
      <c r="G61" s="154">
        <f t="shared" si="9"/>
        <v>101.94775217212074</v>
      </c>
      <c r="H61" s="154">
        <f t="shared" si="10"/>
        <v>98.800509662838436</v>
      </c>
      <c r="J61" s="154">
        <f t="shared" si="3"/>
        <v>101.38877455106622</v>
      </c>
      <c r="K61" s="154">
        <f t="shared" si="4"/>
        <v>103.41806181823947</v>
      </c>
    </row>
    <row r="62" spans="3:11">
      <c r="C62" t="s">
        <v>179</v>
      </c>
      <c r="D62" s="142" t="s">
        <v>269</v>
      </c>
      <c r="E62" s="155" t="s">
        <v>270</v>
      </c>
      <c r="F62" s="154">
        <f>I22</f>
        <v>15.885955067224748</v>
      </c>
      <c r="G62" s="154">
        <f>K22</f>
        <v>17.411878710045649</v>
      </c>
      <c r="H62" s="154">
        <f>M22</f>
        <v>0</v>
      </c>
      <c r="J62" s="154">
        <f t="shared" si="3"/>
        <v>11.0992779257568</v>
      </c>
      <c r="K62" s="154">
        <f t="shared" si="4"/>
        <v>17.411878710045649</v>
      </c>
    </row>
    <row r="63" spans="3:11">
      <c r="D63" s="142" t="s">
        <v>271</v>
      </c>
      <c r="E63" s="155" t="s">
        <v>272</v>
      </c>
      <c r="F63" s="154">
        <f t="shared" ref="F63:F70" si="11">I23</f>
        <v>503.6485220890408</v>
      </c>
      <c r="G63" s="154">
        <f t="shared" ref="G63:G70" si="12">K23</f>
        <v>413.62416986301361</v>
      </c>
      <c r="H63" s="154">
        <f t="shared" ref="H63:H70" si="13">M23</f>
        <v>434.14581934931493</v>
      </c>
      <c r="J63" s="154">
        <f t="shared" si="3"/>
        <v>450.47283710045645</v>
      </c>
      <c r="K63" s="154">
        <f t="shared" si="4"/>
        <v>503.6485220890408</v>
      </c>
    </row>
    <row r="64" spans="3:11">
      <c r="D64" s="142" t="s">
        <v>273</v>
      </c>
      <c r="E64" s="142" t="s">
        <v>274</v>
      </c>
      <c r="F64" s="154">
        <f t="shared" si="11"/>
        <v>0</v>
      </c>
      <c r="G64" s="154">
        <f t="shared" si="12"/>
        <v>0</v>
      </c>
      <c r="H64" s="154">
        <f t="shared" si="13"/>
        <v>0</v>
      </c>
      <c r="J64" s="154">
        <f t="shared" si="3"/>
        <v>0</v>
      </c>
      <c r="K64" s="154">
        <f t="shared" si="4"/>
        <v>0</v>
      </c>
    </row>
    <row r="65" spans="4:11">
      <c r="D65" s="142" t="s">
        <v>275</v>
      </c>
      <c r="E65" s="142" t="s">
        <v>276</v>
      </c>
      <c r="F65" s="154">
        <f t="shared" si="11"/>
        <v>0</v>
      </c>
      <c r="G65" s="154">
        <f t="shared" si="12"/>
        <v>0</v>
      </c>
      <c r="H65" s="154">
        <f t="shared" si="13"/>
        <v>0</v>
      </c>
      <c r="J65" s="154">
        <f t="shared" si="3"/>
        <v>0</v>
      </c>
      <c r="K65" s="154">
        <f t="shared" si="4"/>
        <v>0</v>
      </c>
    </row>
    <row r="66" spans="4:11">
      <c r="D66" s="142"/>
      <c r="E66" s="142"/>
      <c r="F66" s="154">
        <f t="shared" si="11"/>
        <v>0</v>
      </c>
      <c r="G66" s="154">
        <f t="shared" si="12"/>
        <v>0</v>
      </c>
      <c r="H66" s="154">
        <f t="shared" si="13"/>
        <v>0</v>
      </c>
      <c r="J66" s="154">
        <f t="shared" si="3"/>
        <v>0</v>
      </c>
      <c r="K66" s="154">
        <f t="shared" si="4"/>
        <v>0</v>
      </c>
    </row>
    <row r="67" spans="4:11">
      <c r="D67" s="142" t="s">
        <v>277</v>
      </c>
      <c r="E67" s="142" t="s">
        <v>278</v>
      </c>
      <c r="F67" s="154">
        <f t="shared" si="11"/>
        <v>0</v>
      </c>
      <c r="G67" s="154">
        <f t="shared" si="12"/>
        <v>0</v>
      </c>
      <c r="H67" s="154">
        <f t="shared" si="13"/>
        <v>0</v>
      </c>
      <c r="J67" s="154">
        <f t="shared" si="3"/>
        <v>0</v>
      </c>
      <c r="K67" s="154">
        <f t="shared" si="4"/>
        <v>0</v>
      </c>
    </row>
    <row r="68" spans="4:11">
      <c r="D68" s="142" t="s">
        <v>279</v>
      </c>
      <c r="E68" s="155" t="s">
        <v>280</v>
      </c>
      <c r="F68" s="154">
        <f t="shared" si="11"/>
        <v>91.500921296296255</v>
      </c>
      <c r="G68" s="154">
        <f t="shared" si="12"/>
        <v>82.72686035007608</v>
      </c>
      <c r="H68" s="154">
        <f t="shared" si="13"/>
        <v>85.367718711083413</v>
      </c>
      <c r="J68" s="154">
        <f t="shared" si="3"/>
        <v>86.531833452485259</v>
      </c>
      <c r="K68" s="154">
        <f t="shared" si="4"/>
        <v>91.500921296296255</v>
      </c>
    </row>
    <row r="69" spans="4:11">
      <c r="D69" s="142" t="s">
        <v>281</v>
      </c>
      <c r="E69" s="142" t="s">
        <v>282</v>
      </c>
      <c r="F69" s="154">
        <f t="shared" si="11"/>
        <v>0</v>
      </c>
      <c r="G69" s="154">
        <f t="shared" si="12"/>
        <v>0</v>
      </c>
      <c r="H69" s="154">
        <f t="shared" si="13"/>
        <v>0</v>
      </c>
      <c r="J69" s="154">
        <f t="shared" si="3"/>
        <v>0</v>
      </c>
      <c r="K69" s="154">
        <f t="shared" si="4"/>
        <v>0</v>
      </c>
    </row>
    <row r="70" spans="4:11">
      <c r="D70" s="146" t="s">
        <v>283</v>
      </c>
      <c r="E70" s="156" t="s">
        <v>284</v>
      </c>
      <c r="F70" s="154">
        <f t="shared" si="11"/>
        <v>66.823978405631621</v>
      </c>
      <c r="G70" s="154">
        <f t="shared" si="12"/>
        <v>65.873932172754934</v>
      </c>
      <c r="H70" s="154">
        <f t="shared" si="13"/>
        <v>63.840329320603281</v>
      </c>
      <c r="J70" s="154">
        <f t="shared" si="3"/>
        <v>65.51274663299661</v>
      </c>
      <c r="K70" s="154">
        <f t="shared" si="4"/>
        <v>66.823978405631621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</vt:lpstr>
      <vt:lpstr>Intro</vt:lpstr>
      <vt:lpstr>FILL_IND</vt:lpstr>
      <vt:lpstr>IND_HETSHA</vt:lpstr>
      <vt:lpstr>IND_HETINV</vt:lpstr>
      <vt:lpstr>UC_IND</vt:lpstr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dcterms:created xsi:type="dcterms:W3CDTF">2009-05-27T15:40:55Z</dcterms:created>
  <dcterms:modified xsi:type="dcterms:W3CDTF">2021-05-11T07:31:43Z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189449489116668</vt:r8>
  </property>
</Properties>
</file>