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TIMES-Nordic\master\SuppXLS\"/>
    </mc:Choice>
  </mc:AlternateContent>
  <xr:revisionPtr revIDLastSave="0" documentId="13_ncr:1_{4B74E93D-4A21-46EF-93FD-F2972CBB11C6}" xr6:coauthVersionLast="46" xr6:coauthVersionMax="46" xr10:uidLastSave="{00000000-0000-0000-0000-000000000000}"/>
  <bookViews>
    <workbookView xWindow="14580" yWindow="588" windowWidth="20676" windowHeight="16092" tabRatio="928" firstSheet="6" activeTab="8" xr2:uid="{00000000-000D-0000-FFFF-FFFF00000000}"/>
  </bookViews>
  <sheets>
    <sheet name="LOG" sheetId="36" r:id="rId1"/>
    <sheet name="Convergence programme" sheetId="35" r:id="rId2"/>
    <sheet name="Projection New" sheetId="40" r:id="rId3"/>
    <sheet name="TimeSeries" sheetId="24" r:id="rId4"/>
    <sheet name="BY_Demands_Drivers" sheetId="34" r:id="rId5"/>
    <sheet name="DEM_FR_Agriculture" sheetId="25" r:id="rId6"/>
    <sheet name="DEM_FR_FOOD" sheetId="23" r:id="rId7"/>
    <sheet name="DEM_FR_Chemical" sheetId="26" r:id="rId8"/>
    <sheet name="DEM_FR_Glass&amp;Concrete" sheetId="27" r:id="rId9"/>
    <sheet name="DEM_FR_Aluminium" sheetId="28" r:id="rId10"/>
    <sheet name="DEM_FR_OtherCommodity" sheetId="29" r:id="rId11"/>
    <sheet name="DEM_FR_Pulp&amp;Paper" sheetId="30" r:id="rId12"/>
    <sheet name="DEM_FR_Iron&amp;Steel" sheetId="31" r:id="rId13"/>
    <sheet name="DEM_FR_Machinery" sheetId="33" r:id="rId14"/>
    <sheet name="DEM_FR_Service" sheetId="32" r:id="rId15"/>
    <sheet name="DEM_FR_Construction" sheetId="37" r:id="rId16"/>
    <sheet name="DEM_FR_Wood" sheetId="38" r:id="rId17"/>
    <sheet name="DEM_FR_Mining" sheetId="39" r:id="rId18"/>
  </sheets>
  <externalReferences>
    <externalReference r:id="rId19"/>
    <externalReference r:id="rId20"/>
    <externalReference r:id="rId21"/>
    <externalReference r:id="rId22"/>
  </externalReferences>
  <definedNames>
    <definedName name="_xlnm._FilterDatabase" localSheetId="4" hidden="1">BY_Demands_Drivers!#REF!</definedName>
    <definedName name="dkkPerEUR">'[1]Centrale data'!$C$34</definedName>
    <definedName name="FID_1">[2]AGR_Fuels!$A$2</definedName>
    <definedName name="rSØK">'[1]Centrale data'!$C$32</definedName>
    <definedName name="x">[3]AGR_Fuels!$A$2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31" l="1"/>
  <c r="M9" i="31"/>
  <c r="M7" i="31"/>
  <c r="M6" i="31"/>
  <c r="O8" i="31"/>
  <c r="O9" i="31"/>
  <c r="O45" i="31"/>
  <c r="O44" i="31"/>
  <c r="O43" i="31"/>
  <c r="O42" i="31"/>
  <c r="O41" i="31"/>
  <c r="O40" i="31"/>
  <c r="O39" i="31"/>
  <c r="O38" i="31"/>
  <c r="O37" i="31"/>
  <c r="O36" i="31"/>
  <c r="O35" i="31"/>
  <c r="O34" i="31"/>
  <c r="O33" i="31"/>
  <c r="O32" i="31"/>
  <c r="O31" i="31"/>
  <c r="O30" i="31"/>
  <c r="O29" i="31"/>
  <c r="O28" i="31"/>
  <c r="O27" i="31"/>
  <c r="O26" i="31"/>
  <c r="O25" i="31"/>
  <c r="O24" i="31"/>
  <c r="O23" i="31"/>
  <c r="O22" i="31"/>
  <c r="O21" i="31"/>
  <c r="O20" i="31"/>
  <c r="O19" i="31"/>
  <c r="O18" i="31"/>
  <c r="O17" i="31"/>
  <c r="O16" i="31"/>
  <c r="O15" i="31"/>
  <c r="O14" i="31"/>
  <c r="O13" i="31"/>
  <c r="O12" i="31"/>
  <c r="O11" i="31"/>
  <c r="O10" i="31"/>
  <c r="AA6" i="31"/>
  <c r="M12" i="31" s="1"/>
  <c r="M18" i="31" s="1"/>
  <c r="Y6" i="31"/>
  <c r="M11" i="31" s="1"/>
  <c r="W6" i="31"/>
  <c r="M8" i="31" s="1"/>
  <c r="O7" i="31" s="1"/>
  <c r="U6" i="31"/>
  <c r="M5" i="31" s="1"/>
  <c r="AA5" i="28"/>
  <c r="M12" i="28" s="1"/>
  <c r="Y5" i="28"/>
  <c r="M11" i="28" s="1"/>
  <c r="W5" i="28"/>
  <c r="M8" i="28" s="1"/>
  <c r="O7" i="28" s="1"/>
  <c r="U5" i="28"/>
  <c r="M5" i="28" s="1"/>
  <c r="M10" i="28"/>
  <c r="M9" i="28"/>
  <c r="M7" i="28"/>
  <c r="M6" i="28"/>
  <c r="O8" i="28"/>
  <c r="O9" i="28"/>
  <c r="O10" i="28"/>
  <c r="O45" i="28"/>
  <c r="O44" i="28"/>
  <c r="O43" i="28"/>
  <c r="O42" i="28"/>
  <c r="O41" i="28"/>
  <c r="O40" i="28"/>
  <c r="O39" i="28"/>
  <c r="O38" i="28"/>
  <c r="O37" i="28"/>
  <c r="O36" i="28"/>
  <c r="O35" i="28"/>
  <c r="O34" i="28"/>
  <c r="O33" i="28"/>
  <c r="O32" i="28"/>
  <c r="O31" i="28"/>
  <c r="O30" i="28"/>
  <c r="O29" i="28"/>
  <c r="O28" i="28"/>
  <c r="O27" i="28"/>
  <c r="O26" i="28"/>
  <c r="O25" i="28"/>
  <c r="O24" i="28"/>
  <c r="O23" i="28"/>
  <c r="O22" i="28"/>
  <c r="O21" i="28"/>
  <c r="O20" i="28"/>
  <c r="O19" i="28"/>
  <c r="O18" i="28"/>
  <c r="O17" i="28"/>
  <c r="O16" i="28"/>
  <c r="O15" i="28"/>
  <c r="O14" i="28"/>
  <c r="O13" i="28"/>
  <c r="O12" i="28"/>
  <c r="O11" i="28"/>
  <c r="AL52" i="40"/>
  <c r="AK52" i="40"/>
  <c r="AJ52" i="40"/>
  <c r="AI52" i="40"/>
  <c r="AH52" i="40"/>
  <c r="AG52" i="40"/>
  <c r="AF52" i="40"/>
  <c r="M42" i="31" l="1"/>
  <c r="M33" i="31"/>
  <c r="M36" i="31"/>
  <c r="M38" i="31"/>
  <c r="M25" i="31"/>
  <c r="M26" i="31"/>
  <c r="M27" i="31"/>
  <c r="M34" i="31"/>
  <c r="M37" i="31"/>
  <c r="M39" i="31"/>
  <c r="M43" i="31"/>
  <c r="M28" i="31"/>
  <c r="M29" i="31"/>
  <c r="M30" i="31"/>
  <c r="M31" i="31"/>
  <c r="M32" i="31"/>
  <c r="M25" i="28"/>
  <c r="M22" i="31"/>
  <c r="M17" i="31"/>
  <c r="M15" i="31"/>
  <c r="M20" i="31"/>
  <c r="M23" i="31"/>
  <c r="M21" i="31"/>
  <c r="M16" i="31"/>
  <c r="M19" i="31"/>
  <c r="M24" i="31"/>
  <c r="M17" i="28"/>
  <c r="M16" i="28"/>
  <c r="M42" i="28"/>
  <c r="M13" i="28"/>
  <c r="M40" i="28"/>
  <c r="M38" i="28"/>
  <c r="M36" i="28"/>
  <c r="M33" i="28"/>
  <c r="M34" i="28"/>
  <c r="M43" i="28"/>
  <c r="M19" i="28"/>
  <c r="M18" i="28"/>
  <c r="M15" i="28"/>
  <c r="M14" i="28"/>
  <c r="M41" i="28"/>
  <c r="M37" i="28"/>
  <c r="M35" i="28"/>
  <c r="M39" i="28"/>
  <c r="M26" i="28"/>
  <c r="M29" i="28"/>
  <c r="M24" i="28"/>
  <c r="M28" i="28"/>
  <c r="M31" i="28"/>
  <c r="M30" i="28"/>
  <c r="M23" i="28"/>
  <c r="M27" i="28"/>
  <c r="M32" i="28"/>
  <c r="M20" i="28"/>
  <c r="M22" i="28"/>
  <c r="M21" i="28"/>
  <c r="O6" i="31"/>
  <c r="O4" i="31"/>
  <c r="O5" i="31"/>
  <c r="M35" i="31"/>
  <c r="M40" i="31"/>
  <c r="M13" i="31"/>
  <c r="M41" i="31"/>
  <c r="M14" i="31"/>
  <c r="O5" i="28"/>
  <c r="O4" i="28"/>
  <c r="O6" i="28"/>
  <c r="O14" i="30" l="1"/>
  <c r="O8" i="30"/>
  <c r="M8" i="30" s="1"/>
  <c r="O9" i="30"/>
  <c r="O10" i="30"/>
  <c r="O11" i="30"/>
  <c r="O12" i="30"/>
  <c r="O13" i="30"/>
  <c r="M13" i="30" s="1"/>
  <c r="O15" i="30"/>
  <c r="M15" i="30" s="1"/>
  <c r="O16" i="30"/>
  <c r="O17" i="30"/>
  <c r="M17" i="30" s="1"/>
  <c r="O18" i="30"/>
  <c r="O19" i="30"/>
  <c r="O20" i="30"/>
  <c r="M20" i="30" s="1"/>
  <c r="O21" i="30"/>
  <c r="O22" i="30"/>
  <c r="O23" i="30"/>
  <c r="M23" i="30" s="1"/>
  <c r="O24" i="30"/>
  <c r="M24" i="30" s="1"/>
  <c r="O25" i="30"/>
  <c r="M25" i="30" s="1"/>
  <c r="O26" i="30"/>
  <c r="M26" i="30" s="1"/>
  <c r="O27" i="30"/>
  <c r="M27" i="30" s="1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AM34" i="35"/>
  <c r="AN93" i="40"/>
  <c r="AO93" i="40" s="1"/>
  <c r="AD69" i="40"/>
  <c r="AK33" i="40" s="1"/>
  <c r="AO16" i="40" s="1"/>
  <c r="AD67" i="40"/>
  <c r="AF31" i="40" s="1"/>
  <c r="P11" i="40" s="1"/>
  <c r="AD65" i="40"/>
  <c r="AL29" i="40" s="1"/>
  <c r="AT14" i="40" s="1"/>
  <c r="AR31" i="35" s="1"/>
  <c r="AD64" i="40"/>
  <c r="AG28" i="40" s="1"/>
  <c r="U19" i="40" s="1"/>
  <c r="AD63" i="40"/>
  <c r="AL27" i="40" s="1"/>
  <c r="AT9" i="40" s="1"/>
  <c r="AR26" i="35" s="1"/>
  <c r="AD62" i="40"/>
  <c r="AL26" i="40" s="1"/>
  <c r="AT20" i="40" s="1"/>
  <c r="AR37" i="35" s="1"/>
  <c r="AE59" i="40"/>
  <c r="AC59" i="40"/>
  <c r="AE58" i="40"/>
  <c r="AE66" i="40" s="1"/>
  <c r="AF66" i="40" s="1"/>
  <c r="AG66" i="40" s="1"/>
  <c r="AC58" i="40"/>
  <c r="AC70" i="40" s="1"/>
  <c r="AE56" i="40"/>
  <c r="AE52" i="40"/>
  <c r="AE55" i="40" s="1"/>
  <c r="AC52" i="40"/>
  <c r="AC68" i="40" s="1"/>
  <c r="AD50" i="40"/>
  <c r="AL36" i="40"/>
  <c r="AT17" i="40" s="1"/>
  <c r="AR34" i="35" s="1"/>
  <c r="AK36" i="40"/>
  <c r="AO17" i="40" s="1"/>
  <c r="AJ36" i="40"/>
  <c r="AJ17" i="40" s="1"/>
  <c r="AH34" i="35" s="1"/>
  <c r="AI36" i="40"/>
  <c r="AE17" i="40" s="1"/>
  <c r="AG17" i="40" s="1"/>
  <c r="AE34" i="35" s="1"/>
  <c r="AH36" i="40"/>
  <c r="Z17" i="40" s="1"/>
  <c r="AG36" i="40"/>
  <c r="U17" i="40" s="1"/>
  <c r="S34" i="35" s="1"/>
  <c r="AF36" i="40"/>
  <c r="P17" i="40" s="1"/>
  <c r="N34" i="35" s="1"/>
  <c r="AE36" i="40"/>
  <c r="L17" i="40" s="1"/>
  <c r="AD36" i="40"/>
  <c r="F17" i="40" s="1"/>
  <c r="AC36" i="40"/>
  <c r="AJ33" i="40"/>
  <c r="AJ16" i="40" s="1"/>
  <c r="AI33" i="40"/>
  <c r="AE16" i="40" s="1"/>
  <c r="AH33" i="40"/>
  <c r="Z16" i="40" s="1"/>
  <c r="X33" i="35" s="1"/>
  <c r="AG33" i="40"/>
  <c r="U16" i="40" s="1"/>
  <c r="AF33" i="40"/>
  <c r="P16" i="40" s="1"/>
  <c r="N33" i="35" s="1"/>
  <c r="AE33" i="40"/>
  <c r="L16" i="40" s="1"/>
  <c r="AD33" i="40"/>
  <c r="F16" i="40" s="1"/>
  <c r="AC33" i="40"/>
  <c r="AL31" i="40"/>
  <c r="AT11" i="40" s="1"/>
  <c r="AR28" i="35" s="1"/>
  <c r="AI31" i="40"/>
  <c r="AE11" i="40" s="1"/>
  <c r="AH31" i="40"/>
  <c r="Z11" i="40" s="1"/>
  <c r="AF28" i="40"/>
  <c r="P19" i="40" s="1"/>
  <c r="N36" i="35" s="1"/>
  <c r="AE28" i="40"/>
  <c r="L19" i="40" s="1"/>
  <c r="J36" i="35" s="1"/>
  <c r="J73" i="34"/>
  <c r="M42" i="30" l="1"/>
  <c r="M43" i="30"/>
  <c r="AC55" i="40"/>
  <c r="AL33" i="40"/>
  <c r="AT16" i="40" s="1"/>
  <c r="AR33" i="35" s="1"/>
  <c r="X16" i="40"/>
  <c r="V33" i="35" s="1"/>
  <c r="Y16" i="40"/>
  <c r="W33" i="35" s="1"/>
  <c r="AK27" i="40"/>
  <c r="AO9" i="40" s="1"/>
  <c r="AM26" i="35" s="1"/>
  <c r="AC28" i="40"/>
  <c r="AD27" i="40"/>
  <c r="F9" i="40" s="1"/>
  <c r="AD28" i="40"/>
  <c r="F19" i="40" s="1"/>
  <c r="M18" i="30"/>
  <c r="M16" i="30"/>
  <c r="M22" i="30"/>
  <c r="M21" i="30"/>
  <c r="M28" i="30"/>
  <c r="M19" i="30"/>
  <c r="M41" i="30"/>
  <c r="M40" i="30"/>
  <c r="M39" i="30"/>
  <c r="M38" i="30"/>
  <c r="M37" i="30"/>
  <c r="M12" i="30"/>
  <c r="M11" i="30"/>
  <c r="M10" i="30"/>
  <c r="M9" i="30"/>
  <c r="M36" i="30"/>
  <c r="M14" i="30"/>
  <c r="M29" i="30"/>
  <c r="M31" i="30"/>
  <c r="M32" i="30"/>
  <c r="M34" i="30"/>
  <c r="M30" i="30"/>
  <c r="M33" i="30"/>
  <c r="M35" i="30"/>
  <c r="AD17" i="40"/>
  <c r="AB34" i="35" s="1"/>
  <c r="AA17" i="40"/>
  <c r="Y34" i="35" s="1"/>
  <c r="AC17" i="40"/>
  <c r="AA34" i="35" s="1"/>
  <c r="X34" i="35"/>
  <c r="AB17" i="40"/>
  <c r="Z34" i="35" s="1"/>
  <c r="D26" i="35"/>
  <c r="I19" i="40"/>
  <c r="G36" i="35" s="1"/>
  <c r="D36" i="35"/>
  <c r="AC28" i="35"/>
  <c r="S36" i="35"/>
  <c r="K16" i="40"/>
  <c r="I33" i="35" s="1"/>
  <c r="D33" i="35"/>
  <c r="I16" i="40"/>
  <c r="G33" i="35" s="1"/>
  <c r="H16" i="40"/>
  <c r="F33" i="35" s="1"/>
  <c r="N28" i="35"/>
  <c r="AC11" i="40"/>
  <c r="AA28" i="35" s="1"/>
  <c r="X28" i="35"/>
  <c r="AD11" i="40"/>
  <c r="AB28" i="35" s="1"/>
  <c r="N16" i="40"/>
  <c r="L33" i="35" s="1"/>
  <c r="J33" i="35"/>
  <c r="AI16" i="40"/>
  <c r="AG33" i="35" s="1"/>
  <c r="AH16" i="40"/>
  <c r="AF33" i="35" s="1"/>
  <c r="AG16" i="40"/>
  <c r="AE33" i="35" s="1"/>
  <c r="AF16" i="40"/>
  <c r="AD33" i="35" s="1"/>
  <c r="AC33" i="35"/>
  <c r="AS16" i="40"/>
  <c r="AQ33" i="35" s="1"/>
  <c r="AR16" i="40"/>
  <c r="AP33" i="35" s="1"/>
  <c r="AM33" i="35"/>
  <c r="AM16" i="40"/>
  <c r="AK33" i="35" s="1"/>
  <c r="AH33" i="35"/>
  <c r="G17" i="40"/>
  <c r="E34" i="35" s="1"/>
  <c r="J34" i="35"/>
  <c r="O17" i="40"/>
  <c r="M34" i="35" s="1"/>
  <c r="AB16" i="40"/>
  <c r="Z33" i="35" s="1"/>
  <c r="AG29" i="40"/>
  <c r="U14" i="40" s="1"/>
  <c r="S31" i="35" s="1"/>
  <c r="AG26" i="40"/>
  <c r="U20" i="40" s="1"/>
  <c r="AK29" i="40"/>
  <c r="AO14" i="40" s="1"/>
  <c r="AM31" i="35" s="1"/>
  <c r="AI26" i="40"/>
  <c r="AE20" i="40" s="1"/>
  <c r="AC37" i="35" s="1"/>
  <c r="AC31" i="40"/>
  <c r="AJ26" i="40"/>
  <c r="AJ20" i="40" s="1"/>
  <c r="AD31" i="40"/>
  <c r="F11" i="40" s="1"/>
  <c r="AK26" i="40"/>
  <c r="AO20" i="40" s="1"/>
  <c r="AQ20" i="40" s="1"/>
  <c r="AO37" i="35" s="1"/>
  <c r="AC27" i="40"/>
  <c r="AG31" i="40"/>
  <c r="U11" i="40" s="1"/>
  <c r="Q11" i="40" s="1"/>
  <c r="O28" i="35" s="1"/>
  <c r="AC34" i="35"/>
  <c r="AJ31" i="40"/>
  <c r="AJ11" i="40" s="1"/>
  <c r="AH28" i="35" s="1"/>
  <c r="AE27" i="40"/>
  <c r="L9" i="40" s="1"/>
  <c r="I9" i="40" s="1"/>
  <c r="G26" i="35" s="1"/>
  <c r="AF27" i="40"/>
  <c r="P9" i="40" s="1"/>
  <c r="N26" i="35" s="1"/>
  <c r="AG27" i="40"/>
  <c r="U9" i="40" s="1"/>
  <c r="S26" i="35" s="1"/>
  <c r="AK31" i="40"/>
  <c r="AO11" i="40" s="1"/>
  <c r="AM28" i="35" s="1"/>
  <c r="AH27" i="40"/>
  <c r="Z9" i="40" s="1"/>
  <c r="AI27" i="40"/>
  <c r="AE9" i="40" s="1"/>
  <c r="AG9" i="40" s="1"/>
  <c r="AE26" i="35" s="1"/>
  <c r="AJ27" i="40"/>
  <c r="AJ9" i="40" s="1"/>
  <c r="AK9" i="40" s="1"/>
  <c r="AI26" i="35" s="1"/>
  <c r="AA16" i="40"/>
  <c r="Y33" i="35" s="1"/>
  <c r="AC16" i="40"/>
  <c r="AA33" i="35" s="1"/>
  <c r="AD16" i="40"/>
  <c r="AB33" i="35" s="1"/>
  <c r="AH28" i="40"/>
  <c r="Z19" i="40" s="1"/>
  <c r="X36" i="35" s="1"/>
  <c r="AI28" i="40"/>
  <c r="AE19" i="40" s="1"/>
  <c r="AC36" i="35" s="1"/>
  <c r="AJ28" i="40"/>
  <c r="AJ19" i="40" s="1"/>
  <c r="AG19" i="40" s="1"/>
  <c r="AE36" i="35" s="1"/>
  <c r="AC26" i="40"/>
  <c r="AD26" i="40"/>
  <c r="F20" i="40" s="1"/>
  <c r="D37" i="35" s="1"/>
  <c r="AL28" i="40"/>
  <c r="AT19" i="40" s="1"/>
  <c r="AR36" i="35" s="1"/>
  <c r="AE26" i="40"/>
  <c r="L20" i="40" s="1"/>
  <c r="G20" i="40" s="1"/>
  <c r="E37" i="35" s="1"/>
  <c r="AC29" i="40"/>
  <c r="I17" i="40"/>
  <c r="G34" i="35" s="1"/>
  <c r="S33" i="35"/>
  <c r="AH26" i="40"/>
  <c r="Z20" i="40" s="1"/>
  <c r="X37" i="35" s="1"/>
  <c r="AF26" i="40"/>
  <c r="P20" i="40" s="1"/>
  <c r="N37" i="35" s="1"/>
  <c r="D34" i="35"/>
  <c r="AK28" i="40"/>
  <c r="AO19" i="40" s="1"/>
  <c r="AR19" i="40" s="1"/>
  <c r="AP36" i="35" s="1"/>
  <c r="AJ29" i="40"/>
  <c r="AJ14" i="40" s="1"/>
  <c r="AH31" i="35" s="1"/>
  <c r="AE31" i="40"/>
  <c r="L11" i="40" s="1"/>
  <c r="AD51" i="40"/>
  <c r="AD52" i="40" s="1"/>
  <c r="AD68" i="40" s="1"/>
  <c r="S16" i="40"/>
  <c r="Q33" i="35" s="1"/>
  <c r="R16" i="40"/>
  <c r="P33" i="35" s="1"/>
  <c r="Q16" i="40"/>
  <c r="O33" i="35" s="1"/>
  <c r="M16" i="40"/>
  <c r="K33" i="35" s="1"/>
  <c r="T16" i="40"/>
  <c r="R33" i="35" s="1"/>
  <c r="O16" i="40"/>
  <c r="M33" i="35" s="1"/>
  <c r="X17" i="40"/>
  <c r="V34" i="35" s="1"/>
  <c r="Y17" i="40"/>
  <c r="W34" i="35" s="1"/>
  <c r="W17" i="40"/>
  <c r="U34" i="35" s="1"/>
  <c r="V17" i="40"/>
  <c r="T34" i="35" s="1"/>
  <c r="T17" i="40"/>
  <c r="R34" i="35" s="1"/>
  <c r="R19" i="40"/>
  <c r="P36" i="35" s="1"/>
  <c r="T19" i="40"/>
  <c r="R36" i="35" s="1"/>
  <c r="Q19" i="40"/>
  <c r="O36" i="35" s="1"/>
  <c r="S19" i="40"/>
  <c r="Q36" i="35" s="1"/>
  <c r="O19" i="40"/>
  <c r="M36" i="35" s="1"/>
  <c r="N19" i="40"/>
  <c r="L36" i="35" s="1"/>
  <c r="M19" i="40"/>
  <c r="K36" i="35" s="1"/>
  <c r="J19" i="40"/>
  <c r="H36" i="35" s="1"/>
  <c r="AQ17" i="40"/>
  <c r="AO34" i="35" s="1"/>
  <c r="AP17" i="40"/>
  <c r="AN34" i="35" s="1"/>
  <c r="AS17" i="40"/>
  <c r="AQ34" i="35" s="1"/>
  <c r="AR17" i="40"/>
  <c r="AP34" i="35" s="1"/>
  <c r="AH66" i="40"/>
  <c r="S17" i="40"/>
  <c r="Q34" i="35" s="1"/>
  <c r="J20" i="40"/>
  <c r="H37" i="35" s="1"/>
  <c r="I20" i="40"/>
  <c r="G37" i="35" s="1"/>
  <c r="AF19" i="40"/>
  <c r="AD36" i="35" s="1"/>
  <c r="AI19" i="40"/>
  <c r="AG36" i="35" s="1"/>
  <c r="AH19" i="40"/>
  <c r="AF36" i="35" s="1"/>
  <c r="AM17" i="40"/>
  <c r="AK34" i="35" s="1"/>
  <c r="AN17" i="40"/>
  <c r="AL34" i="35" s="1"/>
  <c r="AL17" i="40"/>
  <c r="AJ34" i="35" s="1"/>
  <c r="AK17" i="40"/>
  <c r="AI34" i="35" s="1"/>
  <c r="AI17" i="40"/>
  <c r="AG34" i="35" s="1"/>
  <c r="AF17" i="40"/>
  <c r="AD34" i="35" s="1"/>
  <c r="AH17" i="40"/>
  <c r="AF34" i="35" s="1"/>
  <c r="AG20" i="40"/>
  <c r="AE37" i="35" s="1"/>
  <c r="AS9" i="40"/>
  <c r="AQ26" i="35" s="1"/>
  <c r="AR9" i="40"/>
  <c r="AP26" i="35" s="1"/>
  <c r="AP9" i="40"/>
  <c r="AN26" i="35" s="1"/>
  <c r="AQ9" i="40"/>
  <c r="AO26" i="35" s="1"/>
  <c r="AB20" i="40"/>
  <c r="Z37" i="35" s="1"/>
  <c r="H17" i="40"/>
  <c r="F34" i="35" s="1"/>
  <c r="AA11" i="40"/>
  <c r="Y28" i="35" s="1"/>
  <c r="AL16" i="40"/>
  <c r="AJ33" i="35" s="1"/>
  <c r="K19" i="40"/>
  <c r="I36" i="35" s="1"/>
  <c r="W19" i="40"/>
  <c r="U36" i="35" s="1"/>
  <c r="R20" i="40"/>
  <c r="P37" i="35" s="1"/>
  <c r="AP20" i="40"/>
  <c r="AN37" i="35" s="1"/>
  <c r="AD29" i="40"/>
  <c r="F14" i="40" s="1"/>
  <c r="D31" i="35" s="1"/>
  <c r="AC66" i="40"/>
  <c r="AB11" i="40"/>
  <c r="Z28" i="35" s="1"/>
  <c r="J17" i="40"/>
  <c r="H34" i="35" s="1"/>
  <c r="AE29" i="40"/>
  <c r="L14" i="40" s="1"/>
  <c r="J31" i="35" s="1"/>
  <c r="AK16" i="40"/>
  <c r="AI33" i="35" s="1"/>
  <c r="AN16" i="40"/>
  <c r="AL33" i="35" s="1"/>
  <c r="K17" i="40"/>
  <c r="I34" i="35" s="1"/>
  <c r="AF29" i="40"/>
  <c r="P14" i="40" s="1"/>
  <c r="N31" i="35" s="1"/>
  <c r="AP16" i="40"/>
  <c r="AN33" i="35" s="1"/>
  <c r="M17" i="40"/>
  <c r="K34" i="35" s="1"/>
  <c r="AM19" i="40"/>
  <c r="AK36" i="35" s="1"/>
  <c r="AH29" i="40"/>
  <c r="Z14" i="40" s="1"/>
  <c r="W14" i="40" s="1"/>
  <c r="U31" i="35" s="1"/>
  <c r="AD58" i="40"/>
  <c r="G16" i="40"/>
  <c r="E33" i="35" s="1"/>
  <c r="AQ16" i="40"/>
  <c r="AO33" i="35" s="1"/>
  <c r="N17" i="40"/>
  <c r="L34" i="35" s="1"/>
  <c r="W20" i="40"/>
  <c r="U37" i="35" s="1"/>
  <c r="AI29" i="40"/>
  <c r="AE14" i="40" s="1"/>
  <c r="AC31" i="35" s="1"/>
  <c r="J16" i="40"/>
  <c r="H33" i="35" s="1"/>
  <c r="V16" i="40"/>
  <c r="T33" i="35" s="1"/>
  <c r="Q17" i="40"/>
  <c r="O34" i="35" s="1"/>
  <c r="G19" i="40"/>
  <c r="E36" i="35" s="1"/>
  <c r="AQ19" i="40"/>
  <c r="AO36" i="35" s="1"/>
  <c r="AL20" i="40"/>
  <c r="AJ37" i="35" s="1"/>
  <c r="AP19" i="40"/>
  <c r="AN36" i="35" s="1"/>
  <c r="X11" i="40"/>
  <c r="V28" i="35" s="1"/>
  <c r="W16" i="40"/>
  <c r="U33" i="35" s="1"/>
  <c r="R17" i="40"/>
  <c r="P34" i="35" s="1"/>
  <c r="H19" i="40"/>
  <c r="F36" i="35" s="1"/>
  <c r="AB9" i="40" l="1"/>
  <c r="Z26" i="35" s="1"/>
  <c r="K20" i="40"/>
  <c r="I37" i="35" s="1"/>
  <c r="AM14" i="40"/>
  <c r="AK31" i="35" s="1"/>
  <c r="H11" i="40"/>
  <c r="F28" i="35" s="1"/>
  <c r="AL11" i="40"/>
  <c r="AJ28" i="35" s="1"/>
  <c r="AM20" i="40"/>
  <c r="AK37" i="35" s="1"/>
  <c r="AP11" i="40"/>
  <c r="AN28" i="35" s="1"/>
  <c r="AR11" i="40"/>
  <c r="AP28" i="35" s="1"/>
  <c r="AS11" i="40"/>
  <c r="AQ28" i="35" s="1"/>
  <c r="V20" i="40"/>
  <c r="T37" i="35" s="1"/>
  <c r="AK11" i="40"/>
  <c r="AI28" i="35" s="1"/>
  <c r="AM11" i="40"/>
  <c r="AK28" i="35" s="1"/>
  <c r="O20" i="40"/>
  <c r="M37" i="35" s="1"/>
  <c r="V19" i="40"/>
  <c r="T36" i="35" s="1"/>
  <c r="O9" i="40"/>
  <c r="M26" i="35" s="1"/>
  <c r="AD19" i="40"/>
  <c r="AB36" i="35" s="1"/>
  <c r="AQ11" i="40"/>
  <c r="AO28" i="35" s="1"/>
  <c r="AF9" i="40"/>
  <c r="AD26" i="35" s="1"/>
  <c r="AN9" i="40"/>
  <c r="AL26" i="35" s="1"/>
  <c r="S20" i="40"/>
  <c r="Q37" i="35" s="1"/>
  <c r="AA9" i="40"/>
  <c r="Y26" i="35" s="1"/>
  <c r="AK20" i="40"/>
  <c r="AI37" i="35" s="1"/>
  <c r="X19" i="40"/>
  <c r="V36" i="35" s="1"/>
  <c r="AH9" i="40"/>
  <c r="AF26" i="35" s="1"/>
  <c r="AL9" i="40"/>
  <c r="AJ26" i="35" s="1"/>
  <c r="AD20" i="40"/>
  <c r="AB37" i="35" s="1"/>
  <c r="AC19" i="40"/>
  <c r="AA36" i="35" s="1"/>
  <c r="X9" i="40"/>
  <c r="V26" i="35" s="1"/>
  <c r="T11" i="40"/>
  <c r="R28" i="35" s="1"/>
  <c r="Y19" i="40"/>
  <c r="W36" i="35" s="1"/>
  <c r="AA19" i="40"/>
  <c r="Y36" i="35" s="1"/>
  <c r="AF11" i="40"/>
  <c r="AD28" i="35" s="1"/>
  <c r="S11" i="40"/>
  <c r="Q28" i="35" s="1"/>
  <c r="AC9" i="40"/>
  <c r="AA26" i="35" s="1"/>
  <c r="AA20" i="40"/>
  <c r="Y37" i="35" s="1"/>
  <c r="H20" i="40"/>
  <c r="F37" i="35" s="1"/>
  <c r="AB19" i="40"/>
  <c r="Z36" i="35" s="1"/>
  <c r="AF68" i="40"/>
  <c r="AE68" i="40"/>
  <c r="AE71" i="40" s="1"/>
  <c r="V11" i="40"/>
  <c r="T28" i="35" s="1"/>
  <c r="T9" i="40"/>
  <c r="R26" i="35" s="1"/>
  <c r="AN14" i="40"/>
  <c r="AL31" i="35" s="1"/>
  <c r="K9" i="40"/>
  <c r="I26" i="35" s="1"/>
  <c r="J26" i="35"/>
  <c r="N11" i="40"/>
  <c r="L28" i="35" s="1"/>
  <c r="J28" i="35"/>
  <c r="AN11" i="40"/>
  <c r="AL28" i="35" s="1"/>
  <c r="Y11" i="40"/>
  <c r="W28" i="35" s="1"/>
  <c r="S28" i="35"/>
  <c r="AS19" i="40"/>
  <c r="AQ36" i="35" s="1"/>
  <c r="AM36" i="35"/>
  <c r="AR20" i="40"/>
  <c r="AP37" i="35" s="1"/>
  <c r="AM37" i="35"/>
  <c r="AS20" i="40"/>
  <c r="AQ37" i="35" s="1"/>
  <c r="M11" i="40"/>
  <c r="K28" i="35" s="1"/>
  <c r="J11" i="40"/>
  <c r="H28" i="35" s="1"/>
  <c r="I11" i="40"/>
  <c r="G28" i="35" s="1"/>
  <c r="D28" i="35"/>
  <c r="AN20" i="40"/>
  <c r="AL37" i="35" s="1"/>
  <c r="AH37" i="35"/>
  <c r="N9" i="40"/>
  <c r="L26" i="35" s="1"/>
  <c r="M20" i="40"/>
  <c r="K37" i="35" s="1"/>
  <c r="J37" i="35"/>
  <c r="Y20" i="40"/>
  <c r="W37" i="35" s="1"/>
  <c r="X20" i="40"/>
  <c r="V37" i="35" s="1"/>
  <c r="S37" i="35"/>
  <c r="AH11" i="40"/>
  <c r="AF28" i="35" s="1"/>
  <c r="AC20" i="40"/>
  <c r="AA37" i="35" s="1"/>
  <c r="AG11" i="40"/>
  <c r="AE28" i="35" s="1"/>
  <c r="H9" i="40"/>
  <c r="F26" i="35" s="1"/>
  <c r="AF20" i="40"/>
  <c r="AD37" i="35" s="1"/>
  <c r="Y9" i="40"/>
  <c r="W26" i="35" s="1"/>
  <c r="AN19" i="40"/>
  <c r="AL36" i="35" s="1"/>
  <c r="AH36" i="35"/>
  <c r="AI11" i="40"/>
  <c r="AG28" i="35" s="1"/>
  <c r="AH20" i="40"/>
  <c r="AF37" i="35" s="1"/>
  <c r="V9" i="40"/>
  <c r="T26" i="35" s="1"/>
  <c r="AL19" i="40"/>
  <c r="AJ36" i="35" s="1"/>
  <c r="O11" i="40"/>
  <c r="M28" i="35" s="1"/>
  <c r="AI20" i="40"/>
  <c r="AG37" i="35" s="1"/>
  <c r="W9" i="40"/>
  <c r="U26" i="35" s="1"/>
  <c r="G9" i="40"/>
  <c r="E26" i="35" s="1"/>
  <c r="M9" i="40"/>
  <c r="K26" i="35" s="1"/>
  <c r="AP14" i="40"/>
  <c r="AN31" i="35" s="1"/>
  <c r="J9" i="40"/>
  <c r="H26" i="35" s="1"/>
  <c r="AR14" i="40"/>
  <c r="AP31" i="35" s="1"/>
  <c r="V14" i="40"/>
  <c r="T31" i="35" s="1"/>
  <c r="X31" i="35"/>
  <c r="G11" i="40"/>
  <c r="E28" i="35" s="1"/>
  <c r="T20" i="40"/>
  <c r="R37" i="35" s="1"/>
  <c r="Q20" i="40"/>
  <c r="O37" i="35" s="1"/>
  <c r="AS14" i="40"/>
  <c r="AQ31" i="35" s="1"/>
  <c r="AM9" i="40"/>
  <c r="AK26" i="35" s="1"/>
  <c r="AH26" i="35"/>
  <c r="N20" i="40"/>
  <c r="L37" i="35" s="1"/>
  <c r="W11" i="40"/>
  <c r="U28" i="35" s="1"/>
  <c r="AK19" i="40"/>
  <c r="AI36" i="35" s="1"/>
  <c r="S9" i="40"/>
  <c r="Q26" i="35" s="1"/>
  <c r="AQ14" i="40"/>
  <c r="AO31" i="35" s="1"/>
  <c r="AI9" i="40"/>
  <c r="AG26" i="35" s="1"/>
  <c r="AC26" i="35"/>
  <c r="K11" i="40"/>
  <c r="I28" i="35" s="1"/>
  <c r="X14" i="40"/>
  <c r="V31" i="35" s="1"/>
  <c r="Q9" i="40"/>
  <c r="O26" i="35" s="1"/>
  <c r="AK14" i="40"/>
  <c r="AI31" i="35" s="1"/>
  <c r="AD9" i="40"/>
  <c r="AB26" i="35" s="1"/>
  <c r="X26" i="35"/>
  <c r="R11" i="40"/>
  <c r="P28" i="35" s="1"/>
  <c r="Y14" i="40"/>
  <c r="W31" i="35" s="1"/>
  <c r="R9" i="40"/>
  <c r="P26" i="35" s="1"/>
  <c r="AL14" i="40"/>
  <c r="AJ31" i="35" s="1"/>
  <c r="AC32" i="40"/>
  <c r="J14" i="40"/>
  <c r="H31" i="35" s="1"/>
  <c r="I14" i="40"/>
  <c r="G31" i="35" s="1"/>
  <c r="H14" i="40"/>
  <c r="F31" i="35" s="1"/>
  <c r="G14" i="40"/>
  <c r="E31" i="35" s="1"/>
  <c r="K14" i="40"/>
  <c r="I31" i="35" s="1"/>
  <c r="O14" i="40"/>
  <c r="M31" i="35" s="1"/>
  <c r="N14" i="40"/>
  <c r="L31" i="35" s="1"/>
  <c r="M14" i="40"/>
  <c r="K31" i="35" s="1"/>
  <c r="AI66" i="40"/>
  <c r="T14" i="40"/>
  <c r="R31" i="35" s="1"/>
  <c r="S14" i="40"/>
  <c r="Q31" i="35" s="1"/>
  <c r="R14" i="40"/>
  <c r="P31" i="35" s="1"/>
  <c r="Q14" i="40"/>
  <c r="O31" i="35" s="1"/>
  <c r="AE32" i="40"/>
  <c r="L15" i="40" s="1"/>
  <c r="AD32" i="40"/>
  <c r="AH14" i="40"/>
  <c r="AF31" i="35" s="1"/>
  <c r="AG14" i="40"/>
  <c r="AE31" i="35" s="1"/>
  <c r="AF14" i="40"/>
  <c r="AD31" i="35" s="1"/>
  <c r="AI14" i="40"/>
  <c r="AG31" i="35" s="1"/>
  <c r="AC71" i="40"/>
  <c r="AD54" i="40"/>
  <c r="AD70" i="40" s="1"/>
  <c r="AD48" i="40"/>
  <c r="AD14" i="40"/>
  <c r="AB31" i="35" s="1"/>
  <c r="AC14" i="40"/>
  <c r="AA31" i="35" s="1"/>
  <c r="AB14" i="40"/>
  <c r="Z31" i="35" s="1"/>
  <c r="AA14" i="40"/>
  <c r="Y31" i="35" s="1"/>
  <c r="L43" i="39"/>
  <c r="L42" i="39"/>
  <c r="D122" i="39" s="1"/>
  <c r="L41" i="39"/>
  <c r="D41" i="39" s="1"/>
  <c r="L40" i="39"/>
  <c r="D160" i="39" s="1"/>
  <c r="L39" i="39"/>
  <c r="D79" i="39" s="1"/>
  <c r="L38" i="39"/>
  <c r="D38" i="39" s="1"/>
  <c r="L37" i="39"/>
  <c r="D277" i="39" s="1"/>
  <c r="L36" i="39"/>
  <c r="D36" i="39" s="1"/>
  <c r="L35" i="39"/>
  <c r="D115" i="39" s="1"/>
  <c r="L34" i="39"/>
  <c r="D114" i="39" s="1"/>
  <c r="L33" i="39"/>
  <c r="D33" i="39" s="1"/>
  <c r="L32" i="39"/>
  <c r="D32" i="39" s="1"/>
  <c r="L31" i="39"/>
  <c r="D71" i="39" s="1"/>
  <c r="L30" i="39"/>
  <c r="L29" i="39"/>
  <c r="D29" i="39" s="1"/>
  <c r="L28" i="39"/>
  <c r="D108" i="39" s="1"/>
  <c r="L27" i="39"/>
  <c r="D67" i="39" s="1"/>
  <c r="L26" i="39"/>
  <c r="D66" i="39" s="1"/>
  <c r="L25" i="39"/>
  <c r="D25" i="39" s="1"/>
  <c r="L24" i="39"/>
  <c r="D24" i="39" s="1"/>
  <c r="L23" i="39"/>
  <c r="D63" i="39" s="1"/>
  <c r="L22" i="39"/>
  <c r="D22" i="39" s="1"/>
  <c r="L21" i="39"/>
  <c r="D21" i="39" s="1"/>
  <c r="L20" i="39"/>
  <c r="D20" i="39" s="1"/>
  <c r="L19" i="39"/>
  <c r="D99" i="39" s="1"/>
  <c r="L18" i="39"/>
  <c r="D58" i="39" s="1"/>
  <c r="L17" i="39"/>
  <c r="D17" i="39" s="1"/>
  <c r="L16" i="39"/>
  <c r="D16" i="39" s="1"/>
  <c r="L15" i="39"/>
  <c r="D95" i="39" s="1"/>
  <c r="L14" i="39"/>
  <c r="L13" i="39"/>
  <c r="D13" i="39" s="1"/>
  <c r="L12" i="39"/>
  <c r="D52" i="39" s="1"/>
  <c r="L11" i="39"/>
  <c r="D51" i="39" s="1"/>
  <c r="L10" i="39"/>
  <c r="L9" i="39"/>
  <c r="D9" i="39" s="1"/>
  <c r="L8" i="39"/>
  <c r="D8" i="39" s="1"/>
  <c r="L7" i="39"/>
  <c r="D207" i="39" s="1"/>
  <c r="L6" i="39"/>
  <c r="D6" i="39" s="1"/>
  <c r="L5" i="39"/>
  <c r="D5" i="39" s="1"/>
  <c r="L4" i="39"/>
  <c r="D124" i="39" s="1"/>
  <c r="AF482" i="34"/>
  <c r="AF158" i="34"/>
  <c r="AF194" i="34"/>
  <c r="AF230" i="34"/>
  <c r="AF266" i="34"/>
  <c r="AF302" i="34"/>
  <c r="AF338" i="34"/>
  <c r="AF374" i="34"/>
  <c r="AF410" i="34"/>
  <c r="AF446" i="34"/>
  <c r="AF518" i="34"/>
  <c r="AF554" i="34"/>
  <c r="AF122" i="34"/>
  <c r="D225" i="34"/>
  <c r="D224" i="34"/>
  <c r="D223" i="34"/>
  <c r="D222" i="34"/>
  <c r="D221" i="34"/>
  <c r="D220" i="34"/>
  <c r="D219" i="34"/>
  <c r="D218" i="34"/>
  <c r="D122" i="34"/>
  <c r="D210" i="34"/>
  <c r="C225" i="34"/>
  <c r="J94" i="34"/>
  <c r="C224" i="34" s="1"/>
  <c r="J93" i="34"/>
  <c r="C223" i="34" s="1"/>
  <c r="AC584" i="34" s="1"/>
  <c r="J92" i="34"/>
  <c r="C222" i="34" s="1"/>
  <c r="AC578" i="34" s="1"/>
  <c r="J91" i="34"/>
  <c r="C221" i="34" s="1"/>
  <c r="AC572" i="34" s="1"/>
  <c r="J90" i="34"/>
  <c r="C220" i="34" s="1"/>
  <c r="AC566" i="34" s="1"/>
  <c r="J89" i="34"/>
  <c r="C219" i="34" s="1"/>
  <c r="AC560" i="34" s="1"/>
  <c r="J88" i="34"/>
  <c r="C218" i="34" s="1"/>
  <c r="AC554" i="34" s="1"/>
  <c r="C217" i="34"/>
  <c r="J87" i="34"/>
  <c r="C216" i="34" s="1"/>
  <c r="J86" i="34"/>
  <c r="C215" i="34" s="1"/>
  <c r="AC548" i="34" s="1"/>
  <c r="J85" i="34"/>
  <c r="C214" i="34" s="1"/>
  <c r="AC542" i="34" s="1"/>
  <c r="J84" i="34"/>
  <c r="C213" i="34" s="1"/>
  <c r="AC536" i="34" s="1"/>
  <c r="J83" i="34"/>
  <c r="C212" i="34" s="1"/>
  <c r="AC530" i="34" s="1"/>
  <c r="J82" i="34"/>
  <c r="C211" i="34" s="1"/>
  <c r="AC524" i="34" s="1"/>
  <c r="J81" i="34"/>
  <c r="C210" i="34" s="1"/>
  <c r="AC518" i="34" s="1"/>
  <c r="C209" i="34"/>
  <c r="J80" i="34"/>
  <c r="C208" i="34" s="1"/>
  <c r="J79" i="34"/>
  <c r="C207" i="34" s="1"/>
  <c r="AC512" i="34" s="1"/>
  <c r="J78" i="34"/>
  <c r="C206" i="34" s="1"/>
  <c r="AC506" i="34" s="1"/>
  <c r="J77" i="34"/>
  <c r="C205" i="34" s="1"/>
  <c r="AC500" i="34" s="1"/>
  <c r="J76" i="34"/>
  <c r="C204" i="34" s="1"/>
  <c r="AC494" i="34" s="1"/>
  <c r="J75" i="34"/>
  <c r="C203" i="34" s="1"/>
  <c r="AC488" i="34" s="1"/>
  <c r="J74" i="34"/>
  <c r="C202" i="34" s="1"/>
  <c r="AC482" i="34" s="1"/>
  <c r="C201" i="34"/>
  <c r="C200" i="34"/>
  <c r="J72" i="34"/>
  <c r="C199" i="34" s="1"/>
  <c r="AC476" i="34" s="1"/>
  <c r="J71" i="34"/>
  <c r="C198" i="34" s="1"/>
  <c r="AC470" i="34" s="1"/>
  <c r="J70" i="34"/>
  <c r="C197" i="34" s="1"/>
  <c r="AC464" i="34" s="1"/>
  <c r="J69" i="34"/>
  <c r="C196" i="34" s="1"/>
  <c r="AC458" i="34" s="1"/>
  <c r="J68" i="34"/>
  <c r="C195" i="34" s="1"/>
  <c r="AC452" i="34" s="1"/>
  <c r="J67" i="34"/>
  <c r="C194" i="34" s="1"/>
  <c r="AC446" i="34" s="1"/>
  <c r="C193" i="34"/>
  <c r="J66" i="34"/>
  <c r="C192" i="34" s="1"/>
  <c r="J65" i="34"/>
  <c r="C191" i="34" s="1"/>
  <c r="AC440" i="34" s="1"/>
  <c r="J64" i="34"/>
  <c r="C190" i="34" s="1"/>
  <c r="AC434" i="34" s="1"/>
  <c r="J63" i="34"/>
  <c r="C189" i="34" s="1"/>
  <c r="AC428" i="34" s="1"/>
  <c r="J62" i="34"/>
  <c r="C188" i="34" s="1"/>
  <c r="AC422" i="34" s="1"/>
  <c r="J61" i="34"/>
  <c r="C187" i="34" s="1"/>
  <c r="AC416" i="34" s="1"/>
  <c r="J60" i="34"/>
  <c r="C186" i="34" s="1"/>
  <c r="AC410" i="34" s="1"/>
  <c r="C185" i="34"/>
  <c r="J59" i="34"/>
  <c r="C184" i="34" s="1"/>
  <c r="J58" i="34"/>
  <c r="C183" i="34" s="1"/>
  <c r="AC404" i="34" s="1"/>
  <c r="J57" i="34"/>
  <c r="C182" i="34" s="1"/>
  <c r="AC398" i="34" s="1"/>
  <c r="J56" i="34"/>
  <c r="C181" i="34" s="1"/>
  <c r="AC392" i="34" s="1"/>
  <c r="J55" i="34"/>
  <c r="C180" i="34" s="1"/>
  <c r="AC386" i="34" s="1"/>
  <c r="J54" i="34"/>
  <c r="C179" i="34" s="1"/>
  <c r="AC380" i="34" s="1"/>
  <c r="J53" i="34"/>
  <c r="C178" i="34" s="1"/>
  <c r="AC374" i="34" s="1"/>
  <c r="C177" i="34"/>
  <c r="J52" i="34"/>
  <c r="C176" i="34" s="1"/>
  <c r="J51" i="34"/>
  <c r="C175" i="34" s="1"/>
  <c r="AC368" i="34" s="1"/>
  <c r="J50" i="34"/>
  <c r="C174" i="34" s="1"/>
  <c r="AC362" i="34" s="1"/>
  <c r="J49" i="34"/>
  <c r="C173" i="34" s="1"/>
  <c r="AC356" i="34" s="1"/>
  <c r="J48" i="34"/>
  <c r="C172" i="34" s="1"/>
  <c r="AC350" i="34" s="1"/>
  <c r="J47" i="34"/>
  <c r="C171" i="34" s="1"/>
  <c r="AC344" i="34" s="1"/>
  <c r="J46" i="34"/>
  <c r="C170" i="34" s="1"/>
  <c r="AC338" i="34" s="1"/>
  <c r="C169" i="34"/>
  <c r="J45" i="34"/>
  <c r="C168" i="34" s="1"/>
  <c r="J44" i="34"/>
  <c r="C167" i="34" s="1"/>
  <c r="AC332" i="34" s="1"/>
  <c r="J43" i="34"/>
  <c r="C166" i="34" s="1"/>
  <c r="AC326" i="34" s="1"/>
  <c r="J42" i="34"/>
  <c r="C165" i="34" s="1"/>
  <c r="AC320" i="34" s="1"/>
  <c r="J41" i="34"/>
  <c r="C164" i="34" s="1"/>
  <c r="AC314" i="34" s="1"/>
  <c r="J40" i="34"/>
  <c r="C163" i="34" s="1"/>
  <c r="AC308" i="34" s="1"/>
  <c r="J39" i="34"/>
  <c r="C162" i="34" s="1"/>
  <c r="AC302" i="34" s="1"/>
  <c r="C161" i="34"/>
  <c r="J38" i="34"/>
  <c r="C160" i="34" s="1"/>
  <c r="J37" i="34"/>
  <c r="C159" i="34" s="1"/>
  <c r="AC296" i="34" s="1"/>
  <c r="J36" i="34"/>
  <c r="C158" i="34" s="1"/>
  <c r="AC290" i="34" s="1"/>
  <c r="J35" i="34"/>
  <c r="C157" i="34" s="1"/>
  <c r="AC284" i="34" s="1"/>
  <c r="J34" i="34"/>
  <c r="C156" i="34" s="1"/>
  <c r="AC278" i="34" s="1"/>
  <c r="J33" i="34"/>
  <c r="C155" i="34" s="1"/>
  <c r="AC272" i="34" s="1"/>
  <c r="J32" i="34"/>
  <c r="C154" i="34" s="1"/>
  <c r="AC266" i="34" s="1"/>
  <c r="C153" i="34"/>
  <c r="J31" i="34"/>
  <c r="C152" i="34" s="1"/>
  <c r="J30" i="34"/>
  <c r="C151" i="34" s="1"/>
  <c r="AC260" i="34" s="1"/>
  <c r="J29" i="34"/>
  <c r="C150" i="34" s="1"/>
  <c r="AC254" i="34" s="1"/>
  <c r="J28" i="34"/>
  <c r="C149" i="34" s="1"/>
  <c r="AC248" i="34" s="1"/>
  <c r="J27" i="34"/>
  <c r="C148" i="34" s="1"/>
  <c r="AC242" i="34" s="1"/>
  <c r="J26" i="34"/>
  <c r="C147" i="34" s="1"/>
  <c r="AC236" i="34" s="1"/>
  <c r="J25" i="34"/>
  <c r="C146" i="34" s="1"/>
  <c r="AC230" i="34" s="1"/>
  <c r="C145" i="34"/>
  <c r="J24" i="34"/>
  <c r="C144" i="34" s="1"/>
  <c r="J23" i="34"/>
  <c r="C143" i="34" s="1"/>
  <c r="AC224" i="34" s="1"/>
  <c r="J22" i="34"/>
  <c r="C142" i="34" s="1"/>
  <c r="AC218" i="34" s="1"/>
  <c r="J21" i="34"/>
  <c r="C141" i="34" s="1"/>
  <c r="AC212" i="34" s="1"/>
  <c r="J20" i="34"/>
  <c r="C140" i="34" s="1"/>
  <c r="AC206" i="34" s="1"/>
  <c r="J19" i="34"/>
  <c r="C139" i="34" s="1"/>
  <c r="AC200" i="34" s="1"/>
  <c r="J18" i="34"/>
  <c r="C138" i="34" s="1"/>
  <c r="AC194" i="34" s="1"/>
  <c r="C137" i="34"/>
  <c r="J17" i="34"/>
  <c r="C136" i="34" s="1"/>
  <c r="J16" i="34"/>
  <c r="C135" i="34" s="1"/>
  <c r="AC188" i="34" s="1"/>
  <c r="J15" i="34"/>
  <c r="C134" i="34" s="1"/>
  <c r="AC182" i="34" s="1"/>
  <c r="J14" i="34"/>
  <c r="C133" i="34" s="1"/>
  <c r="AC176" i="34" s="1"/>
  <c r="J13" i="34"/>
  <c r="C132" i="34" s="1"/>
  <c r="AC170" i="34" s="1"/>
  <c r="J12" i="34"/>
  <c r="C131" i="34" s="1"/>
  <c r="AC164" i="34" s="1"/>
  <c r="J11" i="34"/>
  <c r="C130" i="34" s="1"/>
  <c r="AC158" i="34" s="1"/>
  <c r="C129" i="34"/>
  <c r="J10" i="34"/>
  <c r="C128" i="34" s="1"/>
  <c r="J9" i="34"/>
  <c r="C127" i="34" s="1"/>
  <c r="AC152" i="34" s="1"/>
  <c r="J8" i="34"/>
  <c r="C126" i="34" s="1"/>
  <c r="AC146" i="34" s="1"/>
  <c r="J7" i="34"/>
  <c r="C125" i="34" s="1"/>
  <c r="AC140" i="34" s="1"/>
  <c r="J6" i="34"/>
  <c r="C124" i="34" s="1"/>
  <c r="AC134" i="34" s="1"/>
  <c r="AK68" i="40" l="1"/>
  <c r="AK32" i="40" s="1"/>
  <c r="AL68" i="40"/>
  <c r="AL32" i="40" s="1"/>
  <c r="AJ68" i="40"/>
  <c r="AJ32" i="40" s="1"/>
  <c r="AI68" i="40"/>
  <c r="AI32" i="40" s="1"/>
  <c r="AE15" i="40" s="1"/>
  <c r="AC32" i="35" s="1"/>
  <c r="AH68" i="40"/>
  <c r="AG68" i="40"/>
  <c r="AF32" i="40"/>
  <c r="AF71" i="40"/>
  <c r="J32" i="35"/>
  <c r="AJ66" i="40"/>
  <c r="AI71" i="40"/>
  <c r="AJ15" i="40"/>
  <c r="AH32" i="35" s="1"/>
  <c r="AJ12" i="40"/>
  <c r="AH29" i="35" s="1"/>
  <c r="F12" i="40"/>
  <c r="D29" i="35" s="1"/>
  <c r="F15" i="40"/>
  <c r="D32" i="35" s="1"/>
  <c r="AD66" i="40"/>
  <c r="AD55" i="40"/>
  <c r="AL34" i="40"/>
  <c r="AK34" i="40"/>
  <c r="AJ34" i="40"/>
  <c r="AI34" i="40"/>
  <c r="AG34" i="40"/>
  <c r="AE34" i="40"/>
  <c r="AF34" i="40"/>
  <c r="AD34" i="40"/>
  <c r="AH34" i="40"/>
  <c r="AC34" i="40"/>
  <c r="AE12" i="40"/>
  <c r="AC29" i="35" s="1"/>
  <c r="L12" i="40"/>
  <c r="J29" i="35" s="1"/>
  <c r="D31" i="39"/>
  <c r="D15" i="39"/>
  <c r="D23" i="39"/>
  <c r="D11" i="39"/>
  <c r="D28" i="39"/>
  <c r="D34" i="39"/>
  <c r="D39" i="39"/>
  <c r="D40" i="39"/>
  <c r="D111" i="39"/>
  <c r="D213" i="39"/>
  <c r="D87" i="39"/>
  <c r="D167" i="39"/>
  <c r="D241" i="39"/>
  <c r="F164" i="39"/>
  <c r="F190" i="39" s="1"/>
  <c r="D27" i="39"/>
  <c r="D42" i="39"/>
  <c r="D55" i="39"/>
  <c r="D68" i="39"/>
  <c r="D82" i="39"/>
  <c r="D98" i="39"/>
  <c r="D103" i="39"/>
  <c r="D144" i="39"/>
  <c r="D191" i="39"/>
  <c r="D199" i="39"/>
  <c r="D209" i="39"/>
  <c r="D273" i="39"/>
  <c r="F44" i="39"/>
  <c r="F49" i="39" s="1"/>
  <c r="F204" i="39"/>
  <c r="F226" i="39" s="1"/>
  <c r="F4" i="39"/>
  <c r="F20" i="39" s="1"/>
  <c r="D7" i="39"/>
  <c r="D12" i="39"/>
  <c r="D19" i="39"/>
  <c r="D119" i="39"/>
  <c r="D127" i="39"/>
  <c r="F84" i="39"/>
  <c r="F102" i="39" s="1"/>
  <c r="F244" i="39"/>
  <c r="F263" i="39" s="1"/>
  <c r="D18" i="39"/>
  <c r="D35" i="39"/>
  <c r="D47" i="39"/>
  <c r="F124" i="39"/>
  <c r="F139" i="39" s="1"/>
  <c r="D244" i="39"/>
  <c r="D164" i="39"/>
  <c r="D204" i="39"/>
  <c r="D4" i="39"/>
  <c r="D254" i="39"/>
  <c r="D214" i="39"/>
  <c r="D174" i="39"/>
  <c r="D134" i="39"/>
  <c r="D54" i="39"/>
  <c r="D94" i="39"/>
  <c r="D14" i="39"/>
  <c r="D260" i="39"/>
  <c r="D220" i="39"/>
  <c r="D180" i="39"/>
  <c r="D140" i="39"/>
  <c r="D100" i="39"/>
  <c r="D60" i="39"/>
  <c r="D270" i="39"/>
  <c r="D230" i="39"/>
  <c r="D190" i="39"/>
  <c r="D150" i="39"/>
  <c r="D70" i="39"/>
  <c r="D110" i="39"/>
  <c r="D30" i="39"/>
  <c r="D276" i="39"/>
  <c r="D236" i="39"/>
  <c r="D156" i="39"/>
  <c r="D116" i="39"/>
  <c r="D76" i="39"/>
  <c r="D44" i="39"/>
  <c r="D84" i="39"/>
  <c r="D250" i="39"/>
  <c r="D170" i="39"/>
  <c r="D90" i="39"/>
  <c r="D10" i="39"/>
  <c r="D210" i="39"/>
  <c r="D50" i="39"/>
  <c r="D130" i="39"/>
  <c r="D256" i="39"/>
  <c r="D216" i="39"/>
  <c r="D176" i="39"/>
  <c r="D96" i="39"/>
  <c r="D56" i="39"/>
  <c r="D136" i="39"/>
  <c r="D266" i="39"/>
  <c r="D226" i="39"/>
  <c r="D146" i="39"/>
  <c r="D106" i="39"/>
  <c r="D26" i="39"/>
  <c r="D186" i="39"/>
  <c r="D272" i="39"/>
  <c r="D232" i="39"/>
  <c r="D192" i="39"/>
  <c r="D112" i="39"/>
  <c r="D72" i="39"/>
  <c r="D152" i="39"/>
  <c r="D196" i="39"/>
  <c r="D246" i="39"/>
  <c r="D166" i="39"/>
  <c r="D86" i="39"/>
  <c r="D126" i="39"/>
  <c r="D46" i="39"/>
  <c r="D252" i="39"/>
  <c r="D212" i="39"/>
  <c r="D132" i="39"/>
  <c r="D262" i="39"/>
  <c r="D222" i="39"/>
  <c r="D182" i="39"/>
  <c r="D142" i="39"/>
  <c r="D102" i="39"/>
  <c r="D62" i="39"/>
  <c r="D268" i="39"/>
  <c r="D228" i="39"/>
  <c r="D188" i="39"/>
  <c r="D148" i="39"/>
  <c r="D278" i="39"/>
  <c r="D198" i="39"/>
  <c r="D158" i="39"/>
  <c r="D118" i="39"/>
  <c r="D238" i="39"/>
  <c r="D78" i="39"/>
  <c r="D283" i="39"/>
  <c r="D243" i="39"/>
  <c r="D163" i="39"/>
  <c r="D203" i="39"/>
  <c r="D43" i="39"/>
  <c r="D83" i="39"/>
  <c r="D123" i="39"/>
  <c r="D92" i="39"/>
  <c r="D172" i="39"/>
  <c r="D206" i="39"/>
  <c r="D248" i="39"/>
  <c r="D208" i="39"/>
  <c r="D168" i="39"/>
  <c r="D128" i="39"/>
  <c r="D48" i="39"/>
  <c r="D88" i="39"/>
  <c r="D258" i="39"/>
  <c r="D218" i="39"/>
  <c r="D138" i="39"/>
  <c r="D178" i="39"/>
  <c r="D264" i="39"/>
  <c r="D224" i="39"/>
  <c r="D184" i="39"/>
  <c r="D64" i="39"/>
  <c r="D104" i="39"/>
  <c r="D274" i="39"/>
  <c r="D234" i="39"/>
  <c r="D194" i="39"/>
  <c r="D154" i="39"/>
  <c r="D280" i="39"/>
  <c r="D240" i="39"/>
  <c r="D200" i="39"/>
  <c r="D80" i="39"/>
  <c r="D120" i="39"/>
  <c r="D74" i="39"/>
  <c r="D257" i="39"/>
  <c r="D247" i="39"/>
  <c r="D211" i="39"/>
  <c r="D171" i="39"/>
  <c r="D255" i="39"/>
  <c r="D215" i="39"/>
  <c r="D135" i="39"/>
  <c r="D259" i="39"/>
  <c r="D219" i="39"/>
  <c r="D179" i="39"/>
  <c r="D139" i="39"/>
  <c r="D263" i="39"/>
  <c r="D223" i="39"/>
  <c r="D143" i="39"/>
  <c r="D267" i="39"/>
  <c r="D227" i="39"/>
  <c r="D147" i="39"/>
  <c r="D187" i="39"/>
  <c r="D271" i="39"/>
  <c r="D151" i="39"/>
  <c r="D275" i="39"/>
  <c r="D195" i="39"/>
  <c r="D155" i="39"/>
  <c r="D37" i="39"/>
  <c r="D279" i="39"/>
  <c r="D159" i="39"/>
  <c r="D282" i="39"/>
  <c r="D59" i="39"/>
  <c r="D75" i="39"/>
  <c r="F118" i="39"/>
  <c r="F114" i="39"/>
  <c r="F110" i="39"/>
  <c r="F106" i="39"/>
  <c r="F94" i="39"/>
  <c r="F90" i="39"/>
  <c r="D91" i="39"/>
  <c r="D107" i="39"/>
  <c r="D162" i="39"/>
  <c r="D183" i="39"/>
  <c r="D242" i="39"/>
  <c r="D251" i="39"/>
  <c r="D205" i="39"/>
  <c r="D165" i="39"/>
  <c r="D125" i="39"/>
  <c r="D85" i="39"/>
  <c r="D45" i="39"/>
  <c r="D169" i="39"/>
  <c r="D249" i="39"/>
  <c r="D129" i="39"/>
  <c r="D89" i="39"/>
  <c r="D49" i="39"/>
  <c r="D173" i="39"/>
  <c r="D253" i="39"/>
  <c r="D133" i="39"/>
  <c r="D93" i="39"/>
  <c r="D53" i="39"/>
  <c r="D217" i="39"/>
  <c r="D177" i="39"/>
  <c r="D137" i="39"/>
  <c r="D97" i="39"/>
  <c r="D57" i="39"/>
  <c r="D181" i="39"/>
  <c r="D261" i="39"/>
  <c r="D221" i="39"/>
  <c r="D141" i="39"/>
  <c r="D101" i="39"/>
  <c r="D61" i="39"/>
  <c r="D185" i="39"/>
  <c r="D225" i="39"/>
  <c r="D145" i="39"/>
  <c r="D105" i="39"/>
  <c r="D65" i="39"/>
  <c r="D189" i="39"/>
  <c r="D229" i="39"/>
  <c r="D269" i="39"/>
  <c r="D149" i="39"/>
  <c r="D109" i="39"/>
  <c r="D69" i="39"/>
  <c r="D233" i="39"/>
  <c r="D193" i="39"/>
  <c r="D153" i="39"/>
  <c r="D113" i="39"/>
  <c r="D73" i="39"/>
  <c r="D197" i="39"/>
  <c r="D157" i="39"/>
  <c r="D117" i="39"/>
  <c r="D77" i="39"/>
  <c r="D131" i="39"/>
  <c r="D175" i="39"/>
  <c r="D202" i="39"/>
  <c r="D231" i="39"/>
  <c r="D235" i="39"/>
  <c r="D237" i="39"/>
  <c r="D239" i="39"/>
  <c r="D245" i="39"/>
  <c r="D265" i="39"/>
  <c r="D281" i="39"/>
  <c r="D201" i="39"/>
  <c r="D81" i="39"/>
  <c r="D121" i="39"/>
  <c r="D161" i="39"/>
  <c r="F280" i="39" l="1"/>
  <c r="K15" i="40"/>
  <c r="I32" i="35" s="1"/>
  <c r="P15" i="40"/>
  <c r="N32" i="35" s="1"/>
  <c r="P12" i="40"/>
  <c r="N29" i="35" s="1"/>
  <c r="AG32" i="40"/>
  <c r="AG71" i="40"/>
  <c r="AH71" i="40"/>
  <c r="AH32" i="40"/>
  <c r="AT15" i="40"/>
  <c r="AR32" i="35" s="1"/>
  <c r="AT12" i="40"/>
  <c r="AR29" i="35" s="1"/>
  <c r="AO15" i="40"/>
  <c r="AL15" i="40" s="1"/>
  <c r="AJ32" i="35" s="1"/>
  <c r="AO12" i="40"/>
  <c r="AT18" i="40"/>
  <c r="AR35" i="35" s="1"/>
  <c r="AT13" i="40"/>
  <c r="AR30" i="35" s="1"/>
  <c r="AT8" i="40"/>
  <c r="AR25" i="35" s="1"/>
  <c r="AI15" i="40"/>
  <c r="AG32" i="35" s="1"/>
  <c r="AH15" i="40"/>
  <c r="AF32" i="35" s="1"/>
  <c r="AG15" i="40"/>
  <c r="AE32" i="35" s="1"/>
  <c r="AF15" i="40"/>
  <c r="AD32" i="35" s="1"/>
  <c r="AF12" i="40"/>
  <c r="AD29" i="35" s="1"/>
  <c r="AG12" i="40"/>
  <c r="AE29" i="35" s="1"/>
  <c r="AI12" i="40"/>
  <c r="AG29" i="35" s="1"/>
  <c r="AH12" i="40"/>
  <c r="AF29" i="35" s="1"/>
  <c r="Z18" i="40"/>
  <c r="X35" i="35" s="1"/>
  <c r="Z13" i="40"/>
  <c r="X30" i="35" s="1"/>
  <c r="Z8" i="40"/>
  <c r="X25" i="35" s="1"/>
  <c r="AN15" i="40"/>
  <c r="AL32" i="35" s="1"/>
  <c r="AM15" i="40"/>
  <c r="AK32" i="35" s="1"/>
  <c r="AD30" i="40"/>
  <c r="F10" i="40" s="1"/>
  <c r="D27" i="35" s="1"/>
  <c r="AE30" i="40"/>
  <c r="L10" i="40" s="1"/>
  <c r="J27" i="35" s="1"/>
  <c r="AF30" i="40"/>
  <c r="P10" i="40" s="1"/>
  <c r="N27" i="35" s="1"/>
  <c r="AD71" i="40"/>
  <c r="AG30" i="40"/>
  <c r="U10" i="40" s="1"/>
  <c r="S27" i="35" s="1"/>
  <c r="AC30" i="40"/>
  <c r="AH30" i="40"/>
  <c r="Z10" i="40" s="1"/>
  <c r="X27" i="35" s="1"/>
  <c r="F18" i="40"/>
  <c r="D35" i="35" s="1"/>
  <c r="F13" i="40"/>
  <c r="D30" i="35" s="1"/>
  <c r="F8" i="40"/>
  <c r="D25" i="35" s="1"/>
  <c r="O12" i="40"/>
  <c r="M29" i="35" s="1"/>
  <c r="N12" i="40"/>
  <c r="L29" i="35" s="1"/>
  <c r="M12" i="40"/>
  <c r="K29" i="35" s="1"/>
  <c r="L18" i="40"/>
  <c r="J35" i="35" s="1"/>
  <c r="L13" i="40"/>
  <c r="J30" i="35" s="1"/>
  <c r="L8" i="40"/>
  <c r="J25" i="35" s="1"/>
  <c r="AI30" i="40"/>
  <c r="AE10" i="40" s="1"/>
  <c r="AC27" i="35" s="1"/>
  <c r="P8" i="40"/>
  <c r="N25" i="35" s="1"/>
  <c r="P18" i="40"/>
  <c r="N35" i="35" s="1"/>
  <c r="P13" i="40"/>
  <c r="N30" i="35" s="1"/>
  <c r="N15" i="40"/>
  <c r="L32" i="35" s="1"/>
  <c r="O15" i="40"/>
  <c r="M32" i="35" s="1"/>
  <c r="AD12" i="34" s="1"/>
  <c r="M15" i="40"/>
  <c r="K32" i="35" s="1"/>
  <c r="U18" i="40"/>
  <c r="S35" i="35" s="1"/>
  <c r="U13" i="40"/>
  <c r="S30" i="35" s="1"/>
  <c r="U8" i="40"/>
  <c r="S25" i="35" s="1"/>
  <c r="AE18" i="40"/>
  <c r="AC35" i="35" s="1"/>
  <c r="AE13" i="40"/>
  <c r="AC30" i="35" s="1"/>
  <c r="AE8" i="40"/>
  <c r="AC25" i="35" s="1"/>
  <c r="AK66" i="40"/>
  <c r="AJ71" i="40"/>
  <c r="AJ30" i="40"/>
  <c r="AJ10" i="40" s="1"/>
  <c r="AH27" i="35" s="1"/>
  <c r="AJ18" i="40"/>
  <c r="AH35" i="35" s="1"/>
  <c r="AJ13" i="40"/>
  <c r="AH30" i="35" s="1"/>
  <c r="AJ8" i="40"/>
  <c r="AH25" i="35" s="1"/>
  <c r="H12" i="40"/>
  <c r="F29" i="35" s="1"/>
  <c r="G12" i="40"/>
  <c r="E29" i="35" s="1"/>
  <c r="K12" i="40"/>
  <c r="I29" i="35" s="1"/>
  <c r="J12" i="40"/>
  <c r="H29" i="35" s="1"/>
  <c r="I12" i="40"/>
  <c r="G29" i="35" s="1"/>
  <c r="J15" i="40"/>
  <c r="H32" i="35" s="1"/>
  <c r="I15" i="40"/>
  <c r="G32" i="35" s="1"/>
  <c r="H15" i="40"/>
  <c r="F32" i="35" s="1"/>
  <c r="G15" i="40"/>
  <c r="E32" i="35" s="1"/>
  <c r="AO18" i="40"/>
  <c r="AM35" i="35" s="1"/>
  <c r="AO13" i="40"/>
  <c r="AM30" i="35" s="1"/>
  <c r="AO8" i="40"/>
  <c r="AM25" i="35" s="1"/>
  <c r="AM12" i="40"/>
  <c r="AK29" i="35" s="1"/>
  <c r="AL12" i="40"/>
  <c r="AJ29" i="35" s="1"/>
  <c r="AK12" i="40"/>
  <c r="AI29" i="35" s="1"/>
  <c r="AN12" i="40"/>
  <c r="AL29" i="35" s="1"/>
  <c r="F254" i="39"/>
  <c r="F248" i="39"/>
  <c r="F264" i="39"/>
  <c r="F261" i="39"/>
  <c r="F268" i="39"/>
  <c r="F245" i="39"/>
  <c r="F249" i="39"/>
  <c r="F257" i="39"/>
  <c r="F148" i="39"/>
  <c r="F272" i="39"/>
  <c r="F130" i="39"/>
  <c r="F138" i="39"/>
  <c r="F253" i="39"/>
  <c r="F265" i="39"/>
  <c r="F269" i="39"/>
  <c r="F273" i="39"/>
  <c r="F251" i="39"/>
  <c r="F271" i="39"/>
  <c r="F259" i="39"/>
  <c r="F86" i="39"/>
  <c r="F98" i="39"/>
  <c r="F260" i="39"/>
  <c r="F255" i="39"/>
  <c r="F267" i="39"/>
  <c r="F277" i="39"/>
  <c r="F159" i="39"/>
  <c r="F143" i="39"/>
  <c r="F281" i="39"/>
  <c r="F132" i="39"/>
  <c r="F154" i="39"/>
  <c r="F158" i="39"/>
  <c r="F162" i="39"/>
  <c r="F140" i="39"/>
  <c r="F144" i="39"/>
  <c r="F160" i="39"/>
  <c r="F258" i="39"/>
  <c r="F275" i="39"/>
  <c r="F283" i="39"/>
  <c r="F262" i="39"/>
  <c r="F276" i="39"/>
  <c r="F246" i="39"/>
  <c r="F270" i="39"/>
  <c r="F279" i="39"/>
  <c r="F278" i="39"/>
  <c r="F252" i="39"/>
  <c r="F256" i="39"/>
  <c r="F122" i="39"/>
  <c r="F196" i="39"/>
  <c r="F177" i="39"/>
  <c r="F127" i="39"/>
  <c r="F146" i="39"/>
  <c r="F174" i="39"/>
  <c r="F116" i="39"/>
  <c r="F113" i="39"/>
  <c r="F282" i="39"/>
  <c r="F119" i="39"/>
  <c r="F155" i="39"/>
  <c r="F147" i="39"/>
  <c r="F151" i="39"/>
  <c r="F129" i="39"/>
  <c r="F135" i="39"/>
  <c r="F126" i="39"/>
  <c r="F103" i="39"/>
  <c r="F220" i="39"/>
  <c r="F210" i="39"/>
  <c r="F236" i="39"/>
  <c r="F239" i="39"/>
  <c r="F141" i="39"/>
  <c r="F223" i="39"/>
  <c r="F209" i="39"/>
  <c r="F217" i="39"/>
  <c r="F225" i="39"/>
  <c r="F229" i="39"/>
  <c r="F134" i="39"/>
  <c r="F242" i="39"/>
  <c r="F213" i="39"/>
  <c r="F241" i="39"/>
  <c r="F142" i="39"/>
  <c r="F100" i="39"/>
  <c r="F97" i="39"/>
  <c r="F150" i="39"/>
  <c r="F87" i="39"/>
  <c r="F16" i="39"/>
  <c r="F40" i="39"/>
  <c r="F221" i="39"/>
  <c r="F237" i="39"/>
  <c r="F36" i="39"/>
  <c r="F8" i="39"/>
  <c r="F131" i="39"/>
  <c r="F235" i="39"/>
  <c r="F232" i="39"/>
  <c r="F136" i="39"/>
  <c r="F238" i="39"/>
  <c r="F234" i="39"/>
  <c r="F231" i="39"/>
  <c r="F230" i="39"/>
  <c r="F228" i="39"/>
  <c r="F227" i="39"/>
  <c r="F152" i="39"/>
  <c r="F224" i="39"/>
  <c r="F156" i="39"/>
  <c r="F207" i="39"/>
  <c r="F73" i="39"/>
  <c r="F63" i="39"/>
  <c r="F60" i="39"/>
  <c r="F57" i="39"/>
  <c r="F50" i="39"/>
  <c r="F54" i="39"/>
  <c r="F47" i="39"/>
  <c r="F58" i="39"/>
  <c r="F233" i="39"/>
  <c r="F62" i="39"/>
  <c r="F12" i="39"/>
  <c r="F74" i="39"/>
  <c r="F32" i="39"/>
  <c r="F46" i="39"/>
  <c r="F66" i="39"/>
  <c r="F70" i="39"/>
  <c r="F78" i="39"/>
  <c r="F82" i="39"/>
  <c r="F28" i="39"/>
  <c r="F128" i="39"/>
  <c r="F71" i="39"/>
  <c r="F68" i="39"/>
  <c r="F24" i="39"/>
  <c r="F65" i="39"/>
  <c r="F55" i="39"/>
  <c r="F52" i="39"/>
  <c r="F79" i="39"/>
  <c r="F76" i="39"/>
  <c r="F195" i="39"/>
  <c r="F201" i="39"/>
  <c r="F192" i="39"/>
  <c r="F187" i="39"/>
  <c r="F179" i="39"/>
  <c r="F171" i="39"/>
  <c r="F165" i="39"/>
  <c r="F200" i="39"/>
  <c r="F191" i="39"/>
  <c r="F185" i="39"/>
  <c r="F176" i="39"/>
  <c r="F169" i="39"/>
  <c r="F184" i="39"/>
  <c r="F175" i="39"/>
  <c r="F168" i="39"/>
  <c r="F203" i="39"/>
  <c r="F197" i="39"/>
  <c r="F189" i="39"/>
  <c r="F181" i="39"/>
  <c r="F172" i="39"/>
  <c r="F193" i="39"/>
  <c r="F167" i="39"/>
  <c r="F178" i="39"/>
  <c r="F194" i="39"/>
  <c r="F188" i="39"/>
  <c r="F31" i="39"/>
  <c r="F43" i="39"/>
  <c r="F41" i="39"/>
  <c r="F38" i="39"/>
  <c r="F26" i="39"/>
  <c r="F21" i="39"/>
  <c r="F19" i="39"/>
  <c r="F9" i="39"/>
  <c r="F7" i="39"/>
  <c r="F42" i="39"/>
  <c r="F35" i="39"/>
  <c r="F39" i="39"/>
  <c r="F33" i="39"/>
  <c r="F29" i="39"/>
  <c r="F27" i="39"/>
  <c r="F22" i="39"/>
  <c r="F14" i="39"/>
  <c r="F37" i="39"/>
  <c r="F30" i="39"/>
  <c r="F18" i="39"/>
  <c r="F13" i="39"/>
  <c r="F34" i="39"/>
  <c r="F25" i="39"/>
  <c r="F23" i="39"/>
  <c r="F17" i="39"/>
  <c r="F15" i="39"/>
  <c r="F10" i="39"/>
  <c r="F5" i="39"/>
  <c r="F11" i="39"/>
  <c r="F6" i="39"/>
  <c r="F183" i="39"/>
  <c r="F166" i="39"/>
  <c r="F182" i="39"/>
  <c r="F198" i="39"/>
  <c r="F173" i="39"/>
  <c r="F145" i="39"/>
  <c r="F153" i="39"/>
  <c r="F133" i="39"/>
  <c r="F161" i="39"/>
  <c r="F149" i="39"/>
  <c r="F125" i="39"/>
  <c r="F157" i="39"/>
  <c r="F137" i="39"/>
  <c r="F163" i="39"/>
  <c r="F250" i="39"/>
  <c r="F274" i="39"/>
  <c r="F247" i="39"/>
  <c r="F266" i="39"/>
  <c r="F240" i="39"/>
  <c r="F216" i="39"/>
  <c r="F212" i="39"/>
  <c r="F222" i="39"/>
  <c r="F215" i="39"/>
  <c r="F211" i="39"/>
  <c r="F205" i="39"/>
  <c r="F243" i="39"/>
  <c r="F219" i="39"/>
  <c r="F214" i="39"/>
  <c r="F206" i="39"/>
  <c r="F218" i="39"/>
  <c r="F208" i="39"/>
  <c r="F199" i="39"/>
  <c r="F180" i="39"/>
  <c r="F170" i="39"/>
  <c r="F186" i="39"/>
  <c r="F202" i="39"/>
  <c r="F120" i="39"/>
  <c r="F109" i="39"/>
  <c r="F105" i="39"/>
  <c r="F99" i="39"/>
  <c r="F95" i="39"/>
  <c r="F91" i="39"/>
  <c r="F85" i="39"/>
  <c r="F101" i="39"/>
  <c r="F123" i="39"/>
  <c r="F112" i="39"/>
  <c r="F108" i="39"/>
  <c r="F104" i="39"/>
  <c r="F89" i="39"/>
  <c r="F117" i="39"/>
  <c r="F111" i="39"/>
  <c r="F93" i="39"/>
  <c r="F88" i="39"/>
  <c r="F121" i="39"/>
  <c r="F115" i="39"/>
  <c r="F107" i="39"/>
  <c r="F96" i="39"/>
  <c r="F92" i="39"/>
  <c r="F64" i="39"/>
  <c r="F67" i="39"/>
  <c r="F53" i="39"/>
  <c r="F83" i="39"/>
  <c r="F77" i="39"/>
  <c r="F69" i="39"/>
  <c r="F56" i="39"/>
  <c r="F51" i="39"/>
  <c r="F45" i="39"/>
  <c r="F80" i="39"/>
  <c r="F75" i="39"/>
  <c r="F61" i="39"/>
  <c r="F81" i="39"/>
  <c r="F72" i="39"/>
  <c r="F59" i="39"/>
  <c r="F48" i="39"/>
  <c r="J5" i="34"/>
  <c r="C123" i="34" s="1"/>
  <c r="AC128" i="34" s="1"/>
  <c r="J4" i="34"/>
  <c r="C122" i="34" s="1"/>
  <c r="AC122" i="34" s="1"/>
  <c r="T6" i="34"/>
  <c r="T7" i="34"/>
  <c r="T8" i="34"/>
  <c r="T9" i="34"/>
  <c r="T10" i="34"/>
  <c r="T11" i="34"/>
  <c r="T12" i="34"/>
  <c r="T13" i="34"/>
  <c r="T14" i="34"/>
  <c r="T15" i="34"/>
  <c r="T16" i="34"/>
  <c r="T17" i="34"/>
  <c r="T5" i="34"/>
  <c r="S6" i="34"/>
  <c r="S7" i="34"/>
  <c r="S8" i="34"/>
  <c r="S9" i="34"/>
  <c r="S10" i="34"/>
  <c r="S11" i="34"/>
  <c r="S12" i="34"/>
  <c r="S13" i="34"/>
  <c r="S14" i="34"/>
  <c r="S15" i="34"/>
  <c r="S16" i="34"/>
  <c r="S17" i="34"/>
  <c r="S5" i="34"/>
  <c r="AK15" i="40" l="1"/>
  <c r="AI32" i="35" s="1"/>
  <c r="AM29" i="35"/>
  <c r="AR12" i="40"/>
  <c r="AP29" i="35" s="1"/>
  <c r="AQ12" i="40"/>
  <c r="AO29" i="35" s="1"/>
  <c r="AP12" i="40"/>
  <c r="AN29" i="35" s="1"/>
  <c r="AS12" i="40"/>
  <c r="AQ29" i="35" s="1"/>
  <c r="AM32" i="35"/>
  <c r="AS15" i="40"/>
  <c r="AQ32" i="35" s="1"/>
  <c r="AR15" i="40"/>
  <c r="AP32" i="35" s="1"/>
  <c r="AQ15" i="40"/>
  <c r="AO32" i="35" s="1"/>
  <c r="AP15" i="40"/>
  <c r="AN32" i="35" s="1"/>
  <c r="Z15" i="40"/>
  <c r="Z12" i="40"/>
  <c r="U15" i="40"/>
  <c r="U12" i="40"/>
  <c r="AH13" i="40"/>
  <c r="AF30" i="35" s="1"/>
  <c r="AG13" i="40"/>
  <c r="AE30" i="35" s="1"/>
  <c r="AF13" i="40"/>
  <c r="AD30" i="35" s="1"/>
  <c r="AI13" i="40"/>
  <c r="AG30" i="35" s="1"/>
  <c r="O8" i="40"/>
  <c r="M25" i="35" s="1"/>
  <c r="N8" i="40"/>
  <c r="L25" i="35" s="1"/>
  <c r="M8" i="40"/>
  <c r="K25" i="35" s="1"/>
  <c r="AI18" i="40"/>
  <c r="AG35" i="35" s="1"/>
  <c r="AG18" i="40"/>
  <c r="AE35" i="35" s="1"/>
  <c r="AF18" i="40"/>
  <c r="AD35" i="35" s="1"/>
  <c r="AH18" i="40"/>
  <c r="AF35" i="35" s="1"/>
  <c r="O13" i="40"/>
  <c r="M30" i="35" s="1"/>
  <c r="N13" i="40"/>
  <c r="L30" i="35" s="1"/>
  <c r="M13" i="40"/>
  <c r="K30" i="35" s="1"/>
  <c r="R10" i="40"/>
  <c r="P27" i="35" s="1"/>
  <c r="Q10" i="40"/>
  <c r="O27" i="35" s="1"/>
  <c r="S10" i="40"/>
  <c r="Q27" i="35" s="1"/>
  <c r="T10" i="40"/>
  <c r="R27" i="35" s="1"/>
  <c r="AS13" i="40"/>
  <c r="AQ30" i="35" s="1"/>
  <c r="AR13" i="40"/>
  <c r="AP30" i="35" s="1"/>
  <c r="AQ13" i="40"/>
  <c r="AO30" i="35" s="1"/>
  <c r="AP13" i="40"/>
  <c r="AN30" i="35" s="1"/>
  <c r="Y18" i="40"/>
  <c r="W35" i="35" s="1"/>
  <c r="X18" i="40"/>
  <c r="V35" i="35" s="1"/>
  <c r="W18" i="40"/>
  <c r="U35" i="35" s="1"/>
  <c r="V18" i="40"/>
  <c r="T35" i="35" s="1"/>
  <c r="K10" i="40"/>
  <c r="I27" i="35" s="1"/>
  <c r="J10" i="40"/>
  <c r="H27" i="35" s="1"/>
  <c r="I10" i="40"/>
  <c r="G27" i="35" s="1"/>
  <c r="H10" i="40"/>
  <c r="F27" i="35" s="1"/>
  <c r="G10" i="40"/>
  <c r="E27" i="35" s="1"/>
  <c r="AS18" i="40"/>
  <c r="AQ35" i="35" s="1"/>
  <c r="AR18" i="40"/>
  <c r="AP35" i="35" s="1"/>
  <c r="AQ18" i="40"/>
  <c r="AO35" i="35" s="1"/>
  <c r="AP18" i="40"/>
  <c r="AN35" i="35" s="1"/>
  <c r="AN8" i="40"/>
  <c r="AL25" i="35" s="1"/>
  <c r="AM8" i="40"/>
  <c r="AK25" i="35" s="1"/>
  <c r="AL8" i="40"/>
  <c r="AJ25" i="35" s="1"/>
  <c r="AK8" i="40"/>
  <c r="AI25" i="35" s="1"/>
  <c r="AM13" i="40"/>
  <c r="AK30" i="35" s="1"/>
  <c r="AL13" i="40"/>
  <c r="AJ30" i="35" s="1"/>
  <c r="AK13" i="40"/>
  <c r="AI30" i="35" s="1"/>
  <c r="AN13" i="40"/>
  <c r="AL30" i="35" s="1"/>
  <c r="AB8" i="40"/>
  <c r="Z25" i="35" s="1"/>
  <c r="AA8" i="40"/>
  <c r="Y25" i="35" s="1"/>
  <c r="AC8" i="40"/>
  <c r="AA25" i="35" s="1"/>
  <c r="AD8" i="40"/>
  <c r="AB25" i="35" s="1"/>
  <c r="AL18" i="40"/>
  <c r="AJ35" i="35" s="1"/>
  <c r="AK18" i="40"/>
  <c r="AI35" i="35" s="1"/>
  <c r="AN18" i="40"/>
  <c r="AL35" i="35" s="1"/>
  <c r="AM18" i="40"/>
  <c r="AK35" i="35" s="1"/>
  <c r="K8" i="40"/>
  <c r="I25" i="35" s="1"/>
  <c r="J8" i="40"/>
  <c r="H25" i="35" s="1"/>
  <c r="I8" i="40"/>
  <c r="G25" i="35" s="1"/>
  <c r="H8" i="40"/>
  <c r="F25" i="35" s="1"/>
  <c r="G8" i="40"/>
  <c r="E25" i="35" s="1"/>
  <c r="AA13" i="40"/>
  <c r="Y30" i="35" s="1"/>
  <c r="AB13" i="40"/>
  <c r="Z30" i="35" s="1"/>
  <c r="AD13" i="40"/>
  <c r="AB30" i="35" s="1"/>
  <c r="AC13" i="40"/>
  <c r="AA30" i="35" s="1"/>
  <c r="AM10" i="40"/>
  <c r="AK27" i="35" s="1"/>
  <c r="AN10" i="40"/>
  <c r="AL27" i="35" s="1"/>
  <c r="T13" i="40"/>
  <c r="R30" i="35" s="1"/>
  <c r="S13" i="40"/>
  <c r="Q30" i="35" s="1"/>
  <c r="R13" i="40"/>
  <c r="P30" i="35" s="1"/>
  <c r="Q13" i="40"/>
  <c r="O30" i="35" s="1"/>
  <c r="J13" i="40"/>
  <c r="H30" i="35" s="1"/>
  <c r="I13" i="40"/>
  <c r="G30" i="35" s="1"/>
  <c r="H13" i="40"/>
  <c r="F30" i="35" s="1"/>
  <c r="G13" i="40"/>
  <c r="E30" i="35" s="1"/>
  <c r="K13" i="40"/>
  <c r="I30" i="35" s="1"/>
  <c r="AD18" i="40"/>
  <c r="AB35" i="35" s="1"/>
  <c r="AA18" i="40"/>
  <c r="Y35" i="35" s="1"/>
  <c r="AC18" i="40"/>
  <c r="AA35" i="35" s="1"/>
  <c r="AB18" i="40"/>
  <c r="Z35" i="35" s="1"/>
  <c r="Y10" i="40"/>
  <c r="W27" i="35" s="1"/>
  <c r="X10" i="40"/>
  <c r="V27" i="35" s="1"/>
  <c r="W10" i="40"/>
  <c r="U27" i="35" s="1"/>
  <c r="V10" i="40"/>
  <c r="T27" i="35" s="1"/>
  <c r="Y8" i="40"/>
  <c r="W25" i="35" s="1"/>
  <c r="W8" i="40"/>
  <c r="U25" i="35" s="1"/>
  <c r="V8" i="40"/>
  <c r="T25" i="35" s="1"/>
  <c r="X8" i="40"/>
  <c r="V25" i="35" s="1"/>
  <c r="N18" i="40"/>
  <c r="L35" i="35" s="1"/>
  <c r="M18" i="40"/>
  <c r="K35" i="35" s="1"/>
  <c r="O18" i="40"/>
  <c r="M35" i="35" s="1"/>
  <c r="AS8" i="40"/>
  <c r="AQ25" i="35" s="1"/>
  <c r="AR8" i="40"/>
  <c r="AP25" i="35" s="1"/>
  <c r="AQ8" i="40"/>
  <c r="AO25" i="35" s="1"/>
  <c r="AP8" i="40"/>
  <c r="AN25" i="35" s="1"/>
  <c r="X13" i="40"/>
  <c r="V30" i="35" s="1"/>
  <c r="Y13" i="40"/>
  <c r="W30" i="35" s="1"/>
  <c r="V13" i="40"/>
  <c r="T30" i="35" s="1"/>
  <c r="W13" i="40"/>
  <c r="U30" i="35" s="1"/>
  <c r="O10" i="40"/>
  <c r="M27" i="35" s="1"/>
  <c r="N10" i="40"/>
  <c r="L27" i="35" s="1"/>
  <c r="M10" i="40"/>
  <c r="K27" i="35" s="1"/>
  <c r="T18" i="40"/>
  <c r="R35" i="35" s="1"/>
  <c r="S18" i="40"/>
  <c r="Q35" i="35" s="1"/>
  <c r="R18" i="40"/>
  <c r="P35" i="35" s="1"/>
  <c r="Q18" i="40"/>
  <c r="O35" i="35" s="1"/>
  <c r="K18" i="40"/>
  <c r="I35" i="35" s="1"/>
  <c r="J18" i="40"/>
  <c r="H35" i="35" s="1"/>
  <c r="I18" i="40"/>
  <c r="G35" i="35" s="1"/>
  <c r="H18" i="40"/>
  <c r="F35" i="35" s="1"/>
  <c r="G18" i="40"/>
  <c r="E35" i="35" s="1"/>
  <c r="AL66" i="40"/>
  <c r="AK71" i="40"/>
  <c r="AK30" i="40"/>
  <c r="AO10" i="40" s="1"/>
  <c r="AM27" i="35" s="1"/>
  <c r="T8" i="40"/>
  <c r="R25" i="35" s="1"/>
  <c r="S8" i="40"/>
  <c r="Q25" i="35" s="1"/>
  <c r="Q8" i="40"/>
  <c r="O25" i="35" s="1"/>
  <c r="R8" i="40"/>
  <c r="P25" i="35" s="1"/>
  <c r="AD10" i="40"/>
  <c r="AB27" i="35" s="1"/>
  <c r="AC10" i="40"/>
  <c r="AA27" i="35" s="1"/>
  <c r="AB10" i="40"/>
  <c r="Z27" i="35" s="1"/>
  <c r="AA10" i="40"/>
  <c r="Y27" i="35" s="1"/>
  <c r="AI8" i="40"/>
  <c r="AG25" i="35" s="1"/>
  <c r="AH8" i="40"/>
  <c r="AF25" i="35" s="1"/>
  <c r="AG8" i="40"/>
  <c r="AE25" i="35" s="1"/>
  <c r="AF8" i="40"/>
  <c r="AD25" i="35" s="1"/>
  <c r="AI10" i="40"/>
  <c r="AG27" i="35" s="1"/>
  <c r="AH10" i="40"/>
  <c r="AF27" i="35" s="1"/>
  <c r="AG10" i="40"/>
  <c r="AE27" i="35" s="1"/>
  <c r="AF10" i="40"/>
  <c r="AD27" i="35" s="1"/>
  <c r="D130" i="34"/>
  <c r="N11" i="34" s="1"/>
  <c r="D131" i="34"/>
  <c r="D132" i="34"/>
  <c r="D133" i="34"/>
  <c r="D134" i="34"/>
  <c r="D135" i="34"/>
  <c r="D136" i="34"/>
  <c r="D137" i="34"/>
  <c r="D138" i="34"/>
  <c r="N18" i="34" s="1"/>
  <c r="D139" i="34"/>
  <c r="D140" i="34"/>
  <c r="D141" i="34"/>
  <c r="D142" i="34"/>
  <c r="D143" i="34"/>
  <c r="D144" i="34"/>
  <c r="D145" i="34"/>
  <c r="D146" i="34"/>
  <c r="N25" i="34" s="1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N46" i="34" s="1"/>
  <c r="D171" i="34"/>
  <c r="D172" i="34"/>
  <c r="D173" i="34"/>
  <c r="D174" i="34"/>
  <c r="D175" i="34"/>
  <c r="D176" i="34"/>
  <c r="D177" i="34"/>
  <c r="D178" i="34"/>
  <c r="N53" i="34" s="1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D194" i="34"/>
  <c r="L67" i="34" s="1"/>
  <c r="D195" i="34"/>
  <c r="D196" i="34"/>
  <c r="D197" i="34"/>
  <c r="D198" i="34"/>
  <c r="D199" i="34"/>
  <c r="D200" i="34"/>
  <c r="D201" i="34"/>
  <c r="D202" i="34"/>
  <c r="D203" i="34"/>
  <c r="D204" i="34"/>
  <c r="D205" i="34"/>
  <c r="D206" i="34"/>
  <c r="D207" i="34"/>
  <c r="D208" i="34"/>
  <c r="D209" i="34"/>
  <c r="L81" i="34"/>
  <c r="D211" i="34"/>
  <c r="D212" i="34"/>
  <c r="D213" i="34"/>
  <c r="D214" i="34"/>
  <c r="D215" i="34"/>
  <c r="D216" i="34"/>
  <c r="D217" i="34"/>
  <c r="D123" i="34"/>
  <c r="D124" i="34"/>
  <c r="D125" i="34"/>
  <c r="D126" i="34"/>
  <c r="D127" i="34"/>
  <c r="D128" i="34"/>
  <c r="D129" i="34"/>
  <c r="AL10" i="40" l="1"/>
  <c r="AJ27" i="35" s="1"/>
  <c r="Q12" i="40"/>
  <c r="O29" i="35" s="1"/>
  <c r="T12" i="40"/>
  <c r="R29" i="35" s="1"/>
  <c r="S29" i="35"/>
  <c r="S12" i="40"/>
  <c r="Q29" i="35" s="1"/>
  <c r="Y12" i="40"/>
  <c r="W29" i="35" s="1"/>
  <c r="X12" i="40"/>
  <c r="V29" i="35" s="1"/>
  <c r="R12" i="40"/>
  <c r="P29" i="35" s="1"/>
  <c r="W12" i="40"/>
  <c r="U29" i="35" s="1"/>
  <c r="V12" i="40"/>
  <c r="T29" i="35" s="1"/>
  <c r="S32" i="35"/>
  <c r="R15" i="40"/>
  <c r="P32" i="35" s="1"/>
  <c r="Q15" i="40"/>
  <c r="O32" i="35" s="1"/>
  <c r="T15" i="40"/>
  <c r="R32" i="35" s="1"/>
  <c r="Y15" i="40"/>
  <c r="W32" i="35" s="1"/>
  <c r="X15" i="40"/>
  <c r="V32" i="35" s="1"/>
  <c r="W15" i="40"/>
  <c r="U32" i="35" s="1"/>
  <c r="V15" i="40"/>
  <c r="T32" i="35" s="1"/>
  <c r="S15" i="40"/>
  <c r="Q32" i="35" s="1"/>
  <c r="X29" i="35"/>
  <c r="AC12" i="40"/>
  <c r="AA29" i="35" s="1"/>
  <c r="AD12" i="40"/>
  <c r="AB29" i="35" s="1"/>
  <c r="AA12" i="40"/>
  <c r="Y29" i="35" s="1"/>
  <c r="AB12" i="40"/>
  <c r="Z29" i="35" s="1"/>
  <c r="X32" i="35"/>
  <c r="AC15" i="40"/>
  <c r="AA32" i="35" s="1"/>
  <c r="AB15" i="40"/>
  <c r="Z32" i="35" s="1"/>
  <c r="AA15" i="40"/>
  <c r="Y32" i="35" s="1"/>
  <c r="AD15" i="40"/>
  <c r="AB32" i="35" s="1"/>
  <c r="AL30" i="40"/>
  <c r="AT10" i="40" s="1"/>
  <c r="AL71" i="40"/>
  <c r="AK10" i="40"/>
  <c r="AI27" i="35" s="1"/>
  <c r="L53" i="34"/>
  <c r="N81" i="34"/>
  <c r="N67" i="34"/>
  <c r="M67" i="34"/>
  <c r="O67" i="34"/>
  <c r="N60" i="34"/>
  <c r="O74" i="34"/>
  <c r="N74" i="34"/>
  <c r="L25" i="34"/>
  <c r="N4" i="34"/>
  <c r="N39" i="34"/>
  <c r="L39" i="34"/>
  <c r="N32" i="34"/>
  <c r="L60" i="34"/>
  <c r="O11" i="34"/>
  <c r="O32" i="34"/>
  <c r="O81" i="34"/>
  <c r="O60" i="34"/>
  <c r="O39" i="34"/>
  <c r="M32" i="34"/>
  <c r="M11" i="34"/>
  <c r="M81" i="34"/>
  <c r="M60" i="34"/>
  <c r="M39" i="34"/>
  <c r="L32" i="34"/>
  <c r="M4" i="34"/>
  <c r="O18" i="34"/>
  <c r="O4" i="34"/>
  <c r="O53" i="34"/>
  <c r="M46" i="34"/>
  <c r="O25" i="34"/>
  <c r="M18" i="34"/>
  <c r="L11" i="34"/>
  <c r="L4" i="34"/>
  <c r="O46" i="34"/>
  <c r="M53" i="34"/>
  <c r="L46" i="34"/>
  <c r="M25" i="34"/>
  <c r="L18" i="34"/>
  <c r="M74" i="34"/>
  <c r="L74" i="34"/>
  <c r="AP10" i="40" l="1"/>
  <c r="AN27" i="35" s="1"/>
  <c r="AR27" i="35"/>
  <c r="AS10" i="40"/>
  <c r="AQ27" i="35" s="1"/>
  <c r="AQ10" i="40"/>
  <c r="AO27" i="35" s="1"/>
  <c r="AR10" i="40"/>
  <c r="AP27" i="35" s="1"/>
  <c r="C140" i="35"/>
  <c r="O140" i="35" s="1"/>
  <c r="D79" i="35" s="1"/>
  <c r="C139" i="35"/>
  <c r="O139" i="35" s="1"/>
  <c r="K138" i="35"/>
  <c r="K140" i="35" s="1"/>
  <c r="J138" i="35"/>
  <c r="J140" i="35" s="1"/>
  <c r="I138" i="35"/>
  <c r="I140" i="35" s="1"/>
  <c r="H138" i="35"/>
  <c r="H140" i="35" s="1"/>
  <c r="G138" i="35"/>
  <c r="G140" i="35" s="1"/>
  <c r="F138" i="35"/>
  <c r="F140" i="35" s="1"/>
  <c r="E138" i="35"/>
  <c r="E140" i="35" s="1"/>
  <c r="D138" i="35"/>
  <c r="D140" i="35" s="1"/>
  <c r="K137" i="35"/>
  <c r="K139" i="35" s="1"/>
  <c r="J137" i="35"/>
  <c r="J139" i="35" s="1"/>
  <c r="I137" i="35"/>
  <c r="I139" i="35" s="1"/>
  <c r="H137" i="35"/>
  <c r="H139" i="35" s="1"/>
  <c r="AN139" i="35" s="1"/>
  <c r="G137" i="35"/>
  <c r="G139" i="35" s="1"/>
  <c r="F137" i="35"/>
  <c r="F139" i="35" s="1"/>
  <c r="AD139" i="35" s="1"/>
  <c r="E137" i="35"/>
  <c r="E139" i="35" s="1"/>
  <c r="D137" i="35"/>
  <c r="D139" i="35" s="1"/>
  <c r="T139" i="35" s="1"/>
  <c r="AX139" i="35" l="1"/>
  <c r="Y140" i="35"/>
  <c r="AS140" i="35"/>
  <c r="BC140" i="35"/>
  <c r="AR79" i="35" s="1"/>
  <c r="AI140" i="35"/>
  <c r="AD140" i="35"/>
  <c r="S79" i="35" s="1"/>
  <c r="O205" i="34" s="1"/>
  <c r="AX140" i="35"/>
  <c r="AM79" i="35" s="1"/>
  <c r="T140" i="35"/>
  <c r="U140" i="35" s="1"/>
  <c r="J79" i="35" s="1"/>
  <c r="AN140" i="35"/>
  <c r="AO140" i="35" s="1"/>
  <c r="AD79" i="35" s="1"/>
  <c r="Y139" i="35"/>
  <c r="AS139" i="35"/>
  <c r="AT139" i="35" s="1"/>
  <c r="AU139" i="35" s="1"/>
  <c r="AV139" i="35" s="1"/>
  <c r="AW139" i="35" s="1"/>
  <c r="AI139" i="35"/>
  <c r="H203" i="34" s="1"/>
  <c r="BC139" i="35"/>
  <c r="J206" i="34" s="1"/>
  <c r="E208" i="34"/>
  <c r="E209" i="34"/>
  <c r="E204" i="34"/>
  <c r="E206" i="34"/>
  <c r="E203" i="34"/>
  <c r="E202" i="34"/>
  <c r="E205" i="34"/>
  <c r="E207" i="34"/>
  <c r="AT140" i="35"/>
  <c r="AI79" i="35" s="1"/>
  <c r="AH79" i="35"/>
  <c r="G204" i="34"/>
  <c r="G209" i="34"/>
  <c r="G202" i="34"/>
  <c r="G208" i="34"/>
  <c r="G207" i="34"/>
  <c r="G206" i="34"/>
  <c r="G203" i="34"/>
  <c r="G205" i="34"/>
  <c r="O202" i="34"/>
  <c r="O209" i="34"/>
  <c r="O208" i="34"/>
  <c r="O203" i="34"/>
  <c r="O204" i="34"/>
  <c r="P139" i="35"/>
  <c r="Q139" i="35" s="1"/>
  <c r="R139" i="35" s="1"/>
  <c r="S139" i="35" s="1"/>
  <c r="Z140" i="35"/>
  <c r="O79" i="35" s="1"/>
  <c r="N79" i="35"/>
  <c r="J202" i="34"/>
  <c r="AJ140" i="35"/>
  <c r="Y79" i="35" s="1"/>
  <c r="X79" i="35"/>
  <c r="R205" i="34"/>
  <c r="R204" i="34"/>
  <c r="R209" i="34"/>
  <c r="R207" i="34"/>
  <c r="R208" i="34"/>
  <c r="R206" i="34"/>
  <c r="R203" i="34"/>
  <c r="R202" i="34"/>
  <c r="H202" i="34" l="1"/>
  <c r="P140" i="35"/>
  <c r="E79" i="35" s="1"/>
  <c r="I79" i="35"/>
  <c r="O206" i="34"/>
  <c r="O207" i="34"/>
  <c r="AY140" i="35"/>
  <c r="AN79" i="35" s="1"/>
  <c r="AE140" i="35"/>
  <c r="T79" i="35" s="1"/>
  <c r="Q140" i="35"/>
  <c r="F79" i="35" s="1"/>
  <c r="J205" i="34"/>
  <c r="Z205" i="34" s="1"/>
  <c r="AE505" i="34" s="1"/>
  <c r="H206" i="34"/>
  <c r="AU140" i="35"/>
  <c r="AJ79" i="35" s="1"/>
  <c r="U139" i="35"/>
  <c r="V139" i="35" s="1"/>
  <c r="Z139" i="35"/>
  <c r="W209" i="34"/>
  <c r="AY139" i="35"/>
  <c r="J204" i="34"/>
  <c r="Z204" i="34" s="1"/>
  <c r="AE499" i="34" s="1"/>
  <c r="J208" i="34"/>
  <c r="Z208" i="34" s="1"/>
  <c r="AC79" i="35"/>
  <c r="J203" i="34"/>
  <c r="Z203" i="34" s="1"/>
  <c r="AE493" i="34" s="1"/>
  <c r="J207" i="34"/>
  <c r="Z207" i="34" s="1"/>
  <c r="AE517" i="34" s="1"/>
  <c r="J209" i="34"/>
  <c r="Z209" i="34" s="1"/>
  <c r="Z206" i="34"/>
  <c r="AE511" i="34" s="1"/>
  <c r="W208" i="34"/>
  <c r="H204" i="34"/>
  <c r="I209" i="34"/>
  <c r="AA140" i="35"/>
  <c r="P79" i="35" s="1"/>
  <c r="H209" i="34"/>
  <c r="H207" i="34"/>
  <c r="H208" i="34"/>
  <c r="AJ139" i="35"/>
  <c r="AK139" i="35" s="1"/>
  <c r="AE139" i="35"/>
  <c r="AF139" i="35" s="1"/>
  <c r="H205" i="34"/>
  <c r="AO139" i="35"/>
  <c r="M204" i="34"/>
  <c r="U204" i="34" s="1"/>
  <c r="AE494" i="34" s="1"/>
  <c r="M207" i="34"/>
  <c r="U207" i="34" s="1"/>
  <c r="AE512" i="34" s="1"/>
  <c r="M208" i="34"/>
  <c r="U208" i="34" s="1"/>
  <c r="M206" i="34"/>
  <c r="U206" i="34" s="1"/>
  <c r="AE506" i="34" s="1"/>
  <c r="M209" i="34"/>
  <c r="U209" i="34" s="1"/>
  <c r="M202" i="34"/>
  <c r="U202" i="34" s="1"/>
  <c r="AE482" i="34" s="1"/>
  <c r="M203" i="34"/>
  <c r="U203" i="34" s="1"/>
  <c r="AE488" i="34" s="1"/>
  <c r="M205" i="34"/>
  <c r="U205" i="34" s="1"/>
  <c r="AE500" i="34" s="1"/>
  <c r="W206" i="34"/>
  <c r="AE508" i="34" s="1"/>
  <c r="AK140" i="35"/>
  <c r="Z79" i="35" s="1"/>
  <c r="Z202" i="34"/>
  <c r="AE487" i="34" s="1"/>
  <c r="P205" i="34"/>
  <c r="P206" i="34"/>
  <c r="P209" i="34"/>
  <c r="P203" i="34"/>
  <c r="X203" i="34" s="1"/>
  <c r="AE491" i="34" s="1"/>
  <c r="P202" i="34"/>
  <c r="X202" i="34" s="1"/>
  <c r="AE485" i="34" s="1"/>
  <c r="P208" i="34"/>
  <c r="P207" i="34"/>
  <c r="P204" i="34"/>
  <c r="W207" i="34"/>
  <c r="AE514" i="34" s="1"/>
  <c r="W204" i="34"/>
  <c r="AE496" i="34" s="1"/>
  <c r="W205" i="34"/>
  <c r="AE502" i="34" s="1"/>
  <c r="Q204" i="34"/>
  <c r="Q209" i="34"/>
  <c r="Q203" i="34"/>
  <c r="Q206" i="34"/>
  <c r="Q202" i="34"/>
  <c r="Q208" i="34"/>
  <c r="Q205" i="34"/>
  <c r="Q207" i="34"/>
  <c r="F209" i="34"/>
  <c r="F205" i="34"/>
  <c r="F207" i="34"/>
  <c r="F206" i="34"/>
  <c r="F203" i="34"/>
  <c r="F208" i="34"/>
  <c r="F202" i="34"/>
  <c r="F204" i="34"/>
  <c r="AP140" i="35"/>
  <c r="AE79" i="35" s="1"/>
  <c r="N203" i="34"/>
  <c r="N202" i="34"/>
  <c r="N204" i="34"/>
  <c r="N205" i="34"/>
  <c r="N206" i="34"/>
  <c r="N207" i="34"/>
  <c r="N209" i="34"/>
  <c r="N208" i="34"/>
  <c r="W203" i="34"/>
  <c r="AE490" i="34" s="1"/>
  <c r="W202" i="34"/>
  <c r="AE484" i="34" s="1"/>
  <c r="V140" i="35"/>
  <c r="K79" i="35" s="1"/>
  <c r="AF140" i="35"/>
  <c r="U79" i="35" s="1"/>
  <c r="R140" i="35" l="1"/>
  <c r="G79" i="35" s="1"/>
  <c r="AZ140" i="35"/>
  <c r="AO79" i="35" s="1"/>
  <c r="X206" i="34"/>
  <c r="AE509" i="34" s="1"/>
  <c r="I206" i="34"/>
  <c r="Y206" i="34" s="1"/>
  <c r="AE510" i="34" s="1"/>
  <c r="AA139" i="35"/>
  <c r="AV140" i="35"/>
  <c r="AK79" i="35" s="1"/>
  <c r="I202" i="34"/>
  <c r="Y202" i="34" s="1"/>
  <c r="AE486" i="34" s="1"/>
  <c r="I207" i="34"/>
  <c r="Y207" i="34" s="1"/>
  <c r="AE516" i="34" s="1"/>
  <c r="I205" i="34"/>
  <c r="Y205" i="34" s="1"/>
  <c r="AE504" i="34" s="1"/>
  <c r="I203" i="34"/>
  <c r="Y203" i="34" s="1"/>
  <c r="AE492" i="34" s="1"/>
  <c r="I208" i="34"/>
  <c r="Y208" i="34" s="1"/>
  <c r="AZ139" i="35"/>
  <c r="BA139" i="35" s="1"/>
  <c r="I204" i="34"/>
  <c r="Y204" i="34" s="1"/>
  <c r="AE498" i="34" s="1"/>
  <c r="AL140" i="35"/>
  <c r="AA79" i="35" s="1"/>
  <c r="AB140" i="35"/>
  <c r="Q79" i="35" s="1"/>
  <c r="X208" i="34"/>
  <c r="X209" i="34"/>
  <c r="V203" i="34"/>
  <c r="AE489" i="34" s="1"/>
  <c r="V208" i="34"/>
  <c r="V205" i="34"/>
  <c r="AE501" i="34" s="1"/>
  <c r="X205" i="34"/>
  <c r="AE503" i="34" s="1"/>
  <c r="X204" i="34"/>
  <c r="AE497" i="34" s="1"/>
  <c r="X207" i="34"/>
  <c r="AE515" i="34" s="1"/>
  <c r="AP139" i="35"/>
  <c r="V204" i="34"/>
  <c r="AE495" i="34" s="1"/>
  <c r="V206" i="34"/>
  <c r="AE507" i="34" s="1"/>
  <c r="AQ140" i="35"/>
  <c r="AF79" i="35" s="1"/>
  <c r="V209" i="34"/>
  <c r="V202" i="34"/>
  <c r="AE483" i="34" s="1"/>
  <c r="V207" i="34"/>
  <c r="AE513" i="34" s="1"/>
  <c r="Y209" i="34"/>
  <c r="W140" i="35"/>
  <c r="L79" i="35" s="1"/>
  <c r="S140" i="35"/>
  <c r="H79" i="35" s="1"/>
  <c r="AG140" i="35"/>
  <c r="V79" i="35" s="1"/>
  <c r="AW140" i="35"/>
  <c r="AL79" i="35" s="1"/>
  <c r="AB139" i="35"/>
  <c r="AL139" i="35"/>
  <c r="W139" i="35"/>
  <c r="AG139" i="35"/>
  <c r="BA140" i="35" l="1"/>
  <c r="AP79" i="35" s="1"/>
  <c r="AC140" i="35"/>
  <c r="R79" i="35" s="1"/>
  <c r="AM140" i="35"/>
  <c r="AB79" i="35" s="1"/>
  <c r="AQ139" i="35"/>
  <c r="AR140" i="35"/>
  <c r="AG79" i="35" s="1"/>
  <c r="AH140" i="35"/>
  <c r="W79" i="35" s="1"/>
  <c r="X140" i="35"/>
  <c r="M79" i="35" s="1"/>
  <c r="BB140" i="35"/>
  <c r="AQ79" i="35" s="1"/>
  <c r="BB139" i="35"/>
  <c r="X139" i="35"/>
  <c r="AC139" i="35"/>
  <c r="AH139" i="35"/>
  <c r="AM139" i="35"/>
  <c r="AR139" i="35" l="1"/>
  <c r="BC133" i="35"/>
  <c r="BC134" i="35"/>
  <c r="AR78" i="35" s="1"/>
  <c r="T133" i="35"/>
  <c r="Y133" i="35"/>
  <c r="AD133" i="35"/>
  <c r="AI133" i="35"/>
  <c r="AN133" i="35"/>
  <c r="AS133" i="35"/>
  <c r="AX133" i="35"/>
  <c r="T134" i="35"/>
  <c r="I78" i="35" s="1"/>
  <c r="Y134" i="35"/>
  <c r="N78" i="35" s="1"/>
  <c r="AD134" i="35"/>
  <c r="S78" i="35" s="1"/>
  <c r="AI134" i="35"/>
  <c r="X78" i="35" s="1"/>
  <c r="AN134" i="35"/>
  <c r="AC78" i="35" s="1"/>
  <c r="AS134" i="35"/>
  <c r="AH78" i="35" s="1"/>
  <c r="AX134" i="35"/>
  <c r="AM78" i="35" s="1"/>
  <c r="O134" i="35"/>
  <c r="D78" i="35" s="1"/>
  <c r="O133" i="35"/>
  <c r="D132" i="35"/>
  <c r="E132" i="35"/>
  <c r="F132" i="35"/>
  <c r="G132" i="35"/>
  <c r="H132" i="35"/>
  <c r="I132" i="35"/>
  <c r="J132" i="35"/>
  <c r="K132" i="35"/>
  <c r="C132" i="35"/>
  <c r="E131" i="35"/>
  <c r="F131" i="35"/>
  <c r="G131" i="35"/>
  <c r="H131" i="35"/>
  <c r="I131" i="35"/>
  <c r="J131" i="35"/>
  <c r="K131" i="35"/>
  <c r="C131" i="35"/>
  <c r="D131" i="35"/>
  <c r="Q171" i="35"/>
  <c r="Q172" i="35" s="1"/>
  <c r="C119" i="35" s="1"/>
  <c r="I171" i="35"/>
  <c r="I172" i="35" s="1"/>
  <c r="J171" i="35"/>
  <c r="J172" i="35" s="1"/>
  <c r="C104" i="35" s="1"/>
  <c r="K171" i="35"/>
  <c r="K172" i="35" s="1"/>
  <c r="L171" i="35"/>
  <c r="L172" i="35" s="1"/>
  <c r="M171" i="35"/>
  <c r="M172" i="35" s="1"/>
  <c r="N171" i="35"/>
  <c r="N172" i="35" s="1"/>
  <c r="C99" i="35" s="1"/>
  <c r="O171" i="35"/>
  <c r="O172" i="35" s="1"/>
  <c r="P171" i="35"/>
  <c r="P172" i="35" s="1"/>
  <c r="H171" i="35"/>
  <c r="H172" i="35" s="1"/>
  <c r="C114" i="35" s="1"/>
  <c r="D273" i="35"/>
  <c r="D271" i="35"/>
  <c r="L115" i="35"/>
  <c r="K115" i="35"/>
  <c r="J115" i="35"/>
  <c r="I115" i="35"/>
  <c r="H115" i="35"/>
  <c r="G115" i="35"/>
  <c r="F115" i="35"/>
  <c r="E115" i="35"/>
  <c r="D115" i="35"/>
  <c r="L114" i="35"/>
  <c r="K114" i="35"/>
  <c r="J114" i="35"/>
  <c r="I114" i="35"/>
  <c r="H114" i="35"/>
  <c r="G114" i="35"/>
  <c r="F114" i="35"/>
  <c r="E114" i="35"/>
  <c r="D114" i="35"/>
  <c r="L110" i="35"/>
  <c r="K110" i="35"/>
  <c r="J110" i="35"/>
  <c r="I110" i="35"/>
  <c r="H110" i="35"/>
  <c r="G110" i="35"/>
  <c r="F110" i="35"/>
  <c r="E110" i="35"/>
  <c r="D110" i="35"/>
  <c r="L109" i="35"/>
  <c r="K109" i="35"/>
  <c r="J109" i="35"/>
  <c r="I109" i="35"/>
  <c r="H109" i="35"/>
  <c r="G109" i="35"/>
  <c r="F109" i="35"/>
  <c r="E109" i="35"/>
  <c r="D109" i="35"/>
  <c r="L105" i="35"/>
  <c r="K105" i="35"/>
  <c r="J105" i="35"/>
  <c r="I105" i="35"/>
  <c r="H105" i="35"/>
  <c r="G105" i="35"/>
  <c r="F105" i="35"/>
  <c r="E105" i="35"/>
  <c r="D105" i="35"/>
  <c r="L104" i="35"/>
  <c r="K104" i="35"/>
  <c r="J104" i="35"/>
  <c r="I104" i="35"/>
  <c r="H104" i="35"/>
  <c r="G104" i="35"/>
  <c r="F104" i="35"/>
  <c r="E104" i="35"/>
  <c r="D104" i="35"/>
  <c r="L100" i="35"/>
  <c r="K100" i="35"/>
  <c r="J100" i="35"/>
  <c r="I100" i="35"/>
  <c r="H100" i="35"/>
  <c r="G100" i="35"/>
  <c r="F100" i="35"/>
  <c r="E100" i="35"/>
  <c r="D100" i="35"/>
  <c r="L99" i="35"/>
  <c r="K99" i="35"/>
  <c r="J99" i="35"/>
  <c r="I99" i="35"/>
  <c r="H99" i="35"/>
  <c r="G99" i="35"/>
  <c r="F99" i="35"/>
  <c r="E99" i="35"/>
  <c r="D99" i="35"/>
  <c r="E95" i="35"/>
  <c r="F95" i="35"/>
  <c r="G95" i="35"/>
  <c r="H95" i="35"/>
  <c r="I95" i="35"/>
  <c r="J95" i="35"/>
  <c r="K95" i="35"/>
  <c r="L95" i="35"/>
  <c r="D95" i="35"/>
  <c r="E94" i="35"/>
  <c r="F94" i="35"/>
  <c r="G94" i="35"/>
  <c r="H94" i="35"/>
  <c r="I94" i="35"/>
  <c r="J94" i="35"/>
  <c r="K94" i="35"/>
  <c r="L94" i="35"/>
  <c r="D94" i="35"/>
  <c r="S171" i="35" l="1"/>
  <c r="AD104" i="35"/>
  <c r="AX104" i="35"/>
  <c r="T99" i="35"/>
  <c r="AN99" i="35"/>
  <c r="P133" i="35"/>
  <c r="Q133" i="35" s="1"/>
  <c r="Y114" i="35"/>
  <c r="AS114" i="35"/>
  <c r="I175" i="34" s="1"/>
  <c r="C109" i="35"/>
  <c r="R109" i="35" s="1"/>
  <c r="C94" i="35"/>
  <c r="O94" i="35" s="1"/>
  <c r="AJ133" i="35"/>
  <c r="AP14" i="34" s="1"/>
  <c r="M24" i="32" s="1"/>
  <c r="H64" i="32" s="1"/>
  <c r="AO134" i="35"/>
  <c r="AD78" i="35" s="1"/>
  <c r="U134" i="35"/>
  <c r="J78" i="35" s="1"/>
  <c r="O114" i="35"/>
  <c r="C115" i="35"/>
  <c r="O115" i="35" s="1"/>
  <c r="R114" i="35"/>
  <c r="T109" i="35"/>
  <c r="E184" i="34" s="1"/>
  <c r="AN109" i="35"/>
  <c r="AT12" i="34" s="1"/>
  <c r="AD114" i="35"/>
  <c r="G176" i="34" s="1"/>
  <c r="AX114" i="35"/>
  <c r="BD11" i="34" s="1"/>
  <c r="H38" i="30" s="1"/>
  <c r="O99" i="35"/>
  <c r="R99" i="35"/>
  <c r="C100" i="35"/>
  <c r="Y100" i="35" s="1"/>
  <c r="N72" i="35" s="1"/>
  <c r="O104" i="35"/>
  <c r="C105" i="35"/>
  <c r="AI105" i="35" s="1"/>
  <c r="X71" i="35" s="1"/>
  <c r="R104" i="35"/>
  <c r="AN119" i="35"/>
  <c r="T119" i="35"/>
  <c r="BC119" i="35"/>
  <c r="AI119" i="35"/>
  <c r="R119" i="35"/>
  <c r="Y119" i="35"/>
  <c r="AX119" i="35"/>
  <c r="AD119" i="35"/>
  <c r="O119" i="35"/>
  <c r="AS119" i="35"/>
  <c r="C120" i="35"/>
  <c r="F194" i="34"/>
  <c r="F196" i="34"/>
  <c r="F201" i="34"/>
  <c r="F199" i="34"/>
  <c r="F200" i="34"/>
  <c r="F198" i="34"/>
  <c r="F197" i="34"/>
  <c r="F195" i="34"/>
  <c r="Z133" i="35"/>
  <c r="AF14" i="34" s="1"/>
  <c r="M14" i="32" s="1"/>
  <c r="Y99" i="35"/>
  <c r="AE8" i="34" s="1"/>
  <c r="M13" i="27" s="1"/>
  <c r="H93" i="27" s="1"/>
  <c r="AS99" i="35"/>
  <c r="AY8" i="34" s="1"/>
  <c r="M33" i="27" s="1"/>
  <c r="H273" i="27" s="1"/>
  <c r="AI104" i="35"/>
  <c r="AE104" i="35" s="1"/>
  <c r="BC104" i="35"/>
  <c r="J145" i="34" s="1"/>
  <c r="AI114" i="35"/>
  <c r="AO11" i="34" s="1"/>
  <c r="BC114" i="35"/>
  <c r="J173" i="34" s="1"/>
  <c r="Q195" i="34"/>
  <c r="Q196" i="34"/>
  <c r="Q198" i="34"/>
  <c r="Q197" i="34"/>
  <c r="Q200" i="34"/>
  <c r="Q199" i="34"/>
  <c r="Q201" i="34"/>
  <c r="Q194" i="34"/>
  <c r="N195" i="34"/>
  <c r="N196" i="34"/>
  <c r="N198" i="34"/>
  <c r="N197" i="34"/>
  <c r="N200" i="34"/>
  <c r="N199" i="34"/>
  <c r="N201" i="34"/>
  <c r="N194" i="34"/>
  <c r="E197" i="34"/>
  <c r="E199" i="34"/>
  <c r="E201" i="34"/>
  <c r="E196" i="34"/>
  <c r="E195" i="34"/>
  <c r="E200" i="34"/>
  <c r="E198" i="34"/>
  <c r="E194" i="34"/>
  <c r="P134" i="35"/>
  <c r="E78" i="35" s="1"/>
  <c r="Z134" i="35"/>
  <c r="O78" i="35" s="1"/>
  <c r="AJ134" i="35"/>
  <c r="Y78" i="35" s="1"/>
  <c r="AT134" i="35"/>
  <c r="AI78" i="35" s="1"/>
  <c r="I198" i="34"/>
  <c r="I200" i="34"/>
  <c r="I199" i="34"/>
  <c r="I194" i="34"/>
  <c r="I201" i="34"/>
  <c r="I197" i="34"/>
  <c r="I195" i="34"/>
  <c r="I196" i="34"/>
  <c r="AT133" i="35"/>
  <c r="AU133" i="35" s="1"/>
  <c r="AD99" i="35"/>
  <c r="AJ8" i="34" s="1"/>
  <c r="M18" i="27" s="1"/>
  <c r="G98" i="27" s="1"/>
  <c r="AX99" i="35"/>
  <c r="BD8" i="34" s="1"/>
  <c r="M38" i="27" s="1"/>
  <c r="T104" i="35"/>
  <c r="AN104" i="35"/>
  <c r="T114" i="35"/>
  <c r="AN114" i="35"/>
  <c r="M195" i="34"/>
  <c r="M194" i="34"/>
  <c r="M199" i="34"/>
  <c r="M197" i="34"/>
  <c r="M198" i="34"/>
  <c r="M196" i="34"/>
  <c r="M201" i="34"/>
  <c r="M200" i="34"/>
  <c r="H198" i="34"/>
  <c r="H195" i="34"/>
  <c r="H197" i="34"/>
  <c r="H199" i="34"/>
  <c r="H196" i="34"/>
  <c r="H194" i="34"/>
  <c r="H201" i="34"/>
  <c r="H200" i="34"/>
  <c r="R201" i="34"/>
  <c r="R196" i="34"/>
  <c r="R194" i="34"/>
  <c r="R195" i="34"/>
  <c r="R198" i="34"/>
  <c r="R197" i="34"/>
  <c r="R200" i="34"/>
  <c r="R199" i="34"/>
  <c r="U133" i="35"/>
  <c r="AA14" i="34" s="1"/>
  <c r="M9" i="32" s="1"/>
  <c r="H209" i="32" s="1"/>
  <c r="AE133" i="35"/>
  <c r="AO133" i="35"/>
  <c r="AP133" i="35" s="1"/>
  <c r="AY133" i="35"/>
  <c r="O196" i="34"/>
  <c r="O195" i="34"/>
  <c r="O201" i="34"/>
  <c r="O198" i="34"/>
  <c r="O199" i="34"/>
  <c r="O200" i="34"/>
  <c r="O194" i="34"/>
  <c r="O197" i="34"/>
  <c r="AI99" i="35"/>
  <c r="AO8" i="34" s="1"/>
  <c r="M23" i="27" s="1"/>
  <c r="BC99" i="35"/>
  <c r="J147" i="34" s="1"/>
  <c r="Y104" i="35"/>
  <c r="AS104" i="35"/>
  <c r="AT104" i="35" s="1"/>
  <c r="AU104" i="35" s="1"/>
  <c r="AV104" i="35" s="1"/>
  <c r="AW104" i="35" s="1"/>
  <c r="BC7" i="34" s="1"/>
  <c r="M37" i="26" s="1"/>
  <c r="P194" i="34"/>
  <c r="P197" i="34"/>
  <c r="P195" i="34"/>
  <c r="P196" i="34"/>
  <c r="P201" i="34"/>
  <c r="P198" i="34"/>
  <c r="P199" i="34"/>
  <c r="P200" i="34"/>
  <c r="G197" i="34"/>
  <c r="G195" i="34"/>
  <c r="G201" i="34"/>
  <c r="G199" i="34"/>
  <c r="G194" i="34"/>
  <c r="G200" i="34"/>
  <c r="G198" i="34"/>
  <c r="G196" i="34"/>
  <c r="J200" i="34"/>
  <c r="J194" i="34"/>
  <c r="J196" i="34"/>
  <c r="J199" i="34"/>
  <c r="J198" i="34"/>
  <c r="J197" i="34"/>
  <c r="J201" i="34"/>
  <c r="J195" i="34"/>
  <c r="AE134" i="35"/>
  <c r="T78" i="35" s="1"/>
  <c r="AY134" i="35"/>
  <c r="AN78" i="35" s="1"/>
  <c r="E147" i="34"/>
  <c r="E149" i="34"/>
  <c r="E151" i="34"/>
  <c r="E153" i="34"/>
  <c r="E150" i="34"/>
  <c r="E152" i="34"/>
  <c r="E148" i="34"/>
  <c r="E146" i="34"/>
  <c r="G140" i="34"/>
  <c r="G142" i="34"/>
  <c r="G144" i="34"/>
  <c r="G138" i="34"/>
  <c r="G139" i="34"/>
  <c r="G143" i="34"/>
  <c r="G145" i="34"/>
  <c r="G141" i="34"/>
  <c r="E178" i="34"/>
  <c r="E179" i="34"/>
  <c r="E185" i="34"/>
  <c r="E181" i="34"/>
  <c r="G173" i="34"/>
  <c r="F172" i="34"/>
  <c r="F174" i="34"/>
  <c r="F176" i="34"/>
  <c r="F171" i="34"/>
  <c r="F175" i="34"/>
  <c r="F177" i="34"/>
  <c r="F170" i="34"/>
  <c r="F173" i="34"/>
  <c r="D6" i="36"/>
  <c r="AY14" i="34"/>
  <c r="M33" i="32" s="1"/>
  <c r="G233" i="32" s="1"/>
  <c r="AE14" i="34"/>
  <c r="M13" i="32" s="1"/>
  <c r="AJ7" i="34"/>
  <c r="M18" i="26" s="1"/>
  <c r="BI15" i="34"/>
  <c r="M43" i="37" s="1"/>
  <c r="BH15" i="34"/>
  <c r="M42" i="37" s="1"/>
  <c r="H242" i="37" s="1"/>
  <c r="BG15" i="34"/>
  <c r="M41" i="37" s="1"/>
  <c r="BF15" i="34"/>
  <c r="M40" i="37" s="1"/>
  <c r="BE15" i="34"/>
  <c r="M39" i="37" s="1"/>
  <c r="I239" i="37" s="1"/>
  <c r="BD15" i="34"/>
  <c r="M38" i="37" s="1"/>
  <c r="J158" i="37" s="1"/>
  <c r="BC15" i="34"/>
  <c r="M37" i="37" s="1"/>
  <c r="J157" i="37" s="1"/>
  <c r="BB15" i="34"/>
  <c r="M36" i="37" s="1"/>
  <c r="BA15" i="34"/>
  <c r="M35" i="37" s="1"/>
  <c r="AZ15" i="34"/>
  <c r="M34" i="37" s="1"/>
  <c r="H154" i="37" s="1"/>
  <c r="AY15" i="34"/>
  <c r="M33" i="37" s="1"/>
  <c r="AX15" i="34"/>
  <c r="M32" i="37" s="1"/>
  <c r="AW15" i="34"/>
  <c r="M31" i="37" s="1"/>
  <c r="G231" i="37" s="1"/>
  <c r="AV15" i="34"/>
  <c r="M30" i="37" s="1"/>
  <c r="AU15" i="34"/>
  <c r="M29" i="37" s="1"/>
  <c r="AT15" i="34"/>
  <c r="M28" i="37" s="1"/>
  <c r="H108" i="37" s="1"/>
  <c r="AS15" i="34"/>
  <c r="M27" i="37" s="1"/>
  <c r="AR15" i="34"/>
  <c r="M26" i="37" s="1"/>
  <c r="AQ15" i="34"/>
  <c r="M25" i="37" s="1"/>
  <c r="AP15" i="34"/>
  <c r="M24" i="37" s="1"/>
  <c r="H224" i="37" s="1"/>
  <c r="AO15" i="34"/>
  <c r="M23" i="37" s="1"/>
  <c r="I103" i="37" s="1"/>
  <c r="AN15" i="34"/>
  <c r="M22" i="37" s="1"/>
  <c r="J262" i="37" s="1"/>
  <c r="AM15" i="34"/>
  <c r="M21" i="37" s="1"/>
  <c r="AL15" i="34"/>
  <c r="M20" i="37" s="1"/>
  <c r="H220" i="37" s="1"/>
  <c r="AK15" i="34"/>
  <c r="M19" i="37" s="1"/>
  <c r="AJ15" i="34"/>
  <c r="M18" i="37" s="1"/>
  <c r="I138" i="37" s="1"/>
  <c r="AI15" i="34"/>
  <c r="M17" i="37" s="1"/>
  <c r="J97" i="37" s="1"/>
  <c r="AH15" i="34"/>
  <c r="M16" i="37" s="1"/>
  <c r="H216" i="37" s="1"/>
  <c r="AG15" i="34"/>
  <c r="M15" i="37" s="1"/>
  <c r="H175" i="37" s="1"/>
  <c r="AF15" i="34"/>
  <c r="M14" i="37" s="1"/>
  <c r="G254" i="37" s="1"/>
  <c r="AE15" i="34"/>
  <c r="M13" i="37" s="1"/>
  <c r="H93" i="37" s="1"/>
  <c r="AD15" i="34"/>
  <c r="M12" i="37" s="1"/>
  <c r="G12" i="37" s="1"/>
  <c r="AC15" i="34"/>
  <c r="M11" i="37" s="1"/>
  <c r="H91" i="37" s="1"/>
  <c r="AB15" i="34"/>
  <c r="M10" i="37" s="1"/>
  <c r="G50" i="37" s="1"/>
  <c r="AA15" i="34"/>
  <c r="M9" i="37" s="1"/>
  <c r="Z15" i="34"/>
  <c r="M8" i="37" s="1"/>
  <c r="F244" i="38"/>
  <c r="F272" i="38" s="1"/>
  <c r="F204" i="38"/>
  <c r="F164" i="38"/>
  <c r="F187" i="38" s="1"/>
  <c r="F124" i="38"/>
  <c r="F132" i="38" s="1"/>
  <c r="F84" i="38"/>
  <c r="F44" i="38"/>
  <c r="F51" i="38" s="1"/>
  <c r="F4" i="38"/>
  <c r="F30" i="38" s="1"/>
  <c r="L43" i="38"/>
  <c r="L42" i="38"/>
  <c r="L41" i="38"/>
  <c r="L40" i="38"/>
  <c r="L39" i="38"/>
  <c r="D199" i="38" s="1"/>
  <c r="L38" i="38"/>
  <c r="L37" i="38"/>
  <c r="L36" i="38"/>
  <c r="L35" i="38"/>
  <c r="D75" i="38" s="1"/>
  <c r="L34" i="38"/>
  <c r="L33" i="38"/>
  <c r="L32" i="38"/>
  <c r="D192" i="38" s="1"/>
  <c r="L31" i="38"/>
  <c r="L30" i="38"/>
  <c r="L29" i="38"/>
  <c r="L28" i="38"/>
  <c r="L27" i="38"/>
  <c r="L26" i="38"/>
  <c r="L25" i="38"/>
  <c r="D145" i="38" s="1"/>
  <c r="L24" i="38"/>
  <c r="D24" i="38" s="1"/>
  <c r="L23" i="38"/>
  <c r="D63" i="38" s="1"/>
  <c r="L22" i="38"/>
  <c r="L21" i="38"/>
  <c r="D141" i="38" s="1"/>
  <c r="L20" i="38"/>
  <c r="L19" i="38"/>
  <c r="D259" i="38" s="1"/>
  <c r="L18" i="38"/>
  <c r="D178" i="38" s="1"/>
  <c r="L17" i="38"/>
  <c r="L16" i="38"/>
  <c r="D136" i="38" s="1"/>
  <c r="L15" i="38"/>
  <c r="L14" i="38"/>
  <c r="L13" i="38"/>
  <c r="L12" i="38"/>
  <c r="D172" i="38" s="1"/>
  <c r="L11" i="38"/>
  <c r="L10" i="38"/>
  <c r="L9" i="38"/>
  <c r="L8" i="38"/>
  <c r="D168" i="38" s="1"/>
  <c r="L7" i="38"/>
  <c r="L6" i="38"/>
  <c r="L5" i="38"/>
  <c r="L4" i="38"/>
  <c r="F244" i="37"/>
  <c r="F268" i="37" s="1"/>
  <c r="F204" i="37"/>
  <c r="F164" i="37"/>
  <c r="F124" i="37"/>
  <c r="F127" i="37" s="1"/>
  <c r="F84" i="37"/>
  <c r="F85" i="37" s="1"/>
  <c r="F44" i="37"/>
  <c r="F70" i="37" s="1"/>
  <c r="F4" i="37"/>
  <c r="L43" i="37"/>
  <c r="D203" i="37" s="1"/>
  <c r="L42" i="37"/>
  <c r="D162" i="37" s="1"/>
  <c r="L41" i="37"/>
  <c r="D281" i="37" s="1"/>
  <c r="L40" i="37"/>
  <c r="L39" i="37"/>
  <c r="D79" i="37" s="1"/>
  <c r="L38" i="37"/>
  <c r="L37" i="37"/>
  <c r="D157" i="37" s="1"/>
  <c r="L36" i="37"/>
  <c r="L35" i="37"/>
  <c r="L34" i="37"/>
  <c r="L33" i="37"/>
  <c r="D73" i="37" s="1"/>
  <c r="L32" i="37"/>
  <c r="L31" i="37"/>
  <c r="L30" i="37"/>
  <c r="L29" i="37"/>
  <c r="L28" i="37"/>
  <c r="D68" i="37" s="1"/>
  <c r="L27" i="37"/>
  <c r="L26" i="37"/>
  <c r="L25" i="37"/>
  <c r="D105" i="37" s="1"/>
  <c r="L24" i="37"/>
  <c r="L23" i="37"/>
  <c r="L22" i="37"/>
  <c r="L21" i="37"/>
  <c r="D141" i="37" s="1"/>
  <c r="L20" i="37"/>
  <c r="L19" i="37"/>
  <c r="D179" i="37" s="1"/>
  <c r="L18" i="37"/>
  <c r="L17" i="37"/>
  <c r="L16" i="37"/>
  <c r="L15" i="37"/>
  <c r="L14" i="37"/>
  <c r="D94" i="37" s="1"/>
  <c r="L13" i="37"/>
  <c r="L12" i="37"/>
  <c r="L11" i="37"/>
  <c r="L10" i="37"/>
  <c r="D50" i="37" s="1"/>
  <c r="L9" i="37"/>
  <c r="L8" i="37"/>
  <c r="D88" i="37" s="1"/>
  <c r="L7" i="37"/>
  <c r="D167" i="37" s="1"/>
  <c r="L6" i="37"/>
  <c r="D166" i="37" s="1"/>
  <c r="L5" i="37"/>
  <c r="L4" i="37"/>
  <c r="D7" i="36"/>
  <c r="D8" i="36"/>
  <c r="D9" i="36"/>
  <c r="D10" i="36"/>
  <c r="L19" i="32"/>
  <c r="L18" i="32"/>
  <c r="D138" i="32" s="1"/>
  <c r="D11" i="36"/>
  <c r="L19" i="33"/>
  <c r="L18" i="33"/>
  <c r="D12" i="36"/>
  <c r="L19" i="31"/>
  <c r="D179" i="31" s="1"/>
  <c r="L18" i="31"/>
  <c r="D98" i="31" s="1"/>
  <c r="D13" i="36"/>
  <c r="L19" i="30"/>
  <c r="L18" i="30"/>
  <c r="D138" i="30" s="1"/>
  <c r="D14" i="36"/>
  <c r="L19" i="29"/>
  <c r="D259" i="29" s="1"/>
  <c r="L18" i="29"/>
  <c r="D15" i="36"/>
  <c r="L19" i="25"/>
  <c r="D139" i="25" s="1"/>
  <c r="L18" i="25"/>
  <c r="D58" i="25" s="1"/>
  <c r="D16" i="36"/>
  <c r="L19" i="23"/>
  <c r="D219" i="23" s="1"/>
  <c r="L18" i="23"/>
  <c r="D58" i="23" s="1"/>
  <c r="D17" i="36"/>
  <c r="L19" i="26"/>
  <c r="D219" i="26" s="1"/>
  <c r="L18" i="26"/>
  <c r="D218" i="26" s="1"/>
  <c r="D18" i="36"/>
  <c r="L19" i="28"/>
  <c r="L18" i="28"/>
  <c r="D18" i="28" s="1"/>
  <c r="D19" i="36"/>
  <c r="D20" i="36"/>
  <c r="D21" i="36"/>
  <c r="D22" i="36"/>
  <c r="D23" i="36"/>
  <c r="D24" i="36"/>
  <c r="D25" i="36"/>
  <c r="D26" i="36"/>
  <c r="L19" i="27"/>
  <c r="D139" i="27" s="1"/>
  <c r="L18" i="27"/>
  <c r="D27" i="36"/>
  <c r="F244" i="32"/>
  <c r="F278" i="32" s="1"/>
  <c r="F204" i="32"/>
  <c r="F164" i="32"/>
  <c r="F124" i="32"/>
  <c r="F163" i="32" s="1"/>
  <c r="F84" i="32"/>
  <c r="F115" i="32" s="1"/>
  <c r="F44" i="32"/>
  <c r="F4" i="32"/>
  <c r="F13" i="32" s="1"/>
  <c r="F244" i="33"/>
  <c r="F256" i="33" s="1"/>
  <c r="F204" i="33"/>
  <c r="F205" i="33" s="1"/>
  <c r="F164" i="33"/>
  <c r="F124" i="33"/>
  <c r="F84" i="33"/>
  <c r="F108" i="33" s="1"/>
  <c r="F44" i="33"/>
  <c r="F63" i="33" s="1"/>
  <c r="F4" i="33"/>
  <c r="F244" i="31"/>
  <c r="F258" i="31" s="1"/>
  <c r="F204" i="31"/>
  <c r="F164" i="31"/>
  <c r="F198" i="31" s="1"/>
  <c r="F124" i="31"/>
  <c r="F155" i="31" s="1"/>
  <c r="F84" i="31"/>
  <c r="F108" i="31" s="1"/>
  <c r="F44" i="31"/>
  <c r="F76" i="31" s="1"/>
  <c r="F4" i="31"/>
  <c r="F23" i="31" s="1"/>
  <c r="F244" i="30"/>
  <c r="F270" i="30" s="1"/>
  <c r="F204" i="30"/>
  <c r="F164" i="30"/>
  <c r="F201" i="30" s="1"/>
  <c r="F124" i="30"/>
  <c r="F161" i="30" s="1"/>
  <c r="F84" i="30"/>
  <c r="F121" i="30" s="1"/>
  <c r="F44" i="30"/>
  <c r="F4" i="30"/>
  <c r="F30" i="30" s="1"/>
  <c r="F244" i="29"/>
  <c r="F261" i="29" s="1"/>
  <c r="F204" i="29"/>
  <c r="F221" i="29" s="1"/>
  <c r="F164" i="29"/>
  <c r="F195" i="29" s="1"/>
  <c r="F124" i="29"/>
  <c r="F151" i="29" s="1"/>
  <c r="F84" i="29"/>
  <c r="F110" i="29" s="1"/>
  <c r="F44" i="29"/>
  <c r="F75" i="29" s="1"/>
  <c r="F4" i="29"/>
  <c r="F31" i="29" s="1"/>
  <c r="F244" i="28"/>
  <c r="F246" i="28" s="1"/>
  <c r="F204" i="28"/>
  <c r="F233" i="28" s="1"/>
  <c r="F164" i="28"/>
  <c r="F192" i="28" s="1"/>
  <c r="F124" i="28"/>
  <c r="F130" i="28" s="1"/>
  <c r="F84" i="28"/>
  <c r="F109" i="28" s="1"/>
  <c r="F44" i="28"/>
  <c r="F4" i="28"/>
  <c r="F11" i="28" s="1"/>
  <c r="F244" i="27"/>
  <c r="F250" i="27" s="1"/>
  <c r="F244" i="23"/>
  <c r="F258" i="23" s="1"/>
  <c r="F204" i="27"/>
  <c r="F243" i="27" s="1"/>
  <c r="F164" i="27"/>
  <c r="F176" i="27" s="1"/>
  <c r="F124" i="27"/>
  <c r="F144" i="27" s="1"/>
  <c r="F84" i="27"/>
  <c r="F98" i="27" s="1"/>
  <c r="F44" i="27"/>
  <c r="F65" i="27" s="1"/>
  <c r="F4" i="27"/>
  <c r="F40" i="27" s="1"/>
  <c r="BD7" i="34"/>
  <c r="M38" i="26" s="1"/>
  <c r="G158" i="26" s="1"/>
  <c r="AT8" i="34"/>
  <c r="M28" i="27" s="1"/>
  <c r="G108" i="27" s="1"/>
  <c r="AT11" i="34"/>
  <c r="H228" i="30" s="1"/>
  <c r="Z14" i="34"/>
  <c r="M8" i="32" s="1"/>
  <c r="AK14" i="34"/>
  <c r="M19" i="32" s="1"/>
  <c r="G59" i="32" s="1"/>
  <c r="AO14" i="34"/>
  <c r="M23" i="32" s="1"/>
  <c r="AT14" i="34"/>
  <c r="M28" i="32" s="1"/>
  <c r="BI14" i="34"/>
  <c r="M43" i="32" s="1"/>
  <c r="Z8" i="34"/>
  <c r="M8" i="27" s="1"/>
  <c r="AE11" i="34"/>
  <c r="AJ14" i="34"/>
  <c r="M18" i="32" s="1"/>
  <c r="BD14" i="34"/>
  <c r="M38" i="32" s="1"/>
  <c r="L43" i="32"/>
  <c r="L42" i="32"/>
  <c r="D122" i="32" s="1"/>
  <c r="L41" i="32"/>
  <c r="L40" i="32"/>
  <c r="L39" i="32"/>
  <c r="D159" i="32" s="1"/>
  <c r="L38" i="32"/>
  <c r="D78" i="32" s="1"/>
  <c r="L37" i="32"/>
  <c r="L36" i="32"/>
  <c r="L35" i="32"/>
  <c r="L34" i="32"/>
  <c r="L33" i="32"/>
  <c r="D33" i="32" s="1"/>
  <c r="L32" i="32"/>
  <c r="D192" i="32" s="1"/>
  <c r="L31" i="32"/>
  <c r="D71" i="32" s="1"/>
  <c r="L30" i="32"/>
  <c r="L29" i="32"/>
  <c r="L28" i="32"/>
  <c r="D228" i="32" s="1"/>
  <c r="L27" i="32"/>
  <c r="D227" i="32" s="1"/>
  <c r="L26" i="32"/>
  <c r="L25" i="32"/>
  <c r="L24" i="32"/>
  <c r="L23" i="32"/>
  <c r="L22" i="32"/>
  <c r="L21" i="32"/>
  <c r="D221" i="32" s="1"/>
  <c r="L20" i="32"/>
  <c r="D220" i="32" s="1"/>
  <c r="L17" i="32"/>
  <c r="D177" i="32" s="1"/>
  <c r="L16" i="32"/>
  <c r="L15" i="32"/>
  <c r="D15" i="32" s="1"/>
  <c r="L14" i="32"/>
  <c r="D214" i="32" s="1"/>
  <c r="L13" i="32"/>
  <c r="L12" i="32"/>
  <c r="D172" i="32" s="1"/>
  <c r="L11" i="32"/>
  <c r="L10" i="32"/>
  <c r="L9" i="32"/>
  <c r="D169" i="32" s="1"/>
  <c r="L8" i="32"/>
  <c r="D128" i="32" s="1"/>
  <c r="L7" i="32"/>
  <c r="D7" i="32" s="1"/>
  <c r="L6" i="32"/>
  <c r="L5" i="32"/>
  <c r="D5" i="32" s="1"/>
  <c r="L4" i="32"/>
  <c r="L43" i="33"/>
  <c r="L42" i="33"/>
  <c r="L41" i="33"/>
  <c r="L40" i="33"/>
  <c r="L39" i="33"/>
  <c r="D159" i="33" s="1"/>
  <c r="L38" i="33"/>
  <c r="L37" i="33"/>
  <c r="D157" i="33" s="1"/>
  <c r="L36" i="33"/>
  <c r="D276" i="33" s="1"/>
  <c r="L35" i="33"/>
  <c r="L34" i="33"/>
  <c r="L33" i="33"/>
  <c r="L32" i="33"/>
  <c r="L31" i="33"/>
  <c r="L30" i="33"/>
  <c r="L29" i="33"/>
  <c r="L28" i="33"/>
  <c r="L27" i="33"/>
  <c r="L26" i="33"/>
  <c r="D146" i="33" s="1"/>
  <c r="L25" i="33"/>
  <c r="D265" i="33" s="1"/>
  <c r="L24" i="33"/>
  <c r="L23" i="33"/>
  <c r="L22" i="33"/>
  <c r="L21" i="33"/>
  <c r="L20" i="33"/>
  <c r="D100" i="33" s="1"/>
  <c r="L17" i="33"/>
  <c r="L16" i="33"/>
  <c r="L15" i="33"/>
  <c r="L14" i="33"/>
  <c r="L13" i="33"/>
  <c r="L12" i="33"/>
  <c r="L11" i="33"/>
  <c r="D91" i="33" s="1"/>
  <c r="L10" i="33"/>
  <c r="L9" i="33"/>
  <c r="L8" i="33"/>
  <c r="D8" i="33" s="1"/>
  <c r="L7" i="33"/>
  <c r="L6" i="33"/>
  <c r="L5" i="33"/>
  <c r="L4" i="33"/>
  <c r="D84" i="33" s="1"/>
  <c r="L43" i="31"/>
  <c r="L42" i="31"/>
  <c r="L41" i="31"/>
  <c r="D41" i="31" s="1"/>
  <c r="L40" i="31"/>
  <c r="L39" i="31"/>
  <c r="L38" i="31"/>
  <c r="D118" i="31" s="1"/>
  <c r="L37" i="31"/>
  <c r="L36" i="31"/>
  <c r="D236" i="31" s="1"/>
  <c r="L35" i="31"/>
  <c r="L34" i="31"/>
  <c r="D34" i="31" s="1"/>
  <c r="L33" i="31"/>
  <c r="D113" i="31" s="1"/>
  <c r="L32" i="31"/>
  <c r="L31" i="31"/>
  <c r="L30" i="31"/>
  <c r="L29" i="31"/>
  <c r="D149" i="31" s="1"/>
  <c r="L28" i="31"/>
  <c r="D268" i="31" s="1"/>
  <c r="L27" i="31"/>
  <c r="D227" i="31" s="1"/>
  <c r="L26" i="31"/>
  <c r="L25" i="31"/>
  <c r="D105" i="31" s="1"/>
  <c r="L24" i="31"/>
  <c r="D184" i="31" s="1"/>
  <c r="L23" i="31"/>
  <c r="D223" i="31" s="1"/>
  <c r="L22" i="31"/>
  <c r="D102" i="31" s="1"/>
  <c r="L21" i="31"/>
  <c r="L20" i="31"/>
  <c r="L17" i="31"/>
  <c r="L16" i="31"/>
  <c r="D216" i="31" s="1"/>
  <c r="L15" i="31"/>
  <c r="D135" i="31" s="1"/>
  <c r="L14" i="31"/>
  <c r="L13" i="31"/>
  <c r="L12" i="31"/>
  <c r="D52" i="31" s="1"/>
  <c r="L11" i="31"/>
  <c r="L10" i="31"/>
  <c r="L9" i="31"/>
  <c r="L8" i="31"/>
  <c r="D168" i="31" s="1"/>
  <c r="L7" i="31"/>
  <c r="D207" i="31" s="1"/>
  <c r="L6" i="31"/>
  <c r="L5" i="31"/>
  <c r="D245" i="31" s="1"/>
  <c r="L4" i="31"/>
  <c r="L43" i="30"/>
  <c r="L42" i="30"/>
  <c r="D242" i="30" s="1"/>
  <c r="L41" i="30"/>
  <c r="L40" i="30"/>
  <c r="D80" i="30" s="1"/>
  <c r="L39" i="30"/>
  <c r="D199" i="30" s="1"/>
  <c r="L38" i="30"/>
  <c r="D158" i="30" s="1"/>
  <c r="L37" i="30"/>
  <c r="D77" i="30" s="1"/>
  <c r="L36" i="30"/>
  <c r="L35" i="30"/>
  <c r="D155" i="30" s="1"/>
  <c r="L34" i="30"/>
  <c r="D74" i="30" s="1"/>
  <c r="L33" i="30"/>
  <c r="L32" i="30"/>
  <c r="D272" i="30" s="1"/>
  <c r="L31" i="30"/>
  <c r="L30" i="30"/>
  <c r="L29" i="30"/>
  <c r="L28" i="30"/>
  <c r="D108" i="30" s="1"/>
  <c r="L27" i="30"/>
  <c r="D27" i="30" s="1"/>
  <c r="L26" i="30"/>
  <c r="L25" i="30"/>
  <c r="L24" i="30"/>
  <c r="D184" i="30" s="1"/>
  <c r="L23" i="30"/>
  <c r="D143" i="30" s="1"/>
  <c r="L22" i="30"/>
  <c r="L21" i="30"/>
  <c r="L20" i="30"/>
  <c r="D220" i="30" s="1"/>
  <c r="L17" i="30"/>
  <c r="D97" i="30" s="1"/>
  <c r="L16" i="30"/>
  <c r="L15" i="30"/>
  <c r="L14" i="30"/>
  <c r="D254" i="30" s="1"/>
  <c r="L13" i="30"/>
  <c r="L12" i="30"/>
  <c r="D172" i="30" s="1"/>
  <c r="L11" i="30"/>
  <c r="D251" i="30" s="1"/>
  <c r="L10" i="30"/>
  <c r="D250" i="30" s="1"/>
  <c r="L9" i="30"/>
  <c r="D129" i="30" s="1"/>
  <c r="L8" i="30"/>
  <c r="L7" i="30"/>
  <c r="L6" i="30"/>
  <c r="L5" i="30"/>
  <c r="L4" i="30"/>
  <c r="D44" i="30" s="1"/>
  <c r="L43" i="29"/>
  <c r="L42" i="29"/>
  <c r="L41" i="29"/>
  <c r="D121" i="29" s="1"/>
  <c r="L40" i="29"/>
  <c r="L39" i="29"/>
  <c r="D119" i="29" s="1"/>
  <c r="L38" i="29"/>
  <c r="D238" i="29" s="1"/>
  <c r="L37" i="29"/>
  <c r="L36" i="29"/>
  <c r="L35" i="29"/>
  <c r="D35" i="29" s="1"/>
  <c r="L34" i="29"/>
  <c r="L33" i="29"/>
  <c r="L32" i="29"/>
  <c r="L31" i="29"/>
  <c r="D151" i="29" s="1"/>
  <c r="L30" i="29"/>
  <c r="D30" i="29" s="1"/>
  <c r="L29" i="29"/>
  <c r="D149" i="29" s="1"/>
  <c r="L28" i="29"/>
  <c r="L27" i="29"/>
  <c r="D147" i="29" s="1"/>
  <c r="L26" i="29"/>
  <c r="L25" i="29"/>
  <c r="D25" i="29" s="1"/>
  <c r="L24" i="29"/>
  <c r="D184" i="29" s="1"/>
  <c r="L23" i="29"/>
  <c r="D183" i="29" s="1"/>
  <c r="L22" i="29"/>
  <c r="L21" i="29"/>
  <c r="D61" i="29" s="1"/>
  <c r="L20" i="29"/>
  <c r="L17" i="29"/>
  <c r="D97" i="29" s="1"/>
  <c r="L16" i="29"/>
  <c r="L15" i="29"/>
  <c r="L14" i="29"/>
  <c r="L13" i="29"/>
  <c r="D213" i="29" s="1"/>
  <c r="L12" i="29"/>
  <c r="D252" i="29" s="1"/>
  <c r="L11" i="29"/>
  <c r="L10" i="29"/>
  <c r="D50" i="29" s="1"/>
  <c r="L9" i="29"/>
  <c r="L8" i="29"/>
  <c r="D248" i="29" s="1"/>
  <c r="L7" i="29"/>
  <c r="D207" i="29" s="1"/>
  <c r="L6" i="29"/>
  <c r="L5" i="29"/>
  <c r="D165" i="29" s="1"/>
  <c r="L4" i="29"/>
  <c r="D244" i="29" s="1"/>
  <c r="L43" i="28"/>
  <c r="L42" i="28"/>
  <c r="L41" i="28"/>
  <c r="L40" i="28"/>
  <c r="D120" i="28" s="1"/>
  <c r="L39" i="28"/>
  <c r="L38" i="28"/>
  <c r="D198" i="28" s="1"/>
  <c r="L37" i="28"/>
  <c r="L36" i="28"/>
  <c r="L35" i="28"/>
  <c r="L34" i="28"/>
  <c r="L33" i="28"/>
  <c r="D113" i="28" s="1"/>
  <c r="L32" i="28"/>
  <c r="L31" i="28"/>
  <c r="L30" i="28"/>
  <c r="D270" i="28" s="1"/>
  <c r="L29" i="28"/>
  <c r="L28" i="28"/>
  <c r="D188" i="28" s="1"/>
  <c r="L27" i="28"/>
  <c r="D107" i="28" s="1"/>
  <c r="L26" i="28"/>
  <c r="D106" i="28" s="1"/>
  <c r="L25" i="28"/>
  <c r="L24" i="28"/>
  <c r="D224" i="28" s="1"/>
  <c r="L23" i="28"/>
  <c r="D103" i="28" s="1"/>
  <c r="L22" i="28"/>
  <c r="L21" i="28"/>
  <c r="D221" i="28" s="1"/>
  <c r="L20" i="28"/>
  <c r="D100" i="28" s="1"/>
  <c r="L17" i="28"/>
  <c r="L16" i="28"/>
  <c r="D136" i="28" s="1"/>
  <c r="L15" i="28"/>
  <c r="L14" i="28"/>
  <c r="D214" i="28" s="1"/>
  <c r="L13" i="28"/>
  <c r="D213" i="28" s="1"/>
  <c r="L12" i="28"/>
  <c r="D212" i="28" s="1"/>
  <c r="L11" i="28"/>
  <c r="L10" i="28"/>
  <c r="D250" i="28" s="1"/>
  <c r="L9" i="28"/>
  <c r="D49" i="28" s="1"/>
  <c r="L8" i="28"/>
  <c r="D248" i="28" s="1"/>
  <c r="L7" i="28"/>
  <c r="D7" i="28" s="1"/>
  <c r="L6" i="28"/>
  <c r="L5" i="28"/>
  <c r="L4" i="28"/>
  <c r="D204" i="28" s="1"/>
  <c r="L43" i="27"/>
  <c r="D203" i="27" s="1"/>
  <c r="L42" i="27"/>
  <c r="L41" i="27"/>
  <c r="D41" i="27" s="1"/>
  <c r="L40" i="27"/>
  <c r="L39" i="27"/>
  <c r="L38" i="27"/>
  <c r="D278" i="27" s="1"/>
  <c r="L37" i="27"/>
  <c r="L36" i="27"/>
  <c r="L35" i="27"/>
  <c r="D115" i="27" s="1"/>
  <c r="L34" i="27"/>
  <c r="L33" i="27"/>
  <c r="L32" i="27"/>
  <c r="D32" i="27" s="1"/>
  <c r="L31" i="27"/>
  <c r="L30" i="27"/>
  <c r="L29" i="27"/>
  <c r="L28" i="27"/>
  <c r="L27" i="27"/>
  <c r="D27" i="27" s="1"/>
  <c r="L26" i="27"/>
  <c r="D266" i="27" s="1"/>
  <c r="L25" i="27"/>
  <c r="D145" i="27" s="1"/>
  <c r="L24" i="27"/>
  <c r="L23" i="27"/>
  <c r="D23" i="27" s="1"/>
  <c r="L22" i="27"/>
  <c r="D22" i="27" s="1"/>
  <c r="L21" i="27"/>
  <c r="L20" i="27"/>
  <c r="L17" i="27"/>
  <c r="D57" i="27" s="1"/>
  <c r="L16" i="27"/>
  <c r="D136" i="27" s="1"/>
  <c r="L15" i="27"/>
  <c r="D55" i="27" s="1"/>
  <c r="L14" i="27"/>
  <c r="D214" i="27" s="1"/>
  <c r="L13" i="27"/>
  <c r="D133" i="27" s="1"/>
  <c r="L12" i="27"/>
  <c r="L11" i="27"/>
  <c r="D51" i="27" s="1"/>
  <c r="L10" i="27"/>
  <c r="D170" i="27" s="1"/>
  <c r="L9" i="27"/>
  <c r="D89" i="27" s="1"/>
  <c r="L8" i="27"/>
  <c r="L7" i="27"/>
  <c r="D47" i="27" s="1"/>
  <c r="L6" i="27"/>
  <c r="D206" i="27" s="1"/>
  <c r="L5" i="27"/>
  <c r="D45" i="27" s="1"/>
  <c r="L4" i="27"/>
  <c r="D164" i="27" s="1"/>
  <c r="F244" i="26"/>
  <c r="F266" i="26" s="1"/>
  <c r="F204" i="26"/>
  <c r="F241" i="26" s="1"/>
  <c r="F164" i="26"/>
  <c r="F192" i="26" s="1"/>
  <c r="F124" i="26"/>
  <c r="F128" i="26" s="1"/>
  <c r="F84" i="26"/>
  <c r="F98" i="26" s="1"/>
  <c r="F44" i="26"/>
  <c r="F80" i="26" s="1"/>
  <c r="F4" i="26"/>
  <c r="F25" i="26" s="1"/>
  <c r="F204" i="23"/>
  <c r="F233" i="23" s="1"/>
  <c r="F164" i="23"/>
  <c r="F201" i="23" s="1"/>
  <c r="F124" i="23"/>
  <c r="F156" i="23" s="1"/>
  <c r="F84" i="23"/>
  <c r="F111" i="23" s="1"/>
  <c r="F44" i="23"/>
  <c r="F74" i="23" s="1"/>
  <c r="F4" i="23"/>
  <c r="F24" i="23" s="1"/>
  <c r="L43" i="26"/>
  <c r="D203" i="26" s="1"/>
  <c r="L42" i="26"/>
  <c r="D122" i="26" s="1"/>
  <c r="L41" i="26"/>
  <c r="L40" i="26"/>
  <c r="D240" i="26" s="1"/>
  <c r="L39" i="26"/>
  <c r="D199" i="26" s="1"/>
  <c r="L38" i="26"/>
  <c r="L37" i="26"/>
  <c r="D77" i="26" s="1"/>
  <c r="L36" i="26"/>
  <c r="L35" i="26"/>
  <c r="D195" i="26" s="1"/>
  <c r="L34" i="26"/>
  <c r="D194" i="26" s="1"/>
  <c r="L33" i="26"/>
  <c r="D273" i="26" s="1"/>
  <c r="L32" i="26"/>
  <c r="D232" i="26" s="1"/>
  <c r="L31" i="26"/>
  <c r="L30" i="26"/>
  <c r="L29" i="26"/>
  <c r="L28" i="26"/>
  <c r="L27" i="26"/>
  <c r="L26" i="26"/>
  <c r="L25" i="26"/>
  <c r="D65" i="26" s="1"/>
  <c r="L24" i="26"/>
  <c r="D264" i="26" s="1"/>
  <c r="L23" i="26"/>
  <c r="D263" i="26" s="1"/>
  <c r="L22" i="26"/>
  <c r="D62" i="26" s="1"/>
  <c r="L21" i="26"/>
  <c r="L20" i="26"/>
  <c r="D140" i="26" s="1"/>
  <c r="L17" i="26"/>
  <c r="D137" i="26" s="1"/>
  <c r="L16" i="26"/>
  <c r="D216" i="26" s="1"/>
  <c r="L15" i="26"/>
  <c r="L14" i="26"/>
  <c r="D54" i="26" s="1"/>
  <c r="L13" i="26"/>
  <c r="D213" i="26" s="1"/>
  <c r="L12" i="26"/>
  <c r="D132" i="26" s="1"/>
  <c r="L11" i="26"/>
  <c r="L10" i="26"/>
  <c r="L9" i="26"/>
  <c r="L8" i="26"/>
  <c r="D128" i="26" s="1"/>
  <c r="L7" i="26"/>
  <c r="D247" i="26" s="1"/>
  <c r="L6" i="26"/>
  <c r="L5" i="26"/>
  <c r="D245" i="26" s="1"/>
  <c r="L4" i="26"/>
  <c r="D204" i="26" s="1"/>
  <c r="L43" i="23"/>
  <c r="D163" i="23" s="1"/>
  <c r="L42" i="23"/>
  <c r="L41" i="23"/>
  <c r="L40" i="23"/>
  <c r="D120" i="23" s="1"/>
  <c r="L39" i="23"/>
  <c r="L38" i="23"/>
  <c r="D118" i="23" s="1"/>
  <c r="L37" i="23"/>
  <c r="D237" i="23" s="1"/>
  <c r="L36" i="23"/>
  <c r="D276" i="23" s="1"/>
  <c r="L35" i="23"/>
  <c r="D155" i="23" s="1"/>
  <c r="L34" i="23"/>
  <c r="D194" i="23" s="1"/>
  <c r="L33" i="23"/>
  <c r="D153" i="23" s="1"/>
  <c r="L32" i="23"/>
  <c r="L31" i="23"/>
  <c r="D71" i="23" s="1"/>
  <c r="L30" i="23"/>
  <c r="L29" i="23"/>
  <c r="D189" i="23" s="1"/>
  <c r="L28" i="23"/>
  <c r="L27" i="23"/>
  <c r="D107" i="23" s="1"/>
  <c r="L26" i="23"/>
  <c r="D66" i="23" s="1"/>
  <c r="L25" i="23"/>
  <c r="D185" i="23" s="1"/>
  <c r="L24" i="23"/>
  <c r="L23" i="23"/>
  <c r="D223" i="23" s="1"/>
  <c r="L22" i="23"/>
  <c r="D102" i="23" s="1"/>
  <c r="L21" i="23"/>
  <c r="D221" i="23" s="1"/>
  <c r="L20" i="23"/>
  <c r="L17" i="23"/>
  <c r="L16" i="23"/>
  <c r="L15" i="23"/>
  <c r="L14" i="23"/>
  <c r="D134" i="23" s="1"/>
  <c r="L13" i="23"/>
  <c r="L12" i="23"/>
  <c r="L11" i="23"/>
  <c r="L10" i="23"/>
  <c r="L9" i="23"/>
  <c r="D209" i="23" s="1"/>
  <c r="L8" i="23"/>
  <c r="L7" i="23"/>
  <c r="D167" i="23" s="1"/>
  <c r="L6" i="23"/>
  <c r="D246" i="23" s="1"/>
  <c r="L5" i="23"/>
  <c r="D5" i="23" s="1"/>
  <c r="L4" i="23"/>
  <c r="D124" i="23" s="1"/>
  <c r="F244" i="25"/>
  <c r="F247" i="25" s="1"/>
  <c r="F204" i="25"/>
  <c r="F224" i="25" s="1"/>
  <c r="F164" i="25"/>
  <c r="F169" i="25" s="1"/>
  <c r="F124" i="25"/>
  <c r="F163" i="25" s="1"/>
  <c r="F84" i="25"/>
  <c r="F90" i="25" s="1"/>
  <c r="F44" i="25"/>
  <c r="F55" i="25" s="1"/>
  <c r="F4" i="25"/>
  <c r="F37" i="25" s="1"/>
  <c r="L42" i="25"/>
  <c r="D42" i="25" s="1"/>
  <c r="L28" i="25"/>
  <c r="L4" i="25"/>
  <c r="D124" i="25" s="1"/>
  <c r="L5" i="25"/>
  <c r="L6" i="25"/>
  <c r="D6" i="25" s="1"/>
  <c r="L7" i="25"/>
  <c r="D247" i="25" s="1"/>
  <c r="L8" i="25"/>
  <c r="L9" i="25"/>
  <c r="D129" i="25" s="1"/>
  <c r="L10" i="25"/>
  <c r="D90" i="25" s="1"/>
  <c r="L11" i="25"/>
  <c r="D51" i="25" s="1"/>
  <c r="L12" i="25"/>
  <c r="D252" i="25" s="1"/>
  <c r="L13" i="25"/>
  <c r="D13" i="25" s="1"/>
  <c r="L14" i="25"/>
  <c r="D134" i="25" s="1"/>
  <c r="L15" i="25"/>
  <c r="L16" i="25"/>
  <c r="L17" i="25"/>
  <c r="D257" i="25" s="1"/>
  <c r="L20" i="25"/>
  <c r="D100" i="25" s="1"/>
  <c r="L21" i="25"/>
  <c r="D261" i="25" s="1"/>
  <c r="L22" i="25"/>
  <c r="L23" i="25"/>
  <c r="D263" i="25" s="1"/>
  <c r="L24" i="25"/>
  <c r="L25" i="25"/>
  <c r="D225" i="25" s="1"/>
  <c r="L26" i="25"/>
  <c r="D266" i="25" s="1"/>
  <c r="L27" i="25"/>
  <c r="D227" i="25" s="1"/>
  <c r="L29" i="25"/>
  <c r="D189" i="25" s="1"/>
  <c r="L30" i="25"/>
  <c r="D230" i="25" s="1"/>
  <c r="L31" i="25"/>
  <c r="L32" i="25"/>
  <c r="D72" i="25" s="1"/>
  <c r="L33" i="25"/>
  <c r="D33" i="25" s="1"/>
  <c r="L34" i="25"/>
  <c r="D154" i="25" s="1"/>
  <c r="L35" i="25"/>
  <c r="D235" i="25" s="1"/>
  <c r="L36" i="25"/>
  <c r="L37" i="25"/>
  <c r="D77" i="25" s="1"/>
  <c r="L38" i="25"/>
  <c r="D158" i="25" s="1"/>
  <c r="L39" i="25"/>
  <c r="L40" i="25"/>
  <c r="L41" i="25"/>
  <c r="L43" i="25"/>
  <c r="C95" i="35" l="1"/>
  <c r="O95" i="35" s="1"/>
  <c r="AX94" i="35"/>
  <c r="BD9" i="34" s="1"/>
  <c r="AI94" i="35"/>
  <c r="AO9" i="34" s="1"/>
  <c r="M5" i="37"/>
  <c r="M6" i="37"/>
  <c r="M7" i="37"/>
  <c r="M4" i="37"/>
  <c r="G124" i="37" s="1"/>
  <c r="G8" i="32"/>
  <c r="M7" i="32"/>
  <c r="M4" i="32"/>
  <c r="M5" i="32"/>
  <c r="M6" i="32"/>
  <c r="H88" i="27"/>
  <c r="M7" i="27"/>
  <c r="M5" i="27"/>
  <c r="M4" i="27"/>
  <c r="M6" i="27"/>
  <c r="H126" i="27" s="1"/>
  <c r="S114" i="35"/>
  <c r="E182" i="34"/>
  <c r="E180" i="34"/>
  <c r="E183" i="34"/>
  <c r="Z12" i="34"/>
  <c r="I172" i="34"/>
  <c r="AS109" i="35"/>
  <c r="AY12" i="34" s="1"/>
  <c r="I171" i="34"/>
  <c r="AX109" i="35"/>
  <c r="Y109" i="35"/>
  <c r="AE12" i="34" s="1"/>
  <c r="AY7" i="34"/>
  <c r="M33" i="26" s="1"/>
  <c r="G113" i="26" s="1"/>
  <c r="AD109" i="35"/>
  <c r="AJ12" i="34" s="1"/>
  <c r="H258" i="31" s="1"/>
  <c r="AO104" i="35"/>
  <c r="AP104" i="35" s="1"/>
  <c r="AQ104" i="35" s="1"/>
  <c r="AW7" i="34" s="1"/>
  <c r="M31" i="26" s="1"/>
  <c r="H271" i="26" s="1"/>
  <c r="C110" i="35"/>
  <c r="O110" i="35" s="1"/>
  <c r="D76" i="35" s="1"/>
  <c r="J152" i="34"/>
  <c r="J151" i="34"/>
  <c r="AZ134" i="35"/>
  <c r="AO78" i="35" s="1"/>
  <c r="U99" i="35"/>
  <c r="AX105" i="35"/>
  <c r="AM71" i="35" s="1"/>
  <c r="AU134" i="35"/>
  <c r="AJ78" i="35" s="1"/>
  <c r="AD105" i="35"/>
  <c r="S71" i="35" s="1"/>
  <c r="O139" i="34" s="1"/>
  <c r="W139" i="34" s="1"/>
  <c r="AE202" i="34" s="1"/>
  <c r="AA134" i="35"/>
  <c r="P78" i="35" s="1"/>
  <c r="BC105" i="35"/>
  <c r="AR71" i="35" s="1"/>
  <c r="R143" i="34" s="1"/>
  <c r="AZ133" i="35"/>
  <c r="U114" i="35"/>
  <c r="V114" i="35" s="1"/>
  <c r="W114" i="35" s="1"/>
  <c r="X114" i="35" s="1"/>
  <c r="AD11" i="34" s="1"/>
  <c r="AF133" i="35"/>
  <c r="AT7" i="34"/>
  <c r="M28" i="26" s="1"/>
  <c r="G268" i="26" s="1"/>
  <c r="AO7" i="34"/>
  <c r="M23" i="26" s="1"/>
  <c r="BC109" i="35"/>
  <c r="AZ7" i="34"/>
  <c r="M34" i="26" s="1"/>
  <c r="G234" i="26" s="1"/>
  <c r="Z99" i="35"/>
  <c r="AA99" i="35" s="1"/>
  <c r="AB99" i="35" s="1"/>
  <c r="AC99" i="35" s="1"/>
  <c r="AI109" i="35"/>
  <c r="S99" i="35"/>
  <c r="AE99" i="35"/>
  <c r="AK8" i="34" s="1"/>
  <c r="M19" i="27" s="1"/>
  <c r="H19" i="27" s="1"/>
  <c r="AJ99" i="35"/>
  <c r="AK99" i="35" s="1"/>
  <c r="AY104" i="35"/>
  <c r="BE7" i="34" s="1"/>
  <c r="M39" i="26" s="1"/>
  <c r="G279" i="26" s="1"/>
  <c r="BD12" i="34"/>
  <c r="J171" i="34"/>
  <c r="J176" i="34"/>
  <c r="S104" i="35"/>
  <c r="O109" i="35"/>
  <c r="P109" i="35" s="1"/>
  <c r="F128" i="38"/>
  <c r="J144" i="34"/>
  <c r="J143" i="34"/>
  <c r="AK134" i="35"/>
  <c r="Z78" i="35" s="1"/>
  <c r="U104" i="35"/>
  <c r="V104" i="35" s="1"/>
  <c r="Z197" i="34"/>
  <c r="AE469" i="34" s="1"/>
  <c r="Y198" i="34"/>
  <c r="AE474" i="34" s="1"/>
  <c r="Z199" i="34"/>
  <c r="AE481" i="34" s="1"/>
  <c r="Z198" i="34"/>
  <c r="AE475" i="34" s="1"/>
  <c r="Z195" i="34"/>
  <c r="AE457" i="34" s="1"/>
  <c r="AY11" i="34"/>
  <c r="I176" i="34"/>
  <c r="I173" i="34"/>
  <c r="J181" i="34"/>
  <c r="J180" i="34"/>
  <c r="J150" i="34"/>
  <c r="J153" i="34"/>
  <c r="AO114" i="35"/>
  <c r="AP114" i="35" s="1"/>
  <c r="AQ114" i="35" s="1"/>
  <c r="AJ114" i="35"/>
  <c r="AP11" i="34" s="1"/>
  <c r="G24" i="30" s="1"/>
  <c r="T95" i="35"/>
  <c r="AN94" i="35"/>
  <c r="AS94" i="35"/>
  <c r="I161" i="34" s="1"/>
  <c r="AP134" i="35"/>
  <c r="I177" i="34"/>
  <c r="I170" i="34"/>
  <c r="J148" i="34"/>
  <c r="J149" i="34"/>
  <c r="G174" i="34"/>
  <c r="AY99" i="35"/>
  <c r="AZ99" i="35" s="1"/>
  <c r="BA99" i="35" s="1"/>
  <c r="BI8" i="34"/>
  <c r="M43" i="27" s="1"/>
  <c r="AA133" i="35"/>
  <c r="AB133" i="35" s="1"/>
  <c r="AC133" i="35" s="1"/>
  <c r="I174" i="34"/>
  <c r="J185" i="34"/>
  <c r="J146" i="34"/>
  <c r="AS95" i="35"/>
  <c r="AH73" i="35" s="1"/>
  <c r="Z200" i="34"/>
  <c r="W194" i="34"/>
  <c r="AE448" i="34" s="1"/>
  <c r="U198" i="34"/>
  <c r="AE470" i="34" s="1"/>
  <c r="X198" i="34"/>
  <c r="AE473" i="34" s="1"/>
  <c r="Z196" i="34"/>
  <c r="AE463" i="34" s="1"/>
  <c r="W198" i="34"/>
  <c r="AE472" i="34" s="1"/>
  <c r="U200" i="34"/>
  <c r="AK7" i="34"/>
  <c r="M19" i="26" s="1"/>
  <c r="H19" i="26" s="1"/>
  <c r="AF104" i="35"/>
  <c r="AG104" i="35" s="1"/>
  <c r="S109" i="35"/>
  <c r="AX95" i="35"/>
  <c r="AI95" i="35"/>
  <c r="R95" i="35"/>
  <c r="V133" i="35"/>
  <c r="W133" i="35" s="1"/>
  <c r="V134" i="35"/>
  <c r="Z104" i="35"/>
  <c r="Z11" i="34"/>
  <c r="AJ104" i="35"/>
  <c r="Z194" i="34"/>
  <c r="AE451" i="34" s="1"/>
  <c r="W200" i="34"/>
  <c r="W195" i="34"/>
  <c r="AE454" i="34" s="1"/>
  <c r="AN95" i="35"/>
  <c r="Y196" i="34"/>
  <c r="AE462" i="34" s="1"/>
  <c r="Y194" i="34"/>
  <c r="AE450" i="34" s="1"/>
  <c r="AS115" i="35"/>
  <c r="AH75" i="35" s="1"/>
  <c r="Q172" i="34" s="1"/>
  <c r="V195" i="34"/>
  <c r="AE453" i="34" s="1"/>
  <c r="AN110" i="35"/>
  <c r="AT99" i="35"/>
  <c r="AU99" i="35" s="1"/>
  <c r="AV99" i="35" s="1"/>
  <c r="T94" i="35"/>
  <c r="E161" i="34" s="1"/>
  <c r="V197" i="34"/>
  <c r="AE465" i="34" s="1"/>
  <c r="V201" i="34"/>
  <c r="R110" i="35"/>
  <c r="P110" i="35" s="1"/>
  <c r="Y94" i="35"/>
  <c r="R94" i="35"/>
  <c r="P94" i="35" s="1"/>
  <c r="AK133" i="35"/>
  <c r="AT114" i="35"/>
  <c r="Z7" i="34"/>
  <c r="M8" i="26" s="1"/>
  <c r="AD94" i="35"/>
  <c r="BC94" i="35"/>
  <c r="J156" i="34" s="1"/>
  <c r="Y197" i="34"/>
  <c r="AE468" i="34" s="1"/>
  <c r="Y95" i="35"/>
  <c r="N73" i="35" s="1"/>
  <c r="BC115" i="35"/>
  <c r="AR75" i="35" s="1"/>
  <c r="R172" i="34" s="1"/>
  <c r="P119" i="35"/>
  <c r="S119" i="35"/>
  <c r="AT17" i="34"/>
  <c r="M28" i="39" s="1"/>
  <c r="AT13" i="34"/>
  <c r="M28" i="33" s="1"/>
  <c r="J188" i="33" s="1"/>
  <c r="AT5" i="34"/>
  <c r="M28" i="25" s="1"/>
  <c r="I148" i="25" s="1"/>
  <c r="AT16" i="34"/>
  <c r="M28" i="38" s="1"/>
  <c r="J68" i="38" s="1"/>
  <c r="AT10" i="34"/>
  <c r="M28" i="29" s="1"/>
  <c r="G228" i="29" s="1"/>
  <c r="AO119" i="35"/>
  <c r="AT6" i="34"/>
  <c r="M28" i="23" s="1"/>
  <c r="AX100" i="35"/>
  <c r="O100" i="35"/>
  <c r="R100" i="35"/>
  <c r="D75" i="35"/>
  <c r="BI11" i="34"/>
  <c r="H163" i="30" s="1"/>
  <c r="BB7" i="34"/>
  <c r="M36" i="26" s="1"/>
  <c r="I196" i="26" s="1"/>
  <c r="BA7" i="34"/>
  <c r="M35" i="26" s="1"/>
  <c r="H35" i="26" s="1"/>
  <c r="AF134" i="35"/>
  <c r="U78" i="35" s="1"/>
  <c r="AE7" i="34"/>
  <c r="M13" i="26" s="1"/>
  <c r="G13" i="26" s="1"/>
  <c r="G175" i="34"/>
  <c r="G172" i="34"/>
  <c r="J170" i="34"/>
  <c r="J174" i="34"/>
  <c r="J140" i="34"/>
  <c r="J141" i="34"/>
  <c r="W196" i="34"/>
  <c r="AE460" i="34" s="1"/>
  <c r="W199" i="34"/>
  <c r="AE478" i="34" s="1"/>
  <c r="X196" i="34"/>
  <c r="AE461" i="34" s="1"/>
  <c r="AN115" i="35"/>
  <c r="W197" i="34"/>
  <c r="AE466" i="34" s="1"/>
  <c r="Y115" i="35"/>
  <c r="X200" i="34"/>
  <c r="X199" i="34"/>
  <c r="AE479" i="34" s="1"/>
  <c r="U197" i="34"/>
  <c r="AE464" i="34" s="1"/>
  <c r="H155" i="34"/>
  <c r="H160" i="34"/>
  <c r="H158" i="34"/>
  <c r="H157" i="34"/>
  <c r="H156" i="34"/>
  <c r="H154" i="34"/>
  <c r="H161" i="34"/>
  <c r="H159" i="34"/>
  <c r="Y195" i="34"/>
  <c r="AE456" i="34" s="1"/>
  <c r="Y199" i="34"/>
  <c r="AE480" i="34" s="1"/>
  <c r="U194" i="34"/>
  <c r="AE446" i="34" s="1"/>
  <c r="U196" i="34"/>
  <c r="AE458" i="34" s="1"/>
  <c r="V194" i="34"/>
  <c r="AE447" i="34" s="1"/>
  <c r="D73" i="35"/>
  <c r="V198" i="34"/>
  <c r="AE471" i="34" s="1"/>
  <c r="V196" i="34"/>
  <c r="AE459" i="34" s="1"/>
  <c r="AE119" i="35"/>
  <c r="AJ119" i="35"/>
  <c r="BC110" i="35"/>
  <c r="AD95" i="35"/>
  <c r="P114" i="35"/>
  <c r="BC95" i="35"/>
  <c r="AI115" i="35"/>
  <c r="X73" i="35"/>
  <c r="BI7" i="34"/>
  <c r="M43" i="26" s="1"/>
  <c r="I123" i="26" s="1"/>
  <c r="AE114" i="35"/>
  <c r="Z114" i="35"/>
  <c r="G170" i="34"/>
  <c r="G171" i="34"/>
  <c r="J177" i="34"/>
  <c r="J172" i="34"/>
  <c r="J138" i="34"/>
  <c r="J139" i="34"/>
  <c r="Z201" i="34"/>
  <c r="T115" i="35"/>
  <c r="W201" i="34"/>
  <c r="AI100" i="35"/>
  <c r="X201" i="34"/>
  <c r="X197" i="34"/>
  <c r="AE467" i="34" s="1"/>
  <c r="Y200" i="34"/>
  <c r="U201" i="34"/>
  <c r="Y201" i="34"/>
  <c r="AX115" i="35"/>
  <c r="AN100" i="35"/>
  <c r="V200" i="34"/>
  <c r="O120" i="35"/>
  <c r="AD120" i="35"/>
  <c r="AX120" i="35"/>
  <c r="AS120" i="35"/>
  <c r="R120" i="35"/>
  <c r="AI120" i="35"/>
  <c r="BC120" i="35"/>
  <c r="Y120" i="35"/>
  <c r="T120" i="35"/>
  <c r="AN120" i="35"/>
  <c r="BD13" i="34"/>
  <c r="M38" i="33" s="1"/>
  <c r="BD17" i="34"/>
  <c r="M38" i="39" s="1"/>
  <c r="BD5" i="34"/>
  <c r="M38" i="25" s="1"/>
  <c r="G198" i="25" s="1"/>
  <c r="BD6" i="34"/>
  <c r="M38" i="23" s="1"/>
  <c r="AY119" i="35"/>
  <c r="BD16" i="34"/>
  <c r="M38" i="38" s="1"/>
  <c r="H158" i="38" s="1"/>
  <c r="BD10" i="34"/>
  <c r="M38" i="29" s="1"/>
  <c r="J118" i="29" s="1"/>
  <c r="O105" i="35"/>
  <c r="T105" i="35"/>
  <c r="P99" i="35"/>
  <c r="AS105" i="35"/>
  <c r="AN105" i="35"/>
  <c r="AJ105" i="35" s="1"/>
  <c r="R115" i="35"/>
  <c r="P115" i="35" s="1"/>
  <c r="U195" i="34"/>
  <c r="AE452" i="34" s="1"/>
  <c r="AJ11" i="34"/>
  <c r="AO99" i="35"/>
  <c r="Q134" i="35"/>
  <c r="F78" i="35" s="1"/>
  <c r="AY114" i="35"/>
  <c r="G177" i="34"/>
  <c r="J175" i="34"/>
  <c r="J142" i="34"/>
  <c r="X194" i="34"/>
  <c r="AE449" i="34" s="1"/>
  <c r="X195" i="34"/>
  <c r="AE455" i="34" s="1"/>
  <c r="AS100" i="35"/>
  <c r="U199" i="34"/>
  <c r="AE476" i="34" s="1"/>
  <c r="AD115" i="35"/>
  <c r="T100" i="35"/>
  <c r="V199" i="34"/>
  <c r="AE477" i="34" s="1"/>
  <c r="BC100" i="35"/>
  <c r="AR72" i="35" s="1"/>
  <c r="R151" i="34" s="1"/>
  <c r="Z151" i="34" s="1"/>
  <c r="AE265" i="34" s="1"/>
  <c r="AT119" i="35"/>
  <c r="Z119" i="35"/>
  <c r="U119" i="35"/>
  <c r="P104" i="35"/>
  <c r="Y105" i="35"/>
  <c r="AD100" i="35"/>
  <c r="R105" i="35"/>
  <c r="D92" i="38"/>
  <c r="F161" i="38"/>
  <c r="F149" i="38"/>
  <c r="F131" i="38"/>
  <c r="F148" i="38"/>
  <c r="D121" i="23"/>
  <c r="F75" i="27"/>
  <c r="F282" i="28"/>
  <c r="F60" i="27"/>
  <c r="F269" i="29"/>
  <c r="F133" i="38"/>
  <c r="F140" i="38"/>
  <c r="D217" i="27"/>
  <c r="F162" i="38"/>
  <c r="D202" i="28"/>
  <c r="F259" i="38"/>
  <c r="AU7" i="34"/>
  <c r="M29" i="26" s="1"/>
  <c r="J29" i="26" s="1"/>
  <c r="P140" i="34"/>
  <c r="P142" i="34"/>
  <c r="P144" i="34"/>
  <c r="P141" i="34"/>
  <c r="P145" i="34"/>
  <c r="P139" i="34"/>
  <c r="P143" i="34"/>
  <c r="P138" i="34"/>
  <c r="V99" i="35"/>
  <c r="W99" i="35" s="1"/>
  <c r="AV7" i="34"/>
  <c r="M30" i="26" s="1"/>
  <c r="G230" i="26" s="1"/>
  <c r="I145" i="34"/>
  <c r="I140" i="34"/>
  <c r="H146" i="34"/>
  <c r="H148" i="34"/>
  <c r="H150" i="34"/>
  <c r="H152" i="34"/>
  <c r="H147" i="34"/>
  <c r="H151" i="34"/>
  <c r="H149" i="34"/>
  <c r="H153" i="34"/>
  <c r="G181" i="34"/>
  <c r="N149" i="34"/>
  <c r="N151" i="34"/>
  <c r="N153" i="34"/>
  <c r="N148" i="34"/>
  <c r="N152" i="34"/>
  <c r="N146" i="34"/>
  <c r="N147" i="34"/>
  <c r="N150" i="34"/>
  <c r="H171" i="34"/>
  <c r="H173" i="34"/>
  <c r="H175" i="34"/>
  <c r="H177" i="34"/>
  <c r="H170" i="34"/>
  <c r="H172" i="34"/>
  <c r="H176" i="34"/>
  <c r="H174" i="34"/>
  <c r="I147" i="34"/>
  <c r="I149" i="34"/>
  <c r="I151" i="34"/>
  <c r="I153" i="34"/>
  <c r="I148" i="34"/>
  <c r="I152" i="34"/>
  <c r="I146" i="34"/>
  <c r="I150" i="34"/>
  <c r="E170" i="34"/>
  <c r="E171" i="34"/>
  <c r="E174" i="34"/>
  <c r="E172" i="34"/>
  <c r="BA134" i="35"/>
  <c r="AP78" i="35" s="1"/>
  <c r="F183" i="34"/>
  <c r="F181" i="34"/>
  <c r="F178" i="34"/>
  <c r="R139" i="34"/>
  <c r="R141" i="34"/>
  <c r="R138" i="34"/>
  <c r="R142" i="34"/>
  <c r="E141" i="34"/>
  <c r="E143" i="34"/>
  <c r="E145" i="34"/>
  <c r="E142" i="34"/>
  <c r="E140" i="34"/>
  <c r="E144" i="34"/>
  <c r="G148" i="34"/>
  <c r="G150" i="34"/>
  <c r="G152" i="34"/>
  <c r="G146" i="34"/>
  <c r="G147" i="34"/>
  <c r="G151" i="34"/>
  <c r="G149" i="34"/>
  <c r="G153" i="34"/>
  <c r="I179" i="34"/>
  <c r="I178" i="34"/>
  <c r="I182" i="34"/>
  <c r="H143" i="34"/>
  <c r="H145" i="34"/>
  <c r="H141" i="34"/>
  <c r="F147" i="34"/>
  <c r="F149" i="34"/>
  <c r="F151" i="34"/>
  <c r="F153" i="34"/>
  <c r="F146" i="34"/>
  <c r="F150" i="34"/>
  <c r="F152" i="34"/>
  <c r="F148" i="34"/>
  <c r="F147" i="38"/>
  <c r="D39" i="38"/>
  <c r="F154" i="38"/>
  <c r="F138" i="38"/>
  <c r="D18" i="38"/>
  <c r="F139" i="38"/>
  <c r="F158" i="38"/>
  <c r="F274" i="30"/>
  <c r="D280" i="30"/>
  <c r="F116" i="28"/>
  <c r="F263" i="28"/>
  <c r="F129" i="26"/>
  <c r="F135" i="26"/>
  <c r="D259" i="23"/>
  <c r="F71" i="27"/>
  <c r="F92" i="28"/>
  <c r="D154" i="29"/>
  <c r="F245" i="31"/>
  <c r="D99" i="23"/>
  <c r="F74" i="27"/>
  <c r="F104" i="27"/>
  <c r="F272" i="28"/>
  <c r="F258" i="29"/>
  <c r="D48" i="29"/>
  <c r="D264" i="30"/>
  <c r="F114" i="31"/>
  <c r="F83" i="27"/>
  <c r="F81" i="27"/>
  <c r="F67" i="27"/>
  <c r="F271" i="28"/>
  <c r="F262" i="28"/>
  <c r="F96" i="30"/>
  <c r="D273" i="37"/>
  <c r="D139" i="23"/>
  <c r="F139" i="26"/>
  <c r="F113" i="27"/>
  <c r="D59" i="27"/>
  <c r="D18" i="26"/>
  <c r="F256" i="28"/>
  <c r="F278" i="29"/>
  <c r="D92" i="29"/>
  <c r="D262" i="31"/>
  <c r="D56" i="23"/>
  <c r="F142" i="30"/>
  <c r="D40" i="23"/>
  <c r="D267" i="28"/>
  <c r="F156" i="29"/>
  <c r="D199" i="29"/>
  <c r="D48" i="23"/>
  <c r="F190" i="27"/>
  <c r="F261" i="23"/>
  <c r="F153" i="29"/>
  <c r="D63" i="29"/>
  <c r="D59" i="26"/>
  <c r="F99" i="27"/>
  <c r="F136" i="28"/>
  <c r="D137" i="29"/>
  <c r="D266" i="33"/>
  <c r="F39" i="26"/>
  <c r="F109" i="27"/>
  <c r="F89" i="27"/>
  <c r="F96" i="27"/>
  <c r="F276" i="23"/>
  <c r="F141" i="29"/>
  <c r="F126" i="30"/>
  <c r="D19" i="26"/>
  <c r="F37" i="26"/>
  <c r="F277" i="25"/>
  <c r="F146" i="28"/>
  <c r="D178" i="28"/>
  <c r="D267" i="29"/>
  <c r="F125" i="30"/>
  <c r="F276" i="38"/>
  <c r="D197" i="23"/>
  <c r="F131" i="27"/>
  <c r="F188" i="28"/>
  <c r="D82" i="28"/>
  <c r="D249" i="26"/>
  <c r="F275" i="26"/>
  <c r="F49" i="26"/>
  <c r="D86" i="27"/>
  <c r="D94" i="27"/>
  <c r="D44" i="28"/>
  <c r="D168" i="33"/>
  <c r="F136" i="27"/>
  <c r="F66" i="26"/>
  <c r="D54" i="27"/>
  <c r="D174" i="27"/>
  <c r="F35" i="23"/>
  <c r="D244" i="28"/>
  <c r="D139" i="29"/>
  <c r="D48" i="33"/>
  <c r="F131" i="26"/>
  <c r="F157" i="26"/>
  <c r="F133" i="26"/>
  <c r="D169" i="23"/>
  <c r="D203" i="23"/>
  <c r="D179" i="23"/>
  <c r="D237" i="26"/>
  <c r="D101" i="26"/>
  <c r="D58" i="26"/>
  <c r="F154" i="26"/>
  <c r="F152" i="26"/>
  <c r="D179" i="27"/>
  <c r="F30" i="27"/>
  <c r="F63" i="27"/>
  <c r="F108" i="28"/>
  <c r="F247" i="28"/>
  <c r="F279" i="28"/>
  <c r="F111" i="28"/>
  <c r="F113" i="28"/>
  <c r="F251" i="29"/>
  <c r="F98" i="29"/>
  <c r="D218" i="30"/>
  <c r="F251" i="37"/>
  <c r="F270" i="37"/>
  <c r="F173" i="27"/>
  <c r="F26" i="27"/>
  <c r="F272" i="37"/>
  <c r="D115" i="23"/>
  <c r="D277" i="26"/>
  <c r="D258" i="26"/>
  <c r="F161" i="26"/>
  <c r="F159" i="26"/>
  <c r="F156" i="26"/>
  <c r="F138" i="26"/>
  <c r="F256" i="27"/>
  <c r="F76" i="27"/>
  <c r="F69" i="27"/>
  <c r="F79" i="27"/>
  <c r="F100" i="28"/>
  <c r="F255" i="28"/>
  <c r="F115" i="28"/>
  <c r="F258" i="28"/>
  <c r="F259" i="29"/>
  <c r="D198" i="29"/>
  <c r="F85" i="29"/>
  <c r="D176" i="29"/>
  <c r="D94" i="30"/>
  <c r="F261" i="37"/>
  <c r="D102" i="26"/>
  <c r="D128" i="28"/>
  <c r="D124" i="28"/>
  <c r="F43" i="28"/>
  <c r="D256" i="28"/>
  <c r="D234" i="30"/>
  <c r="D248" i="33"/>
  <c r="D88" i="33"/>
  <c r="D212" i="23"/>
  <c r="F249" i="26"/>
  <c r="F92" i="26"/>
  <c r="D46" i="27"/>
  <c r="F48" i="27"/>
  <c r="F165" i="26"/>
  <c r="F62" i="27"/>
  <c r="F51" i="27"/>
  <c r="F77" i="27"/>
  <c r="D99" i="27"/>
  <c r="F106" i="28"/>
  <c r="F90" i="28"/>
  <c r="F276" i="28"/>
  <c r="F245" i="28"/>
  <c r="F261" i="28"/>
  <c r="F277" i="28"/>
  <c r="D162" i="28"/>
  <c r="F270" i="28"/>
  <c r="F266" i="28"/>
  <c r="F99" i="28"/>
  <c r="F274" i="29"/>
  <c r="F253" i="29"/>
  <c r="F271" i="29"/>
  <c r="D100" i="30"/>
  <c r="F277" i="31"/>
  <c r="D48" i="31"/>
  <c r="D128" i="33"/>
  <c r="F267" i="37"/>
  <c r="F266" i="37"/>
  <c r="F264" i="38"/>
  <c r="D96" i="23"/>
  <c r="F167" i="26"/>
  <c r="F101" i="26"/>
  <c r="D219" i="27"/>
  <c r="F78" i="27"/>
  <c r="D62" i="27"/>
  <c r="D222" i="27"/>
  <c r="F64" i="27"/>
  <c r="D14" i="27"/>
  <c r="F50" i="27"/>
  <c r="F80" i="27"/>
  <c r="F261" i="25"/>
  <c r="F73" i="27"/>
  <c r="F114" i="28"/>
  <c r="F98" i="28"/>
  <c r="F260" i="28"/>
  <c r="F253" i="28"/>
  <c r="F269" i="28"/>
  <c r="D42" i="28"/>
  <c r="F117" i="28"/>
  <c r="F187" i="29"/>
  <c r="F245" i="29"/>
  <c r="D56" i="29"/>
  <c r="D10" i="30"/>
  <c r="D208" i="33"/>
  <c r="D153" i="37"/>
  <c r="D261" i="37"/>
  <c r="F273" i="37"/>
  <c r="D111" i="28"/>
  <c r="D271" i="28"/>
  <c r="F275" i="27"/>
  <c r="F252" i="27"/>
  <c r="F282" i="27"/>
  <c r="F212" i="28"/>
  <c r="F218" i="28"/>
  <c r="F67" i="32"/>
  <c r="F71" i="32"/>
  <c r="D18" i="27"/>
  <c r="D218" i="27"/>
  <c r="F271" i="37"/>
  <c r="F252" i="37"/>
  <c r="F275" i="37"/>
  <c r="F256" i="37"/>
  <c r="F269" i="37"/>
  <c r="F253" i="37"/>
  <c r="F258" i="37"/>
  <c r="F276" i="37"/>
  <c r="F262" i="37"/>
  <c r="F259" i="37"/>
  <c r="F282" i="37"/>
  <c r="F263" i="37"/>
  <c r="F281" i="37"/>
  <c r="F265" i="37"/>
  <c r="F249" i="37"/>
  <c r="F260" i="37"/>
  <c r="F283" i="37"/>
  <c r="F189" i="27"/>
  <c r="F166" i="27"/>
  <c r="F31" i="27"/>
  <c r="D79" i="23"/>
  <c r="D39" i="23"/>
  <c r="D193" i="27"/>
  <c r="D187" i="28"/>
  <c r="F57" i="31"/>
  <c r="D262" i="29"/>
  <c r="D102" i="29"/>
  <c r="D142" i="29"/>
  <c r="D110" i="29"/>
  <c r="D126" i="30"/>
  <c r="D120" i="30"/>
  <c r="D40" i="30"/>
  <c r="D124" i="31"/>
  <c r="D266" i="31"/>
  <c r="D190" i="31"/>
  <c r="F57" i="27"/>
  <c r="F47" i="27"/>
  <c r="F54" i="27"/>
  <c r="F49" i="27"/>
  <c r="F70" i="27"/>
  <c r="F66" i="27"/>
  <c r="F52" i="27"/>
  <c r="F68" i="27"/>
  <c r="F55" i="27"/>
  <c r="F53" i="27"/>
  <c r="F58" i="27"/>
  <c r="F46" i="27"/>
  <c r="F61" i="27"/>
  <c r="F59" i="27"/>
  <c r="F45" i="27"/>
  <c r="F82" i="27"/>
  <c r="F56" i="27"/>
  <c r="F72" i="27"/>
  <c r="F122" i="28"/>
  <c r="F119" i="28"/>
  <c r="F87" i="28"/>
  <c r="F89" i="28"/>
  <c r="F86" i="28"/>
  <c r="F94" i="28"/>
  <c r="F102" i="28"/>
  <c r="F110" i="28"/>
  <c r="F118" i="28"/>
  <c r="F91" i="28"/>
  <c r="F95" i="28"/>
  <c r="F97" i="28"/>
  <c r="F88" i="28"/>
  <c r="F96" i="28"/>
  <c r="F104" i="28"/>
  <c r="F112" i="28"/>
  <c r="F120" i="28"/>
  <c r="F274" i="28"/>
  <c r="F278" i="28"/>
  <c r="F283" i="28"/>
  <c r="F275" i="28"/>
  <c r="F267" i="28"/>
  <c r="F259" i="28"/>
  <c r="F251" i="28"/>
  <c r="F248" i="28"/>
  <c r="F264" i="28"/>
  <c r="F280" i="28"/>
  <c r="F250" i="28"/>
  <c r="F254" i="28"/>
  <c r="F281" i="28"/>
  <c r="F273" i="28"/>
  <c r="F265" i="28"/>
  <c r="F257" i="28"/>
  <c r="F249" i="28"/>
  <c r="F252" i="28"/>
  <c r="F268" i="28"/>
  <c r="F108" i="29"/>
  <c r="F122" i="29"/>
  <c r="F112" i="29"/>
  <c r="F93" i="29"/>
  <c r="F102" i="29"/>
  <c r="F265" i="29"/>
  <c r="F257" i="29"/>
  <c r="F249" i="29"/>
  <c r="F262" i="29"/>
  <c r="F248" i="29"/>
  <c r="F276" i="29"/>
  <c r="F277" i="29"/>
  <c r="F263" i="29"/>
  <c r="F255" i="29"/>
  <c r="F247" i="29"/>
  <c r="F246" i="29"/>
  <c r="F120" i="30"/>
  <c r="F97" i="30"/>
  <c r="F88" i="30"/>
  <c r="F116" i="30"/>
  <c r="F92" i="30"/>
  <c r="F245" i="30"/>
  <c r="F273" i="30"/>
  <c r="F246" i="30"/>
  <c r="F277" i="30"/>
  <c r="F104" i="31"/>
  <c r="F88" i="31"/>
  <c r="F270" i="31"/>
  <c r="F269" i="31"/>
  <c r="F262" i="31"/>
  <c r="F261" i="31"/>
  <c r="F266" i="31"/>
  <c r="F86" i="33"/>
  <c r="F96" i="33"/>
  <c r="F261" i="33"/>
  <c r="F283" i="33"/>
  <c r="D19" i="23"/>
  <c r="D59" i="23"/>
  <c r="F245" i="37"/>
  <c r="F277" i="37"/>
  <c r="F254" i="37"/>
  <c r="F250" i="37"/>
  <c r="F246" i="37"/>
  <c r="D243" i="28"/>
  <c r="D203" i="28"/>
  <c r="D123" i="28"/>
  <c r="D45" i="33"/>
  <c r="D205" i="33"/>
  <c r="F51" i="28"/>
  <c r="F64" i="28"/>
  <c r="F67" i="30"/>
  <c r="F82" i="30"/>
  <c r="F65" i="30"/>
  <c r="D93" i="23"/>
  <c r="F153" i="26"/>
  <c r="F127" i="26"/>
  <c r="F132" i="26"/>
  <c r="F126" i="26"/>
  <c r="F186" i="27"/>
  <c r="D98" i="27"/>
  <c r="D153" i="27"/>
  <c r="F25" i="27"/>
  <c r="F162" i="26"/>
  <c r="D87" i="25"/>
  <c r="D47" i="25"/>
  <c r="F109" i="25"/>
  <c r="F107" i="25"/>
  <c r="D270" i="27"/>
  <c r="F45" i="28"/>
  <c r="D208" i="29"/>
  <c r="D114" i="29"/>
  <c r="D222" i="31"/>
  <c r="D96" i="31"/>
  <c r="D146" i="31"/>
  <c r="F274" i="37"/>
  <c r="F257" i="37"/>
  <c r="F247" i="37"/>
  <c r="F260" i="27"/>
  <c r="F273" i="27"/>
  <c r="F257" i="27"/>
  <c r="F283" i="27"/>
  <c r="F267" i="27"/>
  <c r="F281" i="27"/>
  <c r="F265" i="27"/>
  <c r="F234" i="29"/>
  <c r="F224" i="29"/>
  <c r="F210" i="29"/>
  <c r="F231" i="29"/>
  <c r="F215" i="29"/>
  <c r="F226" i="29"/>
  <c r="F238" i="29"/>
  <c r="F216" i="29"/>
  <c r="F229" i="29"/>
  <c r="F213" i="29"/>
  <c r="F242" i="29"/>
  <c r="F230" i="29"/>
  <c r="F232" i="29"/>
  <c r="F228" i="29"/>
  <c r="F239" i="29"/>
  <c r="F223" i="29"/>
  <c r="F207" i="29"/>
  <c r="F223" i="30"/>
  <c r="F209" i="30"/>
  <c r="F234" i="30"/>
  <c r="F213" i="30"/>
  <c r="F232" i="30"/>
  <c r="F226" i="30"/>
  <c r="F236" i="30"/>
  <c r="F217" i="31"/>
  <c r="F222" i="31"/>
  <c r="F239" i="31"/>
  <c r="F207" i="31"/>
  <c r="F206" i="31"/>
  <c r="F233" i="31"/>
  <c r="F218" i="31"/>
  <c r="F233" i="33"/>
  <c r="F232" i="33"/>
  <c r="F225" i="33"/>
  <c r="F213" i="33"/>
  <c r="F234" i="32"/>
  <c r="F237" i="32"/>
  <c r="F218" i="32"/>
  <c r="F225" i="32"/>
  <c r="F206" i="32"/>
  <c r="D178" i="23"/>
  <c r="D18" i="23"/>
  <c r="D218" i="23"/>
  <c r="D19" i="25"/>
  <c r="D99" i="25"/>
  <c r="D219" i="25"/>
  <c r="D59" i="25"/>
  <c r="D259" i="25"/>
  <c r="D258" i="31"/>
  <c r="D218" i="31"/>
  <c r="F188" i="38"/>
  <c r="F191" i="38"/>
  <c r="F169" i="38"/>
  <c r="F177" i="38"/>
  <c r="F181" i="38"/>
  <c r="F201" i="38"/>
  <c r="F172" i="38"/>
  <c r="F186" i="38"/>
  <c r="F192" i="38"/>
  <c r="F203" i="38"/>
  <c r="F165" i="38"/>
  <c r="F173" i="38"/>
  <c r="F190" i="38"/>
  <c r="F195" i="38"/>
  <c r="F174" i="27"/>
  <c r="F175" i="27"/>
  <c r="F191" i="27"/>
  <c r="F170" i="27"/>
  <c r="F28" i="27"/>
  <c r="D258" i="27"/>
  <c r="F22" i="27"/>
  <c r="F35" i="27"/>
  <c r="F29" i="27"/>
  <c r="F262" i="27"/>
  <c r="F249" i="27"/>
  <c r="F276" i="27"/>
  <c r="F82" i="28"/>
  <c r="F50" i="28"/>
  <c r="F237" i="29"/>
  <c r="F210" i="31"/>
  <c r="F69" i="30"/>
  <c r="D184" i="33"/>
  <c r="D148" i="33"/>
  <c r="D188" i="33"/>
  <c r="D234" i="32"/>
  <c r="D194" i="32"/>
  <c r="F202" i="38"/>
  <c r="F200" i="38"/>
  <c r="F188" i="27"/>
  <c r="F200" i="27"/>
  <c r="F168" i="27"/>
  <c r="F178" i="27"/>
  <c r="F172" i="27"/>
  <c r="F69" i="29"/>
  <c r="F53" i="29"/>
  <c r="F76" i="29"/>
  <c r="F68" i="29"/>
  <c r="F83" i="29"/>
  <c r="F67" i="29"/>
  <c r="F51" i="29"/>
  <c r="F80" i="29"/>
  <c r="F77" i="29"/>
  <c r="F61" i="29"/>
  <c r="F45" i="29"/>
  <c r="D116" i="38"/>
  <c r="D156" i="38"/>
  <c r="D160" i="38"/>
  <c r="D280" i="38"/>
  <c r="F165" i="27"/>
  <c r="F181" i="27"/>
  <c r="F197" i="27"/>
  <c r="D58" i="27"/>
  <c r="D178" i="27"/>
  <c r="F15" i="27"/>
  <c r="F9" i="27"/>
  <c r="F41" i="27"/>
  <c r="F248" i="27"/>
  <c r="F266" i="27"/>
  <c r="F251" i="27"/>
  <c r="F223" i="31"/>
  <c r="D167" i="28"/>
  <c r="D47" i="28"/>
  <c r="D87" i="28"/>
  <c r="D247" i="28"/>
  <c r="D127" i="28"/>
  <c r="D171" i="28"/>
  <c r="D11" i="28"/>
  <c r="D51" i="28"/>
  <c r="D91" i="28"/>
  <c r="D131" i="28"/>
  <c r="D211" i="28"/>
  <c r="D251" i="28"/>
  <c r="D135" i="28"/>
  <c r="D15" i="28"/>
  <c r="D181" i="28"/>
  <c r="D61" i="28"/>
  <c r="D229" i="28"/>
  <c r="D69" i="28"/>
  <c r="D189" i="28"/>
  <c r="D153" i="28"/>
  <c r="D73" i="28"/>
  <c r="D33" i="28"/>
  <c r="D233" i="28"/>
  <c r="D237" i="28"/>
  <c r="D77" i="28"/>
  <c r="D241" i="28"/>
  <c r="D161" i="28"/>
  <c r="D81" i="28"/>
  <c r="D201" i="28"/>
  <c r="D121" i="28"/>
  <c r="D41" i="28"/>
  <c r="D45" i="29"/>
  <c r="D125" i="29"/>
  <c r="D217" i="29"/>
  <c r="D177" i="29"/>
  <c r="D57" i="29"/>
  <c r="D257" i="29"/>
  <c r="D17" i="29"/>
  <c r="D223" i="29"/>
  <c r="D283" i="29"/>
  <c r="D123" i="29"/>
  <c r="D255" i="30"/>
  <c r="D15" i="30"/>
  <c r="D175" i="30"/>
  <c r="D55" i="30"/>
  <c r="D135" i="30"/>
  <c r="D215" i="30"/>
  <c r="D229" i="30"/>
  <c r="D29" i="30"/>
  <c r="D109" i="30"/>
  <c r="D201" i="30"/>
  <c r="D41" i="30"/>
  <c r="D253" i="31"/>
  <c r="D93" i="31"/>
  <c r="D251" i="33"/>
  <c r="D171" i="33"/>
  <c r="D95" i="33"/>
  <c r="D215" i="33"/>
  <c r="D135" i="33"/>
  <c r="D55" i="33"/>
  <c r="F176" i="38"/>
  <c r="F32" i="27"/>
  <c r="F14" i="27"/>
  <c r="F12" i="27"/>
  <c r="F46" i="28"/>
  <c r="F80" i="28"/>
  <c r="F55" i="28"/>
  <c r="F77" i="28"/>
  <c r="F62" i="28"/>
  <c r="F83" i="28"/>
  <c r="F79" i="28"/>
  <c r="F67" i="28"/>
  <c r="F48" i="28"/>
  <c r="F69" i="28"/>
  <c r="F71" i="28"/>
  <c r="F60" i="28"/>
  <c r="F234" i="28"/>
  <c r="F243" i="28"/>
  <c r="F227" i="28"/>
  <c r="F211" i="28"/>
  <c r="F224" i="28"/>
  <c r="F238" i="28"/>
  <c r="F241" i="28"/>
  <c r="F225" i="28"/>
  <c r="F209" i="28"/>
  <c r="F228" i="28"/>
  <c r="F242" i="28"/>
  <c r="F235" i="28"/>
  <c r="F219" i="28"/>
  <c r="F208" i="28"/>
  <c r="F240" i="28"/>
  <c r="F66" i="30"/>
  <c r="F71" i="30"/>
  <c r="F81" i="30"/>
  <c r="F53" i="30"/>
  <c r="F54" i="30"/>
  <c r="F56" i="30"/>
  <c r="F64" i="30"/>
  <c r="F73" i="30"/>
  <c r="F61" i="30"/>
  <c r="F47" i="30"/>
  <c r="F58" i="30"/>
  <c r="F60" i="31"/>
  <c r="F63" i="31"/>
  <c r="F68" i="31"/>
  <c r="F47" i="31"/>
  <c r="F71" i="31"/>
  <c r="F52" i="31"/>
  <c r="F74" i="31"/>
  <c r="F55" i="31"/>
  <c r="F73" i="31"/>
  <c r="F68" i="33"/>
  <c r="F81" i="33"/>
  <c r="F76" i="33"/>
  <c r="F77" i="33"/>
  <c r="F59" i="33"/>
  <c r="F48" i="33"/>
  <c r="F76" i="32"/>
  <c r="F62" i="32"/>
  <c r="D139" i="33"/>
  <c r="D179" i="33"/>
  <c r="D219" i="33"/>
  <c r="D259" i="33"/>
  <c r="D19" i="33"/>
  <c r="F42" i="38"/>
  <c r="F15" i="38"/>
  <c r="F31" i="38"/>
  <c r="F6" i="38"/>
  <c r="F22" i="38"/>
  <c r="F41" i="38"/>
  <c r="F36" i="38"/>
  <c r="F7" i="38"/>
  <c r="F23" i="38"/>
  <c r="F43" i="38"/>
  <c r="D98" i="23"/>
  <c r="D258" i="23"/>
  <c r="F167" i="27"/>
  <c r="F183" i="27"/>
  <c r="F199" i="27"/>
  <c r="F272" i="27"/>
  <c r="D185" i="27"/>
  <c r="D138" i="27"/>
  <c r="F268" i="27"/>
  <c r="F19" i="27"/>
  <c r="F13" i="27"/>
  <c r="F246" i="27"/>
  <c r="F278" i="27"/>
  <c r="F259" i="27"/>
  <c r="D138" i="23"/>
  <c r="D179" i="25"/>
  <c r="F217" i="28"/>
  <c r="D193" i="28"/>
  <c r="D273" i="28"/>
  <c r="D207" i="28"/>
  <c r="F205" i="29"/>
  <c r="F59" i="29"/>
  <c r="D81" i="30"/>
  <c r="D95" i="30"/>
  <c r="D161" i="30"/>
  <c r="F79" i="31"/>
  <c r="F58" i="31"/>
  <c r="D45" i="31"/>
  <c r="F56" i="33"/>
  <c r="F217" i="32"/>
  <c r="D121" i="30"/>
  <c r="F168" i="38"/>
  <c r="D200" i="38"/>
  <c r="F14" i="38"/>
  <c r="F224" i="27"/>
  <c r="D159" i="27"/>
  <c r="D236" i="27"/>
  <c r="D156" i="27"/>
  <c r="D280" i="27"/>
  <c r="D80" i="27"/>
  <c r="D115" i="28"/>
  <c r="D195" i="28"/>
  <c r="D75" i="28"/>
  <c r="F118" i="27"/>
  <c r="F112" i="27"/>
  <c r="F92" i="27"/>
  <c r="F101" i="27"/>
  <c r="F117" i="27"/>
  <c r="F91" i="27"/>
  <c r="D173" i="26"/>
  <c r="D160" i="27"/>
  <c r="F265" i="23"/>
  <c r="F189" i="25"/>
  <c r="F202" i="25"/>
  <c r="D190" i="23"/>
  <c r="D202" i="23"/>
  <c r="D242" i="23"/>
  <c r="D99" i="26"/>
  <c r="F219" i="26"/>
  <c r="F234" i="26"/>
  <c r="D21" i="27"/>
  <c r="D113" i="27"/>
  <c r="D233" i="27"/>
  <c r="D273" i="27"/>
  <c r="D73" i="27"/>
  <c r="D218" i="28"/>
  <c r="D233" i="29"/>
  <c r="D46" i="28"/>
  <c r="D246" i="28"/>
  <c r="D130" i="28"/>
  <c r="D10" i="28"/>
  <c r="D152" i="28"/>
  <c r="D156" i="28"/>
  <c r="D124" i="29"/>
  <c r="D84" i="29"/>
  <c r="D8" i="29"/>
  <c r="D88" i="29"/>
  <c r="D168" i="29"/>
  <c r="D52" i="29"/>
  <c r="D212" i="29"/>
  <c r="D16" i="29"/>
  <c r="D136" i="29"/>
  <c r="D216" i="29"/>
  <c r="D96" i="29"/>
  <c r="D146" i="29"/>
  <c r="D266" i="29"/>
  <c r="D150" i="29"/>
  <c r="D70" i="29"/>
  <c r="D230" i="29"/>
  <c r="D270" i="29"/>
  <c r="D234" i="29"/>
  <c r="D274" i="29"/>
  <c r="D38" i="29"/>
  <c r="D278" i="29"/>
  <c r="D118" i="29"/>
  <c r="D158" i="29"/>
  <c r="D122" i="29"/>
  <c r="D242" i="29"/>
  <c r="D50" i="30"/>
  <c r="D130" i="30"/>
  <c r="D170" i="30"/>
  <c r="D24" i="30"/>
  <c r="D64" i="30"/>
  <c r="D148" i="30"/>
  <c r="D228" i="30"/>
  <c r="D268" i="30"/>
  <c r="D164" i="31"/>
  <c r="D44" i="31"/>
  <c r="D204" i="31"/>
  <c r="D84" i="31"/>
  <c r="D4" i="31"/>
  <c r="D208" i="31"/>
  <c r="D8" i="31"/>
  <c r="D248" i="31"/>
  <c r="D88" i="31"/>
  <c r="D132" i="31"/>
  <c r="D172" i="31"/>
  <c r="D56" i="31"/>
  <c r="D136" i="31"/>
  <c r="D16" i="31"/>
  <c r="D176" i="31"/>
  <c r="D62" i="31"/>
  <c r="D142" i="31"/>
  <c r="D182" i="31"/>
  <c r="D66" i="31"/>
  <c r="D186" i="31"/>
  <c r="D226" i="31"/>
  <c r="D26" i="31"/>
  <c r="D278" i="31"/>
  <c r="D38" i="31"/>
  <c r="D122" i="31"/>
  <c r="D282" i="31"/>
  <c r="F151" i="27"/>
  <c r="F158" i="27"/>
  <c r="F156" i="27"/>
  <c r="F128" i="27"/>
  <c r="F160" i="27"/>
  <c r="F159" i="27"/>
  <c r="F152" i="27"/>
  <c r="F38" i="28"/>
  <c r="F33" i="28"/>
  <c r="F203" i="28"/>
  <c r="F179" i="28"/>
  <c r="F178" i="28"/>
  <c r="F195" i="28"/>
  <c r="D258" i="25"/>
  <c r="D218" i="25"/>
  <c r="F258" i="38"/>
  <c r="F269" i="38"/>
  <c r="F280" i="38"/>
  <c r="F250" i="38"/>
  <c r="F268" i="38"/>
  <c r="F277" i="38"/>
  <c r="F115" i="23"/>
  <c r="F94" i="23"/>
  <c r="F13" i="26"/>
  <c r="F18" i="26"/>
  <c r="F36" i="26"/>
  <c r="D143" i="28"/>
  <c r="D23" i="28"/>
  <c r="D31" i="28"/>
  <c r="D231" i="28"/>
  <c r="D85" i="33"/>
  <c r="D245" i="33"/>
  <c r="F139" i="28"/>
  <c r="F128" i="28"/>
  <c r="F144" i="28"/>
  <c r="F149" i="28"/>
  <c r="F157" i="28"/>
  <c r="F138" i="28"/>
  <c r="F160" i="29"/>
  <c r="F143" i="29"/>
  <c r="F157" i="29"/>
  <c r="D133" i="26"/>
  <c r="D259" i="26"/>
  <c r="F31" i="26"/>
  <c r="D82" i="23"/>
  <c r="D92" i="23"/>
  <c r="D12" i="23"/>
  <c r="F12" i="26"/>
  <c r="F116" i="27"/>
  <c r="D33" i="27"/>
  <c r="F271" i="23"/>
  <c r="F152" i="28"/>
  <c r="F159" i="28"/>
  <c r="D279" i="28"/>
  <c r="D147" i="28"/>
  <c r="D227" i="28"/>
  <c r="D190" i="29"/>
  <c r="D194" i="29"/>
  <c r="D282" i="29"/>
  <c r="D128" i="29"/>
  <c r="D12" i="29"/>
  <c r="D256" i="29"/>
  <c r="D90" i="30"/>
  <c r="D240" i="30"/>
  <c r="D22" i="31"/>
  <c r="D256" i="31"/>
  <c r="D238" i="31"/>
  <c r="D106" i="31"/>
  <c r="D128" i="31"/>
  <c r="D244" i="31"/>
  <c r="D165" i="33"/>
  <c r="D78" i="29"/>
  <c r="D130" i="33"/>
  <c r="D50" i="33"/>
  <c r="D10" i="33"/>
  <c r="D170" i="33"/>
  <c r="F15" i="29"/>
  <c r="F19" i="29"/>
  <c r="F39" i="29"/>
  <c r="F5" i="29"/>
  <c r="F42" i="29"/>
  <c r="F26" i="29"/>
  <c r="F20" i="29"/>
  <c r="F13" i="29"/>
  <c r="F41" i="29"/>
  <c r="F38" i="29"/>
  <c r="F8" i="29"/>
  <c r="F24" i="29"/>
  <c r="F17" i="29"/>
  <c r="F28" i="29"/>
  <c r="F37" i="29"/>
  <c r="F34" i="29"/>
  <c r="F12" i="29"/>
  <c r="F26" i="31"/>
  <c r="F11" i="31"/>
  <c r="F10" i="31"/>
  <c r="F27" i="31"/>
  <c r="F7" i="31"/>
  <c r="F30" i="31"/>
  <c r="F36" i="31"/>
  <c r="F16" i="31"/>
  <c r="F21" i="31"/>
  <c r="F190" i="33"/>
  <c r="F187" i="33"/>
  <c r="F193" i="33"/>
  <c r="F178" i="33"/>
  <c r="F170" i="33"/>
  <c r="F166" i="33"/>
  <c r="F178" i="32"/>
  <c r="F179" i="32"/>
  <c r="F189" i="32"/>
  <c r="D59" i="28"/>
  <c r="D139" i="28"/>
  <c r="D206" i="23"/>
  <c r="D112" i="26"/>
  <c r="F255" i="26"/>
  <c r="F268" i="26"/>
  <c r="F150" i="27"/>
  <c r="F142" i="27"/>
  <c r="F134" i="27"/>
  <c r="F126" i="27"/>
  <c r="F161" i="27"/>
  <c r="D262" i="27"/>
  <c r="D49" i="27"/>
  <c r="D30" i="27"/>
  <c r="D257" i="27"/>
  <c r="F153" i="27"/>
  <c r="F129" i="27"/>
  <c r="F13" i="23"/>
  <c r="F246" i="25"/>
  <c r="D207" i="25"/>
  <c r="F92" i="25"/>
  <c r="D184" i="26"/>
  <c r="F94" i="25"/>
  <c r="F122" i="25"/>
  <c r="F145" i="27"/>
  <c r="D127" i="25"/>
  <c r="F149" i="27"/>
  <c r="F200" i="28"/>
  <c r="F165" i="28"/>
  <c r="F181" i="28"/>
  <c r="F197" i="28"/>
  <c r="F174" i="28"/>
  <c r="F36" i="28"/>
  <c r="F23" i="28"/>
  <c r="F13" i="28"/>
  <c r="F10" i="28"/>
  <c r="F180" i="29"/>
  <c r="F16" i="29"/>
  <c r="F16" i="32"/>
  <c r="D233" i="32"/>
  <c r="D167" i="33"/>
  <c r="D127" i="33"/>
  <c r="D126" i="28"/>
  <c r="D206" i="28"/>
  <c r="D166" i="28"/>
  <c r="D134" i="33"/>
  <c r="D214" i="33"/>
  <c r="D54" i="33"/>
  <c r="D254" i="33"/>
  <c r="D94" i="33"/>
  <c r="D174" i="33"/>
  <c r="D191" i="33"/>
  <c r="D31" i="33"/>
  <c r="D111" i="33"/>
  <c r="D271" i="33"/>
  <c r="D119" i="33"/>
  <c r="D239" i="33"/>
  <c r="D279" i="33"/>
  <c r="D39" i="33"/>
  <c r="D79" i="33"/>
  <c r="D199" i="33"/>
  <c r="F20" i="28"/>
  <c r="F14" i="28"/>
  <c r="F12" i="28"/>
  <c r="F41" i="28"/>
  <c r="F25" i="28"/>
  <c r="F9" i="28"/>
  <c r="F35" i="28"/>
  <c r="F19" i="28"/>
  <c r="F22" i="28"/>
  <c r="F37" i="28"/>
  <c r="F21" i="28"/>
  <c r="F5" i="28"/>
  <c r="F31" i="28"/>
  <c r="F15" i="28"/>
  <c r="F34" i="28"/>
  <c r="F42" i="28"/>
  <c r="F166" i="29"/>
  <c r="F184" i="29"/>
  <c r="F176" i="29"/>
  <c r="F202" i="29"/>
  <c r="F172" i="29"/>
  <c r="F178" i="29"/>
  <c r="F186" i="29"/>
  <c r="F174" i="29"/>
  <c r="F201" i="29"/>
  <c r="F193" i="29"/>
  <c r="F185" i="29"/>
  <c r="F177" i="29"/>
  <c r="F169" i="29"/>
  <c r="F188" i="29"/>
  <c r="F168" i="29"/>
  <c r="F199" i="29"/>
  <c r="F191" i="29"/>
  <c r="F183" i="29"/>
  <c r="F175" i="29"/>
  <c r="F167" i="29"/>
  <c r="F196" i="29"/>
  <c r="F200" i="29"/>
  <c r="F197" i="29"/>
  <c r="F189" i="29"/>
  <c r="F181" i="29"/>
  <c r="F173" i="29"/>
  <c r="F165" i="29"/>
  <c r="F188" i="30"/>
  <c r="F190" i="30"/>
  <c r="F177" i="30"/>
  <c r="F186" i="30"/>
  <c r="F175" i="30"/>
  <c r="F184" i="30"/>
  <c r="F173" i="30"/>
  <c r="F174" i="30"/>
  <c r="F181" i="30"/>
  <c r="F170" i="30"/>
  <c r="F200" i="31"/>
  <c r="F187" i="31"/>
  <c r="F182" i="31"/>
  <c r="F166" i="31"/>
  <c r="F193" i="31"/>
  <c r="F171" i="31"/>
  <c r="F170" i="31"/>
  <c r="F194" i="31"/>
  <c r="F195" i="31"/>
  <c r="F196" i="31"/>
  <c r="F179" i="31"/>
  <c r="F177" i="31"/>
  <c r="D64" i="26"/>
  <c r="D207" i="26"/>
  <c r="F148" i="27"/>
  <c r="F140" i="27"/>
  <c r="F132" i="27"/>
  <c r="F155" i="27"/>
  <c r="F163" i="27"/>
  <c r="D249" i="27"/>
  <c r="D150" i="27"/>
  <c r="D230" i="27"/>
  <c r="D190" i="27"/>
  <c r="F143" i="27"/>
  <c r="F39" i="23"/>
  <c r="F251" i="25"/>
  <c r="D201" i="25"/>
  <c r="F88" i="25"/>
  <c r="F85" i="25"/>
  <c r="D7" i="25"/>
  <c r="F147" i="27"/>
  <c r="F127" i="27"/>
  <c r="F116" i="25"/>
  <c r="F162" i="27"/>
  <c r="F141" i="27"/>
  <c r="F125" i="27"/>
  <c r="F166" i="28"/>
  <c r="F180" i="28"/>
  <c r="F171" i="28"/>
  <c r="F187" i="28"/>
  <c r="F27" i="28"/>
  <c r="F17" i="28"/>
  <c r="F171" i="29"/>
  <c r="F203" i="29"/>
  <c r="F30" i="29"/>
  <c r="F21" i="29"/>
  <c r="F182" i="29"/>
  <c r="F203" i="31"/>
  <c r="F176" i="32"/>
  <c r="D115" i="33"/>
  <c r="D75" i="33"/>
  <c r="D195" i="33"/>
  <c r="D235" i="33"/>
  <c r="D275" i="33"/>
  <c r="D35" i="33"/>
  <c r="D155" i="33"/>
  <c r="D123" i="33"/>
  <c r="D283" i="33"/>
  <c r="D43" i="33"/>
  <c r="D203" i="33"/>
  <c r="F202" i="28"/>
  <c r="F194" i="28"/>
  <c r="F201" i="28"/>
  <c r="F193" i="28"/>
  <c r="F185" i="28"/>
  <c r="F177" i="28"/>
  <c r="F169" i="28"/>
  <c r="F172" i="28"/>
  <c r="F176" i="28"/>
  <c r="F190" i="28"/>
  <c r="F199" i="28"/>
  <c r="F191" i="28"/>
  <c r="F183" i="28"/>
  <c r="F175" i="28"/>
  <c r="F167" i="28"/>
  <c r="F184" i="28"/>
  <c r="F196" i="28"/>
  <c r="F170" i="28"/>
  <c r="F6" i="30"/>
  <c r="F12" i="30"/>
  <c r="F32" i="30"/>
  <c r="F26" i="30"/>
  <c r="F35" i="30"/>
  <c r="F24" i="30"/>
  <c r="F11" i="30"/>
  <c r="F29" i="30"/>
  <c r="F18" i="30"/>
  <c r="F38" i="30"/>
  <c r="F42" i="30"/>
  <c r="F21" i="30"/>
  <c r="F16" i="30"/>
  <c r="F5" i="30"/>
  <c r="F28" i="33"/>
  <c r="F5" i="33"/>
  <c r="F19" i="33"/>
  <c r="F34" i="33"/>
  <c r="F17" i="33"/>
  <c r="F15" i="33"/>
  <c r="F24" i="33"/>
  <c r="F135" i="37"/>
  <c r="F151" i="37"/>
  <c r="F131" i="37"/>
  <c r="F147" i="37"/>
  <c r="F139" i="37"/>
  <c r="F143" i="37"/>
  <c r="F155" i="37"/>
  <c r="D196" i="23"/>
  <c r="D224" i="26"/>
  <c r="D104" i="26"/>
  <c r="F114" i="26"/>
  <c r="F154" i="27"/>
  <c r="F146" i="27"/>
  <c r="F138" i="27"/>
  <c r="F130" i="27"/>
  <c r="F157" i="27"/>
  <c r="D70" i="27"/>
  <c r="D173" i="27"/>
  <c r="D110" i="27"/>
  <c r="D97" i="27"/>
  <c r="F135" i="27"/>
  <c r="F7" i="23"/>
  <c r="F281" i="25"/>
  <c r="F120" i="25"/>
  <c r="D167" i="25"/>
  <c r="F139" i="27"/>
  <c r="F166" i="23"/>
  <c r="F133" i="27"/>
  <c r="F137" i="27"/>
  <c r="F182" i="28"/>
  <c r="F168" i="28"/>
  <c r="F173" i="28"/>
  <c r="F189" i="28"/>
  <c r="F198" i="28"/>
  <c r="F7" i="28"/>
  <c r="F39" i="28"/>
  <c r="F29" i="28"/>
  <c r="F186" i="28"/>
  <c r="F179" i="29"/>
  <c r="F43" i="29"/>
  <c r="F29" i="29"/>
  <c r="F23" i="30"/>
  <c r="D14" i="33"/>
  <c r="D129" i="28"/>
  <c r="D249" i="28"/>
  <c r="D9" i="28"/>
  <c r="D169" i="28"/>
  <c r="D89" i="28"/>
  <c r="D209" i="28"/>
  <c r="D53" i="28"/>
  <c r="D173" i="28"/>
  <c r="D177" i="28"/>
  <c r="D97" i="28"/>
  <c r="D183" i="28"/>
  <c r="D223" i="28"/>
  <c r="D263" i="28"/>
  <c r="D151" i="28"/>
  <c r="D191" i="28"/>
  <c r="D71" i="28"/>
  <c r="D155" i="28"/>
  <c r="D35" i="28"/>
  <c r="D275" i="28"/>
  <c r="D119" i="28"/>
  <c r="D199" i="28"/>
  <c r="D83" i="28"/>
  <c r="D167" i="29"/>
  <c r="D127" i="29"/>
  <c r="D47" i="29"/>
  <c r="D247" i="29"/>
  <c r="D15" i="29"/>
  <c r="D255" i="29"/>
  <c r="D135" i="29"/>
  <c r="D95" i="29"/>
  <c r="D261" i="29"/>
  <c r="D141" i="29"/>
  <c r="D181" i="29"/>
  <c r="D101" i="29"/>
  <c r="D21" i="29"/>
  <c r="D221" i="29"/>
  <c r="D145" i="29"/>
  <c r="D225" i="29"/>
  <c r="D265" i="29"/>
  <c r="D105" i="29"/>
  <c r="D65" i="29"/>
  <c r="D185" i="29"/>
  <c r="D29" i="29"/>
  <c r="D69" i="29"/>
  <c r="D109" i="29"/>
  <c r="D73" i="29"/>
  <c r="D33" i="29"/>
  <c r="D193" i="29"/>
  <c r="D153" i="29"/>
  <c r="D273" i="29"/>
  <c r="D113" i="29"/>
  <c r="D237" i="29"/>
  <c r="D197" i="29"/>
  <c r="D117" i="29"/>
  <c r="D161" i="29"/>
  <c r="D201" i="29"/>
  <c r="D241" i="29"/>
  <c r="D81" i="29"/>
  <c r="D165" i="30"/>
  <c r="D125" i="30"/>
  <c r="D245" i="30"/>
  <c r="D85" i="30"/>
  <c r="D45" i="30"/>
  <c r="D93" i="30"/>
  <c r="D53" i="30"/>
  <c r="D133" i="30"/>
  <c r="D253" i="30"/>
  <c r="D213" i="30"/>
  <c r="D173" i="30"/>
  <c r="D13" i="30"/>
  <c r="D177" i="30"/>
  <c r="D137" i="30"/>
  <c r="D17" i="30"/>
  <c r="D107" i="30"/>
  <c r="D187" i="30"/>
  <c r="D267" i="30"/>
  <c r="D227" i="30"/>
  <c r="D147" i="30"/>
  <c r="D67" i="30"/>
  <c r="D35" i="30"/>
  <c r="D235" i="30"/>
  <c r="D195" i="30"/>
  <c r="D275" i="30"/>
  <c r="D163" i="30"/>
  <c r="D203" i="30"/>
  <c r="D43" i="30"/>
  <c r="D83" i="30"/>
  <c r="D123" i="30"/>
  <c r="D47" i="31"/>
  <c r="D247" i="31"/>
  <c r="D87" i="31"/>
  <c r="D127" i="31"/>
  <c r="D171" i="31"/>
  <c r="D211" i="31"/>
  <c r="D131" i="31"/>
  <c r="D55" i="31"/>
  <c r="D15" i="31"/>
  <c r="D215" i="31"/>
  <c r="D181" i="31"/>
  <c r="D221" i="31"/>
  <c r="D25" i="31"/>
  <c r="D225" i="31"/>
  <c r="D145" i="31"/>
  <c r="D265" i="31"/>
  <c r="D185" i="31"/>
  <c r="D65" i="31"/>
  <c r="D69" i="31"/>
  <c r="D109" i="31"/>
  <c r="D269" i="31"/>
  <c r="D229" i="31"/>
  <c r="D189" i="31"/>
  <c r="D29" i="31"/>
  <c r="D153" i="31"/>
  <c r="D233" i="31"/>
  <c r="D73" i="31"/>
  <c r="D37" i="31"/>
  <c r="D157" i="31"/>
  <c r="D197" i="31"/>
  <c r="D117" i="31"/>
  <c r="D277" i="31"/>
  <c r="D237" i="31"/>
  <c r="D77" i="31"/>
  <c r="D281" i="31"/>
  <c r="D161" i="31"/>
  <c r="D241" i="31"/>
  <c r="D81" i="31"/>
  <c r="D201" i="31"/>
  <c r="D121" i="31"/>
  <c r="F159" i="37"/>
  <c r="F283" i="38"/>
  <c r="F247" i="38"/>
  <c r="F255" i="38"/>
  <c r="F263" i="38"/>
  <c r="F267" i="38"/>
  <c r="F271" i="38"/>
  <c r="F275" i="38"/>
  <c r="F279" i="38"/>
  <c r="F246" i="38"/>
  <c r="F254" i="38"/>
  <c r="F262" i="38"/>
  <c r="F266" i="38"/>
  <c r="F270" i="38"/>
  <c r="F274" i="38"/>
  <c r="F278" i="38"/>
  <c r="F282" i="38"/>
  <c r="D228" i="29"/>
  <c r="D268" i="29"/>
  <c r="F163" i="30"/>
  <c r="F135" i="30"/>
  <c r="F146" i="30"/>
  <c r="F156" i="30"/>
  <c r="F149" i="31"/>
  <c r="F136" i="31"/>
  <c r="F132" i="31"/>
  <c r="F126" i="33"/>
  <c r="F138" i="33"/>
  <c r="D218" i="29"/>
  <c r="D58" i="29"/>
  <c r="D258" i="29"/>
  <c r="D19" i="30"/>
  <c r="D259" i="30"/>
  <c r="F281" i="38"/>
  <c r="F273" i="38"/>
  <c r="F265" i="38"/>
  <c r="F251" i="38"/>
  <c r="D133" i="23"/>
  <c r="D183" i="23"/>
  <c r="D35" i="26"/>
  <c r="F185" i="25"/>
  <c r="F106" i="23"/>
  <c r="F101" i="23"/>
  <c r="F7" i="25"/>
  <c r="F188" i="25"/>
  <c r="D169" i="27"/>
  <c r="D172" i="28"/>
  <c r="F121" i="29"/>
  <c r="F269" i="30"/>
  <c r="F113" i="30"/>
  <c r="F253" i="31"/>
  <c r="F109" i="31"/>
  <c r="F99" i="31"/>
  <c r="F121" i="33"/>
  <c r="F266" i="33"/>
  <c r="F278" i="33"/>
  <c r="D125" i="37"/>
  <c r="D45" i="37"/>
  <c r="D165" i="37"/>
  <c r="D205" i="37"/>
  <c r="D22" i="37"/>
  <c r="D142" i="37"/>
  <c r="F163" i="37"/>
  <c r="F128" i="37"/>
  <c r="F132" i="37"/>
  <c r="F136" i="37"/>
  <c r="F140" i="37"/>
  <c r="F144" i="37"/>
  <c r="F148" i="37"/>
  <c r="F152" i="37"/>
  <c r="F156" i="37"/>
  <c r="F160" i="37"/>
  <c r="F125" i="37"/>
  <c r="F129" i="37"/>
  <c r="F133" i="37"/>
  <c r="F137" i="37"/>
  <c r="F141" i="37"/>
  <c r="F145" i="37"/>
  <c r="F149" i="37"/>
  <c r="F153" i="37"/>
  <c r="F157" i="37"/>
  <c r="F161" i="37"/>
  <c r="F126" i="37"/>
  <c r="F130" i="37"/>
  <c r="F134" i="37"/>
  <c r="F138" i="37"/>
  <c r="F142" i="37"/>
  <c r="F146" i="37"/>
  <c r="F150" i="37"/>
  <c r="F154" i="37"/>
  <c r="F158" i="37"/>
  <c r="F162" i="37"/>
  <c r="D253" i="23"/>
  <c r="D165" i="23"/>
  <c r="D199" i="23"/>
  <c r="D191" i="23"/>
  <c r="D143" i="26"/>
  <c r="D31" i="26"/>
  <c r="D231" i="26"/>
  <c r="D244" i="27"/>
  <c r="D123" i="26"/>
  <c r="F103" i="23"/>
  <c r="D69" i="25"/>
  <c r="F89" i="31"/>
  <c r="D239" i="23"/>
  <c r="F64" i="26"/>
  <c r="F148" i="23"/>
  <c r="D170" i="29"/>
  <c r="D90" i="29"/>
  <c r="D134" i="29"/>
  <c r="D174" i="29"/>
  <c r="D76" i="29"/>
  <c r="D106" i="33"/>
  <c r="F228" i="27"/>
  <c r="F229" i="27"/>
  <c r="F218" i="27"/>
  <c r="F207" i="27"/>
  <c r="F240" i="27"/>
  <c r="F242" i="27"/>
  <c r="F231" i="27"/>
  <c r="F225" i="27"/>
  <c r="F100" i="29"/>
  <c r="F88" i="29"/>
  <c r="F120" i="29"/>
  <c r="F113" i="29"/>
  <c r="F99" i="29"/>
  <c r="F91" i="29"/>
  <c r="F94" i="29"/>
  <c r="F107" i="29"/>
  <c r="F117" i="29"/>
  <c r="F109" i="29"/>
  <c r="F92" i="29"/>
  <c r="F123" i="29"/>
  <c r="F111" i="29"/>
  <c r="F106" i="29"/>
  <c r="F97" i="29"/>
  <c r="F89" i="29"/>
  <c r="F118" i="29"/>
  <c r="F103" i="29"/>
  <c r="F96" i="29"/>
  <c r="F101" i="29"/>
  <c r="F116" i="29"/>
  <c r="F104" i="29"/>
  <c r="F115" i="29"/>
  <c r="F95" i="29"/>
  <c r="F87" i="29"/>
  <c r="F114" i="29"/>
  <c r="F90" i="29"/>
  <c r="F86" i="29"/>
  <c r="F119" i="29"/>
  <c r="F105" i="29"/>
  <c r="F280" i="29"/>
  <c r="F256" i="29"/>
  <c r="F272" i="29"/>
  <c r="F250" i="29"/>
  <c r="F283" i="29"/>
  <c r="F275" i="29"/>
  <c r="F267" i="29"/>
  <c r="F264" i="29"/>
  <c r="F266" i="29"/>
  <c r="F260" i="29"/>
  <c r="F281" i="29"/>
  <c r="F273" i="29"/>
  <c r="F282" i="29"/>
  <c r="F268" i="29"/>
  <c r="F279" i="29"/>
  <c r="F100" i="30"/>
  <c r="F94" i="30"/>
  <c r="F111" i="30"/>
  <c r="F115" i="30"/>
  <c r="F119" i="30"/>
  <c r="F87" i="30"/>
  <c r="F98" i="30"/>
  <c r="F117" i="30"/>
  <c r="F86" i="30"/>
  <c r="F104" i="30"/>
  <c r="F108" i="30"/>
  <c r="F112" i="30"/>
  <c r="F118" i="30"/>
  <c r="F105" i="30"/>
  <c r="F90" i="30"/>
  <c r="F95" i="30"/>
  <c r="F99" i="30"/>
  <c r="F103" i="30"/>
  <c r="F91" i="30"/>
  <c r="F109" i="30"/>
  <c r="F102" i="30"/>
  <c r="F264" i="30"/>
  <c r="F268" i="30"/>
  <c r="F278" i="30"/>
  <c r="F271" i="30"/>
  <c r="F267" i="30"/>
  <c r="F281" i="30"/>
  <c r="F266" i="30"/>
  <c r="F276" i="30"/>
  <c r="F257" i="30"/>
  <c r="F261" i="30"/>
  <c r="F247" i="30"/>
  <c r="F262" i="30"/>
  <c r="F258" i="30"/>
  <c r="F275" i="30"/>
  <c r="F260" i="30"/>
  <c r="F256" i="30"/>
  <c r="F250" i="30"/>
  <c r="F282" i="30"/>
  <c r="F253" i="30"/>
  <c r="F280" i="30"/>
  <c r="F248" i="30"/>
  <c r="F252" i="30"/>
  <c r="F283" i="30"/>
  <c r="F279" i="30"/>
  <c r="F255" i="30"/>
  <c r="F272" i="30"/>
  <c r="F249" i="30"/>
  <c r="F116" i="31"/>
  <c r="F90" i="31"/>
  <c r="F113" i="31"/>
  <c r="F111" i="31"/>
  <c r="F91" i="31"/>
  <c r="F107" i="31"/>
  <c r="F92" i="31"/>
  <c r="F121" i="31"/>
  <c r="F119" i="31"/>
  <c r="F95" i="31"/>
  <c r="F85" i="31"/>
  <c r="F93" i="31"/>
  <c r="F115" i="31"/>
  <c r="F86" i="31"/>
  <c r="F101" i="31"/>
  <c r="F97" i="31"/>
  <c r="F122" i="31"/>
  <c r="F102" i="31"/>
  <c r="F87" i="31"/>
  <c r="F100" i="31"/>
  <c r="F254" i="31"/>
  <c r="F256" i="31"/>
  <c r="F283" i="31"/>
  <c r="F275" i="31"/>
  <c r="F267" i="31"/>
  <c r="F259" i="31"/>
  <c r="F251" i="31"/>
  <c r="F260" i="31"/>
  <c r="F274" i="31"/>
  <c r="F278" i="31"/>
  <c r="F282" i="31"/>
  <c r="F280" i="31"/>
  <c r="F264" i="31"/>
  <c r="F281" i="31"/>
  <c r="F273" i="31"/>
  <c r="F265" i="31"/>
  <c r="F257" i="31"/>
  <c r="F249" i="31"/>
  <c r="F276" i="31"/>
  <c r="F252" i="31"/>
  <c r="F279" i="31"/>
  <c r="F271" i="31"/>
  <c r="F263" i="31"/>
  <c r="F255" i="31"/>
  <c r="F247" i="31"/>
  <c r="F246" i="31"/>
  <c r="F250" i="31"/>
  <c r="F88" i="33"/>
  <c r="F100" i="33"/>
  <c r="F110" i="33"/>
  <c r="F92" i="33"/>
  <c r="F102" i="33"/>
  <c r="F112" i="33"/>
  <c r="F113" i="33"/>
  <c r="F94" i="33"/>
  <c r="F104" i="33"/>
  <c r="F120" i="33"/>
  <c r="F118" i="33"/>
  <c r="F275" i="33"/>
  <c r="F259" i="33"/>
  <c r="F270" i="33"/>
  <c r="F282" i="33"/>
  <c r="F260" i="33"/>
  <c r="F273" i="33"/>
  <c r="F253" i="33"/>
  <c r="F280" i="33"/>
  <c r="F252" i="33"/>
  <c r="F269" i="33"/>
  <c r="F249" i="33"/>
  <c r="F264" i="33"/>
  <c r="F274" i="33"/>
  <c r="F276" i="33"/>
  <c r="F268" i="33"/>
  <c r="F105" i="32"/>
  <c r="F91" i="32"/>
  <c r="F112" i="32"/>
  <c r="D63" i="28"/>
  <c r="D175" i="25"/>
  <c r="D255" i="25"/>
  <c r="F236" i="25"/>
  <c r="F229" i="25"/>
  <c r="D165" i="28"/>
  <c r="D85" i="28"/>
  <c r="D5" i="28"/>
  <c r="D205" i="28"/>
  <c r="D46" i="29"/>
  <c r="D6" i="29"/>
  <c r="D126" i="29"/>
  <c r="D206" i="29"/>
  <c r="D166" i="29"/>
  <c r="D48" i="30"/>
  <c r="D128" i="30"/>
  <c r="D8" i="30"/>
  <c r="D248" i="30"/>
  <c r="D176" i="30"/>
  <c r="D256" i="30"/>
  <c r="D26" i="30"/>
  <c r="D226" i="30"/>
  <c r="D146" i="30"/>
  <c r="D66" i="30"/>
  <c r="D266" i="30"/>
  <c r="D186" i="30"/>
  <c r="D130" i="31"/>
  <c r="D250" i="31"/>
  <c r="D170" i="31"/>
  <c r="D232" i="31"/>
  <c r="D272" i="31"/>
  <c r="D112" i="31"/>
  <c r="D152" i="31"/>
  <c r="D156" i="31"/>
  <c r="D196" i="31"/>
  <c r="D276" i="31"/>
  <c r="D240" i="31"/>
  <c r="D280" i="31"/>
  <c r="D120" i="31"/>
  <c r="D200" i="31"/>
  <c r="D97" i="33"/>
  <c r="D257" i="33"/>
  <c r="D217" i="33"/>
  <c r="D124" i="37"/>
  <c r="D84" i="37"/>
  <c r="D164" i="37"/>
  <c r="D244" i="37"/>
  <c r="D44" i="37"/>
  <c r="D4" i="37"/>
  <c r="D204" i="37"/>
  <c r="F32" i="37"/>
  <c r="F7" i="37"/>
  <c r="F16" i="37"/>
  <c r="D162" i="23"/>
  <c r="D136" i="23"/>
  <c r="D52" i="23"/>
  <c r="D181" i="26"/>
  <c r="D141" i="26"/>
  <c r="D192" i="25"/>
  <c r="D32" i="25"/>
  <c r="F40" i="26"/>
  <c r="F29" i="26"/>
  <c r="D245" i="28"/>
  <c r="D168" i="30"/>
  <c r="D216" i="30"/>
  <c r="D192" i="31"/>
  <c r="D28" i="31"/>
  <c r="F23" i="37"/>
  <c r="D230" i="23"/>
  <c r="D8" i="23"/>
  <c r="D16" i="23"/>
  <c r="D132" i="23"/>
  <c r="D172" i="23"/>
  <c r="D4" i="26"/>
  <c r="F11" i="26"/>
  <c r="F33" i="26"/>
  <c r="F10" i="26"/>
  <c r="D223" i="27"/>
  <c r="D207" i="27"/>
  <c r="D254" i="27"/>
  <c r="D270" i="23"/>
  <c r="F96" i="23"/>
  <c r="F91" i="23"/>
  <c r="F231" i="25"/>
  <c r="D164" i="25"/>
  <c r="D122" i="23"/>
  <c r="D15" i="25"/>
  <c r="D113" i="26"/>
  <c r="F8" i="26"/>
  <c r="D121" i="25"/>
  <c r="D81" i="25"/>
  <c r="D226" i="25"/>
  <c r="D23" i="25"/>
  <c r="F193" i="25"/>
  <c r="F180" i="25"/>
  <c r="D88" i="23"/>
  <c r="D193" i="23"/>
  <c r="D73" i="23"/>
  <c r="F6" i="23"/>
  <c r="F9" i="23"/>
  <c r="D246" i="29"/>
  <c r="D118" i="30"/>
  <c r="D116" i="31"/>
  <c r="D175" i="28"/>
  <c r="D255" i="28"/>
  <c r="D55" i="28"/>
  <c r="D215" i="28"/>
  <c r="D95" i="28"/>
  <c r="D141" i="28"/>
  <c r="D101" i="28"/>
  <c r="D261" i="28"/>
  <c r="D21" i="28"/>
  <c r="D185" i="28"/>
  <c r="D105" i="28"/>
  <c r="D145" i="28"/>
  <c r="D149" i="28"/>
  <c r="D29" i="28"/>
  <c r="D109" i="28"/>
  <c r="D269" i="28"/>
  <c r="D5" i="31"/>
  <c r="D205" i="31"/>
  <c r="D85" i="31"/>
  <c r="D125" i="31"/>
  <c r="D165" i="31"/>
  <c r="D129" i="31"/>
  <c r="D169" i="31"/>
  <c r="D209" i="31"/>
  <c r="D49" i="31"/>
  <c r="D173" i="31"/>
  <c r="D13" i="31"/>
  <c r="D213" i="31"/>
  <c r="D133" i="31"/>
  <c r="D53" i="31"/>
  <c r="D217" i="31"/>
  <c r="D177" i="31"/>
  <c r="D17" i="31"/>
  <c r="D257" i="31"/>
  <c r="D137" i="31"/>
  <c r="D97" i="31"/>
  <c r="D57" i="31"/>
  <c r="D23" i="31"/>
  <c r="D183" i="31"/>
  <c r="D63" i="31"/>
  <c r="D143" i="31"/>
  <c r="D263" i="31"/>
  <c r="D231" i="31"/>
  <c r="D111" i="31"/>
  <c r="D271" i="31"/>
  <c r="D71" i="31"/>
  <c r="D151" i="31"/>
  <c r="D191" i="31"/>
  <c r="D31" i="31"/>
  <c r="D115" i="31"/>
  <c r="D235" i="31"/>
  <c r="D75" i="31"/>
  <c r="D195" i="31"/>
  <c r="D275" i="31"/>
  <c r="D155" i="31"/>
  <c r="D119" i="31"/>
  <c r="D239" i="31"/>
  <c r="D279" i="31"/>
  <c r="D243" i="31"/>
  <c r="D83" i="31"/>
  <c r="D49" i="33"/>
  <c r="D209" i="33"/>
  <c r="D172" i="33"/>
  <c r="D269" i="33"/>
  <c r="D229" i="33"/>
  <c r="D273" i="33"/>
  <c r="D121" i="33"/>
  <c r="D81" i="33"/>
  <c r="D161" i="33"/>
  <c r="D201" i="33"/>
  <c r="D41" i="33"/>
  <c r="D10" i="29"/>
  <c r="D130" i="29"/>
  <c r="D250" i="29"/>
  <c r="D210" i="29"/>
  <c r="D94" i="29"/>
  <c r="D254" i="29"/>
  <c r="D54" i="29"/>
  <c r="D214" i="29"/>
  <c r="D14" i="29"/>
  <c r="D20" i="29"/>
  <c r="D180" i="29"/>
  <c r="D140" i="29"/>
  <c r="D260" i="29"/>
  <c r="D60" i="29"/>
  <c r="D148" i="29"/>
  <c r="D188" i="29"/>
  <c r="D68" i="29"/>
  <c r="D236" i="29"/>
  <c r="D36" i="29"/>
  <c r="D276" i="29"/>
  <c r="D116" i="29"/>
  <c r="D196" i="29"/>
  <c r="D124" i="30"/>
  <c r="D4" i="30"/>
  <c r="D244" i="30"/>
  <c r="D84" i="30"/>
  <c r="D164" i="30"/>
  <c r="D52" i="30"/>
  <c r="D132" i="30"/>
  <c r="D92" i="30"/>
  <c r="D182" i="30"/>
  <c r="D262" i="30"/>
  <c r="D30" i="30"/>
  <c r="D70" i="30"/>
  <c r="D194" i="30"/>
  <c r="D34" i="30"/>
  <c r="D154" i="30"/>
  <c r="D198" i="30"/>
  <c r="D278" i="30"/>
  <c r="D78" i="30"/>
  <c r="D206" i="31"/>
  <c r="D166" i="31"/>
  <c r="D126" i="31"/>
  <c r="D246" i="31"/>
  <c r="D174" i="31"/>
  <c r="D134" i="31"/>
  <c r="D214" i="31"/>
  <c r="D254" i="31"/>
  <c r="D94" i="31"/>
  <c r="D140" i="31"/>
  <c r="D180" i="31"/>
  <c r="D220" i="31"/>
  <c r="D100" i="31"/>
  <c r="D68" i="31"/>
  <c r="D148" i="31"/>
  <c r="D188" i="31"/>
  <c r="D228" i="31"/>
  <c r="D108" i="31"/>
  <c r="D187" i="37"/>
  <c r="D147" i="37"/>
  <c r="F201" i="37"/>
  <c r="F193" i="37"/>
  <c r="F185" i="37"/>
  <c r="F170" i="37"/>
  <c r="F178" i="37"/>
  <c r="F200" i="37"/>
  <c r="F192" i="37"/>
  <c r="F184" i="37"/>
  <c r="F171" i="37"/>
  <c r="F179" i="37"/>
  <c r="F189" i="37"/>
  <c r="F174" i="37"/>
  <c r="F196" i="37"/>
  <c r="F167" i="37"/>
  <c r="F175" i="37"/>
  <c r="F197" i="37"/>
  <c r="F182" i="37"/>
  <c r="D78" i="23"/>
  <c r="D266" i="23"/>
  <c r="D208" i="23"/>
  <c r="D168" i="23"/>
  <c r="D176" i="23"/>
  <c r="D128" i="23"/>
  <c r="D44" i="26"/>
  <c r="D176" i="26"/>
  <c r="D274" i="26"/>
  <c r="D234" i="26"/>
  <c r="F99" i="23"/>
  <c r="F112" i="23"/>
  <c r="F116" i="23"/>
  <c r="F120" i="23"/>
  <c r="F104" i="23"/>
  <c r="F98" i="23"/>
  <c r="D125" i="28"/>
  <c r="D108" i="29"/>
  <c r="D100" i="29"/>
  <c r="D106" i="30"/>
  <c r="D260" i="31"/>
  <c r="F166" i="37"/>
  <c r="D248" i="23"/>
  <c r="D216" i="23"/>
  <c r="D256" i="23"/>
  <c r="D252" i="23"/>
  <c r="D16" i="26"/>
  <c r="F19" i="26"/>
  <c r="F7" i="26"/>
  <c r="F14" i="26"/>
  <c r="D183" i="27"/>
  <c r="D134" i="27"/>
  <c r="D7" i="27"/>
  <c r="F88" i="23"/>
  <c r="F105" i="23"/>
  <c r="F109" i="23"/>
  <c r="F235" i="25"/>
  <c r="F63" i="25"/>
  <c r="D244" i="25"/>
  <c r="F30" i="26"/>
  <c r="F90" i="23"/>
  <c r="D71" i="25"/>
  <c r="D271" i="25"/>
  <c r="D151" i="25"/>
  <c r="D45" i="28"/>
  <c r="D28" i="29"/>
  <c r="D220" i="29"/>
  <c r="D86" i="29"/>
  <c r="D156" i="29"/>
  <c r="D38" i="30"/>
  <c r="D204" i="30"/>
  <c r="D160" i="31"/>
  <c r="D210" i="31"/>
  <c r="F188" i="37"/>
  <c r="F202" i="30"/>
  <c r="F189" i="30"/>
  <c r="F185" i="30"/>
  <c r="F41" i="30"/>
  <c r="F17" i="30"/>
  <c r="F37" i="30"/>
  <c r="F169" i="31"/>
  <c r="F185" i="31"/>
  <c r="F201" i="31"/>
  <c r="F178" i="31"/>
  <c r="F19" i="31"/>
  <c r="F184" i="31"/>
  <c r="F174" i="31"/>
  <c r="F192" i="31"/>
  <c r="D34" i="32"/>
  <c r="D196" i="37"/>
  <c r="D236" i="37"/>
  <c r="D199" i="37"/>
  <c r="D123" i="37"/>
  <c r="D43" i="37"/>
  <c r="F77" i="37"/>
  <c r="F62" i="37"/>
  <c r="F47" i="37"/>
  <c r="F78" i="37"/>
  <c r="F54" i="37"/>
  <c r="F53" i="37"/>
  <c r="F69" i="37"/>
  <c r="D216" i="32"/>
  <c r="D222" i="32"/>
  <c r="D102" i="32"/>
  <c r="D70" i="32"/>
  <c r="D162" i="32"/>
  <c r="D42" i="32"/>
  <c r="D202" i="32"/>
  <c r="F35" i="29"/>
  <c r="F32" i="29"/>
  <c r="F40" i="29"/>
  <c r="F9" i="29"/>
  <c r="F25" i="29"/>
  <c r="F33" i="29"/>
  <c r="F194" i="29"/>
  <c r="F198" i="29"/>
  <c r="F190" i="29"/>
  <c r="F192" i="29"/>
  <c r="F170" i="29"/>
  <c r="F43" i="30"/>
  <c r="F27" i="30"/>
  <c r="F8" i="30"/>
  <c r="F39" i="30"/>
  <c r="F22" i="30"/>
  <c r="F33" i="30"/>
  <c r="F10" i="30"/>
  <c r="F36" i="30"/>
  <c r="F15" i="30"/>
  <c r="F20" i="30"/>
  <c r="F9" i="30"/>
  <c r="F40" i="30"/>
  <c r="F34" i="30"/>
  <c r="F14" i="30"/>
  <c r="F19" i="30"/>
  <c r="F13" i="30"/>
  <c r="F28" i="30"/>
  <c r="F25" i="30"/>
  <c r="F31" i="30"/>
  <c r="F7" i="30"/>
  <c r="F182" i="30"/>
  <c r="F198" i="30"/>
  <c r="F194" i="30"/>
  <c r="F166" i="30"/>
  <c r="F187" i="30"/>
  <c r="F193" i="30"/>
  <c r="F197" i="30"/>
  <c r="F165" i="30"/>
  <c r="F179" i="30"/>
  <c r="F180" i="30"/>
  <c r="F195" i="30"/>
  <c r="F196" i="30"/>
  <c r="F178" i="30"/>
  <c r="F200" i="30"/>
  <c r="F168" i="30"/>
  <c r="F172" i="30"/>
  <c r="F176" i="30"/>
  <c r="F192" i="30"/>
  <c r="F24" i="31"/>
  <c r="F28" i="31"/>
  <c r="F20" i="31"/>
  <c r="F25" i="31"/>
  <c r="F14" i="31"/>
  <c r="F5" i="31"/>
  <c r="F37" i="31"/>
  <c r="F38" i="31"/>
  <c r="F22" i="31"/>
  <c r="F35" i="31"/>
  <c r="F8" i="31"/>
  <c r="F33" i="31"/>
  <c r="F15" i="31"/>
  <c r="F32" i="31"/>
  <c r="F9" i="31"/>
  <c r="F34" i="31"/>
  <c r="F18" i="31"/>
  <c r="F31" i="31"/>
  <c r="F12" i="31"/>
  <c r="F17" i="31"/>
  <c r="F13" i="31"/>
  <c r="F42" i="31"/>
  <c r="F39" i="31"/>
  <c r="F29" i="31"/>
  <c r="F40" i="31"/>
  <c r="F6" i="31"/>
  <c r="F43" i="31"/>
  <c r="F41" i="31"/>
  <c r="F176" i="31"/>
  <c r="F168" i="31"/>
  <c r="F172" i="31"/>
  <c r="F188" i="31"/>
  <c r="F190" i="31"/>
  <c r="F180" i="31"/>
  <c r="F197" i="31"/>
  <c r="F189" i="31"/>
  <c r="F181" i="31"/>
  <c r="F173" i="31"/>
  <c r="F165" i="31"/>
  <c r="F202" i="31"/>
  <c r="F199" i="31"/>
  <c r="F191" i="31"/>
  <c r="F183" i="31"/>
  <c r="F175" i="31"/>
  <c r="F167" i="31"/>
  <c r="F186" i="31"/>
  <c r="F41" i="33"/>
  <c r="F33" i="33"/>
  <c r="F8" i="33"/>
  <c r="F40" i="33"/>
  <c r="F7" i="33"/>
  <c r="F23" i="33"/>
  <c r="F39" i="33"/>
  <c r="F9" i="33"/>
  <c r="F43" i="33"/>
  <c r="F26" i="33"/>
  <c r="F12" i="33"/>
  <c r="F11" i="33"/>
  <c r="F27" i="33"/>
  <c r="F22" i="33"/>
  <c r="F35" i="33"/>
  <c r="F30" i="33"/>
  <c r="F31" i="33"/>
  <c r="F196" i="33"/>
  <c r="F201" i="33"/>
  <c r="F185" i="33"/>
  <c r="F169" i="33"/>
  <c r="F200" i="33"/>
  <c r="F195" i="33"/>
  <c r="F179" i="33"/>
  <c r="F198" i="33"/>
  <c r="F176" i="33"/>
  <c r="F203" i="33"/>
  <c r="F171" i="33"/>
  <c r="F172" i="33"/>
  <c r="F177" i="33"/>
  <c r="F168" i="33"/>
  <c r="F26" i="32"/>
  <c r="F29" i="32"/>
  <c r="F34" i="32"/>
  <c r="F20" i="32"/>
  <c r="F27" i="32"/>
  <c r="F41" i="32"/>
  <c r="F11" i="32"/>
  <c r="F32" i="32"/>
  <c r="F39" i="32"/>
  <c r="F9" i="32"/>
  <c r="F19" i="32"/>
  <c r="F36" i="32"/>
  <c r="F203" i="32"/>
  <c r="F187" i="32"/>
  <c r="F171" i="32"/>
  <c r="F168" i="32"/>
  <c r="F198" i="32"/>
  <c r="F197" i="32"/>
  <c r="F181" i="32"/>
  <c r="F165" i="32"/>
  <c r="F186" i="32"/>
  <c r="F190" i="32"/>
  <c r="F195" i="32"/>
  <c r="F200" i="32"/>
  <c r="F174" i="32"/>
  <c r="F173" i="32"/>
  <c r="F196" i="32"/>
  <c r="D18" i="33"/>
  <c r="D139" i="32"/>
  <c r="D219" i="32"/>
  <c r="D60" i="33"/>
  <c r="D20" i="33"/>
  <c r="D180" i="33"/>
  <c r="D140" i="33"/>
  <c r="D215" i="32"/>
  <c r="D95" i="32"/>
  <c r="D237" i="32"/>
  <c r="D157" i="32"/>
  <c r="D81" i="32"/>
  <c r="D201" i="32"/>
  <c r="F162" i="31"/>
  <c r="F158" i="31"/>
  <c r="F135" i="31"/>
  <c r="F140" i="31"/>
  <c r="F139" i="33"/>
  <c r="D167" i="32"/>
  <c r="D21" i="25"/>
  <c r="D61" i="25"/>
  <c r="D90" i="23"/>
  <c r="D10" i="23"/>
  <c r="D130" i="23"/>
  <c r="D140" i="23"/>
  <c r="D180" i="23"/>
  <c r="D100" i="23"/>
  <c r="D108" i="23"/>
  <c r="D188" i="23"/>
  <c r="D6" i="26"/>
  <c r="D166" i="26"/>
  <c r="D46" i="26"/>
  <c r="D10" i="26"/>
  <c r="D170" i="26"/>
  <c r="D50" i="26"/>
  <c r="D250" i="26"/>
  <c r="D155" i="37"/>
  <c r="D115" i="37"/>
  <c r="D195" i="37"/>
  <c r="D29" i="38"/>
  <c r="D69" i="38"/>
  <c r="D113" i="38"/>
  <c r="D273" i="38"/>
  <c r="D256" i="25"/>
  <c r="D128" i="25"/>
  <c r="D8" i="25"/>
  <c r="F34" i="25"/>
  <c r="F8" i="25"/>
  <c r="F39" i="25"/>
  <c r="D135" i="23"/>
  <c r="D95" i="23"/>
  <c r="D272" i="26"/>
  <c r="D72" i="26"/>
  <c r="D32" i="26"/>
  <c r="D192" i="26"/>
  <c r="D119" i="26"/>
  <c r="D239" i="26"/>
  <c r="F140" i="23"/>
  <c r="F141" i="23"/>
  <c r="F138" i="23"/>
  <c r="F211" i="26"/>
  <c r="F238" i="26"/>
  <c r="F214" i="26"/>
  <c r="F229" i="26"/>
  <c r="F212" i="26"/>
  <c r="F239" i="26"/>
  <c r="F233" i="26"/>
  <c r="D207" i="23"/>
  <c r="D84" i="23"/>
  <c r="D152" i="26"/>
  <c r="D127" i="26"/>
  <c r="D130" i="26"/>
  <c r="F230" i="26"/>
  <c r="F167" i="25"/>
  <c r="D97" i="25"/>
  <c r="D42" i="23"/>
  <c r="D282" i="23"/>
  <c r="D21" i="26"/>
  <c r="D61" i="26"/>
  <c r="D261" i="26"/>
  <c r="D221" i="26"/>
  <c r="D145" i="26"/>
  <c r="D265" i="26"/>
  <c r="D105" i="26"/>
  <c r="D236" i="26"/>
  <c r="D76" i="26"/>
  <c r="D156" i="26"/>
  <c r="D40" i="26"/>
  <c r="D120" i="26"/>
  <c r="D280" i="26"/>
  <c r="D160" i="26"/>
  <c r="D200" i="26"/>
  <c r="D80" i="26"/>
  <c r="F10" i="23"/>
  <c r="F32" i="23"/>
  <c r="F12" i="23"/>
  <c r="F11" i="23"/>
  <c r="F42" i="23"/>
  <c r="F36" i="23"/>
  <c r="F112" i="26"/>
  <c r="F117" i="26"/>
  <c r="F89" i="26"/>
  <c r="F104" i="26"/>
  <c r="F97" i="26"/>
  <c r="F256" i="26"/>
  <c r="F257" i="26"/>
  <c r="D92" i="27"/>
  <c r="D172" i="27"/>
  <c r="D216" i="27"/>
  <c r="D176" i="27"/>
  <c r="D256" i="27"/>
  <c r="D109" i="27"/>
  <c r="D235" i="27"/>
  <c r="D75" i="27"/>
  <c r="D155" i="27"/>
  <c r="D35" i="27"/>
  <c r="D195" i="27"/>
  <c r="D39" i="27"/>
  <c r="D199" i="27"/>
  <c r="D283" i="27"/>
  <c r="D43" i="27"/>
  <c r="D243" i="27"/>
  <c r="D64" i="23"/>
  <c r="D104" i="23"/>
  <c r="D156" i="23"/>
  <c r="D76" i="23"/>
  <c r="D116" i="23"/>
  <c r="D55" i="37"/>
  <c r="D15" i="37"/>
  <c r="D255" i="37"/>
  <c r="D175" i="37"/>
  <c r="D215" i="37"/>
  <c r="D135" i="37"/>
  <c r="D95" i="37"/>
  <c r="D127" i="23"/>
  <c r="D236" i="23"/>
  <c r="D90" i="26"/>
  <c r="D200" i="25"/>
  <c r="D240" i="25"/>
  <c r="D190" i="25"/>
  <c r="D30" i="25"/>
  <c r="D5" i="25"/>
  <c r="D85" i="25"/>
  <c r="F196" i="25"/>
  <c r="F177" i="25"/>
  <c r="F182" i="25"/>
  <c r="F178" i="25"/>
  <c r="F199" i="25"/>
  <c r="F181" i="25"/>
  <c r="F190" i="25"/>
  <c r="F165" i="25"/>
  <c r="F191" i="25"/>
  <c r="F176" i="25"/>
  <c r="D211" i="23"/>
  <c r="D171" i="23"/>
  <c r="D91" i="23"/>
  <c r="D181" i="23"/>
  <c r="D25" i="23"/>
  <c r="D65" i="23"/>
  <c r="D225" i="23"/>
  <c r="D33" i="23"/>
  <c r="D273" i="23"/>
  <c r="D113" i="23"/>
  <c r="D233" i="23"/>
  <c r="D81" i="23"/>
  <c r="D41" i="23"/>
  <c r="D281" i="23"/>
  <c r="D161" i="23"/>
  <c r="D167" i="26"/>
  <c r="D87" i="26"/>
  <c r="D7" i="26"/>
  <c r="D228" i="26"/>
  <c r="D188" i="26"/>
  <c r="D268" i="26"/>
  <c r="D28" i="26"/>
  <c r="D108" i="26"/>
  <c r="D68" i="26"/>
  <c r="D155" i="26"/>
  <c r="D115" i="26"/>
  <c r="D275" i="26"/>
  <c r="D235" i="26"/>
  <c r="D163" i="26"/>
  <c r="D83" i="26"/>
  <c r="D43" i="26"/>
  <c r="D283" i="26"/>
  <c r="F69" i="26"/>
  <c r="F63" i="26"/>
  <c r="F83" i="26"/>
  <c r="D168" i="27"/>
  <c r="D248" i="27"/>
  <c r="D255" i="23"/>
  <c r="D36" i="23"/>
  <c r="D204" i="23"/>
  <c r="D148" i="26"/>
  <c r="D47" i="26"/>
  <c r="D243" i="26"/>
  <c r="D75" i="26"/>
  <c r="D206" i="26"/>
  <c r="F220" i="26"/>
  <c r="D61" i="23"/>
  <c r="D52" i="25"/>
  <c r="D157" i="25"/>
  <c r="F195" i="25"/>
  <c r="D210" i="26"/>
  <c r="D74" i="25"/>
  <c r="D34" i="25"/>
  <c r="D75" i="23"/>
  <c r="D35" i="23"/>
  <c r="D275" i="23"/>
  <c r="D159" i="23"/>
  <c r="D279" i="23"/>
  <c r="D119" i="23"/>
  <c r="D9" i="26"/>
  <c r="D89" i="26"/>
  <c r="D13" i="26"/>
  <c r="D93" i="26"/>
  <c r="D253" i="26"/>
  <c r="D53" i="26"/>
  <c r="D97" i="26"/>
  <c r="D217" i="26"/>
  <c r="D177" i="26"/>
  <c r="D262" i="26"/>
  <c r="D222" i="26"/>
  <c r="D129" i="29"/>
  <c r="D209" i="29"/>
  <c r="D49" i="29"/>
  <c r="D133" i="29"/>
  <c r="D93" i="29"/>
  <c r="D53" i="29"/>
  <c r="D173" i="29"/>
  <c r="D13" i="29"/>
  <c r="D253" i="29"/>
  <c r="D23" i="29"/>
  <c r="D143" i="29"/>
  <c r="D103" i="29"/>
  <c r="D263" i="29"/>
  <c r="D107" i="29"/>
  <c r="D67" i="29"/>
  <c r="D227" i="29"/>
  <c r="D187" i="29"/>
  <c r="D27" i="29"/>
  <c r="D75" i="29"/>
  <c r="D275" i="29"/>
  <c r="D195" i="29"/>
  <c r="D115" i="29"/>
  <c r="D155" i="29"/>
  <c r="D235" i="29"/>
  <c r="D279" i="29"/>
  <c r="D79" i="29"/>
  <c r="D39" i="29"/>
  <c r="D159" i="29"/>
  <c r="D239" i="29"/>
  <c r="D21" i="30"/>
  <c r="D61" i="30"/>
  <c r="D221" i="30"/>
  <c r="D141" i="30"/>
  <c r="D101" i="30"/>
  <c r="D181" i="30"/>
  <c r="D261" i="30"/>
  <c r="D41" i="37"/>
  <c r="D81" i="37"/>
  <c r="D121" i="37"/>
  <c r="D201" i="37"/>
  <c r="D241" i="37"/>
  <c r="D161" i="37"/>
  <c r="D159" i="28"/>
  <c r="D79" i="28"/>
  <c r="D43" i="31"/>
  <c r="D283" i="31"/>
  <c r="D68" i="33"/>
  <c r="D28" i="33"/>
  <c r="D108" i="33"/>
  <c r="D268" i="33"/>
  <c r="D228" i="33"/>
  <c r="D32" i="33"/>
  <c r="D272" i="33"/>
  <c r="D152" i="33"/>
  <c r="D232" i="33"/>
  <c r="D251" i="32"/>
  <c r="D91" i="32"/>
  <c r="D11" i="32"/>
  <c r="D261" i="32"/>
  <c r="D101" i="32"/>
  <c r="D181" i="32"/>
  <c r="D21" i="32"/>
  <c r="D141" i="32"/>
  <c r="D189" i="32"/>
  <c r="D69" i="32"/>
  <c r="D117" i="32"/>
  <c r="D277" i="32"/>
  <c r="D197" i="32"/>
  <c r="F130" i="29"/>
  <c r="F132" i="29"/>
  <c r="F148" i="29"/>
  <c r="F158" i="29"/>
  <c r="F151" i="30"/>
  <c r="F157" i="30"/>
  <c r="F160" i="33"/>
  <c r="F148" i="33"/>
  <c r="F137" i="33"/>
  <c r="D172" i="37"/>
  <c r="D252" i="37"/>
  <c r="D132" i="37"/>
  <c r="D52" i="37"/>
  <c r="D254" i="38"/>
  <c r="D14" i="38"/>
  <c r="D179" i="26"/>
  <c r="F270" i="23"/>
  <c r="F107" i="27"/>
  <c r="F86" i="27"/>
  <c r="F269" i="23"/>
  <c r="F278" i="23"/>
  <c r="F256" i="23"/>
  <c r="F150" i="28"/>
  <c r="F142" i="28"/>
  <c r="F134" i="28"/>
  <c r="F126" i="28"/>
  <c r="F161" i="28"/>
  <c r="D43" i="28"/>
  <c r="D163" i="28"/>
  <c r="D138" i="28"/>
  <c r="D258" i="28"/>
  <c r="F133" i="28"/>
  <c r="D239" i="28"/>
  <c r="F162" i="28"/>
  <c r="F136" i="29"/>
  <c r="F140" i="29"/>
  <c r="F159" i="29"/>
  <c r="F132" i="30"/>
  <c r="D139" i="30"/>
  <c r="F139" i="30"/>
  <c r="F155" i="30"/>
  <c r="F127" i="31"/>
  <c r="D203" i="31"/>
  <c r="D163" i="31"/>
  <c r="F139" i="31"/>
  <c r="F143" i="31"/>
  <c r="F129" i="31"/>
  <c r="F161" i="31"/>
  <c r="F153" i="33"/>
  <c r="D112" i="33"/>
  <c r="D229" i="32"/>
  <c r="D211" i="32"/>
  <c r="D90" i="31"/>
  <c r="D10" i="31"/>
  <c r="D50" i="31"/>
  <c r="D20" i="31"/>
  <c r="D60" i="31"/>
  <c r="D17" i="33"/>
  <c r="D137" i="33"/>
  <c r="D177" i="33"/>
  <c r="D57" i="33"/>
  <c r="D109" i="33"/>
  <c r="D149" i="33"/>
  <c r="D69" i="33"/>
  <c r="D281" i="33"/>
  <c r="D241" i="33"/>
  <c r="D44" i="32"/>
  <c r="D244" i="32"/>
  <c r="D4" i="32"/>
  <c r="D124" i="32"/>
  <c r="D8" i="32"/>
  <c r="D88" i="32"/>
  <c r="D48" i="32"/>
  <c r="D12" i="32"/>
  <c r="D92" i="32"/>
  <c r="D262" i="32"/>
  <c r="D22" i="32"/>
  <c r="D26" i="32"/>
  <c r="D106" i="32"/>
  <c r="D186" i="32"/>
  <c r="D146" i="32"/>
  <c r="D74" i="32"/>
  <c r="D114" i="32"/>
  <c r="D38" i="32"/>
  <c r="D198" i="32"/>
  <c r="D158" i="32"/>
  <c r="D282" i="32"/>
  <c r="F18" i="28"/>
  <c r="F30" i="28"/>
  <c r="F16" i="28"/>
  <c r="F26" i="28"/>
  <c r="F24" i="28"/>
  <c r="F32" i="28"/>
  <c r="F36" i="29"/>
  <c r="F27" i="29"/>
  <c r="F14" i="29"/>
  <c r="F11" i="29"/>
  <c r="F10" i="29"/>
  <c r="F23" i="29"/>
  <c r="F7" i="29"/>
  <c r="F18" i="29"/>
  <c r="F22" i="29"/>
  <c r="F6" i="29"/>
  <c r="F191" i="30"/>
  <c r="F171" i="30"/>
  <c r="F203" i="30"/>
  <c r="F183" i="30"/>
  <c r="F199" i="30"/>
  <c r="F169" i="30"/>
  <c r="F167" i="30"/>
  <c r="F13" i="33"/>
  <c r="F37" i="33"/>
  <c r="F18" i="33"/>
  <c r="F25" i="33"/>
  <c r="F6" i="33"/>
  <c r="F10" i="33"/>
  <c r="F42" i="33"/>
  <c r="F16" i="33"/>
  <c r="F32" i="33"/>
  <c r="F29" i="33"/>
  <c r="F38" i="33"/>
  <c r="F14" i="33"/>
  <c r="F21" i="33"/>
  <c r="F20" i="33"/>
  <c r="F36" i="33"/>
  <c r="F188" i="33"/>
  <c r="F180" i="33"/>
  <c r="F199" i="33"/>
  <c r="F191" i="33"/>
  <c r="F183" i="33"/>
  <c r="F175" i="33"/>
  <c r="F167" i="33"/>
  <c r="F182" i="33"/>
  <c r="F192" i="33"/>
  <c r="F202" i="33"/>
  <c r="F197" i="33"/>
  <c r="F189" i="33"/>
  <c r="F181" i="33"/>
  <c r="F173" i="33"/>
  <c r="F165" i="33"/>
  <c r="F174" i="33"/>
  <c r="F184" i="33"/>
  <c r="F194" i="33"/>
  <c r="F186" i="33"/>
  <c r="F17" i="32"/>
  <c r="F10" i="32"/>
  <c r="F33" i="32"/>
  <c r="F6" i="32"/>
  <c r="F23" i="32"/>
  <c r="F37" i="32"/>
  <c r="F21" i="32"/>
  <c r="F5" i="32"/>
  <c r="F38" i="32"/>
  <c r="F8" i="32"/>
  <c r="F24" i="32"/>
  <c r="F40" i="32"/>
  <c r="F31" i="32"/>
  <c r="F18" i="32"/>
  <c r="F15" i="32"/>
  <c r="F25" i="32"/>
  <c r="F14" i="32"/>
  <c r="F22" i="32"/>
  <c r="F42" i="32"/>
  <c r="F12" i="32"/>
  <c r="F28" i="32"/>
  <c r="F35" i="32"/>
  <c r="F188" i="32"/>
  <c r="F180" i="32"/>
  <c r="F201" i="32"/>
  <c r="F193" i="32"/>
  <c r="F185" i="32"/>
  <c r="F177" i="32"/>
  <c r="F169" i="32"/>
  <c r="F192" i="32"/>
  <c r="F202" i="32"/>
  <c r="F170" i="32"/>
  <c r="F172" i="32"/>
  <c r="F166" i="32"/>
  <c r="F199" i="32"/>
  <c r="F191" i="32"/>
  <c r="F183" i="32"/>
  <c r="F175" i="32"/>
  <c r="F167" i="32"/>
  <c r="F184" i="32"/>
  <c r="F194" i="32"/>
  <c r="F182" i="32"/>
  <c r="D179" i="32"/>
  <c r="D206" i="33"/>
  <c r="D246" i="33"/>
  <c r="D126" i="33"/>
  <c r="D86" i="33"/>
  <c r="D87" i="32"/>
  <c r="D127" i="32"/>
  <c r="D207" i="32"/>
  <c r="D255" i="32"/>
  <c r="D55" i="32"/>
  <c r="D135" i="32"/>
  <c r="D265" i="32"/>
  <c r="D145" i="32"/>
  <c r="D73" i="32"/>
  <c r="D193" i="32"/>
  <c r="D153" i="32"/>
  <c r="D281" i="32"/>
  <c r="D241" i="32"/>
  <c r="D121" i="32"/>
  <c r="F134" i="32"/>
  <c r="F153" i="32"/>
  <c r="F125" i="32"/>
  <c r="F132" i="32"/>
  <c r="F139" i="32"/>
  <c r="F148" i="32"/>
  <c r="D138" i="38"/>
  <c r="D218" i="38"/>
  <c r="D139" i="26"/>
  <c r="F106" i="27"/>
  <c r="F275" i="23"/>
  <c r="F257" i="23"/>
  <c r="F110" i="27"/>
  <c r="F123" i="27"/>
  <c r="F148" i="28"/>
  <c r="F140" i="28"/>
  <c r="F132" i="28"/>
  <c r="F155" i="28"/>
  <c r="F163" i="28"/>
  <c r="D283" i="28"/>
  <c r="D39" i="28"/>
  <c r="D58" i="28"/>
  <c r="D98" i="28"/>
  <c r="F153" i="28"/>
  <c r="F162" i="29"/>
  <c r="F131" i="29"/>
  <c r="F161" i="29"/>
  <c r="F147" i="29"/>
  <c r="F127" i="30"/>
  <c r="F141" i="30"/>
  <c r="D123" i="31"/>
  <c r="F133" i="31"/>
  <c r="F125" i="31"/>
  <c r="F152" i="31"/>
  <c r="F163" i="31"/>
  <c r="F150" i="32"/>
  <c r="D109" i="32"/>
  <c r="D225" i="32"/>
  <c r="D105" i="32"/>
  <c r="D185" i="32"/>
  <c r="D47" i="32"/>
  <c r="D37" i="32"/>
  <c r="D136" i="32"/>
  <c r="D41" i="32"/>
  <c r="D144" i="30"/>
  <c r="D224" i="30"/>
  <c r="D104" i="30"/>
  <c r="D212" i="37"/>
  <c r="D252" i="30"/>
  <c r="D212" i="30"/>
  <c r="D12" i="30"/>
  <c r="D56" i="30"/>
  <c r="D16" i="30"/>
  <c r="F61" i="37"/>
  <c r="D57" i="37"/>
  <c r="D17" i="37"/>
  <c r="D177" i="37"/>
  <c r="D137" i="37"/>
  <c r="D276" i="37"/>
  <c r="D76" i="37"/>
  <c r="D159" i="37"/>
  <c r="D239" i="37"/>
  <c r="D39" i="37"/>
  <c r="D279" i="37"/>
  <c r="F203" i="37"/>
  <c r="F199" i="37"/>
  <c r="F195" i="37"/>
  <c r="F191" i="37"/>
  <c r="F187" i="37"/>
  <c r="F183" i="37"/>
  <c r="F168" i="37"/>
  <c r="F172" i="37"/>
  <c r="F176" i="37"/>
  <c r="F180" i="37"/>
  <c r="F202" i="37"/>
  <c r="F198" i="37"/>
  <c r="F194" i="37"/>
  <c r="F190" i="37"/>
  <c r="F186" i="37"/>
  <c r="F165" i="37"/>
  <c r="F169" i="37"/>
  <c r="F173" i="37"/>
  <c r="F177" i="37"/>
  <c r="F181" i="37"/>
  <c r="D215" i="29"/>
  <c r="D55" i="29"/>
  <c r="D175" i="29"/>
  <c r="D125" i="33"/>
  <c r="D5" i="33"/>
  <c r="D51" i="37"/>
  <c r="D131" i="37"/>
  <c r="D193" i="37"/>
  <c r="D113" i="37"/>
  <c r="D33" i="37"/>
  <c r="D233" i="37"/>
  <c r="D243" i="37"/>
  <c r="D83" i="37"/>
  <c r="D163" i="37"/>
  <c r="D283" i="37"/>
  <c r="F82" i="37"/>
  <c r="F74" i="37"/>
  <c r="F66" i="37"/>
  <c r="F58" i="37"/>
  <c r="F50" i="37"/>
  <c r="F81" i="37"/>
  <c r="F73" i="37"/>
  <c r="F65" i="37"/>
  <c r="F57" i="37"/>
  <c r="F49" i="37"/>
  <c r="F235" i="37"/>
  <c r="F207" i="37"/>
  <c r="F221" i="37"/>
  <c r="D128" i="38"/>
  <c r="D213" i="25"/>
  <c r="D253" i="25"/>
  <c r="D133" i="25"/>
  <c r="F126" i="25"/>
  <c r="F159" i="25"/>
  <c r="F156" i="25"/>
  <c r="F153" i="25"/>
  <c r="F135" i="25"/>
  <c r="F148" i="25"/>
  <c r="D91" i="27"/>
  <c r="D211" i="27"/>
  <c r="D131" i="27"/>
  <c r="D11" i="27"/>
  <c r="D171" i="27"/>
  <c r="D82" i="25"/>
  <c r="F253" i="26"/>
  <c r="F277" i="26"/>
  <c r="F258" i="26"/>
  <c r="F270" i="26"/>
  <c r="F252" i="26"/>
  <c r="F247" i="26"/>
  <c r="F279" i="26"/>
  <c r="F273" i="26"/>
  <c r="F267" i="26"/>
  <c r="F262" i="26"/>
  <c r="F282" i="26"/>
  <c r="F276" i="26"/>
  <c r="F271" i="26"/>
  <c r="F265" i="26"/>
  <c r="F259" i="26"/>
  <c r="D106" i="38"/>
  <c r="D26" i="38"/>
  <c r="D266" i="38"/>
  <c r="F99" i="26"/>
  <c r="F103" i="26"/>
  <c r="F94" i="26"/>
  <c r="D30" i="23"/>
  <c r="D70" i="23"/>
  <c r="D274" i="23"/>
  <c r="D74" i="23"/>
  <c r="D114" i="23"/>
  <c r="D234" i="23"/>
  <c r="D154" i="23"/>
  <c r="D77" i="23"/>
  <c r="D277" i="23"/>
  <c r="D117" i="23"/>
  <c r="D37" i="23"/>
  <c r="D157" i="23"/>
  <c r="D85" i="26"/>
  <c r="D5" i="26"/>
  <c r="D208" i="26"/>
  <c r="D248" i="26"/>
  <c r="D37" i="26"/>
  <c r="D117" i="26"/>
  <c r="D157" i="26"/>
  <c r="D197" i="26"/>
  <c r="F231" i="23"/>
  <c r="F237" i="23"/>
  <c r="D72" i="29"/>
  <c r="D112" i="29"/>
  <c r="D272" i="29"/>
  <c r="D32" i="29"/>
  <c r="D232" i="29"/>
  <c r="D192" i="29"/>
  <c r="D152" i="29"/>
  <c r="D40" i="29"/>
  <c r="D160" i="29"/>
  <c r="D200" i="29"/>
  <c r="D80" i="29"/>
  <c r="D240" i="29"/>
  <c r="D280" i="29"/>
  <c r="D120" i="29"/>
  <c r="D167" i="30"/>
  <c r="D47" i="30"/>
  <c r="D207" i="30"/>
  <c r="D87" i="30"/>
  <c r="D127" i="30"/>
  <c r="D269" i="30"/>
  <c r="D189" i="30"/>
  <c r="D149" i="30"/>
  <c r="D69" i="30"/>
  <c r="D253" i="33"/>
  <c r="D13" i="33"/>
  <c r="D173" i="33"/>
  <c r="D183" i="33"/>
  <c r="D263" i="33"/>
  <c r="D267" i="33"/>
  <c r="D107" i="33"/>
  <c r="D147" i="33"/>
  <c r="D187" i="33"/>
  <c r="D27" i="33"/>
  <c r="D67" i="33"/>
  <c r="D230" i="33"/>
  <c r="D70" i="33"/>
  <c r="D270" i="33"/>
  <c r="D154" i="33"/>
  <c r="D194" i="33"/>
  <c r="D74" i="33"/>
  <c r="D34" i="33"/>
  <c r="D38" i="33"/>
  <c r="D158" i="33"/>
  <c r="D198" i="33"/>
  <c r="D278" i="33"/>
  <c r="D242" i="33"/>
  <c r="D53" i="32"/>
  <c r="D133" i="32"/>
  <c r="D13" i="32"/>
  <c r="D263" i="32"/>
  <c r="D155" i="32"/>
  <c r="D35" i="32"/>
  <c r="D163" i="32"/>
  <c r="D43" i="32"/>
  <c r="D9" i="25"/>
  <c r="D89" i="25"/>
  <c r="D169" i="25"/>
  <c r="D49" i="25"/>
  <c r="D209" i="25"/>
  <c r="D60" i="27"/>
  <c r="D100" i="27"/>
  <c r="D202" i="27"/>
  <c r="D202" i="25"/>
  <c r="D173" i="25"/>
  <c r="F118" i="26"/>
  <c r="F86" i="26"/>
  <c r="F88" i="26"/>
  <c r="F85" i="26"/>
  <c r="F106" i="26"/>
  <c r="F108" i="26"/>
  <c r="F87" i="26"/>
  <c r="F119" i="26"/>
  <c r="F113" i="26"/>
  <c r="F115" i="26"/>
  <c r="F96" i="26"/>
  <c r="F110" i="26"/>
  <c r="F109" i="26"/>
  <c r="F93" i="26"/>
  <c r="F90" i="26"/>
  <c r="F100" i="26"/>
  <c r="F111" i="26"/>
  <c r="F105" i="26"/>
  <c r="F107" i="26"/>
  <c r="F120" i="26"/>
  <c r="D22" i="38"/>
  <c r="D142" i="38"/>
  <c r="D222" i="38"/>
  <c r="D262" i="38"/>
  <c r="D62" i="38"/>
  <c r="D230" i="38"/>
  <c r="D190" i="38"/>
  <c r="D150" i="38"/>
  <c r="D70" i="38"/>
  <c r="F251" i="26"/>
  <c r="F260" i="26"/>
  <c r="F250" i="26"/>
  <c r="F280" i="26"/>
  <c r="D125" i="27"/>
  <c r="F246" i="26"/>
  <c r="F91" i="26"/>
  <c r="F281" i="26"/>
  <c r="F121" i="26"/>
  <c r="F263" i="26"/>
  <c r="F95" i="26"/>
  <c r="F116" i="26"/>
  <c r="F122" i="26"/>
  <c r="F123" i="26"/>
  <c r="F102" i="26"/>
  <c r="D251" i="27"/>
  <c r="D78" i="27"/>
  <c r="D205" i="27"/>
  <c r="D184" i="27"/>
  <c r="D198" i="27"/>
  <c r="F245" i="26"/>
  <c r="D34" i="23"/>
  <c r="F160" i="25"/>
  <c r="D249" i="25"/>
  <c r="D6" i="23"/>
  <c r="D46" i="23"/>
  <c r="D126" i="23"/>
  <c r="D86" i="23"/>
  <c r="D166" i="23"/>
  <c r="D249" i="23"/>
  <c r="D89" i="23"/>
  <c r="D129" i="23"/>
  <c r="D13" i="23"/>
  <c r="D173" i="23"/>
  <c r="D213" i="23"/>
  <c r="D177" i="23"/>
  <c r="D217" i="23"/>
  <c r="D27" i="23"/>
  <c r="D67" i="23"/>
  <c r="D147" i="23"/>
  <c r="D267" i="23"/>
  <c r="D186" i="29"/>
  <c r="D226" i="29"/>
  <c r="D254" i="23"/>
  <c r="D87" i="23"/>
  <c r="D256" i="26"/>
  <c r="D56" i="26"/>
  <c r="D191" i="26"/>
  <c r="D114" i="26"/>
  <c r="F147" i="26"/>
  <c r="F27" i="26"/>
  <c r="F137" i="26"/>
  <c r="F41" i="26"/>
  <c r="F9" i="26"/>
  <c r="F143" i="26"/>
  <c r="F15" i="26"/>
  <c r="F140" i="26"/>
  <c r="F20" i="26"/>
  <c r="F26" i="26"/>
  <c r="F5" i="26"/>
  <c r="F142" i="26"/>
  <c r="F125" i="26"/>
  <c r="F160" i="26"/>
  <c r="F34" i="26"/>
  <c r="D163" i="27"/>
  <c r="D279" i="27"/>
  <c r="D275" i="27"/>
  <c r="D209" i="27"/>
  <c r="D132" i="27"/>
  <c r="F24" i="26"/>
  <c r="F194" i="25"/>
  <c r="F183" i="25"/>
  <c r="F97" i="23"/>
  <c r="F118" i="23"/>
  <c r="F110" i="23"/>
  <c r="F119" i="23"/>
  <c r="F123" i="23"/>
  <c r="F95" i="23"/>
  <c r="F102" i="23"/>
  <c r="F93" i="23"/>
  <c r="D146" i="25"/>
  <c r="F207" i="25"/>
  <c r="D161" i="25"/>
  <c r="D9" i="27"/>
  <c r="D264" i="23"/>
  <c r="D165" i="25"/>
  <c r="D215" i="25"/>
  <c r="F33" i="25"/>
  <c r="F43" i="25"/>
  <c r="D17" i="26"/>
  <c r="F187" i="25"/>
  <c r="F179" i="25"/>
  <c r="F168" i="25"/>
  <c r="F170" i="25"/>
  <c r="F172" i="25"/>
  <c r="F184" i="25"/>
  <c r="F174" i="25"/>
  <c r="F6" i="26"/>
  <c r="F32" i="26"/>
  <c r="F38" i="26"/>
  <c r="F87" i="23"/>
  <c r="D35" i="25"/>
  <c r="F22" i="26"/>
  <c r="F171" i="25"/>
  <c r="D106" i="29"/>
  <c r="F160" i="31"/>
  <c r="F150" i="31"/>
  <c r="F126" i="31"/>
  <c r="F146" i="33"/>
  <c r="F156" i="33"/>
  <c r="F140" i="33"/>
  <c r="D72" i="30"/>
  <c r="D192" i="30"/>
  <c r="D112" i="30"/>
  <c r="D32" i="30"/>
  <c r="D152" i="30"/>
  <c r="D232" i="30"/>
  <c r="D245" i="29"/>
  <c r="D85" i="29"/>
  <c r="D205" i="29"/>
  <c r="D91" i="29"/>
  <c r="D131" i="29"/>
  <c r="D171" i="29"/>
  <c r="D214" i="23"/>
  <c r="D247" i="23"/>
  <c r="D44" i="23"/>
  <c r="D144" i="26"/>
  <c r="D111" i="26"/>
  <c r="D74" i="26"/>
  <c r="D24" i="26"/>
  <c r="D82" i="26"/>
  <c r="F155" i="26"/>
  <c r="F35" i="26"/>
  <c r="F145" i="26"/>
  <c r="F17" i="26"/>
  <c r="F151" i="26"/>
  <c r="F23" i="26"/>
  <c r="F148" i="26"/>
  <c r="F28" i="26"/>
  <c r="F42" i="26"/>
  <c r="F21" i="26"/>
  <c r="F141" i="26"/>
  <c r="F163" i="26"/>
  <c r="F134" i="26"/>
  <c r="F130" i="26"/>
  <c r="D239" i="27"/>
  <c r="D79" i="27"/>
  <c r="D129" i="27"/>
  <c r="F203" i="25"/>
  <c r="F166" i="25"/>
  <c r="F175" i="25"/>
  <c r="D119" i="27"/>
  <c r="F121" i="23"/>
  <c r="F89" i="23"/>
  <c r="F108" i="23"/>
  <c r="F113" i="23"/>
  <c r="F114" i="23"/>
  <c r="F92" i="23"/>
  <c r="F85" i="23"/>
  <c r="F117" i="23"/>
  <c r="D109" i="25"/>
  <c r="D135" i="25"/>
  <c r="F23" i="25"/>
  <c r="F35" i="25"/>
  <c r="F200" i="25"/>
  <c r="F198" i="25"/>
  <c r="F201" i="25"/>
  <c r="F173" i="25"/>
  <c r="F16" i="26"/>
  <c r="F43" i="26"/>
  <c r="F100" i="23"/>
  <c r="F192" i="25"/>
  <c r="F197" i="25"/>
  <c r="D205" i="25"/>
  <c r="F186" i="25"/>
  <c r="D5" i="29"/>
  <c r="F147" i="28"/>
  <c r="F141" i="28"/>
  <c r="F125" i="28"/>
  <c r="F127" i="28"/>
  <c r="F145" i="28"/>
  <c r="F151" i="28"/>
  <c r="F156" i="28"/>
  <c r="F129" i="28"/>
  <c r="F137" i="28"/>
  <c r="F139" i="29"/>
  <c r="F133" i="29"/>
  <c r="F138" i="29"/>
  <c r="F154" i="29"/>
  <c r="F137" i="29"/>
  <c r="F146" i="29"/>
  <c r="F134" i="29"/>
  <c r="F126" i="29"/>
  <c r="F128" i="29"/>
  <c r="F150" i="29"/>
  <c r="F149" i="29"/>
  <c r="F144" i="29"/>
  <c r="F129" i="29"/>
  <c r="F135" i="29"/>
  <c r="F163" i="29"/>
  <c r="F155" i="29"/>
  <c r="F145" i="29"/>
  <c r="F127" i="29"/>
  <c r="F125" i="29"/>
  <c r="F142" i="29"/>
  <c r="F152" i="29"/>
  <c r="F158" i="30"/>
  <c r="F145" i="30"/>
  <c r="F137" i="30"/>
  <c r="F160" i="30"/>
  <c r="F130" i="30"/>
  <c r="F143" i="30"/>
  <c r="F144" i="30"/>
  <c r="F129" i="30"/>
  <c r="F153" i="30"/>
  <c r="F128" i="30"/>
  <c r="F138" i="30"/>
  <c r="F147" i="30"/>
  <c r="F131" i="30"/>
  <c r="F162" i="30"/>
  <c r="F134" i="30"/>
  <c r="F148" i="30"/>
  <c r="F159" i="30"/>
  <c r="F133" i="30"/>
  <c r="F154" i="30"/>
  <c r="F149" i="30"/>
  <c r="F150" i="30"/>
  <c r="F140" i="30"/>
  <c r="F130" i="31"/>
  <c r="F157" i="31"/>
  <c r="F156" i="31"/>
  <c r="F142" i="31"/>
  <c r="F148" i="31"/>
  <c r="F138" i="31"/>
  <c r="F134" i="31"/>
  <c r="F144" i="31"/>
  <c r="F147" i="31"/>
  <c r="F159" i="31"/>
  <c r="F154" i="31"/>
  <c r="F145" i="31"/>
  <c r="F151" i="31"/>
  <c r="F141" i="31"/>
  <c r="F137" i="31"/>
  <c r="F131" i="31"/>
  <c r="F146" i="31"/>
  <c r="F153" i="31"/>
  <c r="F128" i="31"/>
  <c r="F154" i="33"/>
  <c r="F128" i="33"/>
  <c r="F152" i="33"/>
  <c r="F136" i="33"/>
  <c r="F132" i="33"/>
  <c r="F163" i="33"/>
  <c r="F155" i="33"/>
  <c r="F151" i="33"/>
  <c r="F143" i="33"/>
  <c r="F135" i="33"/>
  <c r="F127" i="33"/>
  <c r="F144" i="33"/>
  <c r="F150" i="33"/>
  <c r="F161" i="33"/>
  <c r="F158" i="33"/>
  <c r="F149" i="33"/>
  <c r="F141" i="33"/>
  <c r="F133" i="33"/>
  <c r="F125" i="33"/>
  <c r="F162" i="33"/>
  <c r="F134" i="33"/>
  <c r="F157" i="33"/>
  <c r="F145" i="33"/>
  <c r="F129" i="33"/>
  <c r="F159" i="33"/>
  <c r="F147" i="33"/>
  <c r="F131" i="33"/>
  <c r="F142" i="33"/>
  <c r="F130" i="33"/>
  <c r="F154" i="32"/>
  <c r="F137" i="32"/>
  <c r="F149" i="32"/>
  <c r="F135" i="32"/>
  <c r="F143" i="32"/>
  <c r="F158" i="32"/>
  <c r="F151" i="32"/>
  <c r="F141" i="32"/>
  <c r="F156" i="32"/>
  <c r="F131" i="32"/>
  <c r="F145" i="32"/>
  <c r="F133" i="32"/>
  <c r="F161" i="32"/>
  <c r="F128" i="32"/>
  <c r="F136" i="32"/>
  <c r="F144" i="32"/>
  <c r="F152" i="32"/>
  <c r="F155" i="32"/>
  <c r="F159" i="32"/>
  <c r="F130" i="32"/>
  <c r="F138" i="32"/>
  <c r="F146" i="32"/>
  <c r="F162" i="32"/>
  <c r="F126" i="32"/>
  <c r="F142" i="32"/>
  <c r="F157" i="32"/>
  <c r="F140" i="32"/>
  <c r="F160" i="32"/>
  <c r="D18" i="29"/>
  <c r="D138" i="29"/>
  <c r="D98" i="29"/>
  <c r="D178" i="29"/>
  <c r="D59" i="30"/>
  <c r="D179" i="30"/>
  <c r="D218" i="32"/>
  <c r="D58" i="32"/>
  <c r="D18" i="32"/>
  <c r="D178" i="32"/>
  <c r="D75" i="30"/>
  <c r="D115" i="30"/>
  <c r="F98" i="31"/>
  <c r="F120" i="31"/>
  <c r="F112" i="31"/>
  <c r="F95" i="33"/>
  <c r="F87" i="33"/>
  <c r="F85" i="33"/>
  <c r="F89" i="33"/>
  <c r="F250" i="33"/>
  <c r="F277" i="33"/>
  <c r="F267" i="33"/>
  <c r="F257" i="33"/>
  <c r="F245" i="33"/>
  <c r="F246" i="33"/>
  <c r="F248" i="33"/>
  <c r="F97" i="32"/>
  <c r="F98" i="32"/>
  <c r="F122" i="32"/>
  <c r="F101" i="32"/>
  <c r="F85" i="32"/>
  <c r="F119" i="32"/>
  <c r="F87" i="32"/>
  <c r="F104" i="32"/>
  <c r="F113" i="32"/>
  <c r="F120" i="32"/>
  <c r="F93" i="32"/>
  <c r="F92" i="32"/>
  <c r="F110" i="32"/>
  <c r="F96" i="32"/>
  <c r="F118" i="32"/>
  <c r="F89" i="32"/>
  <c r="F95" i="32"/>
  <c r="F116" i="32"/>
  <c r="F99" i="32"/>
  <c r="F94" i="32"/>
  <c r="F211" i="37"/>
  <c r="F225" i="37"/>
  <c r="F242" i="37"/>
  <c r="F226" i="37"/>
  <c r="F206" i="37"/>
  <c r="F214" i="37"/>
  <c r="F237" i="37"/>
  <c r="F239" i="37"/>
  <c r="F238" i="37"/>
  <c r="F210" i="37"/>
  <c r="F236" i="37"/>
  <c r="F220" i="37"/>
  <c r="F218" i="37"/>
  <c r="F243" i="37"/>
  <c r="F215" i="37"/>
  <c r="D129" i="38"/>
  <c r="D133" i="38"/>
  <c r="D277" i="38"/>
  <c r="D237" i="38"/>
  <c r="D77" i="38"/>
  <c r="D37" i="38"/>
  <c r="D197" i="38"/>
  <c r="D117" i="38"/>
  <c r="F254" i="33"/>
  <c r="F251" i="33"/>
  <c r="F265" i="33"/>
  <c r="F281" i="33"/>
  <c r="F108" i="32"/>
  <c r="F114" i="32"/>
  <c r="F106" i="32"/>
  <c r="F110" i="31"/>
  <c r="D238" i="30"/>
  <c r="D47" i="33"/>
  <c r="D87" i="33"/>
  <c r="D260" i="33"/>
  <c r="D220" i="33"/>
  <c r="D144" i="33"/>
  <c r="D104" i="33"/>
  <c r="D24" i="33"/>
  <c r="D264" i="33"/>
  <c r="D64" i="33"/>
  <c r="D224" i="33"/>
  <c r="D151" i="33"/>
  <c r="D71" i="33"/>
  <c r="D231" i="33"/>
  <c r="D163" i="33"/>
  <c r="F240" i="37"/>
  <c r="F241" i="37"/>
  <c r="D48" i="37"/>
  <c r="D208" i="37"/>
  <c r="D217" i="37"/>
  <c r="D97" i="37"/>
  <c r="D257" i="37"/>
  <c r="D25" i="37"/>
  <c r="D265" i="37"/>
  <c r="D208" i="32"/>
  <c r="D281" i="28"/>
  <c r="D235" i="28"/>
  <c r="D16" i="32"/>
  <c r="D77" i="29"/>
  <c r="D277" i="29"/>
  <c r="D208" i="30"/>
  <c r="D88" i="30"/>
  <c r="D200" i="30"/>
  <c r="D160" i="30"/>
  <c r="D179" i="38"/>
  <c r="D19" i="38"/>
  <c r="D67" i="38"/>
  <c r="D107" i="38"/>
  <c r="D34" i="29"/>
  <c r="D74" i="29"/>
  <c r="D204" i="32"/>
  <c r="D164" i="32"/>
  <c r="D84" i="32"/>
  <c r="D168" i="32"/>
  <c r="D248" i="32"/>
  <c r="D132" i="32"/>
  <c r="D52" i="32"/>
  <c r="D252" i="32"/>
  <c r="D212" i="32"/>
  <c r="D256" i="32"/>
  <c r="D56" i="32"/>
  <c r="D176" i="32"/>
  <c r="D96" i="32"/>
  <c r="D142" i="32"/>
  <c r="D182" i="32"/>
  <c r="D62" i="32"/>
  <c r="D66" i="32"/>
  <c r="D266" i="32"/>
  <c r="D226" i="32"/>
  <c r="D110" i="32"/>
  <c r="D150" i="32"/>
  <c r="D230" i="32"/>
  <c r="D270" i="32"/>
  <c r="D30" i="32"/>
  <c r="D190" i="32"/>
  <c r="D274" i="32"/>
  <c r="D154" i="32"/>
  <c r="D278" i="32"/>
  <c r="D118" i="32"/>
  <c r="D238" i="32"/>
  <c r="D82" i="32"/>
  <c r="D242" i="32"/>
  <c r="D71" i="37"/>
  <c r="D271" i="37"/>
  <c r="D8" i="38"/>
  <c r="D248" i="38"/>
  <c r="D48" i="38"/>
  <c r="D208" i="38"/>
  <c r="D88" i="38"/>
  <c r="D56" i="38"/>
  <c r="D256" i="38"/>
  <c r="D79" i="25"/>
  <c r="D39" i="25"/>
  <c r="D159" i="25"/>
  <c r="D279" i="25"/>
  <c r="D119" i="25"/>
  <c r="D116" i="25"/>
  <c r="D276" i="25"/>
  <c r="D217" i="25"/>
  <c r="D17" i="25"/>
  <c r="D57" i="25"/>
  <c r="D92" i="26"/>
  <c r="F69" i="23"/>
  <c r="F62" i="23"/>
  <c r="F73" i="23"/>
  <c r="F77" i="23"/>
  <c r="F54" i="23"/>
  <c r="F60" i="23"/>
  <c r="D67" i="27"/>
  <c r="D227" i="27"/>
  <c r="D107" i="27"/>
  <c r="D187" i="27"/>
  <c r="F83" i="38"/>
  <c r="F48" i="38"/>
  <c r="F52" i="38"/>
  <c r="F56" i="38"/>
  <c r="F60" i="38"/>
  <c r="F64" i="38"/>
  <c r="F68" i="38"/>
  <c r="F72" i="38"/>
  <c r="F76" i="38"/>
  <c r="F80" i="38"/>
  <c r="F45" i="38"/>
  <c r="F49" i="38"/>
  <c r="F53" i="38"/>
  <c r="F57" i="38"/>
  <c r="F61" i="38"/>
  <c r="F65" i="38"/>
  <c r="F69" i="38"/>
  <c r="F73" i="38"/>
  <c r="F77" i="38"/>
  <c r="F81" i="38"/>
  <c r="F47" i="38"/>
  <c r="F55" i="38"/>
  <c r="F63" i="38"/>
  <c r="F71" i="38"/>
  <c r="F79" i="38"/>
  <c r="F50" i="38"/>
  <c r="F58" i="38"/>
  <c r="F66" i="38"/>
  <c r="F74" i="38"/>
  <c r="F82" i="38"/>
  <c r="F54" i="38"/>
  <c r="F70" i="38"/>
  <c r="F59" i="38"/>
  <c r="F75" i="38"/>
  <c r="D205" i="23"/>
  <c r="D231" i="23"/>
  <c r="D267" i="27"/>
  <c r="D156" i="25"/>
  <c r="D177" i="25"/>
  <c r="F242" i="25"/>
  <c r="F241" i="25"/>
  <c r="F211" i="25"/>
  <c r="F79" i="23"/>
  <c r="D31" i="23"/>
  <c r="D38" i="25"/>
  <c r="D118" i="25"/>
  <c r="D278" i="25"/>
  <c r="D273" i="25"/>
  <c r="D193" i="25"/>
  <c r="D233" i="25"/>
  <c r="F118" i="25"/>
  <c r="F101" i="25"/>
  <c r="F110" i="25"/>
  <c r="F112" i="25"/>
  <c r="F111" i="25"/>
  <c r="F108" i="25"/>
  <c r="F105" i="25"/>
  <c r="F113" i="25"/>
  <c r="F104" i="25"/>
  <c r="F103" i="25"/>
  <c r="F93" i="25"/>
  <c r="F100" i="25"/>
  <c r="F102" i="25"/>
  <c r="F99" i="25"/>
  <c r="F98" i="25"/>
  <c r="F95" i="25"/>
  <c r="F87" i="25"/>
  <c r="F123" i="25"/>
  <c r="F106" i="25"/>
  <c r="D15" i="23"/>
  <c r="D55" i="23"/>
  <c r="D72" i="23"/>
  <c r="D232" i="23"/>
  <c r="D278" i="23"/>
  <c r="D38" i="23"/>
  <c r="D238" i="26"/>
  <c r="D38" i="26"/>
  <c r="D118" i="26"/>
  <c r="D78" i="26"/>
  <c r="D180" i="27"/>
  <c r="D20" i="27"/>
  <c r="D140" i="27"/>
  <c r="D108" i="27"/>
  <c r="D38" i="27"/>
  <c r="D260" i="37"/>
  <c r="D220" i="37"/>
  <c r="D60" i="37"/>
  <c r="D180" i="37"/>
  <c r="D140" i="37"/>
  <c r="F78" i="38"/>
  <c r="F46" i="38"/>
  <c r="D97" i="38"/>
  <c r="D217" i="38"/>
  <c r="D177" i="38"/>
  <c r="D17" i="38"/>
  <c r="D137" i="38"/>
  <c r="D100" i="38"/>
  <c r="D60" i="38"/>
  <c r="D260" i="38"/>
  <c r="D140" i="38"/>
  <c r="D220" i="38"/>
  <c r="D180" i="38"/>
  <c r="D20" i="38"/>
  <c r="D223" i="38"/>
  <c r="D103" i="38"/>
  <c r="D183" i="38"/>
  <c r="D23" i="38"/>
  <c r="D263" i="38"/>
  <c r="D143" i="38"/>
  <c r="D147" i="38"/>
  <c r="D27" i="38"/>
  <c r="D227" i="38"/>
  <c r="D111" i="38"/>
  <c r="D231" i="38"/>
  <c r="D151" i="38"/>
  <c r="D155" i="38"/>
  <c r="D35" i="38"/>
  <c r="D235" i="38"/>
  <c r="D115" i="38"/>
  <c r="D275" i="38"/>
  <c r="D42" i="38"/>
  <c r="D282" i="38"/>
  <c r="D242" i="38"/>
  <c r="D82" i="38"/>
  <c r="D162" i="38"/>
  <c r="D122" i="38"/>
  <c r="D202" i="38"/>
  <c r="D201" i="23"/>
  <c r="D109" i="23"/>
  <c r="D101" i="23"/>
  <c r="D261" i="23"/>
  <c r="D85" i="23"/>
  <c r="D245" i="23"/>
  <c r="D198" i="23"/>
  <c r="D250" i="23"/>
  <c r="D195" i="23"/>
  <c r="D111" i="23"/>
  <c r="D271" i="23"/>
  <c r="D175" i="23"/>
  <c r="D164" i="23"/>
  <c r="D4" i="23"/>
  <c r="D244" i="23"/>
  <c r="D152" i="23"/>
  <c r="D68" i="23"/>
  <c r="D100" i="26"/>
  <c r="D12" i="26"/>
  <c r="D8" i="26"/>
  <c r="D147" i="27"/>
  <c r="D158" i="27"/>
  <c r="D93" i="27"/>
  <c r="D148" i="27"/>
  <c r="F52" i="23"/>
  <c r="F8" i="23"/>
  <c r="F43" i="23"/>
  <c r="F23" i="23"/>
  <c r="D21" i="23"/>
  <c r="F276" i="25"/>
  <c r="D45" i="23"/>
  <c r="F215" i="25"/>
  <c r="F206" i="25"/>
  <c r="F221" i="25"/>
  <c r="F228" i="25"/>
  <c r="D103" i="25"/>
  <c r="D149" i="25"/>
  <c r="F97" i="25"/>
  <c r="F114" i="25"/>
  <c r="F89" i="25"/>
  <c r="F91" i="25"/>
  <c r="F117" i="25"/>
  <c r="F21" i="23"/>
  <c r="F31" i="23"/>
  <c r="F14" i="23"/>
  <c r="D155" i="25"/>
  <c r="F71" i="23"/>
  <c r="F80" i="23"/>
  <c r="F40" i="23"/>
  <c r="F30" i="23"/>
  <c r="D220" i="27"/>
  <c r="D241" i="25"/>
  <c r="D41" i="25"/>
  <c r="D281" i="25"/>
  <c r="D95" i="25"/>
  <c r="D55" i="25"/>
  <c r="D12" i="25"/>
  <c r="D172" i="25"/>
  <c r="D212" i="25"/>
  <c r="D92" i="25"/>
  <c r="D132" i="25"/>
  <c r="D248" i="25"/>
  <c r="D168" i="25"/>
  <c r="F158" i="25"/>
  <c r="F129" i="25"/>
  <c r="F162" i="25"/>
  <c r="F157" i="25"/>
  <c r="F146" i="25"/>
  <c r="F145" i="25"/>
  <c r="F150" i="25"/>
  <c r="F154" i="25"/>
  <c r="F152" i="25"/>
  <c r="F136" i="25"/>
  <c r="F130" i="25"/>
  <c r="F149" i="25"/>
  <c r="D182" i="23"/>
  <c r="D22" i="23"/>
  <c r="D186" i="23"/>
  <c r="D106" i="23"/>
  <c r="D14" i="26"/>
  <c r="D214" i="26"/>
  <c r="D174" i="26"/>
  <c r="D22" i="26"/>
  <c r="D182" i="26"/>
  <c r="D142" i="26"/>
  <c r="D226" i="26"/>
  <c r="D66" i="26"/>
  <c r="D269" i="26"/>
  <c r="D229" i="26"/>
  <c r="D79" i="26"/>
  <c r="D39" i="26"/>
  <c r="D279" i="26"/>
  <c r="D159" i="26"/>
  <c r="F146" i="23"/>
  <c r="F154" i="23"/>
  <c r="F157" i="23"/>
  <c r="F152" i="23"/>
  <c r="F54" i="26"/>
  <c r="F60" i="26"/>
  <c r="F71" i="26"/>
  <c r="F57" i="26"/>
  <c r="F51" i="26"/>
  <c r="F58" i="26"/>
  <c r="F50" i="26"/>
  <c r="F48" i="26"/>
  <c r="F68" i="26"/>
  <c r="F81" i="26"/>
  <c r="F75" i="26"/>
  <c r="F185" i="26"/>
  <c r="F174" i="26"/>
  <c r="D87" i="27"/>
  <c r="D16" i="27"/>
  <c r="D56" i="27"/>
  <c r="D96" i="27"/>
  <c r="D261" i="27"/>
  <c r="D101" i="27"/>
  <c r="D105" i="27"/>
  <c r="D265" i="27"/>
  <c r="D25" i="27"/>
  <c r="D225" i="27"/>
  <c r="D65" i="27"/>
  <c r="F67" i="38"/>
  <c r="D267" i="38"/>
  <c r="D195" i="38"/>
  <c r="D260" i="25"/>
  <c r="D220" i="25"/>
  <c r="D140" i="25"/>
  <c r="F216" i="25"/>
  <c r="F219" i="25"/>
  <c r="F222" i="25"/>
  <c r="F209" i="25"/>
  <c r="F243" i="25"/>
  <c r="F238" i="25"/>
  <c r="F205" i="25"/>
  <c r="F217" i="25"/>
  <c r="F223" i="25"/>
  <c r="F240" i="25"/>
  <c r="F208" i="25"/>
  <c r="F210" i="25"/>
  <c r="F213" i="25"/>
  <c r="F233" i="25"/>
  <c r="F230" i="25"/>
  <c r="F226" i="25"/>
  <c r="F227" i="25"/>
  <c r="F212" i="25"/>
  <c r="D161" i="26"/>
  <c r="D41" i="26"/>
  <c r="D281" i="26"/>
  <c r="D121" i="26"/>
  <c r="D191" i="27"/>
  <c r="D231" i="27"/>
  <c r="D37" i="27"/>
  <c r="D23" i="37"/>
  <c r="D63" i="37"/>
  <c r="D223" i="37"/>
  <c r="D103" i="37"/>
  <c r="D263" i="37"/>
  <c r="D183" i="37"/>
  <c r="D143" i="37"/>
  <c r="F232" i="38"/>
  <c r="F209" i="38"/>
  <c r="D50" i="23"/>
  <c r="D28" i="23"/>
  <c r="D228" i="23"/>
  <c r="D71" i="27"/>
  <c r="D151" i="27"/>
  <c r="F64" i="23"/>
  <c r="D239" i="25"/>
  <c r="F214" i="25"/>
  <c r="F220" i="25"/>
  <c r="F232" i="25"/>
  <c r="D170" i="23"/>
  <c r="D20" i="25"/>
  <c r="D199" i="25"/>
  <c r="D183" i="25"/>
  <c r="D63" i="25"/>
  <c r="D148" i="25"/>
  <c r="D268" i="25"/>
  <c r="F272" i="25"/>
  <c r="F267" i="25"/>
  <c r="F273" i="25"/>
  <c r="F283" i="25"/>
  <c r="F282" i="25"/>
  <c r="F263" i="25"/>
  <c r="F274" i="25"/>
  <c r="F249" i="25"/>
  <c r="F260" i="25"/>
  <c r="F245" i="25"/>
  <c r="F254" i="25"/>
  <c r="F250" i="25"/>
  <c r="D242" i="26"/>
  <c r="D202" i="26"/>
  <c r="D175" i="27"/>
  <c r="D95" i="27"/>
  <c r="D15" i="27"/>
  <c r="D255" i="27"/>
  <c r="D232" i="27"/>
  <c r="D272" i="27"/>
  <c r="D152" i="27"/>
  <c r="D112" i="27"/>
  <c r="D241" i="23"/>
  <c r="D269" i="23"/>
  <c r="D141" i="23"/>
  <c r="D125" i="23"/>
  <c r="D238" i="23"/>
  <c r="D235" i="23"/>
  <c r="D151" i="23"/>
  <c r="D215" i="23"/>
  <c r="D112" i="23"/>
  <c r="D148" i="23"/>
  <c r="D268" i="23"/>
  <c r="D272" i="23"/>
  <c r="D278" i="26"/>
  <c r="D162" i="26"/>
  <c r="D42" i="26"/>
  <c r="D282" i="26"/>
  <c r="D135" i="27"/>
  <c r="D271" i="27"/>
  <c r="D118" i="27"/>
  <c r="D238" i="27"/>
  <c r="D158" i="23"/>
  <c r="F280" i="25"/>
  <c r="F275" i="25"/>
  <c r="F225" i="25"/>
  <c r="F239" i="25"/>
  <c r="F218" i="25"/>
  <c r="F234" i="25"/>
  <c r="F237" i="25"/>
  <c r="D60" i="25"/>
  <c r="D223" i="25"/>
  <c r="D180" i="25"/>
  <c r="F86" i="25"/>
  <c r="F115" i="25"/>
  <c r="F121" i="25"/>
  <c r="F119" i="25"/>
  <c r="D143" i="25"/>
  <c r="F96" i="25"/>
  <c r="D108" i="25"/>
  <c r="F63" i="23"/>
  <c r="D260" i="27"/>
  <c r="D101" i="25"/>
  <c r="D181" i="25"/>
  <c r="D221" i="25"/>
  <c r="D141" i="25"/>
  <c r="D137" i="25"/>
  <c r="D54" i="25"/>
  <c r="D94" i="25"/>
  <c r="D171" i="25"/>
  <c r="D11" i="25"/>
  <c r="D45" i="25"/>
  <c r="D245" i="25"/>
  <c r="D125" i="25"/>
  <c r="D210" i="23"/>
  <c r="D283" i="23"/>
  <c r="D43" i="23"/>
  <c r="D196" i="26"/>
  <c r="D116" i="26"/>
  <c r="F33" i="23"/>
  <c r="F5" i="23"/>
  <c r="F15" i="23"/>
  <c r="F28" i="23"/>
  <c r="F34" i="23"/>
  <c r="F22" i="23"/>
  <c r="F27" i="23"/>
  <c r="F26" i="23"/>
  <c r="F18" i="23"/>
  <c r="F20" i="23"/>
  <c r="F38" i="23"/>
  <c r="F25" i="23"/>
  <c r="F41" i="23"/>
  <c r="F16" i="23"/>
  <c r="F37" i="23"/>
  <c r="F19" i="23"/>
  <c r="F17" i="23"/>
  <c r="F29" i="23"/>
  <c r="F206" i="26"/>
  <c r="F207" i="26"/>
  <c r="F213" i="26"/>
  <c r="F231" i="26"/>
  <c r="F209" i="26"/>
  <c r="D204" i="27"/>
  <c r="D44" i="27"/>
  <c r="D124" i="27"/>
  <c r="D84" i="27"/>
  <c r="D13" i="27"/>
  <c r="D253" i="27"/>
  <c r="D53" i="27"/>
  <c r="D213" i="27"/>
  <c r="D36" i="33"/>
  <c r="D156" i="33"/>
  <c r="D196" i="33"/>
  <c r="D40" i="33"/>
  <c r="D240" i="33"/>
  <c r="D200" i="33"/>
  <c r="D46" i="32"/>
  <c r="D166" i="32"/>
  <c r="D86" i="32"/>
  <c r="D50" i="32"/>
  <c r="D210" i="32"/>
  <c r="D54" i="32"/>
  <c r="D14" i="32"/>
  <c r="D174" i="32"/>
  <c r="D224" i="32"/>
  <c r="D184" i="32"/>
  <c r="D144" i="32"/>
  <c r="D188" i="32"/>
  <c r="D68" i="32"/>
  <c r="D112" i="32"/>
  <c r="D232" i="32"/>
  <c r="D196" i="32"/>
  <c r="D156" i="32"/>
  <c r="D120" i="32"/>
  <c r="D160" i="32"/>
  <c r="F38" i="27"/>
  <c r="F36" i="27"/>
  <c r="F18" i="27"/>
  <c r="F34" i="27"/>
  <c r="F20" i="27"/>
  <c r="F37" i="27"/>
  <c r="F21" i="27"/>
  <c r="F43" i="27"/>
  <c r="F27" i="27"/>
  <c r="F11" i="27"/>
  <c r="F10" i="27"/>
  <c r="F16" i="27"/>
  <c r="F6" i="27"/>
  <c r="F42" i="27"/>
  <c r="F5" i="27"/>
  <c r="F33" i="27"/>
  <c r="F17" i="27"/>
  <c r="F39" i="27"/>
  <c r="F23" i="27"/>
  <c r="F8" i="27"/>
  <c r="F24" i="27"/>
  <c r="F7" i="27"/>
  <c r="F202" i="27"/>
  <c r="F184" i="27"/>
  <c r="F182" i="27"/>
  <c r="F203" i="27"/>
  <c r="F195" i="27"/>
  <c r="F187" i="27"/>
  <c r="F179" i="27"/>
  <c r="F171" i="27"/>
  <c r="F180" i="27"/>
  <c r="F192" i="27"/>
  <c r="F194" i="27"/>
  <c r="F198" i="27"/>
  <c r="F201" i="27"/>
  <c r="F193" i="27"/>
  <c r="F185" i="27"/>
  <c r="F177" i="27"/>
  <c r="F169" i="27"/>
  <c r="F196" i="27"/>
  <c r="F279" i="27"/>
  <c r="F271" i="27"/>
  <c r="F263" i="27"/>
  <c r="F255" i="27"/>
  <c r="F247" i="27"/>
  <c r="F274" i="27"/>
  <c r="F258" i="27"/>
  <c r="F264" i="27"/>
  <c r="F277" i="27"/>
  <c r="F269" i="27"/>
  <c r="F261" i="27"/>
  <c r="F253" i="27"/>
  <c r="F245" i="27"/>
  <c r="F270" i="27"/>
  <c r="F254" i="27"/>
  <c r="F280" i="27"/>
  <c r="F62" i="38"/>
  <c r="D187" i="38"/>
  <c r="D210" i="30"/>
  <c r="D217" i="30"/>
  <c r="D57" i="30"/>
  <c r="D257" i="30"/>
  <c r="D283" i="30"/>
  <c r="D243" i="30"/>
  <c r="D11" i="31"/>
  <c r="D91" i="31"/>
  <c r="D251" i="31"/>
  <c r="D51" i="31"/>
  <c r="D255" i="31"/>
  <c r="D95" i="31"/>
  <c r="D175" i="31"/>
  <c r="D78" i="31"/>
  <c r="D198" i="31"/>
  <c r="D158" i="31"/>
  <c r="D52" i="33"/>
  <c r="D252" i="33"/>
  <c r="D132" i="33"/>
  <c r="D212" i="33"/>
  <c r="D175" i="33"/>
  <c r="D15" i="33"/>
  <c r="D255" i="33"/>
  <c r="D222" i="33"/>
  <c r="D142" i="33"/>
  <c r="D182" i="33"/>
  <c r="D102" i="33"/>
  <c r="D26" i="33"/>
  <c r="D226" i="33"/>
  <c r="D66" i="33"/>
  <c r="D186" i="33"/>
  <c r="D29" i="33"/>
  <c r="D189" i="33"/>
  <c r="D33" i="33"/>
  <c r="D153" i="33"/>
  <c r="D233" i="33"/>
  <c r="D73" i="33"/>
  <c r="D113" i="33"/>
  <c r="D193" i="33"/>
  <c r="D117" i="33"/>
  <c r="D277" i="33"/>
  <c r="D237" i="33"/>
  <c r="F75" i="30"/>
  <c r="F79" i="30"/>
  <c r="F60" i="30"/>
  <c r="F218" i="30"/>
  <c r="F230" i="30"/>
  <c r="F207" i="30"/>
  <c r="F237" i="30"/>
  <c r="F228" i="30"/>
  <c r="F50" i="31"/>
  <c r="F66" i="31"/>
  <c r="F82" i="31"/>
  <c r="F49" i="31"/>
  <c r="F65" i="31"/>
  <c r="F81" i="31"/>
  <c r="F231" i="31"/>
  <c r="F215" i="31"/>
  <c r="F230" i="31"/>
  <c r="F240" i="31"/>
  <c r="F241" i="31"/>
  <c r="F225" i="31"/>
  <c r="F209" i="31"/>
  <c r="F226" i="31"/>
  <c r="F238" i="31"/>
  <c r="F67" i="33"/>
  <c r="F58" i="33"/>
  <c r="F80" i="33"/>
  <c r="F57" i="33"/>
  <c r="F61" i="33"/>
  <c r="F66" i="33"/>
  <c r="F223" i="33"/>
  <c r="F230" i="33"/>
  <c r="F242" i="33"/>
  <c r="F237" i="33"/>
  <c r="F215" i="33"/>
  <c r="F240" i="33"/>
  <c r="F79" i="32"/>
  <c r="F61" i="32"/>
  <c r="F63" i="32"/>
  <c r="F70" i="32"/>
  <c r="F73" i="32"/>
  <c r="F72" i="32"/>
  <c r="F54" i="32"/>
  <c r="F235" i="32"/>
  <c r="F213" i="32"/>
  <c r="F210" i="32"/>
  <c r="F222" i="32"/>
  <c r="F227" i="32"/>
  <c r="F205" i="32"/>
  <c r="F224" i="32"/>
  <c r="D18" i="31"/>
  <c r="D178" i="31"/>
  <c r="D58" i="31"/>
  <c r="D138" i="31"/>
  <c r="D59" i="33"/>
  <c r="D99" i="33"/>
  <c r="D225" i="28"/>
  <c r="D25" i="28"/>
  <c r="D65" i="28"/>
  <c r="D265" i="28"/>
  <c r="D37" i="29"/>
  <c r="D157" i="29"/>
  <c r="D247" i="30"/>
  <c r="D7" i="30"/>
  <c r="D188" i="30"/>
  <c r="D28" i="30"/>
  <c r="D68" i="30"/>
  <c r="D114" i="30"/>
  <c r="D274" i="30"/>
  <c r="D249" i="31"/>
  <c r="D9" i="31"/>
  <c r="D89" i="31"/>
  <c r="D252" i="31"/>
  <c r="D12" i="31"/>
  <c r="D212" i="31"/>
  <c r="D92" i="31"/>
  <c r="D170" i="37"/>
  <c r="D210" i="37"/>
  <c r="D90" i="37"/>
  <c r="D250" i="37"/>
  <c r="D130" i="37"/>
  <c r="D10" i="37"/>
  <c r="D13" i="37"/>
  <c r="D253" i="37"/>
  <c r="D213" i="37"/>
  <c r="D93" i="37"/>
  <c r="D173" i="37"/>
  <c r="D176" i="37"/>
  <c r="D16" i="37"/>
  <c r="D86" i="31"/>
  <c r="D46" i="31"/>
  <c r="D6" i="31"/>
  <c r="D35" i="31"/>
  <c r="F123" i="30"/>
  <c r="F110" i="30"/>
  <c r="F122" i="30"/>
  <c r="F101" i="33"/>
  <c r="F93" i="33"/>
  <c r="F123" i="33"/>
  <c r="F279" i="32"/>
  <c r="F261" i="32"/>
  <c r="D168" i="37"/>
  <c r="D248" i="37"/>
  <c r="D128" i="37"/>
  <c r="D151" i="37"/>
  <c r="D191" i="37"/>
  <c r="D111" i="37"/>
  <c r="D231" i="37"/>
  <c r="F88" i="37"/>
  <c r="F109" i="37"/>
  <c r="D94" i="38"/>
  <c r="D174" i="38"/>
  <c r="D54" i="38"/>
  <c r="D214" i="38"/>
  <c r="D134" i="38"/>
  <c r="D98" i="38"/>
  <c r="D258" i="38"/>
  <c r="D108" i="38"/>
  <c r="D148" i="38"/>
  <c r="D276" i="38"/>
  <c r="D79" i="38"/>
  <c r="D119" i="38"/>
  <c r="F89" i="30"/>
  <c r="F97" i="33"/>
  <c r="D7" i="31"/>
  <c r="D167" i="31"/>
  <c r="D54" i="31"/>
  <c r="D14" i="31"/>
  <c r="D32" i="31"/>
  <c r="D72" i="31"/>
  <c r="D83" i="33"/>
  <c r="D243" i="33"/>
  <c r="D8" i="37"/>
  <c r="D31" i="37"/>
  <c r="D5" i="37"/>
  <c r="D85" i="37"/>
  <c r="D65" i="37"/>
  <c r="D225" i="37"/>
  <c r="D185" i="37"/>
  <c r="D145" i="37"/>
  <c r="D268" i="37"/>
  <c r="D148" i="37"/>
  <c r="D188" i="37"/>
  <c r="F222" i="37"/>
  <c r="F231" i="37"/>
  <c r="F219" i="37"/>
  <c r="F230" i="37"/>
  <c r="F208" i="37"/>
  <c r="F212" i="37"/>
  <c r="F216" i="37"/>
  <c r="F229" i="37"/>
  <c r="F228" i="37"/>
  <c r="F224" i="37"/>
  <c r="F234" i="37"/>
  <c r="F205" i="37"/>
  <c r="F209" i="37"/>
  <c r="F213" i="37"/>
  <c r="F217" i="37"/>
  <c r="F233" i="37"/>
  <c r="F232" i="37"/>
  <c r="D58" i="38"/>
  <c r="D215" i="38"/>
  <c r="D135" i="38"/>
  <c r="D55" i="26"/>
  <c r="D175" i="26"/>
  <c r="D95" i="26"/>
  <c r="D135" i="26"/>
  <c r="D15" i="26"/>
  <c r="D147" i="26"/>
  <c r="D227" i="26"/>
  <c r="D27" i="26"/>
  <c r="D67" i="26"/>
  <c r="D187" i="26"/>
  <c r="F200" i="23"/>
  <c r="F181" i="23"/>
  <c r="F199" i="23"/>
  <c r="F174" i="23"/>
  <c r="F182" i="23"/>
  <c r="F180" i="23"/>
  <c r="F178" i="23"/>
  <c r="F203" i="23"/>
  <c r="F179" i="23"/>
  <c r="F177" i="23"/>
  <c r="F195" i="23"/>
  <c r="F202" i="23"/>
  <c r="F165" i="23"/>
  <c r="F173" i="23"/>
  <c r="F171" i="23"/>
  <c r="F169" i="23"/>
  <c r="F185" i="23"/>
  <c r="F194" i="23"/>
  <c r="F192" i="23"/>
  <c r="F187" i="23"/>
  <c r="F197" i="23"/>
  <c r="F175" i="23"/>
  <c r="F190" i="23"/>
  <c r="F172" i="23"/>
  <c r="F193" i="23"/>
  <c r="F198" i="23"/>
  <c r="F186" i="23"/>
  <c r="F176" i="23"/>
  <c r="F183" i="23"/>
  <c r="F197" i="26"/>
  <c r="F170" i="26"/>
  <c r="F182" i="26"/>
  <c r="F166" i="26"/>
  <c r="F190" i="26"/>
  <c r="F176" i="26"/>
  <c r="F194" i="26"/>
  <c r="F173" i="26"/>
  <c r="F178" i="26"/>
  <c r="F186" i="26"/>
  <c r="F196" i="26"/>
  <c r="F175" i="26"/>
  <c r="F193" i="26"/>
  <c r="F179" i="26"/>
  <c r="F203" i="26"/>
  <c r="F200" i="26"/>
  <c r="F202" i="26"/>
  <c r="F172" i="26"/>
  <c r="F183" i="26"/>
  <c r="F169" i="26"/>
  <c r="F201" i="26"/>
  <c r="F187" i="26"/>
  <c r="D154" i="27"/>
  <c r="D194" i="27"/>
  <c r="D234" i="27"/>
  <c r="D114" i="27"/>
  <c r="D34" i="27"/>
  <c r="D74" i="27"/>
  <c r="D81" i="27"/>
  <c r="D281" i="27"/>
  <c r="D201" i="27"/>
  <c r="D205" i="38"/>
  <c r="D45" i="38"/>
  <c r="D165" i="38"/>
  <c r="D5" i="38"/>
  <c r="D125" i="38"/>
  <c r="D85" i="38"/>
  <c r="D245" i="38"/>
  <c r="D170" i="38"/>
  <c r="D50" i="38"/>
  <c r="D10" i="38"/>
  <c r="D210" i="38"/>
  <c r="D130" i="38"/>
  <c r="D90" i="38"/>
  <c r="D250" i="38"/>
  <c r="D149" i="23"/>
  <c r="D215" i="26"/>
  <c r="D107" i="26"/>
  <c r="D20" i="26"/>
  <c r="D197" i="27"/>
  <c r="D274" i="27"/>
  <c r="F184" i="23"/>
  <c r="D160" i="25"/>
  <c r="D22" i="25"/>
  <c r="D222" i="25"/>
  <c r="D142" i="25"/>
  <c r="D130" i="25"/>
  <c r="D250" i="25"/>
  <c r="D170" i="25"/>
  <c r="D50" i="25"/>
  <c r="D17" i="23"/>
  <c r="D57" i="23"/>
  <c r="D23" i="23"/>
  <c r="D63" i="23"/>
  <c r="D48" i="27"/>
  <c r="D8" i="27"/>
  <c r="D88" i="27"/>
  <c r="D128" i="27"/>
  <c r="F223" i="38"/>
  <c r="D203" i="38"/>
  <c r="D123" i="38"/>
  <c r="D43" i="38"/>
  <c r="D283" i="38"/>
  <c r="D163" i="38"/>
  <c r="D83" i="38"/>
  <c r="D243" i="38"/>
  <c r="D97" i="23"/>
  <c r="D257" i="23"/>
  <c r="D187" i="23"/>
  <c r="D103" i="23"/>
  <c r="D263" i="23"/>
  <c r="D255" i="26"/>
  <c r="D267" i="26"/>
  <c r="F171" i="26"/>
  <c r="F199" i="26"/>
  <c r="F188" i="26"/>
  <c r="D161" i="27"/>
  <c r="D121" i="27"/>
  <c r="F191" i="23"/>
  <c r="F189" i="26"/>
  <c r="F28" i="25"/>
  <c r="F31" i="25"/>
  <c r="F20" i="25"/>
  <c r="F36" i="25"/>
  <c r="F170" i="23"/>
  <c r="F196" i="23"/>
  <c r="D14" i="23"/>
  <c r="F188" i="23"/>
  <c r="D37" i="25"/>
  <c r="D197" i="25"/>
  <c r="D117" i="25"/>
  <c r="D277" i="25"/>
  <c r="D237" i="25"/>
  <c r="D114" i="25"/>
  <c r="D234" i="25"/>
  <c r="D274" i="25"/>
  <c r="D194" i="25"/>
  <c r="D152" i="25"/>
  <c r="D272" i="25"/>
  <c r="D112" i="25"/>
  <c r="D232" i="25"/>
  <c r="D70" i="25"/>
  <c r="D110" i="25"/>
  <c r="D270" i="25"/>
  <c r="D150" i="25"/>
  <c r="D267" i="25"/>
  <c r="D27" i="25"/>
  <c r="D107" i="25"/>
  <c r="D67" i="25"/>
  <c r="D187" i="25"/>
  <c r="D147" i="25"/>
  <c r="D93" i="25"/>
  <c r="D53" i="25"/>
  <c r="D86" i="25"/>
  <c r="D46" i="25"/>
  <c r="D246" i="25"/>
  <c r="F60" i="25"/>
  <c r="F67" i="25"/>
  <c r="F73" i="25"/>
  <c r="D9" i="23"/>
  <c r="D49" i="23"/>
  <c r="D260" i="23"/>
  <c r="D60" i="23"/>
  <c r="D220" i="23"/>
  <c r="D20" i="23"/>
  <c r="D144" i="23"/>
  <c r="D24" i="23"/>
  <c r="D224" i="23"/>
  <c r="D184" i="23"/>
  <c r="D5" i="27"/>
  <c r="D85" i="27"/>
  <c r="D245" i="27"/>
  <c r="D165" i="27"/>
  <c r="D8" i="28"/>
  <c r="D48" i="28"/>
  <c r="D208" i="28"/>
  <c r="D168" i="28"/>
  <c r="D88" i="28"/>
  <c r="D174" i="28"/>
  <c r="D94" i="28"/>
  <c r="D54" i="28"/>
  <c r="D134" i="28"/>
  <c r="D14" i="28"/>
  <c r="D254" i="28"/>
  <c r="D257" i="28"/>
  <c r="D137" i="28"/>
  <c r="D17" i="28"/>
  <c r="D206" i="30"/>
  <c r="D86" i="30"/>
  <c r="D46" i="30"/>
  <c r="D6" i="30"/>
  <c r="D246" i="30"/>
  <c r="D166" i="30"/>
  <c r="D270" i="30"/>
  <c r="D190" i="30"/>
  <c r="D230" i="30"/>
  <c r="D110" i="30"/>
  <c r="D150" i="30"/>
  <c r="D113" i="30"/>
  <c r="D236" i="30"/>
  <c r="D76" i="30"/>
  <c r="D116" i="30"/>
  <c r="D276" i="30"/>
  <c r="D156" i="30"/>
  <c r="D196" i="30"/>
  <c r="D36" i="30"/>
  <c r="D21" i="31"/>
  <c r="D61" i="31"/>
  <c r="D101" i="31"/>
  <c r="D261" i="31"/>
  <c r="D141" i="31"/>
  <c r="D64" i="31"/>
  <c r="D264" i="31"/>
  <c r="D104" i="31"/>
  <c r="D24" i="31"/>
  <c r="D224" i="31"/>
  <c r="D144" i="31"/>
  <c r="D267" i="31"/>
  <c r="D107" i="31"/>
  <c r="D67" i="31"/>
  <c r="D147" i="31"/>
  <c r="D70" i="31"/>
  <c r="D270" i="31"/>
  <c r="D110" i="31"/>
  <c r="D230" i="31"/>
  <c r="D30" i="31"/>
  <c r="D150" i="31"/>
  <c r="F102" i="27"/>
  <c r="F115" i="27"/>
  <c r="F103" i="27"/>
  <c r="F88" i="27"/>
  <c r="F87" i="27"/>
  <c r="F97" i="27"/>
  <c r="F121" i="27"/>
  <c r="F100" i="27"/>
  <c r="F114" i="27"/>
  <c r="F85" i="27"/>
  <c r="F94" i="27"/>
  <c r="F95" i="27"/>
  <c r="F120" i="27"/>
  <c r="F111" i="27"/>
  <c r="F119" i="27"/>
  <c r="F105" i="27"/>
  <c r="F108" i="27"/>
  <c r="F90" i="27"/>
  <c r="F122" i="27"/>
  <c r="F93" i="27"/>
  <c r="F283" i="23"/>
  <c r="F277" i="23"/>
  <c r="F245" i="23"/>
  <c r="F280" i="23"/>
  <c r="F260" i="23"/>
  <c r="F272" i="23"/>
  <c r="F268" i="23"/>
  <c r="F248" i="23"/>
  <c r="F262" i="23"/>
  <c r="F251" i="23"/>
  <c r="F255" i="23"/>
  <c r="F282" i="23"/>
  <c r="F247" i="23"/>
  <c r="F281" i="23"/>
  <c r="F249" i="23"/>
  <c r="F252" i="23"/>
  <c r="F254" i="23"/>
  <c r="F253" i="23"/>
  <c r="F266" i="23"/>
  <c r="F274" i="23"/>
  <c r="F250" i="23"/>
  <c r="F263" i="23"/>
  <c r="F267" i="23"/>
  <c r="F246" i="23"/>
  <c r="F259" i="23"/>
  <c r="F273" i="23"/>
  <c r="F279" i="23"/>
  <c r="F264" i="23"/>
  <c r="F282" i="32"/>
  <c r="F246" i="32"/>
  <c r="F262" i="32"/>
  <c r="F259" i="32"/>
  <c r="F260" i="32"/>
  <c r="F258" i="32"/>
  <c r="F257" i="32"/>
  <c r="F256" i="32"/>
  <c r="F273" i="32"/>
  <c r="F271" i="32"/>
  <c r="F264" i="32"/>
  <c r="F281" i="32"/>
  <c r="F283" i="32"/>
  <c r="F251" i="32"/>
  <c r="F250" i="32"/>
  <c r="F249" i="32"/>
  <c r="F248" i="32"/>
  <c r="F247" i="32"/>
  <c r="F255" i="32"/>
  <c r="F253" i="32"/>
  <c r="F275" i="32"/>
  <c r="F277" i="32"/>
  <c r="F274" i="32"/>
  <c r="F272" i="32"/>
  <c r="F263" i="32"/>
  <c r="F267" i="32"/>
  <c r="F268" i="32"/>
  <c r="F265" i="32"/>
  <c r="F254" i="32"/>
  <c r="F276" i="32"/>
  <c r="F280" i="32"/>
  <c r="F252" i="32"/>
  <c r="F245" i="32"/>
  <c r="F266" i="32"/>
  <c r="D19" i="27"/>
  <c r="D259" i="27"/>
  <c r="D178" i="26"/>
  <c r="D138" i="26"/>
  <c r="D98" i="26"/>
  <c r="D178" i="30"/>
  <c r="D258" i="30"/>
  <c r="D18" i="30"/>
  <c r="D58" i="30"/>
  <c r="D19" i="31"/>
  <c r="D59" i="31"/>
  <c r="D259" i="31"/>
  <c r="D219" i="31"/>
  <c r="D139" i="31"/>
  <c r="D99" i="31"/>
  <c r="D69" i="23"/>
  <c r="D29" i="23"/>
  <c r="D223" i="26"/>
  <c r="D103" i="26"/>
  <c r="D183" i="26"/>
  <c r="D23" i="26"/>
  <c r="D30" i="26"/>
  <c r="D90" i="27"/>
  <c r="D250" i="27"/>
  <c r="D10" i="27"/>
  <c r="D50" i="27"/>
  <c r="D210" i="27"/>
  <c r="D237" i="27"/>
  <c r="D77" i="27"/>
  <c r="D157" i="27"/>
  <c r="D117" i="27"/>
  <c r="D247" i="38"/>
  <c r="D87" i="38"/>
  <c r="D167" i="38"/>
  <c r="D47" i="38"/>
  <c r="F224" i="38"/>
  <c r="F208" i="38"/>
  <c r="F240" i="38"/>
  <c r="F231" i="38"/>
  <c r="F215" i="38"/>
  <c r="F234" i="38"/>
  <c r="F218" i="38"/>
  <c r="F237" i="38"/>
  <c r="F221" i="38"/>
  <c r="F205" i="38"/>
  <c r="F212" i="38"/>
  <c r="F241" i="38"/>
  <c r="F227" i="38"/>
  <c r="F211" i="38"/>
  <c r="F230" i="38"/>
  <c r="F214" i="38"/>
  <c r="F233" i="38"/>
  <c r="F217" i="38"/>
  <c r="F220" i="38"/>
  <c r="F242" i="38"/>
  <c r="F219" i="38"/>
  <c r="F222" i="38"/>
  <c r="F225" i="38"/>
  <c r="F239" i="38"/>
  <c r="F207" i="38"/>
  <c r="F210" i="38"/>
  <c r="F213" i="38"/>
  <c r="F216" i="38"/>
  <c r="F243" i="38"/>
  <c r="F226" i="38"/>
  <c r="F236" i="38"/>
  <c r="F228" i="38"/>
  <c r="F235" i="38"/>
  <c r="F206" i="38"/>
  <c r="F238" i="38"/>
  <c r="F229" i="38"/>
  <c r="F195" i="26"/>
  <c r="F177" i="26"/>
  <c r="D241" i="27"/>
  <c r="D130" i="27"/>
  <c r="F168" i="26"/>
  <c r="F184" i="26"/>
  <c r="F168" i="23"/>
  <c r="D105" i="25"/>
  <c r="D265" i="25"/>
  <c r="D185" i="25"/>
  <c r="D145" i="25"/>
  <c r="D25" i="25"/>
  <c r="D65" i="25"/>
  <c r="D56" i="25"/>
  <c r="D16" i="25"/>
  <c r="F18" i="25"/>
  <c r="F21" i="25"/>
  <c r="F32" i="25"/>
  <c r="F27" i="25"/>
  <c r="F25" i="25"/>
  <c r="F26" i="25"/>
  <c r="F24" i="25"/>
  <c r="F13" i="25"/>
  <c r="F9" i="25"/>
  <c r="F17" i="25"/>
  <c r="F6" i="25"/>
  <c r="F19" i="25"/>
  <c r="F16" i="25"/>
  <c r="F15" i="25"/>
  <c r="F14" i="25"/>
  <c r="F40" i="25"/>
  <c r="F29" i="25"/>
  <c r="F38" i="25"/>
  <c r="F22" i="25"/>
  <c r="D11" i="23"/>
  <c r="D51" i="23"/>
  <c r="D131" i="23"/>
  <c r="D251" i="23"/>
  <c r="D229" i="23"/>
  <c r="D137" i="23"/>
  <c r="D54" i="23"/>
  <c r="D174" i="23"/>
  <c r="D227" i="23"/>
  <c r="D143" i="23"/>
  <c r="D60" i="26"/>
  <c r="D63" i="26"/>
  <c r="F191" i="26"/>
  <c r="F180" i="26"/>
  <c r="D277" i="27"/>
  <c r="D208" i="27"/>
  <c r="F167" i="23"/>
  <c r="D10" i="25"/>
  <c r="F10" i="25"/>
  <c r="F41" i="25"/>
  <c r="F12" i="25"/>
  <c r="F30" i="25"/>
  <c r="F5" i="25"/>
  <c r="F11" i="25"/>
  <c r="F181" i="26"/>
  <c r="D210" i="25"/>
  <c r="F42" i="25"/>
  <c r="F189" i="23"/>
  <c r="D125" i="26"/>
  <c r="D205" i="26"/>
  <c r="D45" i="26"/>
  <c r="D165" i="26"/>
  <c r="D168" i="26"/>
  <c r="D88" i="26"/>
  <c r="D48" i="26"/>
  <c r="D171" i="26"/>
  <c r="D211" i="26"/>
  <c r="D131" i="26"/>
  <c r="D26" i="26"/>
  <c r="D186" i="26"/>
  <c r="D146" i="26"/>
  <c r="D266" i="26"/>
  <c r="D106" i="26"/>
  <c r="D29" i="26"/>
  <c r="D189" i="26"/>
  <c r="D109" i="26"/>
  <c r="D69" i="26"/>
  <c r="D149" i="26"/>
  <c r="D73" i="26"/>
  <c r="D233" i="26"/>
  <c r="D153" i="26"/>
  <c r="D33" i="26"/>
  <c r="D193" i="26"/>
  <c r="F74" i="26"/>
  <c r="F45" i="26"/>
  <c r="F72" i="26"/>
  <c r="F77" i="26"/>
  <c r="F78" i="26"/>
  <c r="F82" i="26"/>
  <c r="F76" i="26"/>
  <c r="F47" i="26"/>
  <c r="F79" i="26"/>
  <c r="F65" i="26"/>
  <c r="F59" i="26"/>
  <c r="F61" i="26"/>
  <c r="F53" i="26"/>
  <c r="F52" i="26"/>
  <c r="F55" i="26"/>
  <c r="F73" i="26"/>
  <c r="F67" i="26"/>
  <c r="F198" i="26"/>
  <c r="D52" i="27"/>
  <c r="D212" i="27"/>
  <c r="D252" i="27"/>
  <c r="D12" i="27"/>
  <c r="D63" i="27"/>
  <c r="D103" i="27"/>
  <c r="D143" i="27"/>
  <c r="D263" i="27"/>
  <c r="D276" i="27"/>
  <c r="D196" i="27"/>
  <c r="D240" i="27"/>
  <c r="D120" i="27"/>
  <c r="D51" i="30"/>
  <c r="D11" i="30"/>
  <c r="D131" i="30"/>
  <c r="D211" i="30"/>
  <c r="D91" i="30"/>
  <c r="D171" i="30"/>
  <c r="D14" i="30"/>
  <c r="D214" i="30"/>
  <c r="D174" i="30"/>
  <c r="D134" i="30"/>
  <c r="D54" i="30"/>
  <c r="D98" i="30"/>
  <c r="D222" i="30"/>
  <c r="D142" i="30"/>
  <c r="D62" i="30"/>
  <c r="D102" i="30"/>
  <c r="D22" i="30"/>
  <c r="D65" i="30"/>
  <c r="D145" i="30"/>
  <c r="D111" i="30"/>
  <c r="D151" i="30"/>
  <c r="D37" i="30"/>
  <c r="D117" i="30"/>
  <c r="D157" i="30"/>
  <c r="D277" i="30"/>
  <c r="D82" i="30"/>
  <c r="D282" i="30"/>
  <c r="D202" i="30"/>
  <c r="D42" i="30"/>
  <c r="D122" i="30"/>
  <c r="D162" i="30"/>
  <c r="D22" i="33"/>
  <c r="D62" i="33"/>
  <c r="D262" i="33"/>
  <c r="D45" i="32"/>
  <c r="D205" i="32"/>
  <c r="D125" i="32"/>
  <c r="D245" i="32"/>
  <c r="D165" i="32"/>
  <c r="D85" i="32"/>
  <c r="D249" i="32"/>
  <c r="D9" i="32"/>
  <c r="D209" i="32"/>
  <c r="D129" i="32"/>
  <c r="D89" i="32"/>
  <c r="D49" i="32"/>
  <c r="D173" i="32"/>
  <c r="D253" i="32"/>
  <c r="D213" i="32"/>
  <c r="D93" i="32"/>
  <c r="D257" i="32"/>
  <c r="D97" i="32"/>
  <c r="D17" i="32"/>
  <c r="D57" i="32"/>
  <c r="D137" i="32"/>
  <c r="D217" i="32"/>
  <c r="D223" i="32"/>
  <c r="D143" i="32"/>
  <c r="D183" i="32"/>
  <c r="D23" i="32"/>
  <c r="D103" i="32"/>
  <c r="D63" i="32"/>
  <c r="D27" i="32"/>
  <c r="D67" i="32"/>
  <c r="D267" i="32"/>
  <c r="D147" i="32"/>
  <c r="D107" i="32"/>
  <c r="D187" i="32"/>
  <c r="D231" i="32"/>
  <c r="D271" i="32"/>
  <c r="D191" i="32"/>
  <c r="D31" i="32"/>
  <c r="D111" i="32"/>
  <c r="D151" i="32"/>
  <c r="D275" i="32"/>
  <c r="D115" i="32"/>
  <c r="D75" i="32"/>
  <c r="D235" i="32"/>
  <c r="D195" i="32"/>
  <c r="D279" i="32"/>
  <c r="D239" i="32"/>
  <c r="D39" i="32"/>
  <c r="D79" i="32"/>
  <c r="D199" i="32"/>
  <c r="D119" i="32"/>
  <c r="D283" i="32"/>
  <c r="D123" i="32"/>
  <c r="D203" i="32"/>
  <c r="D243" i="32"/>
  <c r="D83" i="32"/>
  <c r="F269" i="32"/>
  <c r="F270" i="32"/>
  <c r="D188" i="25"/>
  <c r="D228" i="25"/>
  <c r="D68" i="25"/>
  <c r="D47" i="23"/>
  <c r="D7" i="23"/>
  <c r="D28" i="27"/>
  <c r="D188" i="27"/>
  <c r="D67" i="28"/>
  <c r="D27" i="28"/>
  <c r="D51" i="29"/>
  <c r="D211" i="29"/>
  <c r="D11" i="29"/>
  <c r="D251" i="29"/>
  <c r="D39" i="31"/>
  <c r="D199" i="31"/>
  <c r="D79" i="31"/>
  <c r="D159" i="31"/>
  <c r="D133" i="33"/>
  <c r="D93" i="33"/>
  <c r="D114" i="33"/>
  <c r="D274" i="33"/>
  <c r="D234" i="33"/>
  <c r="D37" i="33"/>
  <c r="D77" i="33"/>
  <c r="D197" i="33"/>
  <c r="D120" i="33"/>
  <c r="D160" i="33"/>
  <c r="D80" i="33"/>
  <c r="D280" i="33"/>
  <c r="D6" i="32"/>
  <c r="D206" i="32"/>
  <c r="D126" i="32"/>
  <c r="D90" i="32"/>
  <c r="D250" i="32"/>
  <c r="D10" i="32"/>
  <c r="D170" i="32"/>
  <c r="D130" i="32"/>
  <c r="D134" i="32"/>
  <c r="D254" i="32"/>
  <c r="D94" i="32"/>
  <c r="D60" i="32"/>
  <c r="D260" i="32"/>
  <c r="D20" i="32"/>
  <c r="D180" i="32"/>
  <c r="D100" i="32"/>
  <c r="D140" i="32"/>
  <c r="D104" i="32"/>
  <c r="D64" i="32"/>
  <c r="D108" i="32"/>
  <c r="D272" i="32"/>
  <c r="D72" i="32"/>
  <c r="D76" i="32"/>
  <c r="D116" i="32"/>
  <c r="D236" i="32"/>
  <c r="D240" i="32"/>
  <c r="D200" i="32"/>
  <c r="D99" i="37"/>
  <c r="D19" i="37"/>
  <c r="D219" i="37"/>
  <c r="D139" i="37"/>
  <c r="D59" i="37"/>
  <c r="D259" i="37"/>
  <c r="D37" i="37"/>
  <c r="D77" i="37"/>
  <c r="D197" i="37"/>
  <c r="D117" i="37"/>
  <c r="D237" i="37"/>
  <c r="D200" i="37"/>
  <c r="D240" i="37"/>
  <c r="F89" i="37"/>
  <c r="F92" i="37"/>
  <c r="F101" i="37"/>
  <c r="F112" i="37"/>
  <c r="F93" i="37"/>
  <c r="F104" i="37"/>
  <c r="F116" i="37"/>
  <c r="F96" i="37"/>
  <c r="F117" i="37"/>
  <c r="F100" i="37"/>
  <c r="F120" i="37"/>
  <c r="D208" i="25"/>
  <c r="D28" i="25"/>
  <c r="D226" i="23"/>
  <c r="D146" i="23"/>
  <c r="D26" i="23"/>
  <c r="F122" i="23"/>
  <c r="F107" i="23"/>
  <c r="F86" i="23"/>
  <c r="D83" i="27"/>
  <c r="D123" i="27"/>
  <c r="D268" i="32"/>
  <c r="D276" i="32"/>
  <c r="D133" i="28"/>
  <c r="D253" i="28"/>
  <c r="D93" i="28"/>
  <c r="D13" i="28"/>
  <c r="D216" i="28"/>
  <c r="D56" i="28"/>
  <c r="D16" i="28"/>
  <c r="D176" i="28"/>
  <c r="D96" i="28"/>
  <c r="D157" i="28"/>
  <c r="D37" i="28"/>
  <c r="D117" i="28"/>
  <c r="D277" i="28"/>
  <c r="D197" i="28"/>
  <c r="D169" i="29"/>
  <c r="D89" i="29"/>
  <c r="D249" i="29"/>
  <c r="D9" i="29"/>
  <c r="D172" i="29"/>
  <c r="D132" i="29"/>
  <c r="D82" i="29"/>
  <c r="D202" i="29"/>
  <c r="D42" i="29"/>
  <c r="D162" i="29"/>
  <c r="D273" i="31"/>
  <c r="D33" i="31"/>
  <c r="D193" i="31"/>
  <c r="D7" i="33"/>
  <c r="D247" i="33"/>
  <c r="D207" i="33"/>
  <c r="D250" i="33"/>
  <c r="D210" i="33"/>
  <c r="D90" i="33"/>
  <c r="F241" i="27"/>
  <c r="F226" i="27"/>
  <c r="F219" i="27"/>
  <c r="F212" i="27"/>
  <c r="F214" i="27"/>
  <c r="F215" i="27"/>
  <c r="F213" i="27"/>
  <c r="F205" i="27"/>
  <c r="F208" i="27"/>
  <c r="F209" i="27"/>
  <c r="F234" i="27"/>
  <c r="F227" i="27"/>
  <c r="F220" i="27"/>
  <c r="F230" i="27"/>
  <c r="F223" i="27"/>
  <c r="F237" i="27"/>
  <c r="F221" i="27"/>
  <c r="F216" i="27"/>
  <c r="F217" i="27"/>
  <c r="F211" i="27"/>
  <c r="F236" i="27"/>
  <c r="F239" i="27"/>
  <c r="F206" i="27"/>
  <c r="F233" i="27"/>
  <c r="F210" i="27"/>
  <c r="F235" i="27"/>
  <c r="F238" i="27"/>
  <c r="F222" i="27"/>
  <c r="F232" i="27"/>
  <c r="F108" i="37"/>
  <c r="D277" i="37"/>
  <c r="D14" i="37"/>
  <c r="D254" i="37"/>
  <c r="D54" i="37"/>
  <c r="D69" i="37"/>
  <c r="D269" i="37"/>
  <c r="D29" i="37"/>
  <c r="D149" i="37"/>
  <c r="D229" i="37"/>
  <c r="D189" i="37"/>
  <c r="D109" i="37"/>
  <c r="D232" i="37"/>
  <c r="D192" i="37"/>
  <c r="D238" i="37"/>
  <c r="D198" i="37"/>
  <c r="D158" i="37"/>
  <c r="D78" i="37"/>
  <c r="D118" i="37"/>
  <c r="D242" i="37"/>
  <c r="D282" i="37"/>
  <c r="D42" i="37"/>
  <c r="D122" i="37"/>
  <c r="D202" i="37"/>
  <c r="D82" i="37"/>
  <c r="D4" i="27"/>
  <c r="D7" i="29"/>
  <c r="D87" i="29"/>
  <c r="F158" i="28"/>
  <c r="F135" i="28"/>
  <c r="F154" i="28"/>
  <c r="F131" i="28"/>
  <c r="F143" i="28"/>
  <c r="F160" i="28"/>
  <c r="F152" i="30"/>
  <c r="F136" i="30"/>
  <c r="F129" i="32"/>
  <c r="F127" i="32"/>
  <c r="F147" i="32"/>
  <c r="D49" i="37"/>
  <c r="D249" i="37"/>
  <c r="D89" i="37"/>
  <c r="D9" i="37"/>
  <c r="D11" i="37"/>
  <c r="D91" i="37"/>
  <c r="D171" i="37"/>
  <c r="D251" i="37"/>
  <c r="D211" i="37"/>
  <c r="D12" i="33"/>
  <c r="D92" i="33"/>
  <c r="F6" i="28"/>
  <c r="F8" i="28"/>
  <c r="F28" i="28"/>
  <c r="F40" i="28"/>
  <c r="F7" i="32"/>
  <c r="F43" i="32"/>
  <c r="F30" i="32"/>
  <c r="D61" i="37"/>
  <c r="D21" i="37"/>
  <c r="D101" i="37"/>
  <c r="D144" i="37"/>
  <c r="D184" i="37"/>
  <c r="D270" i="37"/>
  <c r="D70" i="37"/>
  <c r="D110" i="37"/>
  <c r="D35" i="37"/>
  <c r="D235" i="37"/>
  <c r="D75" i="37"/>
  <c r="D275" i="37"/>
  <c r="D12" i="38"/>
  <c r="D132" i="38"/>
  <c r="D52" i="38"/>
  <c r="D252" i="38"/>
  <c r="D96" i="38"/>
  <c r="D16" i="38"/>
  <c r="D176" i="38"/>
  <c r="D269" i="38"/>
  <c r="D109" i="38"/>
  <c r="D229" i="38"/>
  <c r="D149" i="38"/>
  <c r="D33" i="38"/>
  <c r="D233" i="38"/>
  <c r="D153" i="38"/>
  <c r="D73" i="38"/>
  <c r="D193" i="38"/>
  <c r="D40" i="38"/>
  <c r="D240" i="38"/>
  <c r="D80" i="38"/>
  <c r="D120" i="38"/>
  <c r="F152" i="38"/>
  <c r="F134" i="38"/>
  <c r="F142" i="38"/>
  <c r="F150" i="38"/>
  <c r="F160" i="38"/>
  <c r="F156" i="38"/>
  <c r="F125" i="38"/>
  <c r="F135" i="38"/>
  <c r="F143" i="38"/>
  <c r="F151" i="38"/>
  <c r="F127" i="38"/>
  <c r="F136" i="38"/>
  <c r="F144" i="38"/>
  <c r="F163" i="38"/>
  <c r="F159" i="38"/>
  <c r="F155" i="38"/>
  <c r="F126" i="38"/>
  <c r="F129" i="38"/>
  <c r="F137" i="38"/>
  <c r="F145" i="38"/>
  <c r="F153" i="38"/>
  <c r="D221" i="37"/>
  <c r="D181" i="37"/>
  <c r="D246" i="37"/>
  <c r="D86" i="37"/>
  <c r="D53" i="37"/>
  <c r="D133" i="37"/>
  <c r="D182" i="37"/>
  <c r="D102" i="37"/>
  <c r="D222" i="37"/>
  <c r="D262" i="37"/>
  <c r="D62" i="37"/>
  <c r="D27" i="37"/>
  <c r="D227" i="37"/>
  <c r="D107" i="37"/>
  <c r="D67" i="37"/>
  <c r="D267" i="37"/>
  <c r="F45" i="37"/>
  <c r="F80" i="37"/>
  <c r="F76" i="37"/>
  <c r="F72" i="37"/>
  <c r="F68" i="37"/>
  <c r="F64" i="37"/>
  <c r="F60" i="37"/>
  <c r="F56" i="37"/>
  <c r="F52" i="37"/>
  <c r="F48" i="37"/>
  <c r="F46" i="37"/>
  <c r="F83" i="37"/>
  <c r="F79" i="37"/>
  <c r="F75" i="37"/>
  <c r="F71" i="37"/>
  <c r="F67" i="37"/>
  <c r="F63" i="37"/>
  <c r="F59" i="37"/>
  <c r="F55" i="37"/>
  <c r="F51" i="37"/>
  <c r="F141" i="38"/>
  <c r="D216" i="38"/>
  <c r="D212" i="38"/>
  <c r="F157" i="38"/>
  <c r="F146" i="38"/>
  <c r="F130" i="38"/>
  <c r="D189" i="38"/>
  <c r="D89" i="38"/>
  <c r="D209" i="38"/>
  <c r="D182" i="38"/>
  <c r="D102" i="38"/>
  <c r="D226" i="38"/>
  <c r="D146" i="38"/>
  <c r="D66" i="38"/>
  <c r="D186" i="38"/>
  <c r="D270" i="38"/>
  <c r="D110" i="38"/>
  <c r="D30" i="38"/>
  <c r="D157" i="38"/>
  <c r="D283" i="25"/>
  <c r="D243" i="25"/>
  <c r="D163" i="25"/>
  <c r="D203" i="25"/>
  <c r="D144" i="25"/>
  <c r="D24" i="25"/>
  <c r="D184" i="25"/>
  <c r="D104" i="25"/>
  <c r="D224" i="25"/>
  <c r="F225" i="23"/>
  <c r="F234" i="23"/>
  <c r="F212" i="23"/>
  <c r="F241" i="23"/>
  <c r="F222" i="23"/>
  <c r="F216" i="23"/>
  <c r="F223" i="23"/>
  <c r="F228" i="23"/>
  <c r="F227" i="23"/>
  <c r="F226" i="23"/>
  <c r="F221" i="23"/>
  <c r="F239" i="23"/>
  <c r="F209" i="23"/>
  <c r="F213" i="23"/>
  <c r="F235" i="23"/>
  <c r="F240" i="23"/>
  <c r="F208" i="23"/>
  <c r="F214" i="23"/>
  <c r="F218" i="23"/>
  <c r="F217" i="23"/>
  <c r="F215" i="23"/>
  <c r="F211" i="23"/>
  <c r="D106" i="27"/>
  <c r="D146" i="27"/>
  <c r="D20" i="28"/>
  <c r="D220" i="28"/>
  <c r="D140" i="28"/>
  <c r="D180" i="28"/>
  <c r="D22" i="28"/>
  <c r="D142" i="28"/>
  <c r="D102" i="28"/>
  <c r="D262" i="28"/>
  <c r="D186" i="28"/>
  <c r="D146" i="28"/>
  <c r="D110" i="28"/>
  <c r="D30" i="28"/>
  <c r="D190" i="28"/>
  <c r="D150" i="28"/>
  <c r="D194" i="28"/>
  <c r="D154" i="28"/>
  <c r="D118" i="28"/>
  <c r="D78" i="28"/>
  <c r="D278" i="28"/>
  <c r="D238" i="28"/>
  <c r="D160" i="28"/>
  <c r="D280" i="28"/>
  <c r="D80" i="28"/>
  <c r="D71" i="29"/>
  <c r="D111" i="29"/>
  <c r="D231" i="29"/>
  <c r="D25" i="30"/>
  <c r="D105" i="30"/>
  <c r="D185" i="30"/>
  <c r="D225" i="30"/>
  <c r="F123" i="38"/>
  <c r="F86" i="38"/>
  <c r="F90" i="38"/>
  <c r="F94" i="38"/>
  <c r="F98" i="38"/>
  <c r="F102" i="38"/>
  <c r="F106" i="38"/>
  <c r="F110" i="38"/>
  <c r="F114" i="38"/>
  <c r="F118" i="38"/>
  <c r="F122" i="38"/>
  <c r="F87" i="38"/>
  <c r="F91" i="38"/>
  <c r="F95" i="38"/>
  <c r="F99" i="38"/>
  <c r="F103" i="38"/>
  <c r="F107" i="38"/>
  <c r="F111" i="38"/>
  <c r="F115" i="38"/>
  <c r="F119" i="38"/>
  <c r="F121" i="38"/>
  <c r="F88" i="38"/>
  <c r="F96" i="38"/>
  <c r="F104" i="38"/>
  <c r="F112" i="38"/>
  <c r="F120" i="38"/>
  <c r="F89" i="38"/>
  <c r="F97" i="38"/>
  <c r="F105" i="38"/>
  <c r="F113" i="38"/>
  <c r="F85" i="38"/>
  <c r="F101" i="38"/>
  <c r="F117" i="38"/>
  <c r="F92" i="38"/>
  <c r="F108" i="38"/>
  <c r="F109" i="38"/>
  <c r="F116" i="38"/>
  <c r="F93" i="38"/>
  <c r="F100" i="38"/>
  <c r="D80" i="23"/>
  <c r="D96" i="26"/>
  <c r="D11" i="26"/>
  <c r="D70" i="26"/>
  <c r="D190" i="26"/>
  <c r="D29" i="27"/>
  <c r="F243" i="23"/>
  <c r="F207" i="23"/>
  <c r="D43" i="25"/>
  <c r="F80" i="25"/>
  <c r="F78" i="25"/>
  <c r="F72" i="25"/>
  <c r="F219" i="23"/>
  <c r="D242" i="25"/>
  <c r="D282" i="25"/>
  <c r="D162" i="25"/>
  <c r="D122" i="25"/>
  <c r="D212" i="26"/>
  <c r="D252" i="26"/>
  <c r="F163" i="23"/>
  <c r="F134" i="23"/>
  <c r="F139" i="23"/>
  <c r="F137" i="23"/>
  <c r="F136" i="23"/>
  <c r="F135" i="23"/>
  <c r="F131" i="23"/>
  <c r="F143" i="23"/>
  <c r="F129" i="23"/>
  <c r="F149" i="23"/>
  <c r="F151" i="23"/>
  <c r="F158" i="23"/>
  <c r="F126" i="23"/>
  <c r="F130" i="23"/>
  <c r="F127" i="23"/>
  <c r="F125" i="23"/>
  <c r="F162" i="23"/>
  <c r="F153" i="23"/>
  <c r="F161" i="23"/>
  <c r="F240" i="26"/>
  <c r="F224" i="26"/>
  <c r="F232" i="26"/>
  <c r="F210" i="26"/>
  <c r="F208" i="26"/>
  <c r="D166" i="27"/>
  <c r="D64" i="27"/>
  <c r="D104" i="27"/>
  <c r="D224" i="27"/>
  <c r="D144" i="27"/>
  <c r="D24" i="27"/>
  <c r="D122" i="27"/>
  <c r="D242" i="27"/>
  <c r="D82" i="27"/>
  <c r="D162" i="27"/>
  <c r="D226" i="28"/>
  <c r="D140" i="30"/>
  <c r="D20" i="30"/>
  <c r="D260" i="30"/>
  <c r="D180" i="30"/>
  <c r="D23" i="30"/>
  <c r="D103" i="30"/>
  <c r="D223" i="30"/>
  <c r="D263" i="30"/>
  <c r="D63" i="30"/>
  <c r="D74" i="31"/>
  <c r="D154" i="31"/>
  <c r="D274" i="31"/>
  <c r="D114" i="31"/>
  <c r="D145" i="33"/>
  <c r="D185" i="33"/>
  <c r="D105" i="33"/>
  <c r="D25" i="33"/>
  <c r="D225" i="33"/>
  <c r="D65" i="33"/>
  <c r="D194" i="38"/>
  <c r="D114" i="38"/>
  <c r="D34" i="38"/>
  <c r="D234" i="38"/>
  <c r="D274" i="38"/>
  <c r="D154" i="38"/>
  <c r="D74" i="38"/>
  <c r="D105" i="23"/>
  <c r="D265" i="23"/>
  <c r="D62" i="23"/>
  <c r="D83" i="23"/>
  <c r="D243" i="23"/>
  <c r="D240" i="23"/>
  <c r="D160" i="23"/>
  <c r="D32" i="23"/>
  <c r="D201" i="26"/>
  <c r="D136" i="26"/>
  <c r="D84" i="26"/>
  <c r="D185" i="26"/>
  <c r="D257" i="26"/>
  <c r="D169" i="26"/>
  <c r="D71" i="26"/>
  <c r="D198" i="26"/>
  <c r="D276" i="26"/>
  <c r="D271" i="26"/>
  <c r="D49" i="26"/>
  <c r="D154" i="26"/>
  <c r="D110" i="26"/>
  <c r="D230" i="26"/>
  <c r="D94" i="26"/>
  <c r="D254" i="26"/>
  <c r="D86" i="26"/>
  <c r="D246" i="26"/>
  <c r="F235" i="26"/>
  <c r="F225" i="26"/>
  <c r="F223" i="26"/>
  <c r="F236" i="26"/>
  <c r="F218" i="26"/>
  <c r="F205" i="26"/>
  <c r="D186" i="27"/>
  <c r="D42" i="27"/>
  <c r="D6" i="27"/>
  <c r="F230" i="23"/>
  <c r="F236" i="23"/>
  <c r="F238" i="23"/>
  <c r="F224" i="23"/>
  <c r="D172" i="26"/>
  <c r="F59" i="25"/>
  <c r="F144" i="23"/>
  <c r="F145" i="23"/>
  <c r="F147" i="23"/>
  <c r="F142" i="23"/>
  <c r="D34" i="26"/>
  <c r="F50" i="25"/>
  <c r="F66" i="25"/>
  <c r="F69" i="25"/>
  <c r="D64" i="25"/>
  <c r="D57" i="26"/>
  <c r="F160" i="23"/>
  <c r="F133" i="23"/>
  <c r="F229" i="23"/>
  <c r="D25" i="26"/>
  <c r="D236" i="25"/>
  <c r="F242" i="26"/>
  <c r="F237" i="26"/>
  <c r="F216" i="26"/>
  <c r="D238" i="25"/>
  <c r="D198" i="25"/>
  <c r="D195" i="25"/>
  <c r="D115" i="25"/>
  <c r="D75" i="25"/>
  <c r="D275" i="25"/>
  <c r="D153" i="25"/>
  <c r="D73" i="25"/>
  <c r="D231" i="25"/>
  <c r="D191" i="25"/>
  <c r="D31" i="25"/>
  <c r="D111" i="25"/>
  <c r="D29" i="25"/>
  <c r="D229" i="25"/>
  <c r="D106" i="25"/>
  <c r="D186" i="25"/>
  <c r="D14" i="25"/>
  <c r="D254" i="25"/>
  <c r="D214" i="25"/>
  <c r="D204" i="25"/>
  <c r="D84" i="25"/>
  <c r="D4" i="25"/>
  <c r="D150" i="23"/>
  <c r="D110" i="23"/>
  <c r="F78" i="23"/>
  <c r="F65" i="23"/>
  <c r="F72" i="23"/>
  <c r="F59" i="23"/>
  <c r="F58" i="23"/>
  <c r="F56" i="23"/>
  <c r="F53" i="23"/>
  <c r="F61" i="23"/>
  <c r="F50" i="23"/>
  <c r="F76" i="23"/>
  <c r="F46" i="23"/>
  <c r="F82" i="23"/>
  <c r="F57" i="23"/>
  <c r="F51" i="23"/>
  <c r="F49" i="23"/>
  <c r="F48" i="23"/>
  <c r="F45" i="23"/>
  <c r="F83" i="23"/>
  <c r="F75" i="23"/>
  <c r="F67" i="23"/>
  <c r="F68" i="23"/>
  <c r="F55" i="23"/>
  <c r="F146" i="26"/>
  <c r="F144" i="26"/>
  <c r="F158" i="26"/>
  <c r="F136" i="26"/>
  <c r="F149" i="26"/>
  <c r="F248" i="26"/>
  <c r="F283" i="26"/>
  <c r="F272" i="26"/>
  <c r="F261" i="26"/>
  <c r="F278" i="26"/>
  <c r="F269" i="26"/>
  <c r="F254" i="26"/>
  <c r="D247" i="27"/>
  <c r="D127" i="27"/>
  <c r="D167" i="27"/>
  <c r="D181" i="27"/>
  <c r="D221" i="27"/>
  <c r="D61" i="27"/>
  <c r="D141" i="27"/>
  <c r="D111" i="27"/>
  <c r="D31" i="27"/>
  <c r="D240" i="28"/>
  <c r="D68" i="28"/>
  <c r="D234" i="28"/>
  <c r="D266" i="28"/>
  <c r="D222" i="28"/>
  <c r="D31" i="29"/>
  <c r="D60" i="30"/>
  <c r="D194" i="31"/>
  <c r="D131" i="33"/>
  <c r="D51" i="33"/>
  <c r="D211" i="33"/>
  <c r="D11" i="33"/>
  <c r="D143" i="33"/>
  <c r="D63" i="33"/>
  <c r="D223" i="33"/>
  <c r="D23" i="33"/>
  <c r="D103" i="33"/>
  <c r="D122" i="33"/>
  <c r="D282" i="33"/>
  <c r="D42" i="33"/>
  <c r="D202" i="33"/>
  <c r="D162" i="33"/>
  <c r="D82" i="33"/>
  <c r="F75" i="28"/>
  <c r="F73" i="28"/>
  <c r="F70" i="28"/>
  <c r="F57" i="28"/>
  <c r="F65" i="28"/>
  <c r="F54" i="28"/>
  <c r="F61" i="28"/>
  <c r="F49" i="28"/>
  <c r="F53" i="28"/>
  <c r="F76" i="28"/>
  <c r="F58" i="28"/>
  <c r="F59" i="28"/>
  <c r="F81" i="28"/>
  <c r="F52" i="28"/>
  <c r="F68" i="28"/>
  <c r="F66" i="28"/>
  <c r="F74" i="28"/>
  <c r="F47" i="28"/>
  <c r="F63" i="28"/>
  <c r="F78" i="28"/>
  <c r="F56" i="28"/>
  <c r="F72" i="28"/>
  <c r="F230" i="28"/>
  <c r="F206" i="28"/>
  <c r="F210" i="28"/>
  <c r="F214" i="28"/>
  <c r="F239" i="28"/>
  <c r="F231" i="28"/>
  <c r="F223" i="28"/>
  <c r="F215" i="28"/>
  <c r="F207" i="28"/>
  <c r="F216" i="28"/>
  <c r="F232" i="28"/>
  <c r="F222" i="28"/>
  <c r="F226" i="28"/>
  <c r="F237" i="28"/>
  <c r="F229" i="28"/>
  <c r="F221" i="28"/>
  <c r="F213" i="28"/>
  <c r="F205" i="28"/>
  <c r="F220" i="28"/>
  <c r="F236" i="28"/>
  <c r="F58" i="29"/>
  <c r="F72" i="29"/>
  <c r="F54" i="29"/>
  <c r="F74" i="29"/>
  <c r="F78" i="29"/>
  <c r="F82" i="29"/>
  <c r="F46" i="29"/>
  <c r="F48" i="29"/>
  <c r="F66" i="29"/>
  <c r="F64" i="29"/>
  <c r="F52" i="29"/>
  <c r="F56" i="29"/>
  <c r="F50" i="29"/>
  <c r="F81" i="29"/>
  <c r="F73" i="29"/>
  <c r="F65" i="29"/>
  <c r="F57" i="29"/>
  <c r="F49" i="29"/>
  <c r="F60" i="29"/>
  <c r="F70" i="29"/>
  <c r="F62" i="29"/>
  <c r="F79" i="29"/>
  <c r="F71" i="29"/>
  <c r="F63" i="29"/>
  <c r="F55" i="29"/>
  <c r="F47" i="29"/>
  <c r="F240" i="29"/>
  <c r="F206" i="29"/>
  <c r="F222" i="29"/>
  <c r="F218" i="29"/>
  <c r="F236" i="29"/>
  <c r="F243" i="29"/>
  <c r="F235" i="29"/>
  <c r="F227" i="29"/>
  <c r="F219" i="29"/>
  <c r="F211" i="29"/>
  <c r="F212" i="29"/>
  <c r="F214" i="29"/>
  <c r="F208" i="29"/>
  <c r="F241" i="29"/>
  <c r="F233" i="29"/>
  <c r="F225" i="29"/>
  <c r="F217" i="29"/>
  <c r="F209" i="29"/>
  <c r="F220" i="29"/>
  <c r="F50" i="30"/>
  <c r="F52" i="30"/>
  <c r="F57" i="30"/>
  <c r="F77" i="30"/>
  <c r="F70" i="30"/>
  <c r="F45" i="30"/>
  <c r="F59" i="30"/>
  <c r="F46" i="30"/>
  <c r="F62" i="30"/>
  <c r="F72" i="30"/>
  <c r="F83" i="30"/>
  <c r="F51" i="30"/>
  <c r="F55" i="30"/>
  <c r="F49" i="30"/>
  <c r="F74" i="30"/>
  <c r="F78" i="30"/>
  <c r="F68" i="30"/>
  <c r="F63" i="30"/>
  <c r="F76" i="30"/>
  <c r="F80" i="30"/>
  <c r="F48" i="30"/>
  <c r="F240" i="30"/>
  <c r="F219" i="30"/>
  <c r="F231" i="30"/>
  <c r="F233" i="30"/>
  <c r="F211" i="30"/>
  <c r="F239" i="30"/>
  <c r="F206" i="30"/>
  <c r="F238" i="30"/>
  <c r="F221" i="30"/>
  <c r="F224" i="30"/>
  <c r="F205" i="30"/>
  <c r="F227" i="30"/>
  <c r="F241" i="30"/>
  <c r="F212" i="30"/>
  <c r="F214" i="30"/>
  <c r="F215" i="30"/>
  <c r="F242" i="30"/>
  <c r="F210" i="30"/>
  <c r="F235" i="30"/>
  <c r="F220" i="30"/>
  <c r="F216" i="30"/>
  <c r="F243" i="30"/>
  <c r="F208" i="30"/>
  <c r="F222" i="30"/>
  <c r="F217" i="30"/>
  <c r="F229" i="30"/>
  <c r="F225" i="30"/>
  <c r="F83" i="31"/>
  <c r="F46" i="31"/>
  <c r="F54" i="31"/>
  <c r="F62" i="31"/>
  <c r="F70" i="31"/>
  <c r="F78" i="31"/>
  <c r="F51" i="31"/>
  <c r="F59" i="31"/>
  <c r="F67" i="31"/>
  <c r="F75" i="31"/>
  <c r="F48" i="31"/>
  <c r="F56" i="31"/>
  <c r="F64" i="31"/>
  <c r="F72" i="31"/>
  <c r="F80" i="31"/>
  <c r="F45" i="31"/>
  <c r="F53" i="31"/>
  <c r="F61" i="31"/>
  <c r="F69" i="31"/>
  <c r="F77" i="31"/>
  <c r="F216" i="31"/>
  <c r="F224" i="31"/>
  <c r="F232" i="31"/>
  <c r="F237" i="31"/>
  <c r="F229" i="31"/>
  <c r="F221" i="31"/>
  <c r="F213" i="31"/>
  <c r="F205" i="31"/>
  <c r="F214" i="31"/>
  <c r="F228" i="31"/>
  <c r="F208" i="31"/>
  <c r="F236" i="31"/>
  <c r="F243" i="31"/>
  <c r="F235" i="31"/>
  <c r="F227" i="31"/>
  <c r="F219" i="31"/>
  <c r="F211" i="31"/>
  <c r="F234" i="31"/>
  <c r="F242" i="31"/>
  <c r="F212" i="31"/>
  <c r="F220" i="31"/>
  <c r="F65" i="33"/>
  <c r="F75" i="33"/>
  <c r="F53" i="33"/>
  <c r="F47" i="33"/>
  <c r="F71" i="33"/>
  <c r="F45" i="33"/>
  <c r="F46" i="33"/>
  <c r="F54" i="33"/>
  <c r="F62" i="33"/>
  <c r="F70" i="33"/>
  <c r="F78" i="33"/>
  <c r="F82" i="33"/>
  <c r="F79" i="33"/>
  <c r="F83" i="33"/>
  <c r="F55" i="33"/>
  <c r="F49" i="33"/>
  <c r="F50" i="33"/>
  <c r="F60" i="33"/>
  <c r="F72" i="33"/>
  <c r="F69" i="33"/>
  <c r="F73" i="33"/>
  <c r="F51" i="33"/>
  <c r="F52" i="33"/>
  <c r="F64" i="33"/>
  <c r="F74" i="33"/>
  <c r="F210" i="33"/>
  <c r="F218" i="33"/>
  <c r="F212" i="33"/>
  <c r="F228" i="33"/>
  <c r="F220" i="33"/>
  <c r="F226" i="33"/>
  <c r="F243" i="33"/>
  <c r="F235" i="33"/>
  <c r="F227" i="33"/>
  <c r="F219" i="33"/>
  <c r="F211" i="33"/>
  <c r="F238" i="33"/>
  <c r="F206" i="33"/>
  <c r="F216" i="33"/>
  <c r="F241" i="33"/>
  <c r="F231" i="33"/>
  <c r="F221" i="33"/>
  <c r="F209" i="33"/>
  <c r="F222" i="33"/>
  <c r="F224" i="33"/>
  <c r="F234" i="33"/>
  <c r="F236" i="33"/>
  <c r="F239" i="33"/>
  <c r="F229" i="33"/>
  <c r="F217" i="33"/>
  <c r="F207" i="33"/>
  <c r="F214" i="33"/>
  <c r="F208" i="33"/>
  <c r="F49" i="32"/>
  <c r="F74" i="32"/>
  <c r="F65" i="32"/>
  <c r="F45" i="32"/>
  <c r="F47" i="32"/>
  <c r="F83" i="32"/>
  <c r="F69" i="32"/>
  <c r="F56" i="32"/>
  <c r="F58" i="32"/>
  <c r="F55" i="32"/>
  <c r="F53" i="32"/>
  <c r="F78" i="32"/>
  <c r="F66" i="32"/>
  <c r="F82" i="32"/>
  <c r="F60" i="32"/>
  <c r="F59" i="32"/>
  <c r="F75" i="32"/>
  <c r="F77" i="32"/>
  <c r="F46" i="32"/>
  <c r="F52" i="32"/>
  <c r="F51" i="32"/>
  <c r="F80" i="32"/>
  <c r="F57" i="32"/>
  <c r="F48" i="32"/>
  <c r="F64" i="32"/>
  <c r="F50" i="32"/>
  <c r="F68" i="32"/>
  <c r="F81" i="32"/>
  <c r="F240" i="32"/>
  <c r="F239" i="32"/>
  <c r="F231" i="32"/>
  <c r="F223" i="32"/>
  <c r="F215" i="32"/>
  <c r="F207" i="32"/>
  <c r="F208" i="32"/>
  <c r="F242" i="32"/>
  <c r="F220" i="32"/>
  <c r="F228" i="32"/>
  <c r="F226" i="32"/>
  <c r="F243" i="32"/>
  <c r="F233" i="32"/>
  <c r="F221" i="32"/>
  <c r="F211" i="32"/>
  <c r="F216" i="32"/>
  <c r="F238" i="32"/>
  <c r="F236" i="32"/>
  <c r="F232" i="32"/>
  <c r="F212" i="32"/>
  <c r="F241" i="32"/>
  <c r="F229" i="32"/>
  <c r="F219" i="32"/>
  <c r="F209" i="32"/>
  <c r="F230" i="32"/>
  <c r="F214" i="32"/>
  <c r="D259" i="28"/>
  <c r="D179" i="28"/>
  <c r="D99" i="28"/>
  <c r="D219" i="28"/>
  <c r="D19" i="28"/>
  <c r="D178" i="25"/>
  <c r="D98" i="25"/>
  <c r="D18" i="25"/>
  <c r="D138" i="25"/>
  <c r="D59" i="29"/>
  <c r="D179" i="29"/>
  <c r="D219" i="29"/>
  <c r="D99" i="29"/>
  <c r="D19" i="29"/>
  <c r="D178" i="33"/>
  <c r="D138" i="33"/>
  <c r="D258" i="33"/>
  <c r="D58" i="33"/>
  <c r="D218" i="33"/>
  <c r="D98" i="33"/>
  <c r="D259" i="32"/>
  <c r="D19" i="32"/>
  <c r="D99" i="32"/>
  <c r="D59" i="32"/>
  <c r="F40" i="37"/>
  <c r="F42" i="37"/>
  <c r="F36" i="37"/>
  <c r="F5" i="37"/>
  <c r="F9" i="37"/>
  <c r="F13" i="37"/>
  <c r="F17" i="37"/>
  <c r="F21" i="37"/>
  <c r="F25" i="37"/>
  <c r="F29" i="37"/>
  <c r="F33" i="37"/>
  <c r="F38" i="37"/>
  <c r="F41" i="37"/>
  <c r="F6" i="37"/>
  <c r="F10" i="37"/>
  <c r="F14" i="37"/>
  <c r="F18" i="37"/>
  <c r="F22" i="37"/>
  <c r="F26" i="37"/>
  <c r="F30" i="37"/>
  <c r="F34" i="37"/>
  <c r="F11" i="37"/>
  <c r="F19" i="37"/>
  <c r="F27" i="37"/>
  <c r="F35" i="37"/>
  <c r="F12" i="37"/>
  <c r="F20" i="37"/>
  <c r="F28" i="37"/>
  <c r="F37" i="37"/>
  <c r="F43" i="37"/>
  <c r="F8" i="37"/>
  <c r="F24" i="37"/>
  <c r="F39" i="37"/>
  <c r="F15" i="37"/>
  <c r="F31" i="37"/>
  <c r="F53" i="25"/>
  <c r="F52" i="25"/>
  <c r="F54" i="25"/>
  <c r="F58" i="25"/>
  <c r="F57" i="25"/>
  <c r="F56" i="25"/>
  <c r="F62" i="25"/>
  <c r="F64" i="25"/>
  <c r="F74" i="25"/>
  <c r="F65" i="25"/>
  <c r="F75" i="25"/>
  <c r="F70" i="25"/>
  <c r="F82" i="25"/>
  <c r="F76" i="25"/>
  <c r="F81" i="25"/>
  <c r="F45" i="25"/>
  <c r="F48" i="25"/>
  <c r="F47" i="25"/>
  <c r="F46" i="25"/>
  <c r="F51" i="25"/>
  <c r="F61" i="25"/>
  <c r="F49" i="25"/>
  <c r="D229" i="27"/>
  <c r="D69" i="27"/>
  <c r="D149" i="27"/>
  <c r="D189" i="27"/>
  <c r="D50" i="28"/>
  <c r="D170" i="28"/>
  <c r="D90" i="28"/>
  <c r="D24" i="28"/>
  <c r="D64" i="28"/>
  <c r="D144" i="28"/>
  <c r="D264" i="28"/>
  <c r="D268" i="28"/>
  <c r="D108" i="28"/>
  <c r="D228" i="28"/>
  <c r="D112" i="28"/>
  <c r="D232" i="28"/>
  <c r="D72" i="28"/>
  <c r="D192" i="28"/>
  <c r="D276" i="28"/>
  <c r="D116" i="28"/>
  <c r="D236" i="28"/>
  <c r="D76" i="28"/>
  <c r="D24" i="29"/>
  <c r="D104" i="29"/>
  <c r="D264" i="29"/>
  <c r="D64" i="29"/>
  <c r="D33" i="30"/>
  <c r="D193" i="30"/>
  <c r="D73" i="30"/>
  <c r="D273" i="30"/>
  <c r="D153" i="30"/>
  <c r="D233" i="30"/>
  <c r="D119" i="30"/>
  <c r="D279" i="30"/>
  <c r="D79" i="30"/>
  <c r="D239" i="30"/>
  <c r="D159" i="30"/>
  <c r="D44" i="33"/>
  <c r="D4" i="33"/>
  <c r="D204" i="33"/>
  <c r="D124" i="33"/>
  <c r="D244" i="33"/>
  <c r="D200" i="23"/>
  <c r="D91" i="26"/>
  <c r="D251" i="26"/>
  <c r="D26" i="27"/>
  <c r="F242" i="23"/>
  <c r="D123" i="25"/>
  <c r="F83" i="25"/>
  <c r="D51" i="26"/>
  <c r="D83" i="25"/>
  <c r="F220" i="23"/>
  <c r="D196" i="25"/>
  <c r="D36" i="25"/>
  <c r="D262" i="23"/>
  <c r="D142" i="23"/>
  <c r="D164" i="26"/>
  <c r="D244" i="26"/>
  <c r="D200" i="28"/>
  <c r="D114" i="28"/>
  <c r="D272" i="28"/>
  <c r="D148" i="28"/>
  <c r="D182" i="28"/>
  <c r="D260" i="28"/>
  <c r="D224" i="29"/>
  <c r="D271" i="29"/>
  <c r="D265" i="30"/>
  <c r="D39" i="30"/>
  <c r="D164" i="33"/>
  <c r="D22" i="29"/>
  <c r="D62" i="29"/>
  <c r="D222" i="29"/>
  <c r="D182" i="29"/>
  <c r="D83" i="29"/>
  <c r="D203" i="29"/>
  <c r="D43" i="29"/>
  <c r="D163" i="29"/>
  <c r="D243" i="29"/>
  <c r="D9" i="30"/>
  <c r="D89" i="30"/>
  <c r="D249" i="30"/>
  <c r="D49" i="30"/>
  <c r="D71" i="30"/>
  <c r="D271" i="30"/>
  <c r="D31" i="30"/>
  <c r="D191" i="30"/>
  <c r="D231" i="30"/>
  <c r="D82" i="31"/>
  <c r="D242" i="31"/>
  <c r="D42" i="31"/>
  <c r="D202" i="31"/>
  <c r="D96" i="33"/>
  <c r="D256" i="33"/>
  <c r="D16" i="33"/>
  <c r="D56" i="33"/>
  <c r="D216" i="33"/>
  <c r="D136" i="33"/>
  <c r="D253" i="38"/>
  <c r="D173" i="38"/>
  <c r="D53" i="38"/>
  <c r="D213" i="38"/>
  <c r="D13" i="38"/>
  <c r="D93" i="38"/>
  <c r="D241" i="38"/>
  <c r="D121" i="38"/>
  <c r="D41" i="38"/>
  <c r="D281" i="38"/>
  <c r="D81" i="38"/>
  <c r="D161" i="38"/>
  <c r="D201" i="38"/>
  <c r="D145" i="23"/>
  <c r="D222" i="23"/>
  <c r="D123" i="23"/>
  <c r="D192" i="23"/>
  <c r="D280" i="23"/>
  <c r="D241" i="26"/>
  <c r="D52" i="26"/>
  <c r="D124" i="26"/>
  <c r="D225" i="26"/>
  <c r="D209" i="26"/>
  <c r="D151" i="26"/>
  <c r="D158" i="26"/>
  <c r="D36" i="26"/>
  <c r="D150" i="26"/>
  <c r="D270" i="26"/>
  <c r="D134" i="26"/>
  <c r="D126" i="26"/>
  <c r="F227" i="26"/>
  <c r="F217" i="26"/>
  <c r="F215" i="26"/>
  <c r="F228" i="26"/>
  <c r="F222" i="26"/>
  <c r="F243" i="26"/>
  <c r="D215" i="27"/>
  <c r="D226" i="27"/>
  <c r="D269" i="27"/>
  <c r="D246" i="27"/>
  <c r="D264" i="27"/>
  <c r="D282" i="27"/>
  <c r="D126" i="27"/>
  <c r="D81" i="26"/>
  <c r="F210" i="23"/>
  <c r="F206" i="23"/>
  <c r="F205" i="23"/>
  <c r="F232" i="23"/>
  <c r="D66" i="27"/>
  <c r="D129" i="26"/>
  <c r="D53" i="23"/>
  <c r="D26" i="25"/>
  <c r="F132" i="23"/>
  <c r="F155" i="23"/>
  <c r="F159" i="23"/>
  <c r="F150" i="23"/>
  <c r="D269" i="25"/>
  <c r="D113" i="25"/>
  <c r="F71" i="25"/>
  <c r="F77" i="25"/>
  <c r="F79" i="25"/>
  <c r="F68" i="25"/>
  <c r="D44" i="25"/>
  <c r="D78" i="25"/>
  <c r="D264" i="25"/>
  <c r="F150" i="26"/>
  <c r="D76" i="25"/>
  <c r="F264" i="26"/>
  <c r="F81" i="23"/>
  <c r="F66" i="23"/>
  <c r="F70" i="23"/>
  <c r="F274" i="26"/>
  <c r="D66" i="25"/>
  <c r="F128" i="23"/>
  <c r="F226" i="26"/>
  <c r="D174" i="25"/>
  <c r="F47" i="23"/>
  <c r="F221" i="26"/>
  <c r="D120" i="25"/>
  <c r="D280" i="25"/>
  <c r="D80" i="25"/>
  <c r="D40" i="25"/>
  <c r="D262" i="25"/>
  <c r="D182" i="25"/>
  <c r="D102" i="25"/>
  <c r="D62" i="25"/>
  <c r="D96" i="25"/>
  <c r="D216" i="25"/>
  <c r="D176" i="25"/>
  <c r="D136" i="25"/>
  <c r="D91" i="25"/>
  <c r="D251" i="25"/>
  <c r="D211" i="25"/>
  <c r="D131" i="25"/>
  <c r="D88" i="25"/>
  <c r="D48" i="25"/>
  <c r="D206" i="25"/>
  <c r="D126" i="25"/>
  <c r="D166" i="25"/>
  <c r="F125" i="25"/>
  <c r="F142" i="25"/>
  <c r="F147" i="25"/>
  <c r="F144" i="25"/>
  <c r="F143" i="25"/>
  <c r="F141" i="25"/>
  <c r="F137" i="25"/>
  <c r="F161" i="25"/>
  <c r="F151" i="25"/>
  <c r="F155" i="25"/>
  <c r="F134" i="25"/>
  <c r="F138" i="25"/>
  <c r="F133" i="25"/>
  <c r="F132" i="25"/>
  <c r="F131" i="25"/>
  <c r="F127" i="25"/>
  <c r="F139" i="25"/>
  <c r="F128" i="25"/>
  <c r="F140" i="25"/>
  <c r="F262" i="25"/>
  <c r="F265" i="25"/>
  <c r="F266" i="25"/>
  <c r="F278" i="25"/>
  <c r="F271" i="25"/>
  <c r="F270" i="25"/>
  <c r="F268" i="25"/>
  <c r="F252" i="25"/>
  <c r="F253" i="25"/>
  <c r="F248" i="25"/>
  <c r="F257" i="25"/>
  <c r="F256" i="25"/>
  <c r="F269" i="25"/>
  <c r="F259" i="25"/>
  <c r="F258" i="25"/>
  <c r="F255" i="25"/>
  <c r="F279" i="25"/>
  <c r="F264" i="25"/>
  <c r="D94" i="23"/>
  <c r="D260" i="26"/>
  <c r="D180" i="26"/>
  <c r="D220" i="26"/>
  <c r="F46" i="26"/>
  <c r="F62" i="26"/>
  <c r="F70" i="26"/>
  <c r="F56" i="26"/>
  <c r="D177" i="27"/>
  <c r="D17" i="27"/>
  <c r="D137" i="27"/>
  <c r="D182" i="27"/>
  <c r="D102" i="27"/>
  <c r="D142" i="27"/>
  <c r="D228" i="27"/>
  <c r="D68" i="27"/>
  <c r="D268" i="27"/>
  <c r="D192" i="27"/>
  <c r="D72" i="27"/>
  <c r="D116" i="27"/>
  <c r="D36" i="27"/>
  <c r="D76" i="27"/>
  <c r="D200" i="27"/>
  <c r="D40" i="27"/>
  <c r="D158" i="28"/>
  <c r="D196" i="28"/>
  <c r="D274" i="28"/>
  <c r="D230" i="28"/>
  <c r="D210" i="28"/>
  <c r="D184" i="28"/>
  <c r="D74" i="28"/>
  <c r="D26" i="28"/>
  <c r="D144" i="29"/>
  <c r="D191" i="29"/>
  <c r="D169" i="30"/>
  <c r="D183" i="30"/>
  <c r="D209" i="30"/>
  <c r="D162" i="31"/>
  <c r="D234" i="31"/>
  <c r="D176" i="33"/>
  <c r="D4" i="28"/>
  <c r="D164" i="28"/>
  <c r="D84" i="28"/>
  <c r="D132" i="28"/>
  <c r="D92" i="28"/>
  <c r="D12" i="28"/>
  <c r="D52" i="28"/>
  <c r="D252" i="28"/>
  <c r="D60" i="28"/>
  <c r="D62" i="28"/>
  <c r="D104" i="28"/>
  <c r="D66" i="28"/>
  <c r="D28" i="28"/>
  <c r="D70" i="28"/>
  <c r="D32" i="28"/>
  <c r="D34" i="28"/>
  <c r="D36" i="28"/>
  <c r="D38" i="28"/>
  <c r="D40" i="28"/>
  <c r="D282" i="28"/>
  <c r="D122" i="28"/>
  <c r="D242" i="28"/>
  <c r="D4" i="29"/>
  <c r="D204" i="29"/>
  <c r="D44" i="29"/>
  <c r="D164" i="29"/>
  <c r="D249" i="33"/>
  <c r="D89" i="33"/>
  <c r="D9" i="33"/>
  <c r="D169" i="33"/>
  <c r="D129" i="33"/>
  <c r="D21" i="33"/>
  <c r="D61" i="33"/>
  <c r="D141" i="33"/>
  <c r="D101" i="33"/>
  <c r="D221" i="33"/>
  <c r="D261" i="33"/>
  <c r="D181" i="33"/>
  <c r="D127" i="37"/>
  <c r="D87" i="37"/>
  <c r="D247" i="37"/>
  <c r="D7" i="37"/>
  <c r="D207" i="37"/>
  <c r="D47" i="37"/>
  <c r="D178" i="37"/>
  <c r="D18" i="37"/>
  <c r="D138" i="37"/>
  <c r="D218" i="37"/>
  <c r="D98" i="37"/>
  <c r="D58" i="37"/>
  <c r="D258" i="37"/>
  <c r="D26" i="37"/>
  <c r="D266" i="37"/>
  <c r="D146" i="37"/>
  <c r="D226" i="37"/>
  <c r="D186" i="37"/>
  <c r="D66" i="37"/>
  <c r="D106" i="37"/>
  <c r="D154" i="37"/>
  <c r="D274" i="37"/>
  <c r="D114" i="37"/>
  <c r="D234" i="37"/>
  <c r="D34" i="37"/>
  <c r="D194" i="37"/>
  <c r="D74" i="37"/>
  <c r="D41" i="29"/>
  <c r="D281" i="29"/>
  <c r="D136" i="30"/>
  <c r="D96" i="30"/>
  <c r="D103" i="31"/>
  <c r="D80" i="31"/>
  <c r="D40" i="31"/>
  <c r="D150" i="33"/>
  <c r="D30" i="33"/>
  <c r="D190" i="33"/>
  <c r="D110" i="33"/>
  <c r="D76" i="33"/>
  <c r="D236" i="33"/>
  <c r="D116" i="33"/>
  <c r="F105" i="28"/>
  <c r="F93" i="28"/>
  <c r="F85" i="28"/>
  <c r="F101" i="28"/>
  <c r="F107" i="28"/>
  <c r="F123" i="28"/>
  <c r="F121" i="28"/>
  <c r="F103" i="28"/>
  <c r="F252" i="29"/>
  <c r="F254" i="29"/>
  <c r="F270" i="29"/>
  <c r="F93" i="30"/>
  <c r="F101" i="30"/>
  <c r="F114" i="30"/>
  <c r="F107" i="30"/>
  <c r="F106" i="30"/>
  <c r="F85" i="30"/>
  <c r="F259" i="30"/>
  <c r="F254" i="30"/>
  <c r="F265" i="30"/>
  <c r="F251" i="30"/>
  <c r="F263" i="30"/>
  <c r="F105" i="31"/>
  <c r="F96" i="31"/>
  <c r="F94" i="31"/>
  <c r="F118" i="31"/>
  <c r="F103" i="31"/>
  <c r="F117" i="31"/>
  <c r="F106" i="31"/>
  <c r="F123" i="31"/>
  <c r="F268" i="31"/>
  <c r="F248" i="31"/>
  <c r="F272" i="31"/>
  <c r="F99" i="33"/>
  <c r="F109" i="33"/>
  <c r="F114" i="33"/>
  <c r="F122" i="33"/>
  <c r="F119" i="33"/>
  <c r="F91" i="33"/>
  <c r="F111" i="33"/>
  <c r="F116" i="33"/>
  <c r="F107" i="33"/>
  <c r="F103" i="33"/>
  <c r="F117" i="33"/>
  <c r="F105" i="33"/>
  <c r="F90" i="33"/>
  <c r="F98" i="33"/>
  <c r="F106" i="33"/>
  <c r="F115" i="33"/>
  <c r="F279" i="33"/>
  <c r="F271" i="33"/>
  <c r="F263" i="33"/>
  <c r="F255" i="33"/>
  <c r="F247" i="33"/>
  <c r="F262" i="33"/>
  <c r="F272" i="33"/>
  <c r="F258" i="33"/>
  <c r="F107" i="32"/>
  <c r="F100" i="32"/>
  <c r="F102" i="32"/>
  <c r="F109" i="32"/>
  <c r="F123" i="32"/>
  <c r="F90" i="32"/>
  <c r="F117" i="32"/>
  <c r="F103" i="32"/>
  <c r="F121" i="32"/>
  <c r="F88" i="32"/>
  <c r="F111" i="32"/>
  <c r="F86" i="32"/>
  <c r="D86" i="28"/>
  <c r="D6" i="28"/>
  <c r="D57" i="28"/>
  <c r="D217" i="28"/>
  <c r="D281" i="30"/>
  <c r="D241" i="30"/>
  <c r="D6" i="33"/>
  <c r="D166" i="33"/>
  <c r="D46" i="33"/>
  <c r="D213" i="33"/>
  <c r="D53" i="33"/>
  <c r="D78" i="33"/>
  <c r="D238" i="33"/>
  <c r="D227" i="33"/>
  <c r="D192" i="33"/>
  <c r="D118" i="33"/>
  <c r="D72" i="33"/>
  <c r="D77" i="32"/>
  <c r="D149" i="32"/>
  <c r="D65" i="32"/>
  <c r="D61" i="32"/>
  <c r="D113" i="32"/>
  <c r="D175" i="32"/>
  <c r="D51" i="32"/>
  <c r="D161" i="32"/>
  <c r="D229" i="29"/>
  <c r="D269" i="29"/>
  <c r="D189" i="29"/>
  <c r="D205" i="30"/>
  <c r="D5" i="30"/>
  <c r="D237" i="30"/>
  <c r="D197" i="30"/>
  <c r="D27" i="31"/>
  <c r="D187" i="31"/>
  <c r="D246" i="32"/>
  <c r="D264" i="32"/>
  <c r="D24" i="32"/>
  <c r="D28" i="32"/>
  <c r="D148" i="32"/>
  <c r="D32" i="32"/>
  <c r="D152" i="32"/>
  <c r="D36" i="32"/>
  <c r="D80" i="32"/>
  <c r="D40" i="32"/>
  <c r="D280" i="32"/>
  <c r="F121" i="37"/>
  <c r="F113" i="37"/>
  <c r="F105" i="37"/>
  <c r="F97" i="37"/>
  <c r="D209" i="37"/>
  <c r="D169" i="37"/>
  <c r="D129" i="37"/>
  <c r="D96" i="37"/>
  <c r="D256" i="37"/>
  <c r="D56" i="37"/>
  <c r="D216" i="37"/>
  <c r="D136" i="37"/>
  <c r="D104" i="37"/>
  <c r="D264" i="37"/>
  <c r="D24" i="37"/>
  <c r="D64" i="37"/>
  <c r="D224" i="37"/>
  <c r="D112" i="37"/>
  <c r="D72" i="37"/>
  <c r="D32" i="37"/>
  <c r="D272" i="37"/>
  <c r="D152" i="37"/>
  <c r="D160" i="37"/>
  <c r="D80" i="37"/>
  <c r="D40" i="37"/>
  <c r="D120" i="37"/>
  <c r="D280" i="37"/>
  <c r="D166" i="38"/>
  <c r="D206" i="38"/>
  <c r="D126" i="38"/>
  <c r="D86" i="38"/>
  <c r="D6" i="38"/>
  <c r="D246" i="38"/>
  <c r="D46" i="38"/>
  <c r="D91" i="38"/>
  <c r="D131" i="38"/>
  <c r="D211" i="38"/>
  <c r="D11" i="38"/>
  <c r="D251" i="38"/>
  <c r="D171" i="38"/>
  <c r="D51" i="38"/>
  <c r="D26" i="29"/>
  <c r="D66" i="29"/>
  <c r="D36" i="31"/>
  <c r="D76" i="31"/>
  <c r="D247" i="32"/>
  <c r="D171" i="32"/>
  <c r="D131" i="32"/>
  <c r="D25" i="32"/>
  <c r="D29" i="32"/>
  <c r="D269" i="32"/>
  <c r="D273" i="32"/>
  <c r="D219" i="30"/>
  <c r="D99" i="30"/>
  <c r="D98" i="32"/>
  <c r="D258" i="32"/>
  <c r="F123" i="37"/>
  <c r="F86" i="37"/>
  <c r="F90" i="37"/>
  <c r="F94" i="37"/>
  <c r="F98" i="37"/>
  <c r="F102" i="37"/>
  <c r="F106" i="37"/>
  <c r="F110" i="37"/>
  <c r="F114" i="37"/>
  <c r="F118" i="37"/>
  <c r="F122" i="37"/>
  <c r="F87" i="37"/>
  <c r="F91" i="37"/>
  <c r="F95" i="37"/>
  <c r="F99" i="37"/>
  <c r="F103" i="37"/>
  <c r="F107" i="37"/>
  <c r="F111" i="37"/>
  <c r="F115" i="37"/>
  <c r="F119" i="37"/>
  <c r="D6" i="37"/>
  <c r="D46" i="37"/>
  <c r="D206" i="37"/>
  <c r="D126" i="37"/>
  <c r="D174" i="37"/>
  <c r="D134" i="37"/>
  <c r="D214" i="37"/>
  <c r="D230" i="37"/>
  <c r="D190" i="37"/>
  <c r="D150" i="37"/>
  <c r="D30" i="37"/>
  <c r="D38" i="37"/>
  <c r="D278" i="37"/>
  <c r="F255" i="37"/>
  <c r="F279" i="37"/>
  <c r="F264" i="37"/>
  <c r="F280" i="37"/>
  <c r="F278" i="37"/>
  <c r="F248" i="37"/>
  <c r="D255" i="38"/>
  <c r="D175" i="38"/>
  <c r="D15" i="38"/>
  <c r="D95" i="38"/>
  <c r="D55" i="38"/>
  <c r="D221" i="38"/>
  <c r="D181" i="38"/>
  <c r="D21" i="38"/>
  <c r="D61" i="38"/>
  <c r="D101" i="38"/>
  <c r="D261" i="38"/>
  <c r="D64" i="38"/>
  <c r="D104" i="38"/>
  <c r="D264" i="38"/>
  <c r="D144" i="38"/>
  <c r="D224" i="38"/>
  <c r="D184" i="38"/>
  <c r="D191" i="38"/>
  <c r="D31" i="38"/>
  <c r="D271" i="38"/>
  <c r="D71" i="38"/>
  <c r="D38" i="38"/>
  <c r="D238" i="38"/>
  <c r="D158" i="38"/>
  <c r="D198" i="38"/>
  <c r="D118" i="38"/>
  <c r="D278" i="38"/>
  <c r="D78" i="38"/>
  <c r="F8" i="38"/>
  <c r="F12" i="38"/>
  <c r="F16" i="38"/>
  <c r="F20" i="38"/>
  <c r="F24" i="38"/>
  <c r="F28" i="38"/>
  <c r="F32" i="38"/>
  <c r="F37" i="38"/>
  <c r="F40" i="38"/>
  <c r="F5" i="38"/>
  <c r="F9" i="38"/>
  <c r="F13" i="38"/>
  <c r="F17" i="38"/>
  <c r="F21" i="38"/>
  <c r="F25" i="38"/>
  <c r="F29" i="38"/>
  <c r="F33" i="38"/>
  <c r="F39" i="38"/>
  <c r="F10" i="38"/>
  <c r="F18" i="38"/>
  <c r="F26" i="38"/>
  <c r="F34" i="38"/>
  <c r="F38" i="38"/>
  <c r="F11" i="38"/>
  <c r="F19" i="38"/>
  <c r="F27" i="38"/>
  <c r="F35" i="38"/>
  <c r="D92" i="37"/>
  <c r="D12" i="37"/>
  <c r="D100" i="37"/>
  <c r="D20" i="37"/>
  <c r="D108" i="37"/>
  <c r="D28" i="37"/>
  <c r="D228" i="37"/>
  <c r="D156" i="37"/>
  <c r="D36" i="37"/>
  <c r="D116" i="37"/>
  <c r="D4" i="38"/>
  <c r="D164" i="38"/>
  <c r="D44" i="38"/>
  <c r="D84" i="38"/>
  <c r="D124" i="38"/>
  <c r="D204" i="38"/>
  <c r="D244" i="38"/>
  <c r="D185" i="38"/>
  <c r="D25" i="38"/>
  <c r="D65" i="38"/>
  <c r="D105" i="38"/>
  <c r="D225" i="38"/>
  <c r="D265" i="38"/>
  <c r="D28" i="38"/>
  <c r="D68" i="38"/>
  <c r="D228" i="38"/>
  <c r="D188" i="38"/>
  <c r="D268" i="38"/>
  <c r="D72" i="38"/>
  <c r="D272" i="38"/>
  <c r="D152" i="38"/>
  <c r="D32" i="38"/>
  <c r="D112" i="38"/>
  <c r="D232" i="38"/>
  <c r="D139" i="38"/>
  <c r="D99" i="38"/>
  <c r="D219" i="38"/>
  <c r="D36" i="38"/>
  <c r="D236" i="38"/>
  <c r="D76" i="38"/>
  <c r="D196" i="38"/>
  <c r="D279" i="38"/>
  <c r="D159" i="38"/>
  <c r="F248" i="38"/>
  <c r="F252" i="38"/>
  <c r="F256" i="38"/>
  <c r="F260" i="38"/>
  <c r="F245" i="38"/>
  <c r="F249" i="38"/>
  <c r="F253" i="38"/>
  <c r="F257" i="38"/>
  <c r="F261" i="38"/>
  <c r="D245" i="37"/>
  <c r="F223" i="37"/>
  <c r="F227" i="37"/>
  <c r="D119" i="37"/>
  <c r="D59" i="38"/>
  <c r="D239" i="38"/>
  <c r="D7" i="38"/>
  <c r="D127" i="38"/>
  <c r="D207" i="38"/>
  <c r="D249" i="38"/>
  <c r="D9" i="38"/>
  <c r="D49" i="38"/>
  <c r="D169" i="38"/>
  <c r="D57" i="38"/>
  <c r="D257" i="38"/>
  <c r="F196" i="38"/>
  <c r="F179" i="38"/>
  <c r="F193" i="38"/>
  <c r="F166" i="38"/>
  <c r="F170" i="38"/>
  <c r="F174" i="38"/>
  <c r="F178" i="38"/>
  <c r="F194" i="38"/>
  <c r="F185" i="38"/>
  <c r="F199" i="38"/>
  <c r="F180" i="38"/>
  <c r="F184" i="38"/>
  <c r="F183" i="38"/>
  <c r="F197" i="38"/>
  <c r="F167" i="38"/>
  <c r="F171" i="38"/>
  <c r="F175" i="38"/>
  <c r="F182" i="38"/>
  <c r="F198" i="38"/>
  <c r="F189" i="38"/>
  <c r="BE14" i="34"/>
  <c r="M39" i="32" s="1"/>
  <c r="H199" i="32" s="1"/>
  <c r="AQ14" i="34"/>
  <c r="M25" i="32" s="1"/>
  <c r="AI8" i="34"/>
  <c r="M17" i="27" s="1"/>
  <c r="H97" i="27" s="1"/>
  <c r="AA8" i="34"/>
  <c r="M9" i="27" s="1"/>
  <c r="H169" i="27" s="1"/>
  <c r="AG133" i="35"/>
  <c r="AL14" i="34"/>
  <c r="M20" i="32" s="1"/>
  <c r="H260" i="32" s="1"/>
  <c r="AZ14" i="34"/>
  <c r="M34" i="32" s="1"/>
  <c r="I34" i="32" s="1"/>
  <c r="AU14" i="34"/>
  <c r="M29" i="32" s="1"/>
  <c r="H109" i="32" s="1"/>
  <c r="AV133" i="35"/>
  <c r="X133" i="35"/>
  <c r="H171" i="37"/>
  <c r="BA133" i="35"/>
  <c r="AQ133" i="35"/>
  <c r="R133" i="35"/>
  <c r="J95" i="37"/>
  <c r="BB99" i="35"/>
  <c r="G198" i="23"/>
  <c r="G278" i="23"/>
  <c r="G118" i="23"/>
  <c r="H198" i="23"/>
  <c r="H118" i="23"/>
  <c r="H158" i="23"/>
  <c r="J138" i="37"/>
  <c r="H268" i="26"/>
  <c r="H108" i="26"/>
  <c r="H188" i="26"/>
  <c r="G68" i="26"/>
  <c r="H28" i="26"/>
  <c r="G188" i="26"/>
  <c r="H148" i="26"/>
  <c r="G28" i="26"/>
  <c r="H68" i="26"/>
  <c r="G228" i="26"/>
  <c r="G99" i="27"/>
  <c r="G103" i="27"/>
  <c r="G243" i="27"/>
  <c r="H43" i="27"/>
  <c r="H238" i="23"/>
  <c r="G108" i="26"/>
  <c r="G148" i="26"/>
  <c r="H228" i="26"/>
  <c r="H128" i="27"/>
  <c r="H98" i="37"/>
  <c r="H173" i="27"/>
  <c r="G138" i="26"/>
  <c r="H208" i="32"/>
  <c r="G78" i="26"/>
  <c r="G248" i="30"/>
  <c r="G38" i="26"/>
  <c r="G158" i="31"/>
  <c r="G38" i="31"/>
  <c r="G28" i="25"/>
  <c r="H204" i="37"/>
  <c r="G274" i="37"/>
  <c r="J60" i="37"/>
  <c r="H233" i="30"/>
  <c r="G233" i="30"/>
  <c r="H123" i="32"/>
  <c r="G283" i="32"/>
  <c r="H167" i="27"/>
  <c r="G247" i="27"/>
  <c r="H47" i="27"/>
  <c r="H28" i="30"/>
  <c r="J4" i="37"/>
  <c r="I182" i="37"/>
  <c r="H238" i="26"/>
  <c r="H278" i="26"/>
  <c r="H58" i="26"/>
  <c r="G258" i="26"/>
  <c r="H98" i="26"/>
  <c r="G218" i="26"/>
  <c r="G58" i="26"/>
  <c r="H138" i="26"/>
  <c r="H258" i="26"/>
  <c r="H218" i="26"/>
  <c r="H178" i="26"/>
  <c r="I12" i="37"/>
  <c r="H172" i="37"/>
  <c r="J52" i="37"/>
  <c r="H132" i="37"/>
  <c r="G172" i="37"/>
  <c r="G132" i="37"/>
  <c r="H252" i="37"/>
  <c r="H52" i="37"/>
  <c r="J20" i="37"/>
  <c r="I220" i="37"/>
  <c r="G100" i="37"/>
  <c r="G220" i="37"/>
  <c r="I100" i="37"/>
  <c r="G60" i="37"/>
  <c r="G180" i="37"/>
  <c r="G260" i="37"/>
  <c r="J220" i="37"/>
  <c r="H260" i="37"/>
  <c r="H100" i="37"/>
  <c r="J148" i="37"/>
  <c r="H228" i="37"/>
  <c r="H68" i="37"/>
  <c r="I68" i="37"/>
  <c r="H188" i="37"/>
  <c r="G268" i="37"/>
  <c r="H28" i="37"/>
  <c r="G148" i="37"/>
  <c r="H276" i="37"/>
  <c r="I156" i="37"/>
  <c r="H7" i="27"/>
  <c r="H127" i="27"/>
  <c r="H73" i="27"/>
  <c r="G278" i="27"/>
  <c r="G118" i="27"/>
  <c r="G108" i="37"/>
  <c r="G277" i="26"/>
  <c r="G157" i="26"/>
  <c r="G231" i="26"/>
  <c r="H198" i="26"/>
  <c r="H118" i="26"/>
  <c r="H78" i="26"/>
  <c r="H197" i="26"/>
  <c r="H77" i="26"/>
  <c r="G77" i="26"/>
  <c r="G98" i="26"/>
  <c r="H18" i="26"/>
  <c r="H87" i="27"/>
  <c r="G274" i="26"/>
  <c r="G114" i="26"/>
  <c r="H60" i="37"/>
  <c r="I212" i="37"/>
  <c r="I28" i="37"/>
  <c r="H78" i="30"/>
  <c r="G78" i="30"/>
  <c r="H252" i="30"/>
  <c r="H12" i="30"/>
  <c r="G252" i="30"/>
  <c r="G92" i="30"/>
  <c r="H233" i="27"/>
  <c r="G73" i="27"/>
  <c r="H193" i="27"/>
  <c r="G33" i="27"/>
  <c r="H153" i="27"/>
  <c r="H207" i="27"/>
  <c r="G127" i="27"/>
  <c r="G7" i="27"/>
  <c r="G207" i="27"/>
  <c r="G87" i="27"/>
  <c r="G167" i="27"/>
  <c r="I204" i="37"/>
  <c r="J204" i="37"/>
  <c r="I44" i="37"/>
  <c r="H164" i="37"/>
  <c r="H84" i="37"/>
  <c r="J44" i="37"/>
  <c r="G84" i="37"/>
  <c r="G244" i="37"/>
  <c r="H44" i="37"/>
  <c r="I84" i="37"/>
  <c r="H4" i="37"/>
  <c r="H244" i="37"/>
  <c r="G204" i="37"/>
  <c r="J64" i="37"/>
  <c r="H24" i="37"/>
  <c r="H184" i="37"/>
  <c r="H64" i="37"/>
  <c r="J24" i="37"/>
  <c r="G24" i="37"/>
  <c r="G264" i="37"/>
  <c r="G224" i="37"/>
  <c r="G64" i="37"/>
  <c r="G144" i="37"/>
  <c r="I224" i="37"/>
  <c r="H264" i="37"/>
  <c r="H104" i="37"/>
  <c r="G178" i="26"/>
  <c r="G18" i="26"/>
  <c r="H12" i="37"/>
  <c r="I64" i="37"/>
  <c r="H117" i="26"/>
  <c r="G47" i="27"/>
  <c r="H247" i="27"/>
  <c r="H118" i="30"/>
  <c r="G44" i="37"/>
  <c r="G20" i="37"/>
  <c r="I60" i="37"/>
  <c r="J12" i="37"/>
  <c r="J188" i="37"/>
  <c r="G94" i="32"/>
  <c r="H14" i="32"/>
  <c r="H214" i="32"/>
  <c r="G14" i="32"/>
  <c r="H254" i="32"/>
  <c r="G278" i="26"/>
  <c r="H176" i="37"/>
  <c r="G93" i="32"/>
  <c r="G53" i="32"/>
  <c r="H183" i="30"/>
  <c r="H223" i="30"/>
  <c r="H278" i="25"/>
  <c r="G278" i="25"/>
  <c r="G238" i="27"/>
  <c r="G203" i="27"/>
  <c r="G58" i="32"/>
  <c r="G138" i="32"/>
  <c r="G88" i="30"/>
  <c r="H48" i="30"/>
  <c r="H272" i="37"/>
  <c r="H152" i="37"/>
  <c r="I198" i="23"/>
  <c r="G148" i="30"/>
  <c r="G108" i="30"/>
  <c r="G228" i="30"/>
  <c r="J170" i="37"/>
  <c r="G90" i="37"/>
  <c r="J14" i="37"/>
  <c r="H14" i="37"/>
  <c r="H193" i="32"/>
  <c r="G113" i="32"/>
  <c r="G33" i="32"/>
  <c r="H73" i="32"/>
  <c r="H113" i="32"/>
  <c r="H273" i="32"/>
  <c r="G153" i="32"/>
  <c r="H233" i="32"/>
  <c r="H153" i="32"/>
  <c r="G193" i="32"/>
  <c r="H49" i="32"/>
  <c r="G49" i="32"/>
  <c r="G249" i="32"/>
  <c r="H129" i="32"/>
  <c r="G169" i="32"/>
  <c r="G89" i="32"/>
  <c r="H9" i="32"/>
  <c r="H169" i="32"/>
  <c r="H89" i="32"/>
  <c r="G9" i="32"/>
  <c r="G209" i="32"/>
  <c r="G118" i="28"/>
  <c r="H158" i="28"/>
  <c r="G280" i="37"/>
  <c r="J183" i="27"/>
  <c r="H263" i="27"/>
  <c r="H23" i="27"/>
  <c r="H143" i="27"/>
  <c r="G23" i="27"/>
  <c r="G79" i="26"/>
  <c r="G7" i="37"/>
  <c r="G99" i="37"/>
  <c r="I19" i="37"/>
  <c r="G19" i="37"/>
  <c r="G147" i="37"/>
  <c r="J267" i="37"/>
  <c r="G227" i="37"/>
  <c r="J195" i="37"/>
  <c r="G115" i="37"/>
  <c r="J123" i="37"/>
  <c r="G83" i="37"/>
  <c r="H183" i="27"/>
  <c r="G78" i="27"/>
  <c r="H19" i="32"/>
  <c r="H33" i="32"/>
  <c r="H38" i="32"/>
  <c r="H118" i="32"/>
  <c r="G198" i="27"/>
  <c r="H78" i="27"/>
  <c r="H238" i="27"/>
  <c r="G158" i="27"/>
  <c r="H38" i="27"/>
  <c r="G73" i="32"/>
  <c r="G129" i="32"/>
  <c r="H133" i="32"/>
  <c r="H53" i="32"/>
  <c r="H173" i="32"/>
  <c r="H213" i="32"/>
  <c r="H13" i="32"/>
  <c r="G133" i="32"/>
  <c r="G213" i="32"/>
  <c r="G173" i="32"/>
  <c r="G13" i="32"/>
  <c r="G248" i="31"/>
  <c r="G208" i="31"/>
  <c r="H248" i="31"/>
  <c r="G128" i="31"/>
  <c r="H8" i="31"/>
  <c r="H208" i="31"/>
  <c r="G88" i="31"/>
  <c r="H243" i="27"/>
  <c r="G163" i="27"/>
  <c r="G83" i="27"/>
  <c r="G128" i="37"/>
  <c r="G263" i="32"/>
  <c r="H13" i="31"/>
  <c r="G23" i="26"/>
  <c r="H223" i="26"/>
  <c r="J85" i="37"/>
  <c r="G245" i="37"/>
  <c r="I205" i="37"/>
  <c r="H85" i="37"/>
  <c r="J89" i="37"/>
  <c r="G49" i="37"/>
  <c r="I9" i="37"/>
  <c r="G173" i="37"/>
  <c r="J133" i="37"/>
  <c r="I133" i="37"/>
  <c r="I17" i="37"/>
  <c r="G57" i="37"/>
  <c r="J261" i="37"/>
  <c r="H21" i="37"/>
  <c r="H101" i="37"/>
  <c r="J105" i="37"/>
  <c r="G65" i="37"/>
  <c r="I65" i="37"/>
  <c r="J229" i="37"/>
  <c r="H109" i="37"/>
  <c r="G29" i="37"/>
  <c r="J109" i="37"/>
  <c r="G73" i="37"/>
  <c r="I273" i="37"/>
  <c r="G273" i="37"/>
  <c r="J113" i="37"/>
  <c r="J197" i="37"/>
  <c r="H37" i="37"/>
  <c r="H157" i="37"/>
  <c r="J41" i="37"/>
  <c r="G81" i="37"/>
  <c r="G241" i="37"/>
  <c r="H118" i="25"/>
  <c r="G159" i="26"/>
  <c r="H223" i="27"/>
  <c r="H158" i="27"/>
  <c r="G123" i="27"/>
  <c r="G273" i="32"/>
  <c r="H249" i="32"/>
  <c r="H143" i="32"/>
  <c r="G43" i="30"/>
  <c r="H71" i="37"/>
  <c r="I221" i="37"/>
  <c r="J121" i="37"/>
  <c r="G238" i="26"/>
  <c r="G198" i="26"/>
  <c r="H158" i="26"/>
  <c r="G118" i="26"/>
  <c r="H38" i="26"/>
  <c r="H234" i="26"/>
  <c r="H74" i="26"/>
  <c r="G73" i="30"/>
  <c r="H73" i="30"/>
  <c r="I128" i="30"/>
  <c r="G168" i="30"/>
  <c r="G8" i="30"/>
  <c r="H128" i="30"/>
  <c r="H196" i="37"/>
  <c r="G36" i="37"/>
  <c r="G276" i="37"/>
  <c r="H76" i="37"/>
  <c r="I232" i="37"/>
  <c r="J72" i="37"/>
  <c r="G192" i="37"/>
  <c r="I32" i="37"/>
  <c r="G112" i="37"/>
  <c r="G152" i="37"/>
  <c r="J232" i="37"/>
  <c r="G136" i="37"/>
  <c r="G56" i="37"/>
  <c r="H96" i="37"/>
  <c r="J216" i="37"/>
  <c r="G228" i="32"/>
  <c r="H28" i="32"/>
  <c r="I46" i="37"/>
  <c r="G166" i="37"/>
  <c r="J46" i="37"/>
  <c r="G46" i="37"/>
  <c r="G6" i="37"/>
  <c r="G206" i="37"/>
  <c r="I10" i="37"/>
  <c r="H210" i="37"/>
  <c r="I250" i="37"/>
  <c r="G250" i="37"/>
  <c r="H50" i="37"/>
  <c r="J90" i="37"/>
  <c r="H10" i="37"/>
  <c r="J174" i="37"/>
  <c r="H174" i="37"/>
  <c r="G14" i="37"/>
  <c r="I134" i="37"/>
  <c r="H134" i="37"/>
  <c r="G94" i="37"/>
  <c r="G54" i="37"/>
  <c r="G18" i="37"/>
  <c r="G258" i="37"/>
  <c r="G98" i="37"/>
  <c r="I22" i="37"/>
  <c r="G222" i="37"/>
  <c r="J222" i="37"/>
  <c r="H102" i="37"/>
  <c r="H142" i="37"/>
  <c r="H146" i="37"/>
  <c r="H266" i="37"/>
  <c r="I274" i="37"/>
  <c r="H114" i="37"/>
  <c r="H74" i="37"/>
  <c r="J34" i="37"/>
  <c r="I238" i="37"/>
  <c r="H278" i="37"/>
  <c r="I278" i="37"/>
  <c r="H158" i="37"/>
  <c r="G158" i="37"/>
  <c r="H118" i="37"/>
  <c r="J122" i="37"/>
  <c r="H42" i="37"/>
  <c r="I282" i="37"/>
  <c r="H282" i="37"/>
  <c r="I216" i="37"/>
  <c r="J247" i="37"/>
  <c r="G127" i="37"/>
  <c r="H247" i="37"/>
  <c r="H47" i="37"/>
  <c r="I207" i="37"/>
  <c r="H167" i="37"/>
  <c r="G211" i="37"/>
  <c r="G131" i="37"/>
  <c r="I131" i="37"/>
  <c r="I55" i="37"/>
  <c r="G55" i="37"/>
  <c r="I175" i="37"/>
  <c r="G215" i="37"/>
  <c r="H55" i="37"/>
  <c r="J175" i="37"/>
  <c r="G15" i="37"/>
  <c r="H259" i="37"/>
  <c r="G259" i="37"/>
  <c r="J259" i="37"/>
  <c r="H179" i="37"/>
  <c r="G179" i="37"/>
  <c r="J19" i="37"/>
  <c r="J263" i="37"/>
  <c r="H63" i="37"/>
  <c r="J183" i="37"/>
  <c r="H183" i="37"/>
  <c r="G23" i="37"/>
  <c r="J63" i="37"/>
  <c r="G223" i="37"/>
  <c r="G63" i="37"/>
  <c r="I187" i="37"/>
  <c r="H107" i="37"/>
  <c r="H267" i="37"/>
  <c r="H187" i="37"/>
  <c r="I191" i="37"/>
  <c r="H191" i="37"/>
  <c r="G31" i="37"/>
  <c r="G71" i="37"/>
  <c r="I231" i="37"/>
  <c r="I75" i="37"/>
  <c r="H115" i="37"/>
  <c r="G75" i="37"/>
  <c r="I235" i="37"/>
  <c r="H35" i="37"/>
  <c r="J115" i="37"/>
  <c r="H155" i="37"/>
  <c r="G195" i="37"/>
  <c r="J119" i="37"/>
  <c r="H279" i="37"/>
  <c r="I39" i="37"/>
  <c r="G239" i="37"/>
  <c r="G159" i="37"/>
  <c r="J199" i="37"/>
  <c r="G79" i="37"/>
  <c r="I243" i="37"/>
  <c r="G43" i="37"/>
  <c r="H283" i="37"/>
  <c r="G163" i="37"/>
  <c r="H123" i="37"/>
  <c r="H83" i="37"/>
  <c r="G184" i="32"/>
  <c r="G228" i="31"/>
  <c r="G68" i="31"/>
  <c r="G268" i="31"/>
  <c r="G148" i="31"/>
  <c r="H148" i="31"/>
  <c r="H268" i="31"/>
  <c r="H228" i="31"/>
  <c r="H68" i="31"/>
  <c r="G246" i="27"/>
  <c r="G126" i="27"/>
  <c r="G208" i="26"/>
  <c r="G128" i="26"/>
  <c r="G48" i="26"/>
  <c r="H6" i="27"/>
  <c r="G278" i="28"/>
  <c r="G78" i="28"/>
  <c r="G218" i="27"/>
  <c r="G258" i="27"/>
  <c r="H48" i="37"/>
  <c r="J128" i="37"/>
  <c r="H168" i="37"/>
  <c r="H68" i="23"/>
  <c r="H223" i="32"/>
  <c r="G183" i="32"/>
  <c r="G223" i="32"/>
  <c r="H63" i="32"/>
  <c r="G238" i="28"/>
  <c r="J280" i="37"/>
  <c r="H240" i="37"/>
  <c r="H120" i="37"/>
  <c r="H200" i="37"/>
  <c r="H80" i="37"/>
  <c r="G248" i="26"/>
  <c r="H208" i="26"/>
  <c r="G168" i="26"/>
  <c r="H128" i="26"/>
  <c r="G88" i="26"/>
  <c r="H48" i="26"/>
  <c r="G8" i="26"/>
  <c r="G166" i="27"/>
  <c r="G198" i="28"/>
  <c r="G173" i="31"/>
  <c r="H40" i="37"/>
  <c r="I280" i="37"/>
  <c r="H248" i="26"/>
  <c r="H168" i="26"/>
  <c r="H88" i="26"/>
  <c r="H228" i="27"/>
  <c r="G46" i="27"/>
  <c r="H206" i="27"/>
  <c r="H233" i="26"/>
  <c r="H46" i="27"/>
  <c r="H114" i="26"/>
  <c r="H274" i="26"/>
  <c r="H98" i="32"/>
  <c r="H278" i="28"/>
  <c r="H133" i="31"/>
  <c r="H183" i="32"/>
  <c r="H133" i="30"/>
  <c r="J148" i="30"/>
  <c r="G68" i="30"/>
  <c r="H268" i="30"/>
  <c r="J166" i="37"/>
  <c r="J126" i="37"/>
  <c r="I6" i="37"/>
  <c r="H246" i="37"/>
  <c r="G126" i="37"/>
  <c r="H46" i="37"/>
  <c r="I206" i="37"/>
  <c r="I246" i="37"/>
  <c r="G86" i="37"/>
  <c r="H206" i="37"/>
  <c r="G246" i="37"/>
  <c r="H6" i="37"/>
  <c r="J6" i="37"/>
  <c r="H126" i="37"/>
  <c r="H86" i="37"/>
  <c r="H166" i="37"/>
  <c r="J130" i="37"/>
  <c r="I130" i="37"/>
  <c r="I210" i="37"/>
  <c r="J250" i="37"/>
  <c r="J50" i="37"/>
  <c r="G130" i="37"/>
  <c r="H250" i="37"/>
  <c r="G10" i="37"/>
  <c r="J210" i="37"/>
  <c r="J10" i="37"/>
  <c r="I170" i="37"/>
  <c r="I90" i="37"/>
  <c r="G170" i="37"/>
  <c r="H90" i="37"/>
  <c r="H170" i="37"/>
  <c r="I50" i="37"/>
  <c r="G210" i="37"/>
  <c r="H130" i="37"/>
  <c r="J94" i="37"/>
  <c r="I94" i="37"/>
  <c r="J134" i="37"/>
  <c r="I214" i="37"/>
  <c r="I254" i="37"/>
  <c r="I14" i="37"/>
  <c r="H254" i="37"/>
  <c r="G134" i="37"/>
  <c r="H54" i="37"/>
  <c r="J54" i="37"/>
  <c r="I174" i="37"/>
  <c r="J214" i="37"/>
  <c r="I54" i="37"/>
  <c r="H214" i="37"/>
  <c r="G214" i="37"/>
  <c r="H94" i="37"/>
  <c r="J254" i="37"/>
  <c r="G174" i="37"/>
  <c r="J98" i="37"/>
  <c r="G138" i="37"/>
  <c r="I98" i="37"/>
  <c r="G218" i="37"/>
  <c r="H178" i="37"/>
  <c r="H138" i="37"/>
  <c r="H18" i="37"/>
  <c r="J178" i="37"/>
  <c r="I258" i="37"/>
  <c r="G178" i="37"/>
  <c r="H218" i="37"/>
  <c r="G58" i="37"/>
  <c r="H58" i="37"/>
  <c r="I18" i="37"/>
  <c r="H258" i="37"/>
  <c r="J142" i="37"/>
  <c r="I62" i="37"/>
  <c r="J62" i="37"/>
  <c r="J22" i="37"/>
  <c r="I142" i="37"/>
  <c r="J102" i="37"/>
  <c r="H262" i="37"/>
  <c r="G142" i="37"/>
  <c r="H62" i="37"/>
  <c r="I102" i="37"/>
  <c r="I262" i="37"/>
  <c r="G102" i="37"/>
  <c r="H222" i="37"/>
  <c r="G262" i="37"/>
  <c r="H22" i="37"/>
  <c r="J182" i="37"/>
  <c r="H182" i="37"/>
  <c r="G22" i="37"/>
  <c r="I222" i="37"/>
  <c r="G62" i="37"/>
  <c r="G182" i="37"/>
  <c r="I106" i="37"/>
  <c r="G266" i="37"/>
  <c r="H26" i="37"/>
  <c r="I146" i="37"/>
  <c r="I70" i="37"/>
  <c r="G230" i="37"/>
  <c r="J190" i="37"/>
  <c r="G190" i="37"/>
  <c r="J154" i="37"/>
  <c r="I74" i="37"/>
  <c r="J74" i="37"/>
  <c r="J274" i="37"/>
  <c r="I114" i="37"/>
  <c r="G234" i="37"/>
  <c r="G74" i="37"/>
  <c r="H194" i="37"/>
  <c r="G34" i="37"/>
  <c r="J234" i="37"/>
  <c r="I34" i="37"/>
  <c r="G194" i="37"/>
  <c r="H274" i="37"/>
  <c r="H234" i="37"/>
  <c r="I194" i="37"/>
  <c r="G154" i="37"/>
  <c r="H34" i="37"/>
  <c r="J114" i="37"/>
  <c r="G114" i="37"/>
  <c r="J238" i="37"/>
  <c r="I118" i="37"/>
  <c r="J278" i="37"/>
  <c r="I198" i="37"/>
  <c r="J38" i="37"/>
  <c r="I158" i="37"/>
  <c r="J198" i="37"/>
  <c r="G118" i="37"/>
  <c r="H238" i="37"/>
  <c r="G238" i="37"/>
  <c r="G38" i="37"/>
  <c r="I78" i="37"/>
  <c r="J118" i="37"/>
  <c r="G78" i="37"/>
  <c r="H198" i="37"/>
  <c r="G198" i="37"/>
  <c r="J78" i="37"/>
  <c r="G278" i="37"/>
  <c r="H78" i="37"/>
  <c r="I38" i="37"/>
  <c r="H38" i="37"/>
  <c r="J162" i="37"/>
  <c r="I242" i="37"/>
  <c r="G242" i="37"/>
  <c r="G82" i="37"/>
  <c r="G42" i="37"/>
  <c r="H162" i="37"/>
  <c r="I42" i="37"/>
  <c r="G162" i="37"/>
  <c r="H122" i="37"/>
  <c r="J202" i="37"/>
  <c r="J42" i="37"/>
  <c r="G122" i="37"/>
  <c r="H82" i="37"/>
  <c r="G202" i="37"/>
  <c r="H202" i="37"/>
  <c r="I82" i="37"/>
  <c r="G282" i="37"/>
  <c r="H113" i="30"/>
  <c r="H193" i="30"/>
  <c r="G253" i="32"/>
  <c r="H93" i="32"/>
  <c r="H253" i="32"/>
  <c r="I16" i="37"/>
  <c r="I56" i="37"/>
  <c r="H16" i="37"/>
  <c r="H56" i="37"/>
  <c r="J167" i="37"/>
  <c r="I87" i="37"/>
  <c r="J87" i="37"/>
  <c r="J7" i="37"/>
  <c r="G207" i="37"/>
  <c r="G47" i="37"/>
  <c r="I247" i="37"/>
  <c r="J251" i="37"/>
  <c r="I251" i="37"/>
  <c r="J171" i="37"/>
  <c r="I51" i="37"/>
  <c r="H11" i="37"/>
  <c r="G51" i="37"/>
  <c r="J91" i="37"/>
  <c r="I11" i="37"/>
  <c r="H251" i="37"/>
  <c r="J255" i="37"/>
  <c r="I215" i="37"/>
  <c r="J15" i="37"/>
  <c r="H255" i="37"/>
  <c r="G135" i="37"/>
  <c r="I135" i="37"/>
  <c r="I259" i="37"/>
  <c r="J179" i="37"/>
  <c r="I99" i="37"/>
  <c r="H59" i="37"/>
  <c r="G59" i="37"/>
  <c r="J99" i="37"/>
  <c r="J103" i="37"/>
  <c r="I263" i="37"/>
  <c r="H263" i="37"/>
  <c r="G143" i="37"/>
  <c r="I223" i="37"/>
  <c r="J107" i="37"/>
  <c r="I107" i="37"/>
  <c r="J187" i="37"/>
  <c r="I267" i="37"/>
  <c r="H27" i="37"/>
  <c r="G67" i="37"/>
  <c r="I227" i="37"/>
  <c r="J191" i="37"/>
  <c r="I111" i="37"/>
  <c r="J271" i="37"/>
  <c r="I31" i="37"/>
  <c r="H271" i="37"/>
  <c r="G151" i="37"/>
  <c r="J111" i="37"/>
  <c r="I271" i="37"/>
  <c r="J275" i="37"/>
  <c r="I195" i="37"/>
  <c r="H235" i="37"/>
  <c r="G275" i="37"/>
  <c r="I155" i="37"/>
  <c r="J279" i="37"/>
  <c r="I199" i="37"/>
  <c r="J79" i="37"/>
  <c r="H199" i="37"/>
  <c r="H79" i="37"/>
  <c r="I119" i="37"/>
  <c r="G39" i="37"/>
  <c r="J43" i="37"/>
  <c r="I203" i="37"/>
  <c r="J283" i="37"/>
  <c r="I283" i="37"/>
  <c r="H203" i="37"/>
  <c r="G243" i="37"/>
  <c r="J203" i="37"/>
  <c r="I83" i="37"/>
  <c r="J212" i="37"/>
  <c r="I52" i="37"/>
  <c r="J224" i="37"/>
  <c r="I104" i="37"/>
  <c r="I148" i="27"/>
  <c r="H108" i="27"/>
  <c r="H188" i="27"/>
  <c r="H28" i="27"/>
  <c r="G268" i="27"/>
  <c r="G188" i="27"/>
  <c r="J236" i="37"/>
  <c r="J76" i="37"/>
  <c r="I236" i="37"/>
  <c r="I76" i="37"/>
  <c r="J196" i="37"/>
  <c r="J36" i="37"/>
  <c r="I196" i="37"/>
  <c r="I36" i="37"/>
  <c r="J116" i="37"/>
  <c r="I116" i="37"/>
  <c r="H236" i="37"/>
  <c r="G76" i="37"/>
  <c r="G236" i="37"/>
  <c r="H116" i="37"/>
  <c r="I276" i="37"/>
  <c r="G116" i="37"/>
  <c r="G196" i="37"/>
  <c r="J270" i="37"/>
  <c r="I150" i="37"/>
  <c r="J150" i="37"/>
  <c r="I270" i="37"/>
  <c r="I230" i="37"/>
  <c r="G110" i="37"/>
  <c r="H230" i="37"/>
  <c r="G270" i="37"/>
  <c r="H30" i="37"/>
  <c r="J70" i="37"/>
  <c r="I110" i="37"/>
  <c r="J30" i="37"/>
  <c r="G70" i="37"/>
  <c r="J110" i="37"/>
  <c r="H150" i="37"/>
  <c r="G150" i="37"/>
  <c r="J230" i="37"/>
  <c r="H110" i="37"/>
  <c r="J226" i="37"/>
  <c r="J66" i="37"/>
  <c r="I66" i="37"/>
  <c r="J186" i="37"/>
  <c r="J26" i="37"/>
  <c r="I226" i="37"/>
  <c r="I186" i="37"/>
  <c r="J106" i="37"/>
  <c r="I26" i="37"/>
  <c r="G226" i="37"/>
  <c r="G66" i="37"/>
  <c r="H106" i="37"/>
  <c r="G26" i="37"/>
  <c r="J146" i="37"/>
  <c r="G106" i="37"/>
  <c r="H66" i="37"/>
  <c r="J208" i="37"/>
  <c r="J48" i="37"/>
  <c r="I208" i="37"/>
  <c r="I88" i="37"/>
  <c r="J168" i="37"/>
  <c r="J8" i="37"/>
  <c r="I168" i="37"/>
  <c r="I48" i="37"/>
  <c r="J88" i="37"/>
  <c r="I8" i="37"/>
  <c r="H8" i="37"/>
  <c r="H208" i="37"/>
  <c r="G208" i="37"/>
  <c r="I248" i="37"/>
  <c r="G88" i="37"/>
  <c r="H248" i="37"/>
  <c r="G248" i="37"/>
  <c r="H68" i="27"/>
  <c r="H246" i="27"/>
  <c r="H166" i="27"/>
  <c r="H86" i="27"/>
  <c r="G6" i="27"/>
  <c r="G123" i="30"/>
  <c r="H93" i="31"/>
  <c r="H53" i="31"/>
  <c r="I68" i="31"/>
  <c r="H108" i="31"/>
  <c r="G188" i="31"/>
  <c r="H28" i="31"/>
  <c r="G168" i="37"/>
  <c r="G8" i="37"/>
  <c r="H226" i="37"/>
  <c r="G146" i="37"/>
  <c r="H36" i="37"/>
  <c r="H70" i="37"/>
  <c r="H190" i="37"/>
  <c r="J248" i="37"/>
  <c r="J266" i="37"/>
  <c r="J156" i="37"/>
  <c r="H118" i="28"/>
  <c r="G158" i="28"/>
  <c r="H198" i="28"/>
  <c r="G38" i="28"/>
  <c r="J240" i="37"/>
  <c r="J80" i="37"/>
  <c r="I240" i="37"/>
  <c r="I80" i="37"/>
  <c r="J200" i="37"/>
  <c r="J40" i="37"/>
  <c r="I200" i="37"/>
  <c r="I40" i="37"/>
  <c r="J120" i="37"/>
  <c r="I120" i="37"/>
  <c r="G120" i="37"/>
  <c r="H280" i="37"/>
  <c r="G200" i="37"/>
  <c r="G160" i="37"/>
  <c r="J160" i="37"/>
  <c r="G40" i="37"/>
  <c r="G240" i="37"/>
  <c r="J152" i="37"/>
  <c r="I72" i="37"/>
  <c r="H32" i="37"/>
  <c r="H192" i="37"/>
  <c r="H72" i="37"/>
  <c r="J272" i="37"/>
  <c r="J112" i="37"/>
  <c r="I272" i="37"/>
  <c r="I152" i="37"/>
  <c r="J192" i="37"/>
  <c r="I192" i="37"/>
  <c r="G32" i="37"/>
  <c r="G232" i="37"/>
  <c r="H112" i="37"/>
  <c r="J32" i="37"/>
  <c r="G72" i="37"/>
  <c r="G272" i="37"/>
  <c r="J136" i="37"/>
  <c r="I136" i="37"/>
  <c r="J256" i="37"/>
  <c r="J96" i="37"/>
  <c r="I256" i="37"/>
  <c r="I96" i="37"/>
  <c r="J176" i="37"/>
  <c r="I176" i="37"/>
  <c r="G96" i="37"/>
  <c r="H136" i="37"/>
  <c r="G176" i="37"/>
  <c r="J16" i="37"/>
  <c r="G16" i="37"/>
  <c r="G256" i="37"/>
  <c r="I133" i="27"/>
  <c r="H13" i="27"/>
  <c r="G228" i="27"/>
  <c r="G68" i="27"/>
  <c r="G86" i="27"/>
  <c r="G206" i="27"/>
  <c r="H253" i="27"/>
  <c r="G34" i="26"/>
  <c r="H194" i="26"/>
  <c r="H278" i="27"/>
  <c r="H198" i="27"/>
  <c r="H118" i="27"/>
  <c r="G38" i="27"/>
  <c r="H38" i="28"/>
  <c r="H78" i="28"/>
  <c r="H238" i="28"/>
  <c r="H213" i="31"/>
  <c r="G133" i="31"/>
  <c r="G28" i="31"/>
  <c r="G108" i="31"/>
  <c r="H188" i="31"/>
  <c r="H83" i="30"/>
  <c r="H168" i="31"/>
  <c r="H88" i="31"/>
  <c r="G48" i="31"/>
  <c r="G8" i="31"/>
  <c r="H48" i="31"/>
  <c r="H128" i="31"/>
  <c r="H48" i="32"/>
  <c r="G168" i="32"/>
  <c r="H94" i="32"/>
  <c r="G54" i="32"/>
  <c r="H88" i="37"/>
  <c r="H128" i="37"/>
  <c r="G48" i="37"/>
  <c r="H186" i="37"/>
  <c r="G186" i="37"/>
  <c r="G156" i="37"/>
  <c r="H156" i="37"/>
  <c r="G216" i="37"/>
  <c r="H256" i="37"/>
  <c r="H160" i="37"/>
  <c r="G80" i="37"/>
  <c r="H232" i="37"/>
  <c r="G30" i="37"/>
  <c r="H270" i="37"/>
  <c r="I128" i="37"/>
  <c r="I266" i="37"/>
  <c r="J276" i="37"/>
  <c r="J56" i="37"/>
  <c r="I160" i="37"/>
  <c r="I112" i="37"/>
  <c r="I38" i="26"/>
  <c r="I198" i="26"/>
  <c r="J127" i="27"/>
  <c r="I247" i="27"/>
  <c r="J124" i="37"/>
  <c r="I4" i="37"/>
  <c r="J244" i="37"/>
  <c r="J84" i="37"/>
  <c r="I244" i="37"/>
  <c r="I124" i="37"/>
  <c r="J164" i="37"/>
  <c r="I164" i="37"/>
  <c r="H124" i="37"/>
  <c r="G4" i="37"/>
  <c r="G164" i="37"/>
  <c r="J132" i="37"/>
  <c r="I132" i="37"/>
  <c r="H212" i="37"/>
  <c r="G52" i="37"/>
  <c r="G252" i="37"/>
  <c r="H92" i="37"/>
  <c r="J252" i="37"/>
  <c r="J92" i="37"/>
  <c r="I252" i="37"/>
  <c r="I92" i="37"/>
  <c r="J172" i="37"/>
  <c r="I172" i="37"/>
  <c r="G92" i="37"/>
  <c r="G212" i="37"/>
  <c r="J140" i="37"/>
  <c r="I20" i="37"/>
  <c r="H180" i="37"/>
  <c r="H20" i="37"/>
  <c r="J260" i="37"/>
  <c r="J100" i="37"/>
  <c r="I260" i="37"/>
  <c r="I140" i="37"/>
  <c r="J180" i="37"/>
  <c r="I180" i="37"/>
  <c r="H140" i="37"/>
  <c r="G140" i="37"/>
  <c r="J144" i="37"/>
  <c r="I24" i="37"/>
  <c r="J264" i="37"/>
  <c r="J104" i="37"/>
  <c r="I264" i="37"/>
  <c r="I144" i="37"/>
  <c r="J184" i="37"/>
  <c r="I184" i="37"/>
  <c r="G104" i="37"/>
  <c r="H144" i="37"/>
  <c r="G184" i="37"/>
  <c r="J268" i="37"/>
  <c r="J108" i="37"/>
  <c r="I268" i="37"/>
  <c r="I108" i="37"/>
  <c r="J68" i="37"/>
  <c r="I188" i="37"/>
  <c r="H148" i="37"/>
  <c r="G28" i="37"/>
  <c r="G188" i="37"/>
  <c r="J228" i="37"/>
  <c r="J28" i="37"/>
  <c r="I148" i="37"/>
  <c r="I228" i="37"/>
  <c r="H268" i="37"/>
  <c r="G68" i="37"/>
  <c r="G228" i="37"/>
  <c r="J194" i="37"/>
  <c r="I154" i="37"/>
  <c r="I234" i="37"/>
  <c r="J218" i="37"/>
  <c r="J258" i="37"/>
  <c r="J18" i="37"/>
  <c r="I178" i="37"/>
  <c r="J206" i="37"/>
  <c r="I86" i="37"/>
  <c r="J86" i="37"/>
  <c r="J242" i="37"/>
  <c r="J282" i="37"/>
  <c r="I122" i="37"/>
  <c r="I162" i="37"/>
  <c r="J233" i="31"/>
  <c r="J153" i="31"/>
  <c r="J113" i="31"/>
  <c r="J273" i="31"/>
  <c r="J193" i="31"/>
  <c r="I73" i="31"/>
  <c r="I153" i="31"/>
  <c r="I113" i="31"/>
  <c r="I273" i="31"/>
  <c r="I33" i="31"/>
  <c r="I233" i="31"/>
  <c r="I193" i="31"/>
  <c r="J33" i="31"/>
  <c r="G233" i="31"/>
  <c r="H273" i="31"/>
  <c r="H33" i="31"/>
  <c r="H193" i="31"/>
  <c r="H233" i="31"/>
  <c r="H153" i="31"/>
  <c r="G33" i="31"/>
  <c r="H113" i="31"/>
  <c r="G153" i="31"/>
  <c r="G113" i="31"/>
  <c r="J73" i="31"/>
  <c r="G73" i="31"/>
  <c r="H73" i="31"/>
  <c r="G273" i="31"/>
  <c r="G193" i="31"/>
  <c r="J143" i="28"/>
  <c r="I143" i="28"/>
  <c r="J223" i="28"/>
  <c r="J63" i="28"/>
  <c r="I223" i="28"/>
  <c r="I63" i="28"/>
  <c r="J183" i="28"/>
  <c r="I183" i="28"/>
  <c r="J263" i="28"/>
  <c r="I263" i="28"/>
  <c r="J23" i="28"/>
  <c r="G103" i="28"/>
  <c r="H103" i="28"/>
  <c r="G143" i="28"/>
  <c r="H263" i="28"/>
  <c r="I23" i="28"/>
  <c r="G263" i="28"/>
  <c r="G183" i="28"/>
  <c r="H143" i="28"/>
  <c r="H183" i="28"/>
  <c r="H223" i="28"/>
  <c r="J103" i="28"/>
  <c r="I103" i="28"/>
  <c r="G23" i="28"/>
  <c r="H23" i="28"/>
  <c r="G223" i="28"/>
  <c r="G63" i="28"/>
  <c r="H63" i="28"/>
  <c r="H148" i="23"/>
  <c r="H208" i="27"/>
  <c r="H48" i="27"/>
  <c r="H18" i="27"/>
  <c r="G178" i="27"/>
  <c r="J233" i="26"/>
  <c r="J33" i="26"/>
  <c r="H113" i="26"/>
  <c r="H153" i="26"/>
  <c r="G24" i="32"/>
  <c r="I38" i="29"/>
  <c r="J278" i="29"/>
  <c r="G38" i="29"/>
  <c r="G278" i="29"/>
  <c r="J253" i="30"/>
  <c r="J213" i="30"/>
  <c r="J173" i="30"/>
  <c r="J133" i="30"/>
  <c r="J93" i="30"/>
  <c r="J53" i="30"/>
  <c r="J13" i="30"/>
  <c r="I253" i="30"/>
  <c r="I213" i="30"/>
  <c r="I173" i="30"/>
  <c r="I133" i="30"/>
  <c r="I93" i="30"/>
  <c r="I53" i="30"/>
  <c r="I13" i="30"/>
  <c r="G173" i="30"/>
  <c r="G93" i="30"/>
  <c r="H53" i="30"/>
  <c r="H253" i="30"/>
  <c r="H173" i="30"/>
  <c r="G253" i="30"/>
  <c r="G53" i="30"/>
  <c r="G13" i="30"/>
  <c r="H213" i="30"/>
  <c r="H93" i="30"/>
  <c r="G213" i="30"/>
  <c r="J263" i="30"/>
  <c r="J223" i="30"/>
  <c r="J183" i="30"/>
  <c r="J143" i="30"/>
  <c r="J103" i="30"/>
  <c r="J63" i="30"/>
  <c r="J23" i="30"/>
  <c r="I263" i="30"/>
  <c r="I223" i="30"/>
  <c r="I183" i="30"/>
  <c r="I143" i="30"/>
  <c r="I103" i="30"/>
  <c r="I63" i="30"/>
  <c r="I23" i="30"/>
  <c r="G143" i="30"/>
  <c r="G63" i="30"/>
  <c r="H143" i="30"/>
  <c r="H103" i="30"/>
  <c r="G223" i="30"/>
  <c r="H23" i="30"/>
  <c r="G23" i="30"/>
  <c r="G103" i="30"/>
  <c r="H263" i="30"/>
  <c r="G183" i="30"/>
  <c r="J268" i="32"/>
  <c r="J228" i="32"/>
  <c r="J188" i="32"/>
  <c r="J148" i="32"/>
  <c r="J108" i="32"/>
  <c r="J68" i="32"/>
  <c r="J28" i="32"/>
  <c r="I268" i="32"/>
  <c r="I228" i="32"/>
  <c r="I188" i="32"/>
  <c r="I68" i="32"/>
  <c r="I148" i="32"/>
  <c r="I28" i="32"/>
  <c r="I108" i="32"/>
  <c r="G148" i="32"/>
  <c r="G188" i="32"/>
  <c r="H228" i="32"/>
  <c r="G108" i="32"/>
  <c r="H268" i="32"/>
  <c r="H68" i="32"/>
  <c r="H188" i="32"/>
  <c r="G268" i="32"/>
  <c r="G28" i="32"/>
  <c r="H148" i="32"/>
  <c r="J278" i="32"/>
  <c r="J198" i="32"/>
  <c r="J118" i="32"/>
  <c r="J38" i="32"/>
  <c r="I78" i="32"/>
  <c r="I118" i="32"/>
  <c r="J238" i="32"/>
  <c r="J78" i="32"/>
  <c r="I238" i="32"/>
  <c r="I38" i="32"/>
  <c r="J158" i="32"/>
  <c r="I198" i="32"/>
  <c r="I158" i="32"/>
  <c r="I278" i="32"/>
  <c r="G158" i="32"/>
  <c r="G198" i="32"/>
  <c r="G118" i="32"/>
  <c r="G238" i="32"/>
  <c r="H238" i="32"/>
  <c r="H278" i="32"/>
  <c r="H198" i="32"/>
  <c r="H158" i="32"/>
  <c r="G38" i="32"/>
  <c r="G278" i="32"/>
  <c r="J278" i="31"/>
  <c r="J238" i="31"/>
  <c r="J198" i="31"/>
  <c r="J158" i="31"/>
  <c r="J38" i="31"/>
  <c r="I278" i="31"/>
  <c r="I238" i="31"/>
  <c r="I198" i="31"/>
  <c r="I158" i="31"/>
  <c r="I118" i="31"/>
  <c r="I78" i="31"/>
  <c r="I38" i="31"/>
  <c r="J118" i="31"/>
  <c r="J78" i="31"/>
  <c r="G238" i="31"/>
  <c r="H198" i="31"/>
  <c r="H78" i="31"/>
  <c r="G278" i="31"/>
  <c r="H118" i="31"/>
  <c r="H278" i="31"/>
  <c r="H158" i="31"/>
  <c r="G78" i="31"/>
  <c r="H38" i="31"/>
  <c r="G118" i="31"/>
  <c r="I144" i="30"/>
  <c r="J64" i="30"/>
  <c r="I139" i="27"/>
  <c r="J253" i="27"/>
  <c r="J173" i="27"/>
  <c r="J93" i="27"/>
  <c r="J13" i="27"/>
  <c r="I253" i="27"/>
  <c r="I173" i="27"/>
  <c r="I93" i="27"/>
  <c r="I13" i="27"/>
  <c r="J53" i="27"/>
  <c r="I53" i="27"/>
  <c r="J213" i="27"/>
  <c r="I213" i="27"/>
  <c r="J133" i="27"/>
  <c r="H53" i="27"/>
  <c r="H213" i="27"/>
  <c r="H133" i="27"/>
  <c r="G133" i="27"/>
  <c r="G53" i="27"/>
  <c r="G213" i="27"/>
  <c r="J283" i="32"/>
  <c r="J243" i="32"/>
  <c r="J203" i="32"/>
  <c r="J163" i="32"/>
  <c r="J123" i="32"/>
  <c r="J83" i="32"/>
  <c r="J43" i="32"/>
  <c r="I283" i="32"/>
  <c r="I243" i="32"/>
  <c r="I203" i="32"/>
  <c r="I163" i="32"/>
  <c r="I123" i="32"/>
  <c r="I83" i="32"/>
  <c r="I43" i="32"/>
  <c r="H243" i="32"/>
  <c r="G43" i="32"/>
  <c r="H83" i="32"/>
  <c r="G243" i="32"/>
  <c r="G203" i="32"/>
  <c r="H283" i="32"/>
  <c r="H163" i="32"/>
  <c r="G163" i="32"/>
  <c r="H203" i="32"/>
  <c r="H43" i="32"/>
  <c r="J259" i="32"/>
  <c r="J219" i="32"/>
  <c r="J179" i="32"/>
  <c r="J139" i="32"/>
  <c r="J99" i="32"/>
  <c r="J59" i="32"/>
  <c r="J19" i="32"/>
  <c r="I259" i="32"/>
  <c r="I219" i="32"/>
  <c r="I179" i="32"/>
  <c r="I139" i="32"/>
  <c r="I99" i="32"/>
  <c r="I59" i="32"/>
  <c r="I19" i="32"/>
  <c r="H259" i="32"/>
  <c r="G179" i="32"/>
  <c r="H219" i="32"/>
  <c r="G219" i="32"/>
  <c r="H59" i="32"/>
  <c r="H179" i="32"/>
  <c r="H139" i="32"/>
  <c r="G19" i="32"/>
  <c r="H99" i="32"/>
  <c r="G99" i="32"/>
  <c r="G139" i="32"/>
  <c r="J103" i="26"/>
  <c r="I223" i="26"/>
  <c r="I143" i="26"/>
  <c r="I63" i="26"/>
  <c r="J263" i="26"/>
  <c r="J143" i="26"/>
  <c r="I263" i="26"/>
  <c r="I183" i="26"/>
  <c r="I103" i="26"/>
  <c r="I23" i="26"/>
  <c r="J223" i="26"/>
  <c r="J23" i="26"/>
  <c r="J63" i="26"/>
  <c r="G223" i="26"/>
  <c r="H143" i="26"/>
  <c r="H103" i="26"/>
  <c r="G143" i="26"/>
  <c r="H183" i="26"/>
  <c r="H63" i="26"/>
  <c r="G263" i="26"/>
  <c r="G103" i="26"/>
  <c r="J183" i="26"/>
  <c r="H23" i="26"/>
  <c r="G183" i="26"/>
  <c r="G63" i="26"/>
  <c r="I278" i="25"/>
  <c r="I118" i="25"/>
  <c r="J278" i="25"/>
  <c r="J118" i="25"/>
  <c r="I198" i="25"/>
  <c r="J78" i="25"/>
  <c r="I78" i="25"/>
  <c r="J198" i="25"/>
  <c r="I238" i="25"/>
  <c r="I38" i="25"/>
  <c r="J158" i="25"/>
  <c r="G158" i="25"/>
  <c r="G118" i="25"/>
  <c r="G78" i="25"/>
  <c r="H38" i="25"/>
  <c r="H78" i="25"/>
  <c r="H198" i="25"/>
  <c r="J238" i="25"/>
  <c r="J38" i="25"/>
  <c r="G38" i="25"/>
  <c r="G238" i="25"/>
  <c r="J45" i="37"/>
  <c r="I45" i="37"/>
  <c r="I245" i="37"/>
  <c r="H125" i="37"/>
  <c r="G125" i="37"/>
  <c r="G205" i="37"/>
  <c r="J205" i="37"/>
  <c r="I125" i="37"/>
  <c r="J165" i="37"/>
  <c r="I165" i="37"/>
  <c r="H205" i="37"/>
  <c r="H45" i="37"/>
  <c r="G45" i="37"/>
  <c r="G5" i="37"/>
  <c r="I5" i="37"/>
  <c r="H245" i="37"/>
  <c r="G85" i="37"/>
  <c r="J125" i="37"/>
  <c r="J5" i="37"/>
  <c r="H165" i="37"/>
  <c r="G165" i="37"/>
  <c r="J129" i="37"/>
  <c r="I169" i="37"/>
  <c r="I49" i="37"/>
  <c r="H129" i="37"/>
  <c r="G169" i="37"/>
  <c r="G89" i="37"/>
  <c r="J209" i="37"/>
  <c r="J49" i="37"/>
  <c r="I129" i="37"/>
  <c r="I209" i="37"/>
  <c r="H209" i="37"/>
  <c r="G249" i="37"/>
  <c r="H89" i="37"/>
  <c r="G9" i="37"/>
  <c r="J249" i="37"/>
  <c r="J9" i="37"/>
  <c r="H249" i="37"/>
  <c r="G129" i="37"/>
  <c r="J169" i="37"/>
  <c r="I89" i="37"/>
  <c r="H169" i="37"/>
  <c r="H49" i="37"/>
  <c r="J253" i="37"/>
  <c r="I173" i="37"/>
  <c r="I13" i="37"/>
  <c r="J53" i="37"/>
  <c r="H133" i="37"/>
  <c r="G253" i="37"/>
  <c r="G213" i="37"/>
  <c r="J93" i="37"/>
  <c r="I93" i="37"/>
  <c r="I213" i="37"/>
  <c r="J13" i="37"/>
  <c r="H213" i="37"/>
  <c r="H53" i="37"/>
  <c r="H13" i="37"/>
  <c r="J173" i="37"/>
  <c r="H253" i="37"/>
  <c r="G53" i="37"/>
  <c r="I253" i="37"/>
  <c r="J213" i="37"/>
  <c r="H173" i="37"/>
  <c r="G133" i="37"/>
  <c r="J137" i="37"/>
  <c r="I217" i="37"/>
  <c r="I57" i="37"/>
  <c r="H137" i="37"/>
  <c r="G177" i="37"/>
  <c r="G97" i="37"/>
  <c r="J217" i="37"/>
  <c r="J17" i="37"/>
  <c r="I137" i="37"/>
  <c r="I177" i="37"/>
  <c r="H217" i="37"/>
  <c r="G257" i="37"/>
  <c r="H97" i="37"/>
  <c r="G17" i="37"/>
  <c r="J257" i="37"/>
  <c r="J57" i="37"/>
  <c r="H257" i="37"/>
  <c r="G137" i="37"/>
  <c r="J177" i="37"/>
  <c r="I97" i="37"/>
  <c r="H177" i="37"/>
  <c r="H57" i="37"/>
  <c r="J61" i="37"/>
  <c r="I61" i="37"/>
  <c r="I181" i="37"/>
  <c r="H141" i="37"/>
  <c r="G221" i="37"/>
  <c r="G21" i="37"/>
  <c r="J221" i="37"/>
  <c r="I141" i="37"/>
  <c r="J181" i="37"/>
  <c r="I261" i="37"/>
  <c r="H221" i="37"/>
  <c r="H61" i="37"/>
  <c r="G261" i="37"/>
  <c r="G181" i="37"/>
  <c r="I21" i="37"/>
  <c r="H261" i="37"/>
  <c r="G61" i="37"/>
  <c r="J141" i="37"/>
  <c r="J101" i="37"/>
  <c r="H181" i="37"/>
  <c r="J145" i="37"/>
  <c r="I265" i="37"/>
  <c r="I105" i="37"/>
  <c r="H145" i="37"/>
  <c r="G185" i="37"/>
  <c r="G105" i="37"/>
  <c r="J225" i="37"/>
  <c r="J65" i="37"/>
  <c r="J25" i="37"/>
  <c r="I25" i="37"/>
  <c r="H225" i="37"/>
  <c r="G265" i="37"/>
  <c r="H105" i="37"/>
  <c r="H25" i="37"/>
  <c r="J265" i="37"/>
  <c r="I185" i="37"/>
  <c r="H265" i="37"/>
  <c r="G145" i="37"/>
  <c r="J185" i="37"/>
  <c r="I145" i="37"/>
  <c r="H185" i="37"/>
  <c r="H65" i="37"/>
  <c r="J29" i="37"/>
  <c r="J189" i="37"/>
  <c r="I149" i="37"/>
  <c r="H149" i="37"/>
  <c r="G189" i="37"/>
  <c r="G149" i="37"/>
  <c r="I269" i="37"/>
  <c r="I69" i="37"/>
  <c r="J149" i="37"/>
  <c r="H229" i="37"/>
  <c r="H69" i="37"/>
  <c r="G229" i="37"/>
  <c r="J69" i="37"/>
  <c r="I109" i="37"/>
  <c r="H269" i="37"/>
  <c r="G69" i="37"/>
  <c r="J269" i="37"/>
  <c r="I29" i="37"/>
  <c r="H189" i="37"/>
  <c r="G269" i="37"/>
  <c r="J153" i="37"/>
  <c r="I153" i="37"/>
  <c r="I193" i="37"/>
  <c r="H273" i="37"/>
  <c r="G153" i="37"/>
  <c r="G113" i="37"/>
  <c r="J233" i="37"/>
  <c r="J33" i="37"/>
  <c r="I73" i="37"/>
  <c r="J73" i="37"/>
  <c r="H193" i="37"/>
  <c r="G233" i="37"/>
  <c r="H73" i="37"/>
  <c r="G33" i="37"/>
  <c r="J273" i="37"/>
  <c r="I113" i="37"/>
  <c r="H233" i="37"/>
  <c r="H113" i="37"/>
  <c r="J193" i="37"/>
  <c r="I33" i="37"/>
  <c r="H153" i="37"/>
  <c r="J77" i="37"/>
  <c r="J237" i="37"/>
  <c r="I117" i="37"/>
  <c r="J277" i="37"/>
  <c r="H197" i="37"/>
  <c r="G117" i="37"/>
  <c r="G237" i="37"/>
  <c r="I237" i="37"/>
  <c r="I37" i="37"/>
  <c r="I197" i="37"/>
  <c r="H277" i="37"/>
  <c r="H117" i="37"/>
  <c r="G77" i="37"/>
  <c r="G277" i="37"/>
  <c r="J37" i="37"/>
  <c r="I77" i="37"/>
  <c r="G157" i="37"/>
  <c r="I277" i="37"/>
  <c r="H237" i="37"/>
  <c r="G197" i="37"/>
  <c r="J161" i="37"/>
  <c r="I281" i="37"/>
  <c r="I41" i="37"/>
  <c r="H281" i="37"/>
  <c r="G281" i="37"/>
  <c r="H121" i="37"/>
  <c r="J241" i="37"/>
  <c r="J81" i="37"/>
  <c r="I121" i="37"/>
  <c r="I241" i="37"/>
  <c r="H201" i="37"/>
  <c r="G201" i="37"/>
  <c r="G41" i="37"/>
  <c r="J281" i="37"/>
  <c r="I201" i="37"/>
  <c r="H241" i="37"/>
  <c r="H81" i="37"/>
  <c r="J201" i="37"/>
  <c r="I81" i="37"/>
  <c r="H161" i="37"/>
  <c r="G121" i="37"/>
  <c r="H263" i="26"/>
  <c r="G173" i="27"/>
  <c r="G13" i="27"/>
  <c r="H248" i="27"/>
  <c r="G58" i="27"/>
  <c r="G123" i="32"/>
  <c r="H63" i="30"/>
  <c r="H238" i="31"/>
  <c r="H13" i="30"/>
  <c r="G78" i="32"/>
  <c r="G68" i="32"/>
  <c r="J283" i="30"/>
  <c r="J243" i="30"/>
  <c r="J203" i="30"/>
  <c r="J163" i="30"/>
  <c r="J123" i="30"/>
  <c r="J83" i="30"/>
  <c r="J43" i="30"/>
  <c r="I283" i="30"/>
  <c r="I243" i="30"/>
  <c r="I203" i="30"/>
  <c r="I163" i="30"/>
  <c r="I123" i="30"/>
  <c r="I83" i="30"/>
  <c r="I43" i="30"/>
  <c r="G283" i="30"/>
  <c r="G243" i="30"/>
  <c r="G163" i="30"/>
  <c r="H243" i="30"/>
  <c r="G83" i="30"/>
  <c r="G203" i="30"/>
  <c r="H283" i="30"/>
  <c r="H43" i="30"/>
  <c r="H123" i="30"/>
  <c r="H203" i="30"/>
  <c r="G101" i="37"/>
  <c r="G193" i="37"/>
  <c r="G225" i="37"/>
  <c r="G109" i="37"/>
  <c r="G217" i="37"/>
  <c r="G161" i="37"/>
  <c r="G93" i="37"/>
  <c r="G209" i="37"/>
  <c r="H77" i="37"/>
  <c r="I101" i="37"/>
  <c r="I233" i="37"/>
  <c r="I189" i="37"/>
  <c r="I85" i="37"/>
  <c r="I53" i="37"/>
  <c r="I249" i="37"/>
  <c r="I157" i="37"/>
  <c r="J283" i="27"/>
  <c r="J243" i="27"/>
  <c r="J163" i="27"/>
  <c r="J83" i="27"/>
  <c r="I243" i="27"/>
  <c r="I163" i="27"/>
  <c r="I83" i="27"/>
  <c r="I203" i="27"/>
  <c r="J43" i="27"/>
  <c r="I43" i="27"/>
  <c r="I283" i="27"/>
  <c r="I123" i="27"/>
  <c r="H123" i="27"/>
  <c r="G43" i="27"/>
  <c r="H163" i="27"/>
  <c r="H83" i="27"/>
  <c r="J237" i="26"/>
  <c r="J157" i="26"/>
  <c r="J77" i="26"/>
  <c r="J117" i="26"/>
  <c r="I197" i="26"/>
  <c r="I117" i="26"/>
  <c r="I37" i="26"/>
  <c r="J277" i="26"/>
  <c r="I277" i="26"/>
  <c r="I237" i="26"/>
  <c r="I157" i="26"/>
  <c r="I77" i="26"/>
  <c r="J37" i="26"/>
  <c r="G37" i="26"/>
  <c r="G237" i="26"/>
  <c r="H157" i="26"/>
  <c r="H277" i="26"/>
  <c r="H237" i="26"/>
  <c r="H37" i="26"/>
  <c r="J197" i="26"/>
  <c r="G117" i="26"/>
  <c r="G197" i="26"/>
  <c r="J71" i="26"/>
  <c r="J228" i="23"/>
  <c r="J188" i="23"/>
  <c r="J148" i="23"/>
  <c r="J68" i="23"/>
  <c r="J28" i="23"/>
  <c r="I228" i="23"/>
  <c r="I188" i="23"/>
  <c r="I148" i="23"/>
  <c r="I108" i="23"/>
  <c r="I68" i="23"/>
  <c r="I28" i="23"/>
  <c r="G228" i="23"/>
  <c r="G108" i="23"/>
  <c r="G28" i="23"/>
  <c r="H228" i="23"/>
  <c r="G188" i="23"/>
  <c r="J248" i="27"/>
  <c r="J168" i="27"/>
  <c r="J88" i="27"/>
  <c r="J8" i="27"/>
  <c r="I248" i="27"/>
  <c r="I168" i="27"/>
  <c r="I88" i="27"/>
  <c r="I8" i="27"/>
  <c r="J128" i="27"/>
  <c r="I128" i="27"/>
  <c r="J208" i="27"/>
  <c r="J48" i="27"/>
  <c r="I208" i="27"/>
  <c r="G128" i="27"/>
  <c r="G48" i="27"/>
  <c r="G208" i="27"/>
  <c r="I48" i="27"/>
  <c r="G168" i="27"/>
  <c r="G88" i="27"/>
  <c r="H8" i="27"/>
  <c r="G248" i="27"/>
  <c r="J258" i="27"/>
  <c r="J218" i="27"/>
  <c r="J178" i="27"/>
  <c r="J138" i="27"/>
  <c r="J98" i="27"/>
  <c r="J58" i="27"/>
  <c r="J18" i="27"/>
  <c r="I258" i="27"/>
  <c r="I218" i="27"/>
  <c r="I178" i="27"/>
  <c r="I138" i="27"/>
  <c r="I98" i="27"/>
  <c r="I58" i="27"/>
  <c r="I18" i="27"/>
  <c r="H258" i="27"/>
  <c r="H178" i="27"/>
  <c r="H98" i="27"/>
  <c r="G18" i="27"/>
  <c r="H218" i="27"/>
  <c r="H138" i="27"/>
  <c r="H58" i="27"/>
  <c r="J218" i="32"/>
  <c r="J138" i="32"/>
  <c r="J58" i="32"/>
  <c r="I258" i="32"/>
  <c r="I218" i="32"/>
  <c r="I178" i="32"/>
  <c r="I138" i="32"/>
  <c r="J178" i="32"/>
  <c r="J18" i="32"/>
  <c r="I18" i="32"/>
  <c r="J98" i="32"/>
  <c r="I58" i="32"/>
  <c r="I98" i="32"/>
  <c r="J258" i="32"/>
  <c r="H258" i="32"/>
  <c r="G98" i="32"/>
  <c r="G218" i="32"/>
  <c r="G178" i="32"/>
  <c r="H18" i="32"/>
  <c r="H178" i="32"/>
  <c r="H138" i="32"/>
  <c r="H58" i="32"/>
  <c r="H218" i="32"/>
  <c r="G258" i="32"/>
  <c r="J264" i="32"/>
  <c r="J224" i="32"/>
  <c r="J184" i="32"/>
  <c r="J144" i="32"/>
  <c r="J104" i="32"/>
  <c r="J64" i="32"/>
  <c r="J24" i="32"/>
  <c r="I224" i="32"/>
  <c r="I104" i="32"/>
  <c r="I24" i="32"/>
  <c r="I264" i="32"/>
  <c r="I144" i="32"/>
  <c r="I184" i="32"/>
  <c r="I64" i="32"/>
  <c r="G224" i="32"/>
  <c r="G144" i="32"/>
  <c r="G64" i="32"/>
  <c r="H264" i="32"/>
  <c r="H184" i="32"/>
  <c r="H104" i="32"/>
  <c r="H24" i="32"/>
  <c r="H144" i="32"/>
  <c r="G264" i="32"/>
  <c r="G104" i="32"/>
  <c r="H268" i="23"/>
  <c r="H158" i="25"/>
  <c r="G148" i="23"/>
  <c r="G268" i="23"/>
  <c r="H73" i="26"/>
  <c r="H238" i="25"/>
  <c r="G68" i="23"/>
  <c r="G253" i="27"/>
  <c r="G93" i="27"/>
  <c r="G8" i="27"/>
  <c r="H168" i="27"/>
  <c r="G138" i="27"/>
  <c r="G83" i="32"/>
  <c r="G259" i="32"/>
  <c r="G263" i="30"/>
  <c r="G18" i="32"/>
  <c r="G198" i="31"/>
  <c r="G133" i="30"/>
  <c r="H78" i="32"/>
  <c r="H108" i="32"/>
  <c r="H224" i="32"/>
  <c r="J248" i="32"/>
  <c r="J208" i="32"/>
  <c r="J168" i="32"/>
  <c r="J128" i="32"/>
  <c r="J88" i="32"/>
  <c r="J48" i="32"/>
  <c r="J8" i="32"/>
  <c r="I208" i="32"/>
  <c r="I48" i="32"/>
  <c r="I88" i="32"/>
  <c r="I168" i="32"/>
  <c r="I128" i="32"/>
  <c r="I8" i="32"/>
  <c r="I248" i="32"/>
  <c r="G208" i="32"/>
  <c r="G128" i="32"/>
  <c r="G48" i="32"/>
  <c r="H248" i="32"/>
  <c r="H168" i="32"/>
  <c r="H88" i="32"/>
  <c r="H8" i="32"/>
  <c r="H128" i="32"/>
  <c r="G248" i="32"/>
  <c r="G88" i="32"/>
  <c r="G141" i="37"/>
  <c r="H33" i="37"/>
  <c r="G25" i="37"/>
  <c r="H29" i="37"/>
  <c r="H17" i="37"/>
  <c r="H41" i="37"/>
  <c r="G13" i="37"/>
  <c r="H9" i="37"/>
  <c r="G37" i="37"/>
  <c r="H5" i="37"/>
  <c r="J21" i="37"/>
  <c r="I225" i="37"/>
  <c r="I229" i="37"/>
  <c r="J245" i="37"/>
  <c r="I161" i="37"/>
  <c r="J117" i="37"/>
  <c r="I257" i="37"/>
  <c r="I158" i="25"/>
  <c r="J278" i="30"/>
  <c r="J238" i="30"/>
  <c r="J198" i="30"/>
  <c r="J158" i="30"/>
  <c r="J118" i="30"/>
  <c r="J78" i="30"/>
  <c r="J38" i="30"/>
  <c r="I278" i="30"/>
  <c r="I238" i="30"/>
  <c r="I198" i="30"/>
  <c r="I158" i="30"/>
  <c r="I118" i="30"/>
  <c r="I78" i="30"/>
  <c r="I38" i="30"/>
  <c r="G158" i="30"/>
  <c r="H198" i="30"/>
  <c r="G198" i="30"/>
  <c r="G38" i="30"/>
  <c r="G278" i="30"/>
  <c r="G118" i="30"/>
  <c r="J252" i="30"/>
  <c r="J92" i="30"/>
  <c r="I252" i="30"/>
  <c r="I92" i="30"/>
  <c r="J172" i="30"/>
  <c r="J12" i="30"/>
  <c r="I172" i="30"/>
  <c r="I12" i="30"/>
  <c r="J132" i="30"/>
  <c r="I132" i="30"/>
  <c r="J52" i="30"/>
  <c r="J212" i="30"/>
  <c r="H212" i="30"/>
  <c r="G12" i="30"/>
  <c r="H132" i="30"/>
  <c r="I52" i="30"/>
  <c r="G52" i="30"/>
  <c r="G132" i="30"/>
  <c r="H92" i="30"/>
  <c r="H52" i="30"/>
  <c r="J153" i="27"/>
  <c r="I273" i="27"/>
  <c r="I153" i="27"/>
  <c r="J233" i="27"/>
  <c r="J113" i="27"/>
  <c r="I113" i="27"/>
  <c r="J193" i="27"/>
  <c r="I73" i="27"/>
  <c r="J33" i="27"/>
  <c r="J73" i="27"/>
  <c r="I193" i="27"/>
  <c r="H63" i="27"/>
  <c r="G63" i="27"/>
  <c r="G183" i="27"/>
  <c r="G263" i="27"/>
  <c r="G113" i="27"/>
  <c r="G193" i="27"/>
  <c r="G273" i="27"/>
  <c r="H113" i="27"/>
  <c r="J248" i="26"/>
  <c r="J168" i="26"/>
  <c r="J88" i="26"/>
  <c r="J8" i="26"/>
  <c r="I248" i="26"/>
  <c r="I208" i="26"/>
  <c r="I168" i="26"/>
  <c r="I128" i="26"/>
  <c r="I88" i="26"/>
  <c r="I48" i="26"/>
  <c r="I8" i="26"/>
  <c r="J128" i="26"/>
  <c r="J208" i="26"/>
  <c r="J48" i="26"/>
  <c r="J274" i="26"/>
  <c r="J234" i="26"/>
  <c r="J194" i="26"/>
  <c r="J154" i="26"/>
  <c r="J114" i="26"/>
  <c r="J74" i="26"/>
  <c r="J34" i="26"/>
  <c r="I274" i="26"/>
  <c r="I234" i="26"/>
  <c r="I154" i="26"/>
  <c r="I74" i="26"/>
  <c r="I194" i="26"/>
  <c r="I114" i="26"/>
  <c r="I34" i="26"/>
  <c r="H154" i="26"/>
  <c r="J228" i="27"/>
  <c r="J188" i="27"/>
  <c r="J68" i="27"/>
  <c r="I188" i="27"/>
  <c r="I68" i="27"/>
  <c r="J28" i="27"/>
  <c r="I228" i="27"/>
  <c r="I28" i="27"/>
  <c r="J268" i="27"/>
  <c r="J108" i="27"/>
  <c r="J148" i="27"/>
  <c r="I268" i="27"/>
  <c r="I108" i="27"/>
  <c r="G238" i="30"/>
  <c r="H278" i="30"/>
  <c r="G172" i="30"/>
  <c r="G212" i="30"/>
  <c r="I158" i="33"/>
  <c r="J238" i="33"/>
  <c r="J78" i="33"/>
  <c r="I278" i="33"/>
  <c r="J198" i="33"/>
  <c r="J118" i="33"/>
  <c r="I78" i="33"/>
  <c r="I38" i="33"/>
  <c r="H118" i="33"/>
  <c r="G118" i="33"/>
  <c r="H78" i="33"/>
  <c r="J214" i="32"/>
  <c r="J134" i="32"/>
  <c r="J54" i="32"/>
  <c r="I94" i="32"/>
  <c r="I14" i="32"/>
  <c r="I54" i="32"/>
  <c r="J174" i="32"/>
  <c r="J14" i="32"/>
  <c r="I254" i="32"/>
  <c r="I174" i="32"/>
  <c r="J94" i="32"/>
  <c r="I214" i="32"/>
  <c r="J254" i="32"/>
  <c r="I134" i="32"/>
  <c r="G214" i="32"/>
  <c r="G254" i="32"/>
  <c r="H54" i="32"/>
  <c r="G174" i="32"/>
  <c r="H174" i="32"/>
  <c r="H134" i="32"/>
  <c r="G134" i="32"/>
  <c r="G198" i="38"/>
  <c r="G118" i="38"/>
  <c r="J78" i="38"/>
  <c r="J58" i="31"/>
  <c r="G58" i="31"/>
  <c r="J168" i="30"/>
  <c r="J8" i="30"/>
  <c r="I168" i="30"/>
  <c r="I8" i="30"/>
  <c r="J248" i="30"/>
  <c r="J88" i="30"/>
  <c r="I248" i="30"/>
  <c r="I88" i="30"/>
  <c r="J208" i="30"/>
  <c r="I208" i="30"/>
  <c r="J48" i="30"/>
  <c r="I48" i="30"/>
  <c r="J128" i="30"/>
  <c r="G208" i="30"/>
  <c r="G128" i="30"/>
  <c r="G48" i="30"/>
  <c r="H248" i="30"/>
  <c r="H168" i="30"/>
  <c r="H88" i="30"/>
  <c r="H8" i="30"/>
  <c r="J263" i="32"/>
  <c r="J223" i="32"/>
  <c r="J183" i="32"/>
  <c r="J143" i="32"/>
  <c r="J103" i="32"/>
  <c r="J63" i="32"/>
  <c r="J23" i="32"/>
  <c r="I263" i="32"/>
  <c r="I223" i="32"/>
  <c r="I183" i="32"/>
  <c r="I143" i="32"/>
  <c r="I103" i="32"/>
  <c r="I63" i="32"/>
  <c r="I23" i="32"/>
  <c r="G103" i="32"/>
  <c r="G23" i="32"/>
  <c r="H263" i="32"/>
  <c r="G63" i="32"/>
  <c r="H23" i="32"/>
  <c r="H103" i="32"/>
  <c r="G143" i="32"/>
  <c r="J199" i="26"/>
  <c r="J127" i="37"/>
  <c r="I167" i="37"/>
  <c r="I47" i="37"/>
  <c r="H127" i="37"/>
  <c r="G167" i="37"/>
  <c r="H7" i="37"/>
  <c r="J207" i="37"/>
  <c r="J47" i="37"/>
  <c r="I127" i="37"/>
  <c r="I7" i="37"/>
  <c r="H207" i="37"/>
  <c r="G247" i="37"/>
  <c r="H87" i="37"/>
  <c r="G87" i="37"/>
  <c r="J131" i="37"/>
  <c r="I211" i="37"/>
  <c r="I91" i="37"/>
  <c r="H131" i="37"/>
  <c r="G11" i="37"/>
  <c r="G171" i="37"/>
  <c r="J211" i="37"/>
  <c r="J11" i="37"/>
  <c r="J51" i="37"/>
  <c r="I171" i="37"/>
  <c r="H211" i="37"/>
  <c r="H51" i="37"/>
  <c r="G251" i="37"/>
  <c r="G91" i="37"/>
  <c r="J135" i="37"/>
  <c r="I95" i="37"/>
  <c r="H135" i="37"/>
  <c r="G175" i="37"/>
  <c r="H15" i="37"/>
  <c r="J215" i="37"/>
  <c r="J55" i="37"/>
  <c r="I255" i="37"/>
  <c r="I15" i="37"/>
  <c r="H215" i="37"/>
  <c r="G255" i="37"/>
  <c r="H95" i="37"/>
  <c r="G95" i="37"/>
  <c r="J139" i="37"/>
  <c r="I179" i="37"/>
  <c r="I139" i="37"/>
  <c r="H139" i="37"/>
  <c r="H19" i="37"/>
  <c r="G219" i="37"/>
  <c r="J219" i="37"/>
  <c r="J59" i="37"/>
  <c r="I219" i="37"/>
  <c r="I59" i="37"/>
  <c r="H219" i="37"/>
  <c r="H99" i="37"/>
  <c r="G139" i="37"/>
  <c r="J143" i="37"/>
  <c r="I183" i="37"/>
  <c r="I63" i="37"/>
  <c r="H143" i="37"/>
  <c r="G183" i="37"/>
  <c r="H23" i="37"/>
  <c r="J223" i="37"/>
  <c r="J23" i="37"/>
  <c r="I143" i="37"/>
  <c r="I23" i="37"/>
  <c r="H223" i="37"/>
  <c r="G263" i="37"/>
  <c r="H103" i="37"/>
  <c r="G103" i="37"/>
  <c r="J147" i="37"/>
  <c r="J67" i="37"/>
  <c r="I147" i="37"/>
  <c r="H147" i="37"/>
  <c r="G27" i="37"/>
  <c r="G187" i="37"/>
  <c r="J227" i="37"/>
  <c r="J27" i="37"/>
  <c r="I27" i="37"/>
  <c r="I67" i="37"/>
  <c r="H227" i="37"/>
  <c r="H67" i="37"/>
  <c r="G267" i="37"/>
  <c r="G107" i="37"/>
  <c r="J151" i="37"/>
  <c r="I71" i="37"/>
  <c r="H151" i="37"/>
  <c r="G191" i="37"/>
  <c r="H31" i="37"/>
  <c r="J231" i="37"/>
  <c r="J71" i="37"/>
  <c r="I151" i="37"/>
  <c r="J31" i="37"/>
  <c r="H231" i="37"/>
  <c r="G271" i="37"/>
  <c r="H111" i="37"/>
  <c r="G111" i="37"/>
  <c r="J155" i="37"/>
  <c r="I275" i="37"/>
  <c r="I115" i="37"/>
  <c r="H275" i="37"/>
  <c r="G35" i="37"/>
  <c r="G155" i="37"/>
  <c r="J235" i="37"/>
  <c r="J75" i="37"/>
  <c r="J35" i="37"/>
  <c r="I35" i="37"/>
  <c r="H195" i="37"/>
  <c r="H75" i="37"/>
  <c r="G235" i="37"/>
  <c r="J159" i="37"/>
  <c r="I279" i="37"/>
  <c r="I79" i="37"/>
  <c r="H159" i="37"/>
  <c r="G199" i="37"/>
  <c r="H39" i="37"/>
  <c r="J239" i="37"/>
  <c r="J39" i="37"/>
  <c r="I159" i="37"/>
  <c r="H239" i="37"/>
  <c r="G279" i="37"/>
  <c r="H119" i="37"/>
  <c r="G119" i="37"/>
  <c r="J163" i="37"/>
  <c r="I123" i="37"/>
  <c r="H163" i="37"/>
  <c r="H43" i="37"/>
  <c r="G203" i="37"/>
  <c r="J243" i="37"/>
  <c r="J83" i="37"/>
  <c r="I163" i="37"/>
  <c r="I43" i="37"/>
  <c r="H243" i="37"/>
  <c r="G283" i="37"/>
  <c r="G123" i="37"/>
  <c r="I38" i="38"/>
  <c r="J158" i="38"/>
  <c r="I212" i="30"/>
  <c r="J103" i="27"/>
  <c r="I103" i="27"/>
  <c r="J223" i="27"/>
  <c r="J143" i="27"/>
  <c r="I263" i="27"/>
  <c r="I143" i="27"/>
  <c r="J23" i="27"/>
  <c r="J263" i="27"/>
  <c r="J63" i="27"/>
  <c r="I183" i="27"/>
  <c r="I223" i="27"/>
  <c r="I23" i="27"/>
  <c r="I33" i="27"/>
  <c r="G74" i="26"/>
  <c r="H34" i="26"/>
  <c r="G194" i="26"/>
  <c r="G154" i="26"/>
  <c r="G143" i="27"/>
  <c r="H103" i="27"/>
  <c r="G223" i="27"/>
  <c r="H148" i="27"/>
  <c r="H268" i="27"/>
  <c r="G28" i="27"/>
  <c r="G148" i="27"/>
  <c r="H33" i="27"/>
  <c r="G153" i="27"/>
  <c r="G233" i="27"/>
  <c r="J246" i="27"/>
  <c r="J206" i="27"/>
  <c r="J166" i="27"/>
  <c r="J126" i="27"/>
  <c r="J86" i="27"/>
  <c r="J46" i="27"/>
  <c r="J6" i="27"/>
  <c r="I246" i="27"/>
  <c r="I206" i="27"/>
  <c r="I166" i="27"/>
  <c r="I126" i="27"/>
  <c r="I86" i="27"/>
  <c r="I46" i="27"/>
  <c r="I6" i="27"/>
  <c r="J278" i="27"/>
  <c r="J238" i="27"/>
  <c r="J198" i="27"/>
  <c r="J158" i="27"/>
  <c r="J118" i="27"/>
  <c r="J78" i="27"/>
  <c r="J38" i="27"/>
  <c r="I278" i="27"/>
  <c r="I238" i="27"/>
  <c r="I198" i="27"/>
  <c r="I158" i="27"/>
  <c r="I118" i="27"/>
  <c r="I78" i="27"/>
  <c r="I38" i="27"/>
  <c r="H238" i="30"/>
  <c r="H158" i="30"/>
  <c r="H172" i="30"/>
  <c r="J273" i="30"/>
  <c r="J233" i="30"/>
  <c r="J193" i="30"/>
  <c r="J153" i="30"/>
  <c r="J113" i="30"/>
  <c r="J73" i="30"/>
  <c r="J33" i="30"/>
  <c r="I273" i="30"/>
  <c r="I233" i="30"/>
  <c r="I193" i="30"/>
  <c r="I153" i="30"/>
  <c r="I113" i="30"/>
  <c r="I73" i="30"/>
  <c r="I33" i="30"/>
  <c r="G273" i="30"/>
  <c r="G193" i="30"/>
  <c r="H153" i="30"/>
  <c r="H33" i="30"/>
  <c r="H273" i="30"/>
  <c r="G113" i="30"/>
  <c r="G153" i="30"/>
  <c r="G33" i="30"/>
  <c r="J93" i="31"/>
  <c r="I53" i="31"/>
  <c r="I93" i="31"/>
  <c r="I13" i="31"/>
  <c r="J213" i="31"/>
  <c r="J13" i="31"/>
  <c r="I253" i="31"/>
  <c r="I173" i="31"/>
  <c r="J253" i="31"/>
  <c r="I133" i="31"/>
  <c r="I213" i="31"/>
  <c r="J173" i="31"/>
  <c r="J53" i="31"/>
  <c r="J133" i="31"/>
  <c r="H253" i="31"/>
  <c r="G93" i="31"/>
  <c r="G213" i="31"/>
  <c r="G253" i="31"/>
  <c r="G13" i="31"/>
  <c r="G53" i="31"/>
  <c r="H173" i="31"/>
  <c r="I228" i="26"/>
  <c r="I188" i="26"/>
  <c r="I148" i="26"/>
  <c r="I108" i="26"/>
  <c r="I68" i="26"/>
  <c r="I28" i="26"/>
  <c r="J188" i="26"/>
  <c r="J68" i="26"/>
  <c r="J228" i="26"/>
  <c r="J28" i="26"/>
  <c r="J108" i="26"/>
  <c r="J148" i="26"/>
  <c r="I268" i="26"/>
  <c r="J238" i="23"/>
  <c r="J78" i="23"/>
  <c r="I238" i="23"/>
  <c r="I78" i="23"/>
  <c r="J278" i="23"/>
  <c r="J118" i="23"/>
  <c r="I278" i="23"/>
  <c r="I118" i="23"/>
  <c r="J158" i="23"/>
  <c r="I158" i="23"/>
  <c r="J188" i="30"/>
  <c r="J28" i="30"/>
  <c r="I188" i="30"/>
  <c r="I28" i="30"/>
  <c r="J268" i="30"/>
  <c r="J108" i="30"/>
  <c r="I268" i="30"/>
  <c r="I108" i="30"/>
  <c r="J228" i="30"/>
  <c r="I228" i="30"/>
  <c r="J68" i="30"/>
  <c r="I68" i="30"/>
  <c r="I148" i="30"/>
  <c r="G268" i="30"/>
  <c r="H68" i="30"/>
  <c r="H108" i="30"/>
  <c r="H188" i="30"/>
  <c r="H148" i="30"/>
  <c r="G188" i="30"/>
  <c r="G28" i="30"/>
  <c r="J167" i="27"/>
  <c r="J47" i="27"/>
  <c r="I167" i="27"/>
  <c r="I47" i="27"/>
  <c r="J207" i="27"/>
  <c r="J7" i="27"/>
  <c r="I207" i="27"/>
  <c r="I7" i="27"/>
  <c r="J247" i="27"/>
  <c r="I87" i="27"/>
  <c r="I127" i="27"/>
  <c r="J87" i="27"/>
  <c r="I38" i="23"/>
  <c r="J268" i="26"/>
  <c r="I63" i="27"/>
  <c r="I233" i="27"/>
  <c r="J273" i="27"/>
  <c r="J258" i="26"/>
  <c r="J218" i="26"/>
  <c r="J178" i="26"/>
  <c r="J138" i="26"/>
  <c r="J98" i="26"/>
  <c r="J58" i="26"/>
  <c r="J18" i="26"/>
  <c r="I218" i="26"/>
  <c r="I138" i="26"/>
  <c r="I58" i="26"/>
  <c r="I258" i="26"/>
  <c r="I178" i="26"/>
  <c r="I98" i="26"/>
  <c r="I18" i="26"/>
  <c r="J278" i="26"/>
  <c r="J238" i="26"/>
  <c r="J198" i="26"/>
  <c r="J158" i="26"/>
  <c r="J118" i="26"/>
  <c r="J78" i="26"/>
  <c r="J38" i="26"/>
  <c r="I278" i="26"/>
  <c r="I238" i="26"/>
  <c r="I78" i="26"/>
  <c r="I118" i="26"/>
  <c r="J243" i="26"/>
  <c r="J163" i="26"/>
  <c r="J248" i="31"/>
  <c r="J208" i="31"/>
  <c r="J168" i="31"/>
  <c r="J88" i="31"/>
  <c r="J48" i="31"/>
  <c r="J8" i="31"/>
  <c r="I248" i="31"/>
  <c r="I208" i="31"/>
  <c r="I168" i="31"/>
  <c r="I128" i="31"/>
  <c r="J128" i="31"/>
  <c r="I48" i="31"/>
  <c r="I88" i="31"/>
  <c r="I8" i="31"/>
  <c r="J268" i="31"/>
  <c r="J228" i="31"/>
  <c r="J188" i="31"/>
  <c r="J148" i="31"/>
  <c r="J68" i="31"/>
  <c r="J28" i="31"/>
  <c r="I268" i="31"/>
  <c r="I228" i="31"/>
  <c r="I188" i="31"/>
  <c r="I148" i="31"/>
  <c r="I108" i="31"/>
  <c r="J108" i="31"/>
  <c r="I28" i="31"/>
  <c r="J249" i="32"/>
  <c r="J209" i="32"/>
  <c r="J169" i="32"/>
  <c r="J129" i="32"/>
  <c r="J89" i="32"/>
  <c r="J49" i="32"/>
  <c r="J9" i="32"/>
  <c r="I249" i="32"/>
  <c r="I209" i="32"/>
  <c r="I169" i="32"/>
  <c r="I89" i="32"/>
  <c r="I9" i="32"/>
  <c r="I129" i="32"/>
  <c r="I49" i="32"/>
  <c r="J253" i="32"/>
  <c r="J213" i="32"/>
  <c r="J173" i="32"/>
  <c r="J133" i="32"/>
  <c r="J93" i="32"/>
  <c r="J53" i="32"/>
  <c r="J13" i="32"/>
  <c r="I253" i="32"/>
  <c r="I213" i="32"/>
  <c r="I173" i="32"/>
  <c r="I133" i="32"/>
  <c r="I53" i="32"/>
  <c r="I13" i="32"/>
  <c r="I93" i="32"/>
  <c r="J273" i="32"/>
  <c r="J233" i="32"/>
  <c r="J193" i="32"/>
  <c r="J153" i="32"/>
  <c r="J113" i="32"/>
  <c r="J73" i="32"/>
  <c r="J33" i="32"/>
  <c r="I273" i="32"/>
  <c r="I233" i="32"/>
  <c r="I193" i="32"/>
  <c r="I153" i="32"/>
  <c r="I73" i="32"/>
  <c r="I33" i="32"/>
  <c r="I113" i="32"/>
  <c r="I166" i="37"/>
  <c r="J246" i="37"/>
  <c r="I126" i="37"/>
  <c r="I218" i="37"/>
  <c r="I58" i="37"/>
  <c r="J58" i="37"/>
  <c r="I30" i="37"/>
  <c r="I190" i="37"/>
  <c r="I202" i="37"/>
  <c r="J82" i="37"/>
  <c r="I158" i="26"/>
  <c r="I268" i="25"/>
  <c r="I228" i="25"/>
  <c r="I188" i="25"/>
  <c r="J68" i="25"/>
  <c r="J28" i="25"/>
  <c r="J278" i="28"/>
  <c r="J238" i="28"/>
  <c r="J198" i="28"/>
  <c r="J158" i="28"/>
  <c r="J118" i="28"/>
  <c r="J78" i="28"/>
  <c r="J38" i="28"/>
  <c r="I278" i="28"/>
  <c r="I238" i="28"/>
  <c r="I198" i="28"/>
  <c r="I158" i="28"/>
  <c r="I118" i="28"/>
  <c r="I78" i="28"/>
  <c r="I38" i="28"/>
  <c r="AO109" i="35" l="1"/>
  <c r="AT109" i="35"/>
  <c r="AZ12" i="34" s="1"/>
  <c r="H234" i="31" s="1"/>
  <c r="AR104" i="35"/>
  <c r="AX7" i="34" s="1"/>
  <c r="M32" i="26" s="1"/>
  <c r="J148" i="38"/>
  <c r="H268" i="38"/>
  <c r="H188" i="38"/>
  <c r="J108" i="38"/>
  <c r="G228" i="38"/>
  <c r="H8" i="26"/>
  <c r="M5" i="26"/>
  <c r="M4" i="26"/>
  <c r="M6" i="26"/>
  <c r="M7" i="26"/>
  <c r="H7" i="26" s="1"/>
  <c r="AL134" i="35"/>
  <c r="AA78" i="35" s="1"/>
  <c r="S95" i="35"/>
  <c r="H73" i="35" s="1"/>
  <c r="AX110" i="35"/>
  <c r="AM76" i="35" s="1"/>
  <c r="G168" i="31"/>
  <c r="H87" i="31"/>
  <c r="J194" i="31"/>
  <c r="O4" i="30"/>
  <c r="O5" i="30"/>
  <c r="O6" i="30"/>
  <c r="O7" i="30"/>
  <c r="H208" i="30"/>
  <c r="M7" i="30"/>
  <c r="M6" i="30"/>
  <c r="M5" i="30"/>
  <c r="M4" i="30"/>
  <c r="J4" i="30" s="1"/>
  <c r="I79" i="26"/>
  <c r="G151" i="26"/>
  <c r="J271" i="26"/>
  <c r="H144" i="30"/>
  <c r="J144" i="30"/>
  <c r="H79" i="26"/>
  <c r="G271" i="26"/>
  <c r="I159" i="26"/>
  <c r="H111" i="26"/>
  <c r="I31" i="26"/>
  <c r="H224" i="30"/>
  <c r="H24" i="30"/>
  <c r="I24" i="30"/>
  <c r="H39" i="26"/>
  <c r="H31" i="26"/>
  <c r="I239" i="26"/>
  <c r="H191" i="26"/>
  <c r="I111" i="26"/>
  <c r="H104" i="30"/>
  <c r="I184" i="30"/>
  <c r="G39" i="26"/>
  <c r="I279" i="26"/>
  <c r="J39" i="26"/>
  <c r="H64" i="30"/>
  <c r="H151" i="26"/>
  <c r="I191" i="26"/>
  <c r="H184" i="30"/>
  <c r="J24" i="30"/>
  <c r="H279" i="26"/>
  <c r="G31" i="26"/>
  <c r="J159" i="26"/>
  <c r="J239" i="26"/>
  <c r="J31" i="26"/>
  <c r="J111" i="26"/>
  <c r="H264" i="30"/>
  <c r="J184" i="30"/>
  <c r="H119" i="26"/>
  <c r="G71" i="26"/>
  <c r="H159" i="26"/>
  <c r="J119" i="26"/>
  <c r="J191" i="26"/>
  <c r="J231" i="26"/>
  <c r="I224" i="30"/>
  <c r="I104" i="30"/>
  <c r="G239" i="26"/>
  <c r="G111" i="26"/>
  <c r="H239" i="26"/>
  <c r="Y172" i="34"/>
  <c r="AE354" i="34" s="1"/>
  <c r="J279" i="26"/>
  <c r="J151" i="26"/>
  <c r="G64" i="30"/>
  <c r="I264" i="30"/>
  <c r="G119" i="26"/>
  <c r="C119" i="26" s="1"/>
  <c r="G184" i="30"/>
  <c r="I39" i="26"/>
  <c r="C39" i="26" s="1"/>
  <c r="I71" i="26"/>
  <c r="G144" i="30"/>
  <c r="J104" i="30"/>
  <c r="I119" i="26"/>
  <c r="I151" i="26"/>
  <c r="G224" i="30"/>
  <c r="J264" i="30"/>
  <c r="H71" i="26"/>
  <c r="I199" i="26"/>
  <c r="I108" i="29"/>
  <c r="I231" i="26"/>
  <c r="G104" i="30"/>
  <c r="I64" i="30"/>
  <c r="H231" i="26"/>
  <c r="J79" i="26"/>
  <c r="I271" i="26"/>
  <c r="G264" i="30"/>
  <c r="J224" i="30"/>
  <c r="H199" i="26"/>
  <c r="G199" i="26"/>
  <c r="G191" i="26"/>
  <c r="H58" i="31"/>
  <c r="H194" i="31"/>
  <c r="G258" i="31"/>
  <c r="AU109" i="35"/>
  <c r="BA12" i="34" s="1"/>
  <c r="G188" i="29"/>
  <c r="I19" i="27"/>
  <c r="H114" i="31"/>
  <c r="G259" i="27"/>
  <c r="I114" i="31"/>
  <c r="J108" i="25"/>
  <c r="H218" i="31"/>
  <c r="J178" i="31"/>
  <c r="G158" i="38"/>
  <c r="I28" i="29"/>
  <c r="G188" i="38"/>
  <c r="I28" i="38"/>
  <c r="J228" i="38"/>
  <c r="H139" i="27"/>
  <c r="I99" i="27"/>
  <c r="H78" i="29"/>
  <c r="I118" i="29"/>
  <c r="I113" i="26"/>
  <c r="J193" i="26"/>
  <c r="G188" i="25"/>
  <c r="G114" i="31"/>
  <c r="H34" i="31"/>
  <c r="H68" i="29"/>
  <c r="G98" i="31"/>
  <c r="H139" i="34"/>
  <c r="I141" i="34"/>
  <c r="O143" i="34"/>
  <c r="W143" i="34" s="1"/>
  <c r="AE226" i="34" s="1"/>
  <c r="O144" i="34"/>
  <c r="W144" i="34" s="1"/>
  <c r="J274" i="31"/>
  <c r="J138" i="31"/>
  <c r="J148" i="25"/>
  <c r="I18" i="31"/>
  <c r="J218" i="31"/>
  <c r="J198" i="38"/>
  <c r="I148" i="29"/>
  <c r="I68" i="38"/>
  <c r="J268" i="38"/>
  <c r="G219" i="27"/>
  <c r="I179" i="27"/>
  <c r="G238" i="29"/>
  <c r="I158" i="29"/>
  <c r="G33" i="26"/>
  <c r="J113" i="26"/>
  <c r="G154" i="31"/>
  <c r="G148" i="25"/>
  <c r="H274" i="31"/>
  <c r="G274" i="31"/>
  <c r="H178" i="31"/>
  <c r="G118" i="29"/>
  <c r="H144" i="34"/>
  <c r="R144" i="34"/>
  <c r="F185" i="34"/>
  <c r="I139" i="34"/>
  <c r="AI110" i="35"/>
  <c r="X76" i="35" s="1"/>
  <c r="J234" i="31"/>
  <c r="H148" i="38"/>
  <c r="C148" i="38" s="1"/>
  <c r="G158" i="29"/>
  <c r="G234" i="31"/>
  <c r="G218" i="31"/>
  <c r="I58" i="31"/>
  <c r="J258" i="31"/>
  <c r="I278" i="38"/>
  <c r="I68" i="29"/>
  <c r="H28" i="38"/>
  <c r="I108" i="38"/>
  <c r="I219" i="27"/>
  <c r="I259" i="27"/>
  <c r="H198" i="29"/>
  <c r="I198" i="29"/>
  <c r="H273" i="26"/>
  <c r="I273" i="26"/>
  <c r="H118" i="38"/>
  <c r="G194" i="31"/>
  <c r="H188" i="25"/>
  <c r="H74" i="31"/>
  <c r="I158" i="38"/>
  <c r="C158" i="38" s="1"/>
  <c r="G198" i="29"/>
  <c r="H140" i="34"/>
  <c r="R140" i="34"/>
  <c r="Z140" i="34" s="1"/>
  <c r="AE211" i="34" s="1"/>
  <c r="F179" i="34"/>
  <c r="G178" i="34"/>
  <c r="O140" i="34"/>
  <c r="W140" i="34" s="1"/>
  <c r="AE208" i="34" s="1"/>
  <c r="U109" i="35"/>
  <c r="V109" i="35" s="1"/>
  <c r="T110" i="35"/>
  <c r="I76" i="35" s="1"/>
  <c r="Z109" i="35"/>
  <c r="AA109" i="35" s="1"/>
  <c r="AB109" i="35" s="1"/>
  <c r="AC109" i="35" s="1"/>
  <c r="O142" i="34"/>
  <c r="W142" i="34" s="1"/>
  <c r="AE220" i="34" s="1"/>
  <c r="I154" i="31"/>
  <c r="I194" i="31"/>
  <c r="J188" i="25"/>
  <c r="I234" i="31"/>
  <c r="J228" i="25"/>
  <c r="I98" i="31"/>
  <c r="G78" i="38"/>
  <c r="J118" i="38"/>
  <c r="I228" i="29"/>
  <c r="H219" i="27"/>
  <c r="G68" i="38"/>
  <c r="I148" i="38"/>
  <c r="G19" i="27"/>
  <c r="J19" i="27"/>
  <c r="H38" i="29"/>
  <c r="I238" i="29"/>
  <c r="G233" i="26"/>
  <c r="J153" i="26"/>
  <c r="I78" i="38"/>
  <c r="G74" i="31"/>
  <c r="H154" i="31"/>
  <c r="G185" i="34"/>
  <c r="J188" i="38"/>
  <c r="O138" i="34"/>
  <c r="W138" i="34" s="1"/>
  <c r="AE196" i="34" s="1"/>
  <c r="I138" i="31"/>
  <c r="H78" i="38"/>
  <c r="C78" i="38" s="1"/>
  <c r="J278" i="38"/>
  <c r="J148" i="29"/>
  <c r="G59" i="27"/>
  <c r="H108" i="38"/>
  <c r="I188" i="38"/>
  <c r="H99" i="27"/>
  <c r="J99" i="27"/>
  <c r="G78" i="29"/>
  <c r="I278" i="29"/>
  <c r="I73" i="26"/>
  <c r="J273" i="26"/>
  <c r="J38" i="38"/>
  <c r="G179" i="27"/>
  <c r="H28" i="25"/>
  <c r="I184" i="34"/>
  <c r="F184" i="34"/>
  <c r="G179" i="34"/>
  <c r="I154" i="34"/>
  <c r="Y110" i="35"/>
  <c r="N76" i="35" s="1"/>
  <c r="AE109" i="35"/>
  <c r="AK12" i="34" s="1"/>
  <c r="J259" i="31" s="1"/>
  <c r="J98" i="31"/>
  <c r="I78" i="29"/>
  <c r="I143" i="34"/>
  <c r="J268" i="25"/>
  <c r="J34" i="31"/>
  <c r="I28" i="25"/>
  <c r="G138" i="31"/>
  <c r="I178" i="31"/>
  <c r="G278" i="38"/>
  <c r="J188" i="29"/>
  <c r="H118" i="29"/>
  <c r="C118" i="29" s="1"/>
  <c r="G139" i="27"/>
  <c r="G268" i="38"/>
  <c r="I228" i="38"/>
  <c r="H179" i="27"/>
  <c r="J179" i="27"/>
  <c r="H158" i="29"/>
  <c r="J78" i="29"/>
  <c r="I233" i="26"/>
  <c r="H148" i="29"/>
  <c r="G228" i="25"/>
  <c r="G28" i="38"/>
  <c r="I185" i="34"/>
  <c r="R145" i="34"/>
  <c r="Z145" i="34" s="1"/>
  <c r="F182" i="34"/>
  <c r="G183" i="34"/>
  <c r="AJ95" i="35"/>
  <c r="AD110" i="35"/>
  <c r="S76" i="35" s="1"/>
  <c r="O184" i="34" s="1"/>
  <c r="I34" i="31"/>
  <c r="G28" i="29"/>
  <c r="J139" i="27"/>
  <c r="I74" i="31"/>
  <c r="H59" i="27"/>
  <c r="I153" i="26"/>
  <c r="I274" i="31"/>
  <c r="J74" i="31"/>
  <c r="I68" i="25"/>
  <c r="H138" i="31"/>
  <c r="I218" i="31"/>
  <c r="H238" i="38"/>
  <c r="H188" i="29"/>
  <c r="J28" i="29"/>
  <c r="G108" i="38"/>
  <c r="I268" i="38"/>
  <c r="H259" i="27"/>
  <c r="J259" i="27"/>
  <c r="J38" i="29"/>
  <c r="J158" i="29"/>
  <c r="J73" i="26"/>
  <c r="G34" i="31"/>
  <c r="G148" i="38"/>
  <c r="I183" i="34"/>
  <c r="F180" i="34"/>
  <c r="G180" i="34"/>
  <c r="I138" i="34"/>
  <c r="AS110" i="35"/>
  <c r="AH76" i="35" s="1"/>
  <c r="G18" i="31"/>
  <c r="H193" i="26"/>
  <c r="J114" i="31"/>
  <c r="I108" i="25"/>
  <c r="G148" i="29"/>
  <c r="H98" i="31"/>
  <c r="I258" i="31"/>
  <c r="I118" i="38"/>
  <c r="C118" i="38" s="1"/>
  <c r="H108" i="29"/>
  <c r="J228" i="29"/>
  <c r="H278" i="29"/>
  <c r="H33" i="26"/>
  <c r="H68" i="38"/>
  <c r="J28" i="38"/>
  <c r="J59" i="27"/>
  <c r="J219" i="27"/>
  <c r="J198" i="29"/>
  <c r="J238" i="29"/>
  <c r="I33" i="26"/>
  <c r="G273" i="26"/>
  <c r="G178" i="31"/>
  <c r="AH14" i="34"/>
  <c r="M16" i="32" s="1"/>
  <c r="I136" i="32" s="1"/>
  <c r="I181" i="34"/>
  <c r="AB134" i="35"/>
  <c r="Q78" i="35" s="1"/>
  <c r="G184" i="34"/>
  <c r="I142" i="34"/>
  <c r="AE105" i="35"/>
  <c r="T71" i="35" s="1"/>
  <c r="J154" i="31"/>
  <c r="H268" i="29"/>
  <c r="J108" i="29"/>
  <c r="H18" i="31"/>
  <c r="J18" i="31"/>
  <c r="I198" i="38"/>
  <c r="G193" i="26"/>
  <c r="G73" i="26"/>
  <c r="H228" i="38"/>
  <c r="C228" i="38" s="1"/>
  <c r="I59" i="27"/>
  <c r="H238" i="29"/>
  <c r="I193" i="26"/>
  <c r="G153" i="26"/>
  <c r="I180" i="34"/>
  <c r="AV134" i="35"/>
  <c r="AK78" i="35" s="1"/>
  <c r="G182" i="34"/>
  <c r="I144" i="34"/>
  <c r="BE8" i="34"/>
  <c r="M39" i="27" s="1"/>
  <c r="G239" i="27" s="1"/>
  <c r="I87" i="31"/>
  <c r="H28" i="33"/>
  <c r="G228" i="33"/>
  <c r="I28" i="33"/>
  <c r="J148" i="33"/>
  <c r="I7" i="31"/>
  <c r="I127" i="31"/>
  <c r="I167" i="31"/>
  <c r="I207" i="31"/>
  <c r="I247" i="31"/>
  <c r="J7" i="31"/>
  <c r="J47" i="31"/>
  <c r="J87" i="31"/>
  <c r="J167" i="31"/>
  <c r="J207" i="31"/>
  <c r="J247" i="31"/>
  <c r="J127" i="31"/>
  <c r="G127" i="31"/>
  <c r="H47" i="31"/>
  <c r="H127" i="31"/>
  <c r="G47" i="31"/>
  <c r="H7" i="31"/>
  <c r="G7" i="31"/>
  <c r="G87" i="31"/>
  <c r="H207" i="31"/>
  <c r="G167" i="31"/>
  <c r="H167" i="31"/>
  <c r="G247" i="31"/>
  <c r="I47" i="31"/>
  <c r="AL133" i="35"/>
  <c r="AC11" i="34"/>
  <c r="J251" i="30" s="1"/>
  <c r="AY109" i="35"/>
  <c r="AZ109" i="35" s="1"/>
  <c r="Z9" i="34"/>
  <c r="F144" i="34"/>
  <c r="F140" i="34"/>
  <c r="F138" i="34"/>
  <c r="F142" i="34"/>
  <c r="F145" i="34"/>
  <c r="F141" i="34"/>
  <c r="E160" i="34"/>
  <c r="F139" i="34"/>
  <c r="E157" i="34"/>
  <c r="E159" i="34"/>
  <c r="J182" i="34"/>
  <c r="J179" i="34"/>
  <c r="H142" i="34"/>
  <c r="J183" i="34"/>
  <c r="H138" i="34"/>
  <c r="X138" i="34" s="1"/>
  <c r="AE197" i="34" s="1"/>
  <c r="R177" i="34"/>
  <c r="R175" i="34"/>
  <c r="J184" i="34"/>
  <c r="R173" i="34"/>
  <c r="Z173" i="34" s="1"/>
  <c r="AE361" i="34" s="1"/>
  <c r="J178" i="34"/>
  <c r="E176" i="34"/>
  <c r="R170" i="34"/>
  <c r="Z170" i="34" s="1"/>
  <c r="AE343" i="34" s="1"/>
  <c r="Q177" i="34"/>
  <c r="Y177" i="34" s="1"/>
  <c r="R171" i="34"/>
  <c r="Z171" i="34" s="1"/>
  <c r="AE349" i="34" s="1"/>
  <c r="Q176" i="34"/>
  <c r="Y176" i="34" s="1"/>
  <c r="R176" i="34"/>
  <c r="Z176" i="34" s="1"/>
  <c r="E177" i="34"/>
  <c r="Q174" i="34"/>
  <c r="Y174" i="34" s="1"/>
  <c r="AE366" i="34" s="1"/>
  <c r="R174" i="34"/>
  <c r="Z174" i="34" s="1"/>
  <c r="AE367" i="34" s="1"/>
  <c r="O180" i="34"/>
  <c r="E175" i="34"/>
  <c r="BI12" i="34"/>
  <c r="O141" i="34"/>
  <c r="W141" i="34" s="1"/>
  <c r="AE214" i="34" s="1"/>
  <c r="E173" i="34"/>
  <c r="P180" i="34"/>
  <c r="O145" i="34"/>
  <c r="W145" i="34" s="1"/>
  <c r="H247" i="26"/>
  <c r="AU11" i="34"/>
  <c r="G69" i="30" s="1"/>
  <c r="Z143" i="34"/>
  <c r="AE229" i="34" s="1"/>
  <c r="H47" i="26"/>
  <c r="G207" i="26"/>
  <c r="H167" i="26"/>
  <c r="G87" i="26"/>
  <c r="G167" i="26"/>
  <c r="H127" i="26"/>
  <c r="H207" i="26"/>
  <c r="G47" i="26"/>
  <c r="G247" i="26"/>
  <c r="J87" i="26"/>
  <c r="J247" i="26"/>
  <c r="I7" i="26"/>
  <c r="J127" i="26"/>
  <c r="I247" i="26"/>
  <c r="J207" i="26"/>
  <c r="I87" i="26"/>
  <c r="I167" i="26"/>
  <c r="J7" i="26"/>
  <c r="I47" i="26"/>
  <c r="I207" i="26"/>
  <c r="I127" i="26"/>
  <c r="J47" i="26"/>
  <c r="G127" i="26"/>
  <c r="G283" i="26"/>
  <c r="I83" i="26"/>
  <c r="J167" i="26"/>
  <c r="AO94" i="35"/>
  <c r="AU9" i="34" s="1"/>
  <c r="J69" i="28" s="1"/>
  <c r="Z144" i="34"/>
  <c r="I13" i="26"/>
  <c r="I93" i="26"/>
  <c r="U94" i="35"/>
  <c r="V94" i="35" s="1"/>
  <c r="AZ8" i="34"/>
  <c r="M34" i="27" s="1"/>
  <c r="H34" i="27" s="1"/>
  <c r="AF8" i="34"/>
  <c r="M14" i="27" s="1"/>
  <c r="G214" i="27" s="1"/>
  <c r="AY105" i="35"/>
  <c r="AN71" i="35" s="1"/>
  <c r="AK114" i="35"/>
  <c r="AL114" i="35" s="1"/>
  <c r="I73" i="35"/>
  <c r="AG134" i="35"/>
  <c r="V78" i="35" s="1"/>
  <c r="AP8" i="34"/>
  <c r="M24" i="27" s="1"/>
  <c r="J218" i="30"/>
  <c r="I58" i="30"/>
  <c r="H178" i="30"/>
  <c r="J58" i="30"/>
  <c r="I138" i="30"/>
  <c r="J98" i="30"/>
  <c r="J258" i="30"/>
  <c r="H58" i="30"/>
  <c r="J178" i="30"/>
  <c r="G258" i="30"/>
  <c r="H218" i="30"/>
  <c r="H138" i="30"/>
  <c r="G218" i="30"/>
  <c r="I178" i="30"/>
  <c r="I173" i="26"/>
  <c r="I253" i="26"/>
  <c r="I133" i="26"/>
  <c r="J213" i="26"/>
  <c r="I53" i="26"/>
  <c r="I43" i="26"/>
  <c r="H243" i="26"/>
  <c r="I203" i="26"/>
  <c r="I213" i="26"/>
  <c r="H93" i="26"/>
  <c r="J53" i="26"/>
  <c r="J123" i="26"/>
  <c r="J43" i="26"/>
  <c r="J13" i="26"/>
  <c r="J203" i="26"/>
  <c r="J93" i="26"/>
  <c r="J173" i="26"/>
  <c r="H203" i="26"/>
  <c r="J253" i="26"/>
  <c r="H133" i="26"/>
  <c r="G133" i="26"/>
  <c r="H83" i="26"/>
  <c r="G173" i="26"/>
  <c r="H13" i="26"/>
  <c r="H213" i="26"/>
  <c r="G53" i="26"/>
  <c r="H173" i="26"/>
  <c r="G93" i="26"/>
  <c r="G253" i="26"/>
  <c r="H253" i="26"/>
  <c r="H163" i="26"/>
  <c r="I243" i="26"/>
  <c r="H53" i="26"/>
  <c r="G213" i="26"/>
  <c r="J133" i="26"/>
  <c r="AL99" i="35"/>
  <c r="AO95" i="35"/>
  <c r="AD73" i="35" s="1"/>
  <c r="AT94" i="35"/>
  <c r="AU94" i="35" s="1"/>
  <c r="AJ109" i="35"/>
  <c r="AJ94" i="35"/>
  <c r="AP9" i="34" s="1"/>
  <c r="H64" i="28" s="1"/>
  <c r="AZ104" i="35"/>
  <c r="BA104" i="35" s="1"/>
  <c r="AF99" i="35"/>
  <c r="AT9" i="34"/>
  <c r="AC73" i="35"/>
  <c r="AV11" i="34"/>
  <c r="G70" i="30" s="1"/>
  <c r="AH8" i="34"/>
  <c r="M16" i="27" s="1"/>
  <c r="J216" i="27" s="1"/>
  <c r="AF12" i="34"/>
  <c r="J134" i="31" s="1"/>
  <c r="R134" i="35"/>
  <c r="G78" i="35" s="1"/>
  <c r="AB11" i="34"/>
  <c r="G50" i="30" s="1"/>
  <c r="AA11" i="34"/>
  <c r="G89" i="30" s="1"/>
  <c r="AG8" i="34"/>
  <c r="M15" i="27" s="1"/>
  <c r="I15" i="27" s="1"/>
  <c r="C103" i="30"/>
  <c r="AY94" i="35"/>
  <c r="AZ94" i="35" s="1"/>
  <c r="R152" i="34"/>
  <c r="Z152" i="34" s="1"/>
  <c r="J154" i="34"/>
  <c r="J161" i="34"/>
  <c r="J159" i="34"/>
  <c r="E138" i="34"/>
  <c r="BF8" i="34"/>
  <c r="M40" i="27" s="1"/>
  <c r="G120" i="27" s="1"/>
  <c r="E139" i="34"/>
  <c r="F143" i="34"/>
  <c r="AJ110" i="35"/>
  <c r="Y76" i="35" s="1"/>
  <c r="AA7" i="34"/>
  <c r="M9" i="26" s="1"/>
  <c r="J49" i="26" s="1"/>
  <c r="BA8" i="34"/>
  <c r="M35" i="27" s="1"/>
  <c r="G275" i="27" s="1"/>
  <c r="G178" i="30"/>
  <c r="G58" i="30"/>
  <c r="G18" i="30"/>
  <c r="I18" i="30"/>
  <c r="I98" i="30"/>
  <c r="I218" i="30"/>
  <c r="H258" i="30"/>
  <c r="H98" i="30"/>
  <c r="G238" i="33"/>
  <c r="J278" i="33"/>
  <c r="J158" i="33"/>
  <c r="I118" i="33"/>
  <c r="I198" i="33"/>
  <c r="G278" i="33"/>
  <c r="G158" i="33"/>
  <c r="G163" i="26"/>
  <c r="G83" i="26"/>
  <c r="H43" i="26"/>
  <c r="G243" i="26"/>
  <c r="G123" i="26"/>
  <c r="H283" i="26"/>
  <c r="I163" i="26"/>
  <c r="J138" i="30"/>
  <c r="I258" i="30"/>
  <c r="J18" i="30"/>
  <c r="I283" i="26"/>
  <c r="J83" i="26"/>
  <c r="H198" i="33"/>
  <c r="J38" i="33"/>
  <c r="I238" i="33"/>
  <c r="G203" i="26"/>
  <c r="H123" i="26"/>
  <c r="J283" i="26"/>
  <c r="H18" i="30"/>
  <c r="G138" i="30"/>
  <c r="G43" i="26"/>
  <c r="G98" i="30"/>
  <c r="H283" i="27"/>
  <c r="J203" i="27"/>
  <c r="J123" i="27"/>
  <c r="H203" i="27"/>
  <c r="G283" i="27"/>
  <c r="AE78" i="35"/>
  <c r="AQ134" i="35"/>
  <c r="AF78" i="35" s="1"/>
  <c r="AY9" i="34"/>
  <c r="I159" i="34"/>
  <c r="I158" i="34"/>
  <c r="I157" i="34"/>
  <c r="I156" i="34"/>
  <c r="I160" i="34"/>
  <c r="I155" i="34"/>
  <c r="G108" i="29"/>
  <c r="J68" i="29"/>
  <c r="J268" i="29"/>
  <c r="I268" i="29"/>
  <c r="G68" i="29"/>
  <c r="G268" i="29"/>
  <c r="K78" i="35"/>
  <c r="W134" i="35"/>
  <c r="L78" i="35" s="1"/>
  <c r="BE12" i="34"/>
  <c r="H119" i="31" s="1"/>
  <c r="AR114" i="35"/>
  <c r="AX11" i="34" s="1"/>
  <c r="AW11" i="34"/>
  <c r="G71" i="30" s="1"/>
  <c r="O179" i="34"/>
  <c r="J86" i="31"/>
  <c r="I126" i="31"/>
  <c r="J206" i="31"/>
  <c r="H86" i="31"/>
  <c r="G246" i="31"/>
  <c r="H46" i="31"/>
  <c r="G206" i="31"/>
  <c r="G86" i="31"/>
  <c r="H246" i="31"/>
  <c r="I46" i="31"/>
  <c r="I206" i="31"/>
  <c r="J46" i="31"/>
  <c r="H126" i="31"/>
  <c r="Z139" i="34"/>
  <c r="AE205" i="34" s="1"/>
  <c r="C163" i="30"/>
  <c r="Z172" i="34"/>
  <c r="AE355" i="34" s="1"/>
  <c r="Z142" i="34"/>
  <c r="AE223" i="34" s="1"/>
  <c r="Z141" i="34"/>
  <c r="AE217" i="34" s="1"/>
  <c r="R150" i="34"/>
  <c r="Z150" i="34" s="1"/>
  <c r="AE259" i="34" s="1"/>
  <c r="R147" i="34"/>
  <c r="Z147" i="34" s="1"/>
  <c r="AE241" i="34" s="1"/>
  <c r="R149" i="34"/>
  <c r="Z149" i="34" s="1"/>
  <c r="AE253" i="34" s="1"/>
  <c r="R153" i="34"/>
  <c r="Z153" i="34" s="1"/>
  <c r="R148" i="34"/>
  <c r="Z148" i="34" s="1"/>
  <c r="AE247" i="34" s="1"/>
  <c r="Q94" i="35"/>
  <c r="H78" i="23"/>
  <c r="G238" i="23"/>
  <c r="C238" i="23" s="1"/>
  <c r="G38" i="23"/>
  <c r="H38" i="23"/>
  <c r="J38" i="23"/>
  <c r="H278" i="23"/>
  <c r="C278" i="23" s="1"/>
  <c r="G78" i="23"/>
  <c r="G158" i="23"/>
  <c r="C158" i="23" s="1"/>
  <c r="J198" i="23"/>
  <c r="C198" i="23" s="1"/>
  <c r="S73" i="35"/>
  <c r="AE95" i="35"/>
  <c r="AF95" i="35" s="1"/>
  <c r="H228" i="29"/>
  <c r="H28" i="29"/>
  <c r="I188" i="29"/>
  <c r="BI9" i="34"/>
  <c r="J158" i="34"/>
  <c r="J160" i="34"/>
  <c r="J155" i="34"/>
  <c r="J157" i="34"/>
  <c r="Z94" i="35"/>
  <c r="E156" i="34"/>
  <c r="E155" i="34"/>
  <c r="E158" i="34"/>
  <c r="E154" i="34"/>
  <c r="Q173" i="34"/>
  <c r="Y173" i="34" s="1"/>
  <c r="AE360" i="34" s="1"/>
  <c r="Q171" i="34"/>
  <c r="Y171" i="34" s="1"/>
  <c r="AE348" i="34" s="1"/>
  <c r="Q170" i="34"/>
  <c r="Y170" i="34" s="1"/>
  <c r="AE342" i="34" s="1"/>
  <c r="Q175" i="34"/>
  <c r="Y175" i="34" s="1"/>
  <c r="AE372" i="34" s="1"/>
  <c r="AK104" i="35"/>
  <c r="AP7" i="34"/>
  <c r="M24" i="26" s="1"/>
  <c r="J264" i="26" s="1"/>
  <c r="AA104" i="35"/>
  <c r="AF7" i="34"/>
  <c r="M14" i="26" s="1"/>
  <c r="I54" i="26" s="1"/>
  <c r="G73" i="35"/>
  <c r="P95" i="35"/>
  <c r="Q95" i="35" s="1"/>
  <c r="F73" i="35" s="1"/>
  <c r="G207" i="31"/>
  <c r="H247" i="31"/>
  <c r="R146" i="34"/>
  <c r="Z146" i="34" s="1"/>
  <c r="AE235" i="34" s="1"/>
  <c r="G38" i="38"/>
  <c r="H38" i="38"/>
  <c r="J238" i="38"/>
  <c r="H278" i="38"/>
  <c r="H198" i="38"/>
  <c r="G238" i="38"/>
  <c r="I238" i="38"/>
  <c r="H108" i="23"/>
  <c r="H28" i="23"/>
  <c r="C28" i="23" s="1"/>
  <c r="H188" i="23"/>
  <c r="C188" i="23" s="1"/>
  <c r="J268" i="23"/>
  <c r="J108" i="23"/>
  <c r="I268" i="23"/>
  <c r="H68" i="25"/>
  <c r="G108" i="25"/>
  <c r="H108" i="25"/>
  <c r="H228" i="25"/>
  <c r="G68" i="25"/>
  <c r="G268" i="25"/>
  <c r="H268" i="25"/>
  <c r="H148" i="25"/>
  <c r="AA12" i="34"/>
  <c r="J129" i="31" s="1"/>
  <c r="AC76" i="35"/>
  <c r="AM73" i="35"/>
  <c r="AT95" i="35"/>
  <c r="U95" i="35"/>
  <c r="Z138" i="34"/>
  <c r="AE199" i="34" s="1"/>
  <c r="AE94" i="35"/>
  <c r="G76" i="35"/>
  <c r="AU114" i="35"/>
  <c r="AZ11" i="34"/>
  <c r="I34" i="30" s="1"/>
  <c r="S94" i="35"/>
  <c r="AU17" i="34"/>
  <c r="M29" i="39" s="1"/>
  <c r="AU13" i="34"/>
  <c r="M29" i="33" s="1"/>
  <c r="I229" i="33" s="1"/>
  <c r="AU16" i="34"/>
  <c r="M29" i="38" s="1"/>
  <c r="AU6" i="34"/>
  <c r="M29" i="23" s="1"/>
  <c r="J189" i="23" s="1"/>
  <c r="AU5" i="34"/>
  <c r="M29" i="25" s="1"/>
  <c r="AP119" i="35"/>
  <c r="AU10" i="34"/>
  <c r="M29" i="29" s="1"/>
  <c r="J189" i="29" s="1"/>
  <c r="G268" i="33"/>
  <c r="G188" i="33"/>
  <c r="I68" i="33"/>
  <c r="G72" i="35"/>
  <c r="S100" i="35"/>
  <c r="H72" i="35" s="1"/>
  <c r="G108" i="33"/>
  <c r="G28" i="33"/>
  <c r="J108" i="33"/>
  <c r="I228" i="33"/>
  <c r="I268" i="33"/>
  <c r="H268" i="33"/>
  <c r="H108" i="33"/>
  <c r="H68" i="33"/>
  <c r="G148" i="33"/>
  <c r="H228" i="33"/>
  <c r="J228" i="33"/>
  <c r="J68" i="33"/>
  <c r="I148" i="33"/>
  <c r="I108" i="33"/>
  <c r="H188" i="33"/>
  <c r="H148" i="33"/>
  <c r="G68" i="33"/>
  <c r="I188" i="33"/>
  <c r="J268" i="33"/>
  <c r="J28" i="33"/>
  <c r="AF11" i="34"/>
  <c r="AA114" i="35"/>
  <c r="AP5" i="34"/>
  <c r="M24" i="25" s="1"/>
  <c r="AP13" i="34"/>
  <c r="M24" i="33" s="1"/>
  <c r="J144" i="33" s="1"/>
  <c r="AP17" i="34"/>
  <c r="M24" i="39" s="1"/>
  <c r="AK119" i="35"/>
  <c r="AP16" i="34"/>
  <c r="M24" i="38" s="1"/>
  <c r="H104" i="38" s="1"/>
  <c r="AP10" i="34"/>
  <c r="M24" i="29" s="1"/>
  <c r="J264" i="29" s="1"/>
  <c r="AP6" i="34"/>
  <c r="M24" i="23" s="1"/>
  <c r="J224" i="23" s="1"/>
  <c r="G164" i="34"/>
  <c r="G165" i="34"/>
  <c r="G162" i="34"/>
  <c r="G163" i="34"/>
  <c r="G167" i="34"/>
  <c r="G169" i="34"/>
  <c r="G168" i="34"/>
  <c r="G166" i="34"/>
  <c r="AJ10" i="34"/>
  <c r="M18" i="29" s="1"/>
  <c r="G219" i="34"/>
  <c r="G218" i="34"/>
  <c r="G223" i="34"/>
  <c r="G220" i="34"/>
  <c r="G225" i="34"/>
  <c r="G221" i="34"/>
  <c r="G224" i="34"/>
  <c r="G222" i="34"/>
  <c r="AJ17" i="34"/>
  <c r="M18" i="39" s="1"/>
  <c r="S72" i="35"/>
  <c r="AE100" i="35"/>
  <c r="Z100" i="35"/>
  <c r="E133" i="34"/>
  <c r="E137" i="34"/>
  <c r="E135" i="34"/>
  <c r="E136" i="34"/>
  <c r="E130" i="34"/>
  <c r="E131" i="34"/>
  <c r="E132" i="34"/>
  <c r="E134" i="34"/>
  <c r="Z6" i="34"/>
  <c r="M8" i="23" s="1"/>
  <c r="E122" i="34"/>
  <c r="E128" i="34"/>
  <c r="E124" i="34"/>
  <c r="E123" i="34"/>
  <c r="E125" i="34"/>
  <c r="E126" i="34"/>
  <c r="E127" i="34"/>
  <c r="E129" i="34"/>
  <c r="Z5" i="34"/>
  <c r="M8" i="25" s="1"/>
  <c r="F167" i="34"/>
  <c r="F169" i="34"/>
  <c r="F168" i="34"/>
  <c r="F163" i="34"/>
  <c r="F166" i="34"/>
  <c r="F164" i="34"/>
  <c r="F165" i="34"/>
  <c r="F162" i="34"/>
  <c r="AE10" i="34"/>
  <c r="M13" i="29" s="1"/>
  <c r="F188" i="34"/>
  <c r="F189" i="34"/>
  <c r="F193" i="34"/>
  <c r="F187" i="34"/>
  <c r="F190" i="34"/>
  <c r="F186" i="34"/>
  <c r="F192" i="34"/>
  <c r="F191" i="34"/>
  <c r="AE13" i="34"/>
  <c r="M13" i="33" s="1"/>
  <c r="I216" i="34"/>
  <c r="I215" i="34"/>
  <c r="I211" i="34"/>
  <c r="I214" i="34"/>
  <c r="I213" i="34"/>
  <c r="I212" i="34"/>
  <c r="I217" i="34"/>
  <c r="I210" i="34"/>
  <c r="AY16" i="34"/>
  <c r="M33" i="38" s="1"/>
  <c r="I225" i="34"/>
  <c r="I223" i="34"/>
  <c r="I222" i="34"/>
  <c r="I218" i="34"/>
  <c r="I220" i="34"/>
  <c r="I221" i="34"/>
  <c r="I224" i="34"/>
  <c r="I219" i="34"/>
  <c r="AY17" i="34"/>
  <c r="M33" i="39" s="1"/>
  <c r="M154" i="34"/>
  <c r="M161" i="34"/>
  <c r="U161" i="34" s="1"/>
  <c r="M160" i="34"/>
  <c r="U160" i="34" s="1"/>
  <c r="M155" i="34"/>
  <c r="M158" i="34"/>
  <c r="M157" i="34"/>
  <c r="U157" i="34" s="1"/>
  <c r="AE284" i="34" s="1"/>
  <c r="M159" i="34"/>
  <c r="U159" i="34" s="1"/>
  <c r="AE296" i="34" s="1"/>
  <c r="M156" i="34"/>
  <c r="J163" i="34"/>
  <c r="J166" i="34"/>
  <c r="J167" i="34"/>
  <c r="J169" i="34"/>
  <c r="J162" i="34"/>
  <c r="J168" i="34"/>
  <c r="J165" i="34"/>
  <c r="J164" i="34"/>
  <c r="BI10" i="34"/>
  <c r="M43" i="29" s="1"/>
  <c r="J187" i="34"/>
  <c r="J186" i="34"/>
  <c r="J192" i="34"/>
  <c r="J191" i="34"/>
  <c r="J193" i="34"/>
  <c r="J189" i="34"/>
  <c r="J190" i="34"/>
  <c r="J188" i="34"/>
  <c r="BI13" i="34"/>
  <c r="M43" i="33" s="1"/>
  <c r="BE17" i="34"/>
  <c r="M39" i="39" s="1"/>
  <c r="BE13" i="34"/>
  <c r="M39" i="33" s="1"/>
  <c r="BE5" i="34"/>
  <c r="M39" i="25" s="1"/>
  <c r="AZ119" i="35"/>
  <c r="BE16" i="34"/>
  <c r="M39" i="38" s="1"/>
  <c r="G279" i="38" s="1"/>
  <c r="BE6" i="34"/>
  <c r="M39" i="23" s="1"/>
  <c r="H199" i="23" s="1"/>
  <c r="BE10" i="34"/>
  <c r="M39" i="29" s="1"/>
  <c r="G199" i="29" s="1"/>
  <c r="H238" i="33"/>
  <c r="G198" i="33"/>
  <c r="H278" i="33"/>
  <c r="H158" i="33"/>
  <c r="G38" i="33"/>
  <c r="H38" i="33"/>
  <c r="G78" i="33"/>
  <c r="C78" i="33" s="1"/>
  <c r="AR70" i="35"/>
  <c r="AR69" i="35"/>
  <c r="AR74" i="35"/>
  <c r="AR77" i="35"/>
  <c r="AR80" i="35"/>
  <c r="AR81" i="35"/>
  <c r="AY120" i="35"/>
  <c r="AM70" i="35"/>
  <c r="AM69" i="35"/>
  <c r="AM81" i="35"/>
  <c r="AM74" i="35"/>
  <c r="AM77" i="35"/>
  <c r="AM80" i="35"/>
  <c r="N156" i="34"/>
  <c r="N159" i="34"/>
  <c r="N160" i="34"/>
  <c r="N158" i="34"/>
  <c r="N161" i="34"/>
  <c r="N157" i="34"/>
  <c r="N155" i="34"/>
  <c r="N154" i="34"/>
  <c r="E75" i="35"/>
  <c r="Q115" i="35"/>
  <c r="F75" i="35" s="1"/>
  <c r="H125" i="34"/>
  <c r="H127" i="34"/>
  <c r="H128" i="34"/>
  <c r="H123" i="34"/>
  <c r="H124" i="34"/>
  <c r="H122" i="34"/>
  <c r="H126" i="34"/>
  <c r="H129" i="34"/>
  <c r="AO5" i="34"/>
  <c r="M23" i="25" s="1"/>
  <c r="Y71" i="35"/>
  <c r="AK105" i="35"/>
  <c r="Z71" i="35" s="1"/>
  <c r="Z177" i="34"/>
  <c r="Z175" i="34"/>
  <c r="AE373" i="34" s="1"/>
  <c r="N71" i="35"/>
  <c r="Z105" i="35"/>
  <c r="AA16" i="34"/>
  <c r="M9" i="38" s="1"/>
  <c r="AA17" i="34"/>
  <c r="M9" i="39" s="1"/>
  <c r="AA13" i="34"/>
  <c r="M9" i="33" s="1"/>
  <c r="J89" i="33" s="1"/>
  <c r="AA6" i="34"/>
  <c r="M9" i="23" s="1"/>
  <c r="AA5" i="34"/>
  <c r="M9" i="25" s="1"/>
  <c r="AA10" i="34"/>
  <c r="M9" i="29" s="1"/>
  <c r="G209" i="29" s="1"/>
  <c r="V119" i="35"/>
  <c r="E218" i="34"/>
  <c r="E225" i="34"/>
  <c r="E221" i="34"/>
  <c r="E220" i="34"/>
  <c r="E224" i="34"/>
  <c r="E223" i="34"/>
  <c r="E222" i="34"/>
  <c r="E219" i="34"/>
  <c r="Z17" i="34"/>
  <c r="M8" i="39" s="1"/>
  <c r="F210" i="34"/>
  <c r="F216" i="34"/>
  <c r="F214" i="34"/>
  <c r="F211" i="34"/>
  <c r="F213" i="34"/>
  <c r="F217" i="34"/>
  <c r="F215" i="34"/>
  <c r="F212" i="34"/>
  <c r="AE16" i="34"/>
  <c r="M13" i="38" s="1"/>
  <c r="F220" i="34"/>
  <c r="F224" i="34"/>
  <c r="F218" i="34"/>
  <c r="F222" i="34"/>
  <c r="F221" i="34"/>
  <c r="F223" i="34"/>
  <c r="F225" i="34"/>
  <c r="F219" i="34"/>
  <c r="AE17" i="34"/>
  <c r="M13" i="39" s="1"/>
  <c r="AZ13" i="34"/>
  <c r="M34" i="33" s="1"/>
  <c r="AZ17" i="34"/>
  <c r="M34" i="39" s="1"/>
  <c r="AZ5" i="34"/>
  <c r="M34" i="25" s="1"/>
  <c r="AZ6" i="34"/>
  <c r="M34" i="23" s="1"/>
  <c r="J34" i="23" s="1"/>
  <c r="AZ16" i="34"/>
  <c r="M34" i="38" s="1"/>
  <c r="G74" i="38" s="1"/>
  <c r="AU119" i="35"/>
  <c r="AZ10" i="34"/>
  <c r="M34" i="29" s="1"/>
  <c r="G274" i="29" s="1"/>
  <c r="I72" i="35"/>
  <c r="U100" i="35"/>
  <c r="AZ114" i="35"/>
  <c r="BE11" i="34"/>
  <c r="J279" i="30" s="1"/>
  <c r="E76" i="35"/>
  <c r="Q110" i="35"/>
  <c r="F76" i="35" s="1"/>
  <c r="Q99" i="35"/>
  <c r="J85" i="27" s="1"/>
  <c r="J124" i="27"/>
  <c r="J215" i="34"/>
  <c r="J217" i="34"/>
  <c r="J212" i="34"/>
  <c r="J213" i="34"/>
  <c r="J216" i="34"/>
  <c r="J210" i="34"/>
  <c r="J211" i="34"/>
  <c r="J214" i="34"/>
  <c r="BI16" i="34"/>
  <c r="M43" i="38" s="1"/>
  <c r="J220" i="34"/>
  <c r="J222" i="34"/>
  <c r="J221" i="34"/>
  <c r="J223" i="34"/>
  <c r="J225" i="34"/>
  <c r="J219" i="34"/>
  <c r="J224" i="34"/>
  <c r="J218" i="34"/>
  <c r="BI17" i="34"/>
  <c r="M43" i="39" s="1"/>
  <c r="AC70" i="35"/>
  <c r="AC80" i="35"/>
  <c r="AC74" i="35"/>
  <c r="AC77" i="35"/>
  <c r="AC81" i="35"/>
  <c r="AC69" i="35"/>
  <c r="AJ120" i="35"/>
  <c r="X74" i="35"/>
  <c r="X77" i="35"/>
  <c r="X70" i="35"/>
  <c r="X80" i="35"/>
  <c r="X69" i="35"/>
  <c r="X81" i="35"/>
  <c r="AE120" i="35"/>
  <c r="S74" i="35"/>
  <c r="S77" i="35"/>
  <c r="S80" i="35"/>
  <c r="S70" i="35"/>
  <c r="S81" i="35"/>
  <c r="S69" i="35"/>
  <c r="Z95" i="35"/>
  <c r="X72" i="35"/>
  <c r="AJ100" i="35"/>
  <c r="AF114" i="35"/>
  <c r="AK11" i="34"/>
  <c r="I59" i="30" s="1"/>
  <c r="AK95" i="35"/>
  <c r="Y73" i="35"/>
  <c r="Q114" i="35"/>
  <c r="H164" i="34"/>
  <c r="H165" i="34"/>
  <c r="H167" i="34"/>
  <c r="H168" i="34"/>
  <c r="H169" i="34"/>
  <c r="H166" i="34"/>
  <c r="H162" i="34"/>
  <c r="H163" i="34"/>
  <c r="AO10" i="34"/>
  <c r="M23" i="29" s="1"/>
  <c r="H190" i="34"/>
  <c r="H192" i="34"/>
  <c r="H191" i="34"/>
  <c r="H187" i="34"/>
  <c r="H188" i="34"/>
  <c r="H189" i="34"/>
  <c r="H193" i="34"/>
  <c r="H186" i="34"/>
  <c r="AO13" i="34"/>
  <c r="M23" i="33" s="1"/>
  <c r="G215" i="34"/>
  <c r="G214" i="34"/>
  <c r="G217" i="34"/>
  <c r="G213" i="34"/>
  <c r="G211" i="34"/>
  <c r="G212" i="34"/>
  <c r="G216" i="34"/>
  <c r="G210" i="34"/>
  <c r="AJ16" i="34"/>
  <c r="M18" i="38" s="1"/>
  <c r="G186" i="34"/>
  <c r="G189" i="34"/>
  <c r="G190" i="34"/>
  <c r="G191" i="34"/>
  <c r="G192" i="34"/>
  <c r="G188" i="34"/>
  <c r="G193" i="34"/>
  <c r="G187" i="34"/>
  <c r="AJ13" i="34"/>
  <c r="M18" i="33" s="1"/>
  <c r="N75" i="35"/>
  <c r="Z115" i="35"/>
  <c r="D72" i="35"/>
  <c r="P100" i="35"/>
  <c r="J268" i="39"/>
  <c r="J228" i="39"/>
  <c r="H268" i="39"/>
  <c r="H228" i="39"/>
  <c r="I188" i="39"/>
  <c r="I268" i="39"/>
  <c r="I228" i="39"/>
  <c r="G188" i="39"/>
  <c r="G228" i="39"/>
  <c r="J188" i="39"/>
  <c r="J148" i="39"/>
  <c r="G268" i="39"/>
  <c r="I148" i="39"/>
  <c r="H108" i="39"/>
  <c r="H68" i="39"/>
  <c r="H28" i="39"/>
  <c r="H188" i="39"/>
  <c r="H148" i="39"/>
  <c r="J108" i="39"/>
  <c r="J68" i="39"/>
  <c r="J28" i="39"/>
  <c r="G148" i="39"/>
  <c r="I108" i="39"/>
  <c r="I68" i="39"/>
  <c r="G108" i="39"/>
  <c r="G68" i="39"/>
  <c r="I28" i="39"/>
  <c r="G28" i="39"/>
  <c r="W104" i="35"/>
  <c r="AB7" i="34"/>
  <c r="M10" i="26" s="1"/>
  <c r="V147" i="34"/>
  <c r="AE237" i="34" s="1"/>
  <c r="Q109" i="35"/>
  <c r="Q104" i="35"/>
  <c r="J5" i="26" s="1"/>
  <c r="I4" i="26"/>
  <c r="E166" i="34"/>
  <c r="E163" i="34"/>
  <c r="E169" i="34"/>
  <c r="E162" i="34"/>
  <c r="E168" i="34"/>
  <c r="E167" i="34"/>
  <c r="E164" i="34"/>
  <c r="E165" i="34"/>
  <c r="Z10" i="34"/>
  <c r="M8" i="29" s="1"/>
  <c r="E186" i="34"/>
  <c r="E192" i="34"/>
  <c r="E189" i="34"/>
  <c r="E190" i="34"/>
  <c r="E193" i="34"/>
  <c r="E187" i="34"/>
  <c r="E188" i="34"/>
  <c r="E191" i="34"/>
  <c r="Z13" i="34"/>
  <c r="M8" i="33" s="1"/>
  <c r="AF5" i="34"/>
  <c r="M14" i="25" s="1"/>
  <c r="AF13" i="34"/>
  <c r="M14" i="33" s="1"/>
  <c r="AF17" i="34"/>
  <c r="M14" i="39" s="1"/>
  <c r="AF10" i="34"/>
  <c r="M14" i="29" s="1"/>
  <c r="AF6" i="34"/>
  <c r="M14" i="23" s="1"/>
  <c r="H174" i="23" s="1"/>
  <c r="AA119" i="35"/>
  <c r="AF16" i="34"/>
  <c r="M14" i="38" s="1"/>
  <c r="I14" i="38" s="1"/>
  <c r="I135" i="34"/>
  <c r="I136" i="34"/>
  <c r="I130" i="34"/>
  <c r="I133" i="34"/>
  <c r="I132" i="34"/>
  <c r="I131" i="34"/>
  <c r="I134" i="34"/>
  <c r="I137" i="34"/>
  <c r="AY6" i="34"/>
  <c r="M33" i="23" s="1"/>
  <c r="I123" i="34"/>
  <c r="I128" i="34"/>
  <c r="I127" i="34"/>
  <c r="I125" i="34"/>
  <c r="I122" i="34"/>
  <c r="I129" i="34"/>
  <c r="I124" i="34"/>
  <c r="I126" i="34"/>
  <c r="AY5" i="34"/>
  <c r="M33" i="25" s="1"/>
  <c r="S75" i="35"/>
  <c r="AE115" i="35"/>
  <c r="AH72" i="35"/>
  <c r="AT100" i="35"/>
  <c r="AC71" i="35"/>
  <c r="AO105" i="35"/>
  <c r="I71" i="35"/>
  <c r="U105" i="35"/>
  <c r="J133" i="34"/>
  <c r="J137" i="34"/>
  <c r="J131" i="34"/>
  <c r="J134" i="34"/>
  <c r="J130" i="34"/>
  <c r="J135" i="34"/>
  <c r="J136" i="34"/>
  <c r="J132" i="34"/>
  <c r="BI6" i="34"/>
  <c r="M43" i="23" s="1"/>
  <c r="I69" i="35"/>
  <c r="I70" i="35"/>
  <c r="I80" i="35"/>
  <c r="I74" i="35"/>
  <c r="I77" i="35"/>
  <c r="I81" i="35"/>
  <c r="S120" i="35"/>
  <c r="G70" i="35"/>
  <c r="G69" i="35"/>
  <c r="G81" i="35"/>
  <c r="G74" i="35"/>
  <c r="G77" i="35"/>
  <c r="G80" i="35"/>
  <c r="P120" i="35"/>
  <c r="D77" i="35"/>
  <c r="D81" i="35"/>
  <c r="D80" i="35"/>
  <c r="D70" i="35"/>
  <c r="D74" i="35"/>
  <c r="D69" i="35"/>
  <c r="AC72" i="35"/>
  <c r="AO100" i="35"/>
  <c r="P157" i="34"/>
  <c r="X157" i="34" s="1"/>
  <c r="AE287" i="34" s="1"/>
  <c r="P158" i="34"/>
  <c r="X158" i="34" s="1"/>
  <c r="AE293" i="34" s="1"/>
  <c r="P159" i="34"/>
  <c r="X159" i="34" s="1"/>
  <c r="AE299" i="34" s="1"/>
  <c r="P160" i="34"/>
  <c r="X160" i="34" s="1"/>
  <c r="P161" i="34"/>
  <c r="X161" i="34" s="1"/>
  <c r="P155" i="34"/>
  <c r="X155" i="34" s="1"/>
  <c r="AE275" i="34" s="1"/>
  <c r="P154" i="34"/>
  <c r="X154" i="34" s="1"/>
  <c r="AE269" i="34" s="1"/>
  <c r="P156" i="34"/>
  <c r="X156" i="34" s="1"/>
  <c r="AE281" i="34" s="1"/>
  <c r="X75" i="35"/>
  <c r="AJ115" i="35"/>
  <c r="O156" i="34"/>
  <c r="O159" i="34"/>
  <c r="O160" i="34"/>
  <c r="O158" i="34"/>
  <c r="O161" i="34"/>
  <c r="O154" i="34"/>
  <c r="O155" i="34"/>
  <c r="O157" i="34"/>
  <c r="H133" i="34"/>
  <c r="H134" i="34"/>
  <c r="H135" i="34"/>
  <c r="H130" i="34"/>
  <c r="H137" i="34"/>
  <c r="H131" i="34"/>
  <c r="H132" i="34"/>
  <c r="H136" i="34"/>
  <c r="AO6" i="34"/>
  <c r="M23" i="23" s="1"/>
  <c r="H223" i="34"/>
  <c r="H224" i="34"/>
  <c r="H219" i="34"/>
  <c r="H222" i="34"/>
  <c r="H225" i="34"/>
  <c r="H218" i="34"/>
  <c r="H221" i="34"/>
  <c r="H220" i="34"/>
  <c r="AO17" i="34"/>
  <c r="M23" i="39" s="1"/>
  <c r="G132" i="34"/>
  <c r="G135" i="34"/>
  <c r="G137" i="34"/>
  <c r="G136" i="34"/>
  <c r="G134" i="34"/>
  <c r="G133" i="34"/>
  <c r="G131" i="34"/>
  <c r="G130" i="34"/>
  <c r="AJ6" i="34"/>
  <c r="M18" i="23" s="1"/>
  <c r="AM72" i="35"/>
  <c r="AY100" i="35"/>
  <c r="Q119" i="35"/>
  <c r="G71" i="35"/>
  <c r="S105" i="35"/>
  <c r="H71" i="35" s="1"/>
  <c r="E214" i="34"/>
  <c r="E210" i="34"/>
  <c r="E211" i="34"/>
  <c r="E215" i="34"/>
  <c r="E217" i="34"/>
  <c r="E213" i="34"/>
  <c r="E216" i="34"/>
  <c r="E212" i="34"/>
  <c r="Z16" i="34"/>
  <c r="M8" i="38" s="1"/>
  <c r="F130" i="34"/>
  <c r="F137" i="34"/>
  <c r="F131" i="34"/>
  <c r="F136" i="34"/>
  <c r="F132" i="34"/>
  <c r="F135" i="34"/>
  <c r="F134" i="34"/>
  <c r="F133" i="34"/>
  <c r="AE6" i="34"/>
  <c r="M13" i="23" s="1"/>
  <c r="F122" i="34"/>
  <c r="F128" i="34"/>
  <c r="F124" i="34"/>
  <c r="F126" i="34"/>
  <c r="F125" i="34"/>
  <c r="F127" i="34"/>
  <c r="F123" i="34"/>
  <c r="F129" i="34"/>
  <c r="AE5" i="34"/>
  <c r="M13" i="25" s="1"/>
  <c r="I168" i="34"/>
  <c r="I164" i="34"/>
  <c r="I165" i="34"/>
  <c r="I167" i="34"/>
  <c r="I169" i="34"/>
  <c r="I163" i="34"/>
  <c r="I162" i="34"/>
  <c r="I166" i="34"/>
  <c r="AY10" i="34"/>
  <c r="M33" i="29" s="1"/>
  <c r="I189" i="34"/>
  <c r="I187" i="34"/>
  <c r="I190" i="34"/>
  <c r="I188" i="34"/>
  <c r="I191" i="34"/>
  <c r="I193" i="34"/>
  <c r="I192" i="34"/>
  <c r="I186" i="34"/>
  <c r="AY13" i="34"/>
  <c r="M33" i="33" s="1"/>
  <c r="Q159" i="34"/>
  <c r="Q158" i="34"/>
  <c r="Q156" i="34"/>
  <c r="Q154" i="34"/>
  <c r="Q161" i="34"/>
  <c r="Y161" i="34" s="1"/>
  <c r="Q155" i="34"/>
  <c r="Q157" i="34"/>
  <c r="Q160" i="34"/>
  <c r="AU8" i="34"/>
  <c r="M29" i="27" s="1"/>
  <c r="AP99" i="35"/>
  <c r="G75" i="35"/>
  <c r="S115" i="35"/>
  <c r="H75" i="35" s="1"/>
  <c r="AH71" i="35"/>
  <c r="AT105" i="35"/>
  <c r="D71" i="35"/>
  <c r="P105" i="35"/>
  <c r="J124" i="34"/>
  <c r="J126" i="34"/>
  <c r="J127" i="34"/>
  <c r="J123" i="34"/>
  <c r="J125" i="34"/>
  <c r="J128" i="34"/>
  <c r="J129" i="34"/>
  <c r="J122" i="34"/>
  <c r="BI5" i="34"/>
  <c r="M43" i="25" s="1"/>
  <c r="H278" i="39"/>
  <c r="H238" i="39"/>
  <c r="J278" i="39"/>
  <c r="J238" i="39"/>
  <c r="G278" i="39"/>
  <c r="G238" i="39"/>
  <c r="G198" i="39"/>
  <c r="I198" i="39"/>
  <c r="I158" i="39"/>
  <c r="I238" i="39"/>
  <c r="J158" i="39"/>
  <c r="I278" i="39"/>
  <c r="H158" i="39"/>
  <c r="H118" i="39"/>
  <c r="H78" i="39"/>
  <c r="H38" i="39"/>
  <c r="G158" i="39"/>
  <c r="G118" i="39"/>
  <c r="G78" i="39"/>
  <c r="G38" i="39"/>
  <c r="J198" i="39"/>
  <c r="J118" i="39"/>
  <c r="J78" i="39"/>
  <c r="I38" i="39"/>
  <c r="H198" i="39"/>
  <c r="J38" i="39"/>
  <c r="I118" i="39"/>
  <c r="I78" i="39"/>
  <c r="U120" i="35"/>
  <c r="N69" i="35"/>
  <c r="N70" i="35"/>
  <c r="N74" i="35"/>
  <c r="N77" i="35"/>
  <c r="N80" i="35"/>
  <c r="N81" i="35"/>
  <c r="Z120" i="35"/>
  <c r="AO120" i="35"/>
  <c r="AH69" i="35"/>
  <c r="AH70" i="35"/>
  <c r="AH74" i="35"/>
  <c r="AH77" i="35"/>
  <c r="AH80" i="35"/>
  <c r="AH81" i="35"/>
  <c r="AT120" i="35"/>
  <c r="AM75" i="35"/>
  <c r="AT115" i="35"/>
  <c r="AY115" i="35"/>
  <c r="I75" i="35"/>
  <c r="U115" i="35"/>
  <c r="AY95" i="35"/>
  <c r="AR73" i="35"/>
  <c r="AR76" i="35"/>
  <c r="AY110" i="35"/>
  <c r="H216" i="34"/>
  <c r="H212" i="34"/>
  <c r="H211" i="34"/>
  <c r="H210" i="34"/>
  <c r="H217" i="34"/>
  <c r="H215" i="34"/>
  <c r="H213" i="34"/>
  <c r="H214" i="34"/>
  <c r="AO16" i="34"/>
  <c r="M23" i="38" s="1"/>
  <c r="AK17" i="34"/>
  <c r="M19" i="39" s="1"/>
  <c r="AK13" i="34"/>
  <c r="M19" i="33" s="1"/>
  <c r="H259" i="33" s="1"/>
  <c r="AK6" i="34"/>
  <c r="M19" i="23" s="1"/>
  <c r="G19" i="23" s="1"/>
  <c r="AK10" i="34"/>
  <c r="M19" i="29" s="1"/>
  <c r="H19" i="29" s="1"/>
  <c r="AF119" i="35"/>
  <c r="AK5" i="34"/>
  <c r="M19" i="25" s="1"/>
  <c r="AK16" i="34"/>
  <c r="M19" i="38" s="1"/>
  <c r="G123" i="34"/>
  <c r="G125" i="34"/>
  <c r="G127" i="34"/>
  <c r="G126" i="34"/>
  <c r="G128" i="34"/>
  <c r="G129" i="34"/>
  <c r="G122" i="34"/>
  <c r="G124" i="34"/>
  <c r="AJ5" i="34"/>
  <c r="M18" i="25" s="1"/>
  <c r="AC75" i="35"/>
  <c r="AO115" i="35"/>
  <c r="AU12" i="34"/>
  <c r="AP109" i="35"/>
  <c r="BB8" i="34"/>
  <c r="M36" i="27" s="1"/>
  <c r="J276" i="27" s="1"/>
  <c r="AW99" i="35"/>
  <c r="BC8" i="34" s="1"/>
  <c r="M37" i="27" s="1"/>
  <c r="G277" i="27" s="1"/>
  <c r="X145" i="34"/>
  <c r="V146" i="34"/>
  <c r="AE231" i="34" s="1"/>
  <c r="X139" i="34"/>
  <c r="AE203" i="34" s="1"/>
  <c r="X142" i="34"/>
  <c r="AE221" i="34" s="1"/>
  <c r="V150" i="34"/>
  <c r="AE255" i="34" s="1"/>
  <c r="V149" i="34"/>
  <c r="AE249" i="34" s="1"/>
  <c r="X140" i="34"/>
  <c r="AE209" i="34" s="1"/>
  <c r="G74" i="27"/>
  <c r="V151" i="34"/>
  <c r="AE261" i="34" s="1"/>
  <c r="V153" i="34"/>
  <c r="X143" i="34"/>
  <c r="AE227" i="34" s="1"/>
  <c r="J199" i="27"/>
  <c r="C106" i="37"/>
  <c r="I279" i="27"/>
  <c r="G79" i="27"/>
  <c r="I119" i="27"/>
  <c r="J159" i="27"/>
  <c r="C53" i="31"/>
  <c r="C219" i="32"/>
  <c r="C223" i="30"/>
  <c r="C193" i="37"/>
  <c r="C193" i="31"/>
  <c r="C216" i="37"/>
  <c r="C98" i="27"/>
  <c r="C143" i="30"/>
  <c r="J234" i="27"/>
  <c r="C44" i="37"/>
  <c r="C213" i="31"/>
  <c r="H194" i="27"/>
  <c r="I274" i="27"/>
  <c r="J274" i="27"/>
  <c r="G114" i="27"/>
  <c r="C263" i="37"/>
  <c r="C88" i="27"/>
  <c r="C243" i="32"/>
  <c r="C28" i="31"/>
  <c r="C123" i="32"/>
  <c r="C59" i="32"/>
  <c r="C38" i="32"/>
  <c r="C188" i="37"/>
  <c r="I159" i="27"/>
  <c r="J39" i="27"/>
  <c r="C113" i="30"/>
  <c r="G119" i="27"/>
  <c r="H279" i="27"/>
  <c r="C93" i="31"/>
  <c r="I79" i="27"/>
  <c r="J239" i="27"/>
  <c r="H79" i="27"/>
  <c r="H119" i="27"/>
  <c r="J214" i="27"/>
  <c r="C254" i="32"/>
  <c r="C73" i="31"/>
  <c r="C233" i="31"/>
  <c r="C38" i="27"/>
  <c r="C210" i="37"/>
  <c r="C268" i="30"/>
  <c r="C13" i="31"/>
  <c r="C28" i="27"/>
  <c r="C93" i="27"/>
  <c r="C188" i="31"/>
  <c r="C193" i="32"/>
  <c r="C278" i="27"/>
  <c r="C153" i="30"/>
  <c r="C103" i="32"/>
  <c r="C8" i="32"/>
  <c r="C259" i="32"/>
  <c r="C153" i="31"/>
  <c r="G134" i="27"/>
  <c r="I134" i="27"/>
  <c r="J134" i="27"/>
  <c r="C123" i="37"/>
  <c r="C103" i="37"/>
  <c r="C95" i="37"/>
  <c r="C253" i="27"/>
  <c r="C99" i="32"/>
  <c r="C163" i="32"/>
  <c r="C118" i="31"/>
  <c r="C278" i="31"/>
  <c r="C184" i="37"/>
  <c r="C52" i="37"/>
  <c r="C168" i="31"/>
  <c r="C182" i="37"/>
  <c r="C148" i="31"/>
  <c r="C128" i="30"/>
  <c r="C68" i="37"/>
  <c r="C234" i="26"/>
  <c r="J279" i="27"/>
  <c r="I199" i="27"/>
  <c r="I39" i="27"/>
  <c r="C28" i="30"/>
  <c r="C273" i="30"/>
  <c r="C153" i="27"/>
  <c r="C203" i="37"/>
  <c r="C119" i="37"/>
  <c r="C155" i="37"/>
  <c r="C111" i="37"/>
  <c r="C107" i="37"/>
  <c r="C187" i="37"/>
  <c r="C139" i="37"/>
  <c r="C219" i="37"/>
  <c r="C91" i="37"/>
  <c r="C87" i="37"/>
  <c r="C143" i="32"/>
  <c r="C174" i="32"/>
  <c r="C193" i="27"/>
  <c r="C38" i="30"/>
  <c r="C37" i="37"/>
  <c r="C13" i="37"/>
  <c r="C25" i="37"/>
  <c r="C141" i="37"/>
  <c r="C263" i="30"/>
  <c r="C193" i="26"/>
  <c r="C178" i="32"/>
  <c r="C168" i="27"/>
  <c r="C48" i="27"/>
  <c r="C237" i="26"/>
  <c r="C161" i="37"/>
  <c r="C117" i="37"/>
  <c r="C229" i="37"/>
  <c r="C221" i="37"/>
  <c r="C45" i="37"/>
  <c r="C125" i="37"/>
  <c r="C198" i="25"/>
  <c r="C63" i="26"/>
  <c r="C103" i="26"/>
  <c r="C143" i="26"/>
  <c r="C223" i="26"/>
  <c r="C139" i="32"/>
  <c r="C19" i="32"/>
  <c r="C213" i="27"/>
  <c r="C158" i="32"/>
  <c r="C148" i="32"/>
  <c r="C13" i="30"/>
  <c r="C223" i="28"/>
  <c r="C124" i="37"/>
  <c r="C156" i="37"/>
  <c r="C256" i="37"/>
  <c r="C176" i="37"/>
  <c r="C8" i="37"/>
  <c r="C66" i="37"/>
  <c r="C196" i="37"/>
  <c r="C108" i="27"/>
  <c r="C275" i="37"/>
  <c r="C202" i="37"/>
  <c r="C198" i="37"/>
  <c r="C154" i="37"/>
  <c r="C234" i="37"/>
  <c r="C214" i="37"/>
  <c r="G199" i="27"/>
  <c r="C88" i="26"/>
  <c r="C248" i="26"/>
  <c r="C78" i="28"/>
  <c r="C278" i="28"/>
  <c r="C184" i="32"/>
  <c r="C239" i="37"/>
  <c r="C195" i="37"/>
  <c r="C231" i="37"/>
  <c r="C179" i="37"/>
  <c r="C215" i="37"/>
  <c r="C211" i="37"/>
  <c r="C158" i="37"/>
  <c r="C158" i="26"/>
  <c r="C159" i="26"/>
  <c r="C81" i="37"/>
  <c r="C13" i="32"/>
  <c r="C99" i="37"/>
  <c r="C199" i="26"/>
  <c r="C49" i="32"/>
  <c r="C14" i="32"/>
  <c r="C20" i="37"/>
  <c r="C12" i="37"/>
  <c r="C264" i="37"/>
  <c r="C73" i="27"/>
  <c r="C274" i="26"/>
  <c r="C220" i="37"/>
  <c r="H239" i="27"/>
  <c r="H39" i="27"/>
  <c r="H159" i="27"/>
  <c r="C268" i="26"/>
  <c r="H199" i="27"/>
  <c r="AB8" i="34"/>
  <c r="M10" i="27" s="1"/>
  <c r="H50" i="27" s="1"/>
  <c r="V148" i="34"/>
  <c r="AE243" i="34" s="1"/>
  <c r="X141" i="34"/>
  <c r="AE215" i="34" s="1"/>
  <c r="X144" i="34"/>
  <c r="AM134" i="35"/>
  <c r="AB78" i="35" s="1"/>
  <c r="AC134" i="35"/>
  <c r="R78" i="35" s="1"/>
  <c r="BB134" i="35"/>
  <c r="AQ78" i="35" s="1"/>
  <c r="AW134" i="35"/>
  <c r="AL78" i="35" s="1"/>
  <c r="C193" i="30"/>
  <c r="C93" i="30"/>
  <c r="C148" i="30"/>
  <c r="J119" i="27"/>
  <c r="J79" i="27"/>
  <c r="I239" i="27"/>
  <c r="C33" i="30"/>
  <c r="C143" i="27"/>
  <c r="C199" i="37"/>
  <c r="C27" i="37"/>
  <c r="C175" i="37"/>
  <c r="C167" i="37"/>
  <c r="C197" i="26"/>
  <c r="C209" i="37"/>
  <c r="C68" i="38"/>
  <c r="C201" i="37"/>
  <c r="C118" i="25"/>
  <c r="C183" i="26"/>
  <c r="C23" i="30"/>
  <c r="C53" i="30"/>
  <c r="C208" i="37"/>
  <c r="C226" i="37"/>
  <c r="C116" i="37"/>
  <c r="C118" i="37"/>
  <c r="C114" i="37"/>
  <c r="C34" i="37"/>
  <c r="C102" i="37"/>
  <c r="G279" i="27"/>
  <c r="C75" i="37"/>
  <c r="C233" i="32"/>
  <c r="C24" i="37"/>
  <c r="C84" i="37"/>
  <c r="G39" i="27"/>
  <c r="G159" i="27"/>
  <c r="C38" i="31"/>
  <c r="V152" i="34"/>
  <c r="C188" i="38"/>
  <c r="C268" i="38"/>
  <c r="C185" i="37"/>
  <c r="C261" i="37"/>
  <c r="C177" i="37"/>
  <c r="C230" i="37"/>
  <c r="C218" i="37"/>
  <c r="C258" i="37"/>
  <c r="C50" i="37"/>
  <c r="C56" i="37"/>
  <c r="C73" i="37"/>
  <c r="C244" i="37"/>
  <c r="C180" i="37"/>
  <c r="C274" i="37"/>
  <c r="C35" i="37"/>
  <c r="C267" i="37"/>
  <c r="C11" i="37"/>
  <c r="C233" i="37"/>
  <c r="C186" i="37"/>
  <c r="C110" i="37"/>
  <c r="C243" i="37"/>
  <c r="C254" i="37"/>
  <c r="C171" i="37"/>
  <c r="C77" i="37"/>
  <c r="C153" i="37"/>
  <c r="C189" i="37"/>
  <c r="C253" i="37"/>
  <c r="C169" i="37"/>
  <c r="C42" i="37"/>
  <c r="C223" i="37"/>
  <c r="C112" i="37"/>
  <c r="C36" i="37"/>
  <c r="C245" i="37"/>
  <c r="C280" i="37"/>
  <c r="C108" i="37"/>
  <c r="C268" i="37"/>
  <c r="C283" i="37"/>
  <c r="C235" i="37"/>
  <c r="C191" i="37"/>
  <c r="C183" i="37"/>
  <c r="C251" i="37"/>
  <c r="C217" i="37"/>
  <c r="C281" i="37"/>
  <c r="C265" i="37"/>
  <c r="C257" i="37"/>
  <c r="C249" i="37"/>
  <c r="C212" i="37"/>
  <c r="C120" i="37"/>
  <c r="C168" i="37"/>
  <c r="C88" i="37"/>
  <c r="C143" i="37"/>
  <c r="C282" i="37"/>
  <c r="C82" i="37"/>
  <c r="C278" i="37"/>
  <c r="C194" i="37"/>
  <c r="C62" i="37"/>
  <c r="C130" i="37"/>
  <c r="C86" i="37"/>
  <c r="C126" i="37"/>
  <c r="C163" i="37"/>
  <c r="C79" i="37"/>
  <c r="C71" i="37"/>
  <c r="C15" i="37"/>
  <c r="C222" i="37"/>
  <c r="C18" i="37"/>
  <c r="C250" i="37"/>
  <c r="C206" i="37"/>
  <c r="C166" i="37"/>
  <c r="C136" i="37"/>
  <c r="C57" i="37"/>
  <c r="C173" i="37"/>
  <c r="C128" i="37"/>
  <c r="C115" i="37"/>
  <c r="C147" i="37"/>
  <c r="C144" i="37"/>
  <c r="C60" i="37"/>
  <c r="C100" i="37"/>
  <c r="C279" i="37"/>
  <c r="C271" i="37"/>
  <c r="C255" i="37"/>
  <c r="C247" i="37"/>
  <c r="C109" i="37"/>
  <c r="C228" i="37"/>
  <c r="C28" i="37"/>
  <c r="C140" i="37"/>
  <c r="C92" i="37"/>
  <c r="C164" i="37"/>
  <c r="C16" i="37"/>
  <c r="C272" i="37"/>
  <c r="C232" i="37"/>
  <c r="C240" i="37"/>
  <c r="C160" i="37"/>
  <c r="C146" i="37"/>
  <c r="C26" i="37"/>
  <c r="C70" i="37"/>
  <c r="C236" i="37"/>
  <c r="C67" i="37"/>
  <c r="C135" i="37"/>
  <c r="C47" i="37"/>
  <c r="C122" i="37"/>
  <c r="C242" i="37"/>
  <c r="C78" i="37"/>
  <c r="C38" i="37"/>
  <c r="C190" i="37"/>
  <c r="C266" i="37"/>
  <c r="C142" i="37"/>
  <c r="C178" i="37"/>
  <c r="C170" i="37"/>
  <c r="C23" i="37"/>
  <c r="C55" i="37"/>
  <c r="C131" i="37"/>
  <c r="C127" i="37"/>
  <c r="C54" i="37"/>
  <c r="C14" i="37"/>
  <c r="C6" i="37"/>
  <c r="C192" i="37"/>
  <c r="C273" i="37"/>
  <c r="C29" i="37"/>
  <c r="C65" i="37"/>
  <c r="C19" i="37"/>
  <c r="C7" i="37"/>
  <c r="C64" i="37"/>
  <c r="C148" i="37"/>
  <c r="C132" i="37"/>
  <c r="C93" i="37"/>
  <c r="C225" i="37"/>
  <c r="C101" i="37"/>
  <c r="C121" i="37"/>
  <c r="C41" i="37"/>
  <c r="C197" i="37"/>
  <c r="C157" i="37"/>
  <c r="C277" i="37"/>
  <c r="C237" i="37"/>
  <c r="C33" i="37"/>
  <c r="C113" i="37"/>
  <c r="C269" i="37"/>
  <c r="C69" i="37"/>
  <c r="C149" i="37"/>
  <c r="C145" i="37"/>
  <c r="C105" i="37"/>
  <c r="C61" i="37"/>
  <c r="C181" i="37"/>
  <c r="C21" i="37"/>
  <c r="C137" i="37"/>
  <c r="C17" i="37"/>
  <c r="C97" i="37"/>
  <c r="C133" i="37"/>
  <c r="C53" i="37"/>
  <c r="C213" i="37"/>
  <c r="C129" i="37"/>
  <c r="C9" i="37"/>
  <c r="C89" i="37"/>
  <c r="C165" i="37"/>
  <c r="C85" i="37"/>
  <c r="C5" i="37"/>
  <c r="C205" i="37"/>
  <c r="C104" i="37"/>
  <c r="C252" i="37"/>
  <c r="C4" i="37"/>
  <c r="C30" i="37"/>
  <c r="C80" i="37"/>
  <c r="C48" i="37"/>
  <c r="C96" i="37"/>
  <c r="C72" i="37"/>
  <c r="C32" i="37"/>
  <c r="C40" i="37"/>
  <c r="C200" i="37"/>
  <c r="C248" i="37"/>
  <c r="C150" i="37"/>
  <c r="C270" i="37"/>
  <c r="C76" i="37"/>
  <c r="C39" i="37"/>
  <c r="C151" i="37"/>
  <c r="C59" i="37"/>
  <c r="C51" i="37"/>
  <c r="C207" i="37"/>
  <c r="C162" i="37"/>
  <c r="C238" i="37"/>
  <c r="C74" i="37"/>
  <c r="C22" i="37"/>
  <c r="C262" i="37"/>
  <c r="C58" i="37"/>
  <c r="C138" i="37"/>
  <c r="C174" i="37"/>
  <c r="C134" i="37"/>
  <c r="C10" i="37"/>
  <c r="C246" i="37"/>
  <c r="C43" i="37"/>
  <c r="C159" i="37"/>
  <c r="C31" i="37"/>
  <c r="C63" i="37"/>
  <c r="C259" i="37"/>
  <c r="C98" i="37"/>
  <c r="C94" i="37"/>
  <c r="C46" i="37"/>
  <c r="C152" i="37"/>
  <c r="C276" i="37"/>
  <c r="C241" i="37"/>
  <c r="C49" i="37"/>
  <c r="C83" i="37"/>
  <c r="C227" i="37"/>
  <c r="C90" i="37"/>
  <c r="C224" i="37"/>
  <c r="C204" i="37"/>
  <c r="C260" i="37"/>
  <c r="C172" i="37"/>
  <c r="C23" i="32"/>
  <c r="C134" i="32"/>
  <c r="C88" i="32"/>
  <c r="C48" i="32"/>
  <c r="C18" i="32"/>
  <c r="C104" i="32"/>
  <c r="C64" i="32"/>
  <c r="C258" i="32"/>
  <c r="C218" i="32"/>
  <c r="C203" i="32"/>
  <c r="C43" i="32"/>
  <c r="C278" i="32"/>
  <c r="C238" i="32"/>
  <c r="C268" i="32"/>
  <c r="C108" i="32"/>
  <c r="C24" i="32"/>
  <c r="C228" i="32"/>
  <c r="C173" i="32"/>
  <c r="C169" i="32"/>
  <c r="C58" i="32"/>
  <c r="C93" i="32"/>
  <c r="C283" i="32"/>
  <c r="C168" i="32"/>
  <c r="C263" i="32"/>
  <c r="C133" i="32"/>
  <c r="C113" i="32"/>
  <c r="C138" i="32"/>
  <c r="C53" i="32"/>
  <c r="C248" i="32"/>
  <c r="C128" i="32"/>
  <c r="C264" i="32"/>
  <c r="C144" i="32"/>
  <c r="C98" i="32"/>
  <c r="C68" i="32"/>
  <c r="C78" i="32"/>
  <c r="C179" i="32"/>
  <c r="C118" i="32"/>
  <c r="C54" i="32"/>
  <c r="C253" i="32"/>
  <c r="C223" i="32"/>
  <c r="C213" i="32"/>
  <c r="C129" i="32"/>
  <c r="C209" i="32"/>
  <c r="C153" i="32"/>
  <c r="C63" i="32"/>
  <c r="C214" i="32"/>
  <c r="C208" i="32"/>
  <c r="C83" i="32"/>
  <c r="C224" i="32"/>
  <c r="C198" i="32"/>
  <c r="C28" i="32"/>
  <c r="C188" i="32"/>
  <c r="C183" i="32"/>
  <c r="C273" i="32"/>
  <c r="C73" i="32"/>
  <c r="C9" i="32"/>
  <c r="C89" i="32"/>
  <c r="C249" i="32"/>
  <c r="C33" i="32"/>
  <c r="C94" i="32"/>
  <c r="C118" i="33"/>
  <c r="C228" i="31"/>
  <c r="C128" i="31"/>
  <c r="C248" i="31"/>
  <c r="C158" i="31"/>
  <c r="C133" i="31"/>
  <c r="C173" i="31"/>
  <c r="C274" i="31"/>
  <c r="C268" i="31"/>
  <c r="C88" i="31"/>
  <c r="C253" i="31"/>
  <c r="C198" i="31"/>
  <c r="C273" i="31"/>
  <c r="C33" i="31"/>
  <c r="C8" i="31"/>
  <c r="C234" i="31"/>
  <c r="C258" i="31"/>
  <c r="C48" i="31"/>
  <c r="C58" i="31"/>
  <c r="C78" i="31"/>
  <c r="C238" i="31"/>
  <c r="C113" i="31"/>
  <c r="C108" i="31"/>
  <c r="C68" i="31"/>
  <c r="C208" i="31"/>
  <c r="C283" i="30"/>
  <c r="C238" i="30"/>
  <c r="C158" i="30"/>
  <c r="C133" i="30"/>
  <c r="C203" i="30"/>
  <c r="C248" i="30"/>
  <c r="C188" i="30"/>
  <c r="C172" i="30"/>
  <c r="C132" i="30"/>
  <c r="C12" i="30"/>
  <c r="C83" i="30"/>
  <c r="C243" i="30"/>
  <c r="C183" i="30"/>
  <c r="C213" i="30"/>
  <c r="C123" i="30"/>
  <c r="C8" i="30"/>
  <c r="C73" i="30"/>
  <c r="C228" i="30"/>
  <c r="C233" i="30"/>
  <c r="C278" i="30"/>
  <c r="C252" i="30"/>
  <c r="C208" i="30"/>
  <c r="C212" i="30"/>
  <c r="C173" i="30"/>
  <c r="C68" i="30"/>
  <c r="C88" i="30"/>
  <c r="C48" i="30"/>
  <c r="C52" i="30"/>
  <c r="C118" i="30"/>
  <c r="C198" i="30"/>
  <c r="C63" i="30"/>
  <c r="C253" i="30"/>
  <c r="C168" i="30"/>
  <c r="C43" i="30"/>
  <c r="C108" i="30"/>
  <c r="C92" i="30"/>
  <c r="C78" i="30"/>
  <c r="C38" i="28"/>
  <c r="C198" i="28"/>
  <c r="C23" i="28"/>
  <c r="C183" i="28"/>
  <c r="C143" i="28"/>
  <c r="C158" i="28"/>
  <c r="C238" i="28"/>
  <c r="C118" i="28"/>
  <c r="C103" i="28"/>
  <c r="C63" i="28"/>
  <c r="C263" i="28"/>
  <c r="C63" i="27"/>
  <c r="C206" i="27"/>
  <c r="C218" i="27"/>
  <c r="C246" i="27"/>
  <c r="C123" i="27"/>
  <c r="C83" i="27"/>
  <c r="C198" i="27"/>
  <c r="C47" i="27"/>
  <c r="C207" i="27"/>
  <c r="C243" i="27"/>
  <c r="C99" i="27"/>
  <c r="C113" i="27"/>
  <c r="C18" i="27"/>
  <c r="C248" i="27"/>
  <c r="C128" i="27"/>
  <c r="C43" i="27"/>
  <c r="C58" i="27"/>
  <c r="C13" i="27"/>
  <c r="C178" i="27"/>
  <c r="C86" i="27"/>
  <c r="C68" i="27"/>
  <c r="C6" i="27"/>
  <c r="C188" i="27"/>
  <c r="C158" i="27"/>
  <c r="C238" i="27"/>
  <c r="C167" i="27"/>
  <c r="C7" i="27"/>
  <c r="C118" i="27"/>
  <c r="C148" i="27"/>
  <c r="C263" i="27"/>
  <c r="C138" i="27"/>
  <c r="C8" i="27"/>
  <c r="C208" i="27"/>
  <c r="C173" i="27"/>
  <c r="C53" i="27"/>
  <c r="C228" i="27"/>
  <c r="C268" i="27"/>
  <c r="C163" i="27"/>
  <c r="C78" i="27"/>
  <c r="C23" i="27"/>
  <c r="C87" i="27"/>
  <c r="C127" i="27"/>
  <c r="C33" i="27"/>
  <c r="C103" i="27"/>
  <c r="C233" i="27"/>
  <c r="C223" i="27"/>
  <c r="C273" i="27"/>
  <c r="C183" i="27"/>
  <c r="C133" i="27"/>
  <c r="C46" i="27"/>
  <c r="C166" i="27"/>
  <c r="C258" i="27"/>
  <c r="C126" i="27"/>
  <c r="C247" i="27"/>
  <c r="C138" i="26"/>
  <c r="C263" i="26"/>
  <c r="C258" i="26"/>
  <c r="C228" i="26"/>
  <c r="C154" i="26"/>
  <c r="C117" i="26"/>
  <c r="C167" i="26"/>
  <c r="C8" i="26"/>
  <c r="C168" i="26"/>
  <c r="C48" i="26"/>
  <c r="C238" i="26"/>
  <c r="C18" i="26"/>
  <c r="C191" i="26"/>
  <c r="C157" i="26"/>
  <c r="C58" i="26"/>
  <c r="C78" i="26"/>
  <c r="C108" i="26"/>
  <c r="C188" i="26"/>
  <c r="C208" i="26"/>
  <c r="C23" i="26"/>
  <c r="C37" i="26"/>
  <c r="C198" i="26"/>
  <c r="C148" i="26"/>
  <c r="C68" i="26"/>
  <c r="C194" i="26"/>
  <c r="C74" i="26"/>
  <c r="C34" i="26"/>
  <c r="C128" i="26"/>
  <c r="C118" i="26"/>
  <c r="C239" i="26"/>
  <c r="C278" i="26"/>
  <c r="C178" i="26"/>
  <c r="C114" i="26"/>
  <c r="C98" i="26"/>
  <c r="C77" i="26"/>
  <c r="C231" i="26"/>
  <c r="C277" i="26"/>
  <c r="C218" i="26"/>
  <c r="C38" i="26"/>
  <c r="C28" i="26"/>
  <c r="C148" i="23"/>
  <c r="C68" i="23"/>
  <c r="C228" i="23"/>
  <c r="C118" i="23"/>
  <c r="C238" i="25"/>
  <c r="C278" i="25"/>
  <c r="C158" i="25"/>
  <c r="C28" i="25"/>
  <c r="C38" i="25"/>
  <c r="C78" i="25"/>
  <c r="J185" i="32"/>
  <c r="I171" i="30"/>
  <c r="J171" i="30"/>
  <c r="I109" i="32"/>
  <c r="I155" i="31"/>
  <c r="H39" i="30"/>
  <c r="J64" i="33"/>
  <c r="G11" i="30"/>
  <c r="I185" i="32"/>
  <c r="G51" i="30"/>
  <c r="J79" i="25"/>
  <c r="G91" i="30"/>
  <c r="I11" i="30"/>
  <c r="J11" i="30"/>
  <c r="H116" i="27"/>
  <c r="I220" i="32"/>
  <c r="H20" i="32"/>
  <c r="H251" i="30"/>
  <c r="I131" i="30"/>
  <c r="J131" i="30"/>
  <c r="J255" i="27"/>
  <c r="I224" i="29"/>
  <c r="G179" i="26"/>
  <c r="G9" i="27"/>
  <c r="G254" i="23"/>
  <c r="J195" i="26"/>
  <c r="H216" i="27"/>
  <c r="G217" i="27"/>
  <c r="I259" i="26"/>
  <c r="J96" i="27"/>
  <c r="I254" i="31"/>
  <c r="H75" i="26"/>
  <c r="J225" i="32"/>
  <c r="G185" i="32"/>
  <c r="I65" i="32"/>
  <c r="J25" i="32"/>
  <c r="H149" i="32"/>
  <c r="I225" i="32"/>
  <c r="I25" i="32"/>
  <c r="J65" i="32"/>
  <c r="H104" i="33"/>
  <c r="I76" i="26"/>
  <c r="G194" i="32"/>
  <c r="I152" i="26"/>
  <c r="I236" i="26"/>
  <c r="I130" i="30"/>
  <c r="I199" i="32"/>
  <c r="G94" i="31"/>
  <c r="I74" i="32"/>
  <c r="J32" i="26"/>
  <c r="J109" i="26"/>
  <c r="I90" i="30"/>
  <c r="J174" i="31"/>
  <c r="J72" i="26"/>
  <c r="J276" i="26"/>
  <c r="J149" i="26"/>
  <c r="I210" i="30"/>
  <c r="I54" i="31"/>
  <c r="G255" i="27"/>
  <c r="H70" i="26"/>
  <c r="I269" i="32"/>
  <c r="J257" i="27"/>
  <c r="G260" i="32"/>
  <c r="G129" i="30"/>
  <c r="J36" i="27"/>
  <c r="J275" i="26"/>
  <c r="I56" i="27"/>
  <c r="G49" i="27"/>
  <c r="J69" i="32"/>
  <c r="I105" i="32"/>
  <c r="I265" i="32"/>
  <c r="J105" i="32"/>
  <c r="J265" i="32"/>
  <c r="I97" i="27"/>
  <c r="H51" i="30"/>
  <c r="G211" i="30"/>
  <c r="I51" i="30"/>
  <c r="I211" i="30"/>
  <c r="J51" i="30"/>
  <c r="J211" i="30"/>
  <c r="I24" i="29"/>
  <c r="I94" i="38"/>
  <c r="I249" i="27"/>
  <c r="J234" i="38"/>
  <c r="G140" i="32"/>
  <c r="J220" i="32"/>
  <c r="I104" i="33"/>
  <c r="I276" i="27"/>
  <c r="I35" i="26"/>
  <c r="G16" i="27"/>
  <c r="H39" i="38"/>
  <c r="H99" i="26"/>
  <c r="G104" i="33"/>
  <c r="H185" i="32"/>
  <c r="G115" i="26"/>
  <c r="J259" i="26"/>
  <c r="I169" i="27"/>
  <c r="J20" i="32"/>
  <c r="I224" i="33"/>
  <c r="G276" i="27"/>
  <c r="G275" i="26"/>
  <c r="H16" i="27"/>
  <c r="G149" i="32"/>
  <c r="G24" i="33"/>
  <c r="H137" i="27"/>
  <c r="J269" i="32"/>
  <c r="I145" i="32"/>
  <c r="J145" i="32"/>
  <c r="J177" i="27"/>
  <c r="J174" i="23"/>
  <c r="H211" i="30"/>
  <c r="H131" i="30"/>
  <c r="I91" i="30"/>
  <c r="I251" i="30"/>
  <c r="J91" i="30"/>
  <c r="G264" i="29"/>
  <c r="J64" i="29"/>
  <c r="I214" i="38"/>
  <c r="I99" i="26"/>
  <c r="I209" i="27"/>
  <c r="I60" i="32"/>
  <c r="G40" i="27"/>
  <c r="J24" i="33"/>
  <c r="G69" i="33"/>
  <c r="I195" i="26"/>
  <c r="H96" i="27"/>
  <c r="J256" i="27"/>
  <c r="G36" i="27"/>
  <c r="H229" i="32"/>
  <c r="I59" i="26"/>
  <c r="H29" i="32"/>
  <c r="G137" i="27"/>
  <c r="H219" i="26"/>
  <c r="H60" i="32"/>
  <c r="G69" i="32"/>
  <c r="I270" i="26"/>
  <c r="J164" i="32"/>
  <c r="J115" i="31"/>
  <c r="H179" i="30"/>
  <c r="H234" i="30"/>
  <c r="I69" i="32"/>
  <c r="J109" i="32"/>
  <c r="J137" i="27"/>
  <c r="J17" i="27"/>
  <c r="J59" i="26"/>
  <c r="J139" i="26"/>
  <c r="I129" i="27"/>
  <c r="J89" i="27"/>
  <c r="H100" i="32"/>
  <c r="I140" i="32"/>
  <c r="J60" i="32"/>
  <c r="G184" i="33"/>
  <c r="G264" i="33"/>
  <c r="I24" i="33"/>
  <c r="J184" i="33"/>
  <c r="G109" i="33"/>
  <c r="J76" i="27"/>
  <c r="G235" i="26"/>
  <c r="I115" i="26"/>
  <c r="J75" i="26"/>
  <c r="G56" i="27"/>
  <c r="J176" i="27"/>
  <c r="G180" i="32"/>
  <c r="H269" i="32"/>
  <c r="H69" i="32"/>
  <c r="G209" i="27"/>
  <c r="H177" i="27"/>
  <c r="J97" i="27"/>
  <c r="G259" i="26"/>
  <c r="G129" i="27"/>
  <c r="J169" i="27"/>
  <c r="G257" i="27"/>
  <c r="G97" i="27"/>
  <c r="I229" i="32"/>
  <c r="J229" i="32"/>
  <c r="I57" i="27"/>
  <c r="J217" i="27"/>
  <c r="I19" i="26"/>
  <c r="J19" i="26"/>
  <c r="I49" i="27"/>
  <c r="H239" i="32"/>
  <c r="G20" i="32"/>
  <c r="I180" i="32"/>
  <c r="J180" i="32"/>
  <c r="I269" i="28"/>
  <c r="H40" i="27"/>
  <c r="G64" i="33"/>
  <c r="G224" i="33"/>
  <c r="I64" i="33"/>
  <c r="J224" i="33"/>
  <c r="G156" i="27"/>
  <c r="G196" i="27"/>
  <c r="H115" i="26"/>
  <c r="I275" i="26"/>
  <c r="H56" i="27"/>
  <c r="H136" i="27"/>
  <c r="I16" i="27"/>
  <c r="J56" i="27"/>
  <c r="G100" i="32"/>
  <c r="H57" i="27"/>
  <c r="H257" i="27"/>
  <c r="G89" i="27"/>
  <c r="G59" i="26"/>
  <c r="H129" i="27"/>
  <c r="G189" i="33"/>
  <c r="H140" i="32"/>
  <c r="H144" i="33"/>
  <c r="H9" i="27"/>
  <c r="H179" i="26"/>
  <c r="I32" i="26"/>
  <c r="J152" i="26"/>
  <c r="J229" i="26"/>
  <c r="J196" i="26"/>
  <c r="I29" i="26"/>
  <c r="H90" i="30"/>
  <c r="I10" i="30"/>
  <c r="G174" i="31"/>
  <c r="G215" i="27"/>
  <c r="I194" i="32"/>
  <c r="I259" i="23"/>
  <c r="H109" i="26"/>
  <c r="I272" i="26"/>
  <c r="I72" i="26"/>
  <c r="I232" i="26"/>
  <c r="J232" i="26"/>
  <c r="J116" i="26"/>
  <c r="J36" i="26"/>
  <c r="I156" i="26"/>
  <c r="I109" i="26"/>
  <c r="I149" i="26"/>
  <c r="I269" i="26"/>
  <c r="J269" i="26"/>
  <c r="G10" i="30"/>
  <c r="H130" i="30"/>
  <c r="J170" i="30"/>
  <c r="I250" i="30"/>
  <c r="J130" i="30"/>
  <c r="J210" i="30"/>
  <c r="J270" i="26"/>
  <c r="J199" i="32"/>
  <c r="H174" i="31"/>
  <c r="H214" i="31"/>
  <c r="I134" i="31"/>
  <c r="J54" i="31"/>
  <c r="H5" i="26"/>
  <c r="I55" i="27"/>
  <c r="G154" i="32"/>
  <c r="J74" i="32"/>
  <c r="G272" i="26"/>
  <c r="H159" i="32"/>
  <c r="G199" i="32"/>
  <c r="J272" i="26"/>
  <c r="I192" i="26"/>
  <c r="J236" i="26"/>
  <c r="I116" i="26"/>
  <c r="I69" i="26"/>
  <c r="J189" i="26"/>
  <c r="J90" i="30"/>
  <c r="J50" i="30"/>
  <c r="G254" i="31"/>
  <c r="I94" i="31"/>
  <c r="J254" i="31"/>
  <c r="J192" i="26"/>
  <c r="I112" i="26"/>
  <c r="J76" i="26"/>
  <c r="J156" i="26"/>
  <c r="I36" i="26"/>
  <c r="I189" i="26"/>
  <c r="I229" i="26"/>
  <c r="G130" i="30"/>
  <c r="H250" i="30"/>
  <c r="J10" i="30"/>
  <c r="J250" i="30"/>
  <c r="I50" i="30"/>
  <c r="H254" i="31"/>
  <c r="J94" i="31"/>
  <c r="I214" i="31"/>
  <c r="I84" i="32"/>
  <c r="G99" i="30"/>
  <c r="I230" i="26"/>
  <c r="H249" i="27"/>
  <c r="H204" i="32"/>
  <c r="H84" i="32"/>
  <c r="G44" i="32"/>
  <c r="J124" i="32"/>
  <c r="I4" i="32"/>
  <c r="G204" i="32"/>
  <c r="G244" i="32"/>
  <c r="G164" i="32"/>
  <c r="H244" i="32"/>
  <c r="J244" i="32"/>
  <c r="J84" i="32"/>
  <c r="I244" i="32"/>
  <c r="I164" i="32"/>
  <c r="H4" i="32"/>
  <c r="H124" i="32"/>
  <c r="G84" i="32"/>
  <c r="G194" i="29"/>
  <c r="I114" i="29"/>
  <c r="J34" i="29"/>
  <c r="G34" i="29"/>
  <c r="I234" i="29"/>
  <c r="J154" i="29"/>
  <c r="H234" i="29"/>
  <c r="G234" i="29"/>
  <c r="G234" i="30"/>
  <c r="G74" i="30"/>
  <c r="J184" i="23"/>
  <c r="H9" i="29"/>
  <c r="G169" i="29"/>
  <c r="G129" i="29"/>
  <c r="J89" i="29"/>
  <c r="J134" i="33"/>
  <c r="J54" i="33"/>
  <c r="H35" i="31"/>
  <c r="G195" i="31"/>
  <c r="G35" i="31"/>
  <c r="J235" i="31"/>
  <c r="J75" i="31"/>
  <c r="I275" i="31"/>
  <c r="I115" i="31"/>
  <c r="H235" i="31"/>
  <c r="G155" i="31"/>
  <c r="H75" i="31"/>
  <c r="G235" i="31"/>
  <c r="G115" i="31"/>
  <c r="J195" i="31"/>
  <c r="I75" i="31"/>
  <c r="I235" i="31"/>
  <c r="I35" i="31"/>
  <c r="H115" i="31"/>
  <c r="H155" i="31"/>
  <c r="J9" i="29"/>
  <c r="J70" i="26"/>
  <c r="I239" i="32"/>
  <c r="H164" i="32"/>
  <c r="J204" i="32"/>
  <c r="I195" i="31"/>
  <c r="H74" i="30"/>
  <c r="G279" i="32"/>
  <c r="G4" i="32"/>
  <c r="H194" i="30"/>
  <c r="H129" i="29"/>
  <c r="J49" i="29"/>
  <c r="I30" i="26"/>
  <c r="J110" i="26"/>
  <c r="G239" i="32"/>
  <c r="I39" i="32"/>
  <c r="J39" i="32"/>
  <c r="H44" i="32"/>
  <c r="I44" i="32"/>
  <c r="J4" i="32"/>
  <c r="H195" i="31"/>
  <c r="J275" i="31"/>
  <c r="I214" i="33"/>
  <c r="G164" i="26"/>
  <c r="G249" i="29"/>
  <c r="G75" i="31"/>
  <c r="H270" i="26"/>
  <c r="G110" i="26"/>
  <c r="G190" i="26"/>
  <c r="H30" i="26"/>
  <c r="H110" i="26"/>
  <c r="G270" i="26"/>
  <c r="J190" i="26"/>
  <c r="J30" i="26"/>
  <c r="I150" i="26"/>
  <c r="I70" i="26"/>
  <c r="H230" i="26"/>
  <c r="G70" i="26"/>
  <c r="H190" i="26"/>
  <c r="J150" i="26"/>
  <c r="I190" i="26"/>
  <c r="G150" i="26"/>
  <c r="H39" i="32"/>
  <c r="H279" i="32"/>
  <c r="J159" i="32"/>
  <c r="I159" i="32"/>
  <c r="G159" i="32"/>
  <c r="J279" i="32"/>
  <c r="J119" i="32"/>
  <c r="I279" i="32"/>
  <c r="I119" i="32"/>
  <c r="G79" i="32"/>
  <c r="H79" i="32"/>
  <c r="G39" i="32"/>
  <c r="J239" i="32"/>
  <c r="I204" i="32"/>
  <c r="G275" i="31"/>
  <c r="J155" i="31"/>
  <c r="J144" i="23"/>
  <c r="I154" i="29"/>
  <c r="H34" i="23"/>
  <c r="I274" i="30"/>
  <c r="J169" i="29"/>
  <c r="I110" i="26"/>
  <c r="J230" i="26"/>
  <c r="H119" i="32"/>
  <c r="I79" i="32"/>
  <c r="J79" i="32"/>
  <c r="G124" i="32"/>
  <c r="I124" i="32"/>
  <c r="J44" i="32"/>
  <c r="H275" i="31"/>
  <c r="J35" i="31"/>
  <c r="G59" i="30"/>
  <c r="H150" i="26"/>
  <c r="G119" i="32"/>
  <c r="G30" i="26"/>
  <c r="I149" i="32"/>
  <c r="J149" i="32"/>
  <c r="I177" i="27"/>
  <c r="I17" i="27"/>
  <c r="J14" i="38"/>
  <c r="I139" i="26"/>
  <c r="J99" i="26"/>
  <c r="J129" i="27"/>
  <c r="J9" i="27"/>
  <c r="J49" i="27"/>
  <c r="J209" i="27"/>
  <c r="G60" i="32"/>
  <c r="I20" i="32"/>
  <c r="I260" i="32"/>
  <c r="J100" i="32"/>
  <c r="J260" i="32"/>
  <c r="H109" i="28"/>
  <c r="H149" i="28"/>
  <c r="H275" i="26"/>
  <c r="G160" i="27"/>
  <c r="H160" i="27"/>
  <c r="G144" i="33"/>
  <c r="I184" i="33"/>
  <c r="J264" i="33"/>
  <c r="J104" i="33"/>
  <c r="H149" i="33"/>
  <c r="I109" i="33"/>
  <c r="H196" i="27"/>
  <c r="G236" i="27"/>
  <c r="I236" i="27"/>
  <c r="I116" i="27"/>
  <c r="J156" i="27"/>
  <c r="J196" i="27"/>
  <c r="H195" i="26"/>
  <c r="I155" i="26"/>
  <c r="G155" i="26"/>
  <c r="I75" i="26"/>
  <c r="J35" i="26"/>
  <c r="I39" i="31"/>
  <c r="G216" i="27"/>
  <c r="G136" i="27"/>
  <c r="I176" i="27"/>
  <c r="H176" i="27"/>
  <c r="I256" i="27"/>
  <c r="I136" i="27"/>
  <c r="J136" i="27"/>
  <c r="G189" i="32"/>
  <c r="H36" i="27"/>
  <c r="G269" i="32"/>
  <c r="I219" i="26"/>
  <c r="H180" i="32"/>
  <c r="H217" i="27"/>
  <c r="G139" i="26"/>
  <c r="H235" i="26"/>
  <c r="G17" i="27"/>
  <c r="G189" i="28"/>
  <c r="H259" i="26"/>
  <c r="H139" i="26"/>
  <c r="G99" i="26"/>
  <c r="H209" i="27"/>
  <c r="G169" i="27"/>
  <c r="G259" i="33"/>
  <c r="G177" i="27"/>
  <c r="H49" i="27"/>
  <c r="G219" i="26"/>
  <c r="J99" i="33"/>
  <c r="I29" i="32"/>
  <c r="I189" i="32"/>
  <c r="J29" i="32"/>
  <c r="J189" i="32"/>
  <c r="I137" i="27"/>
  <c r="I257" i="27"/>
  <c r="J57" i="27"/>
  <c r="I217" i="27"/>
  <c r="J254" i="38"/>
  <c r="I179" i="26"/>
  <c r="J219" i="26"/>
  <c r="J179" i="26"/>
  <c r="I9" i="27"/>
  <c r="I89" i="27"/>
  <c r="J249" i="27"/>
  <c r="H220" i="32"/>
  <c r="I100" i="32"/>
  <c r="J140" i="32"/>
  <c r="H209" i="30"/>
  <c r="G69" i="28"/>
  <c r="J229" i="28"/>
  <c r="G35" i="26"/>
  <c r="J40" i="27"/>
  <c r="H24" i="33"/>
  <c r="H184" i="33"/>
  <c r="H264" i="33"/>
  <c r="I144" i="33"/>
  <c r="I264" i="33"/>
  <c r="H269" i="33"/>
  <c r="H76" i="27"/>
  <c r="J116" i="27"/>
  <c r="I36" i="27"/>
  <c r="H155" i="26"/>
  <c r="G195" i="26"/>
  <c r="J155" i="26"/>
  <c r="I235" i="26"/>
  <c r="J235" i="26"/>
  <c r="J115" i="26"/>
  <c r="J239" i="31"/>
  <c r="G176" i="27"/>
  <c r="G96" i="27"/>
  <c r="G256" i="27"/>
  <c r="H256" i="27"/>
  <c r="J16" i="27"/>
  <c r="I96" i="27"/>
  <c r="I216" i="27"/>
  <c r="H279" i="38"/>
  <c r="G220" i="32"/>
  <c r="G229" i="32"/>
  <c r="G29" i="32"/>
  <c r="H189" i="32"/>
  <c r="G109" i="32"/>
  <c r="H89" i="27"/>
  <c r="G75" i="26"/>
  <c r="H17" i="27"/>
  <c r="G57" i="27"/>
  <c r="H59" i="26"/>
  <c r="G19" i="26"/>
  <c r="G249" i="27"/>
  <c r="G149" i="33"/>
  <c r="BF14" i="34"/>
  <c r="M40" i="32" s="1"/>
  <c r="J200" i="32" s="1"/>
  <c r="J69" i="26"/>
  <c r="H229" i="26"/>
  <c r="G69" i="26"/>
  <c r="H189" i="26"/>
  <c r="G29" i="26"/>
  <c r="G229" i="26"/>
  <c r="G109" i="26"/>
  <c r="G269" i="26"/>
  <c r="G189" i="26"/>
  <c r="H29" i="26"/>
  <c r="H149" i="26"/>
  <c r="H69" i="26"/>
  <c r="G149" i="26"/>
  <c r="H269" i="26"/>
  <c r="H49" i="31"/>
  <c r="G9" i="31"/>
  <c r="J169" i="31"/>
  <c r="I209" i="31"/>
  <c r="G49" i="31"/>
  <c r="G129" i="31"/>
  <c r="H169" i="31"/>
  <c r="I249" i="31"/>
  <c r="H272" i="26"/>
  <c r="H232" i="26"/>
  <c r="H112" i="26"/>
  <c r="J112" i="26"/>
  <c r="H192" i="26"/>
  <c r="G112" i="26"/>
  <c r="H32" i="26"/>
  <c r="H72" i="26"/>
  <c r="G232" i="26"/>
  <c r="G32" i="26"/>
  <c r="G72" i="26"/>
  <c r="G152" i="26"/>
  <c r="H152" i="26"/>
  <c r="G192" i="26"/>
  <c r="H154" i="32"/>
  <c r="H34" i="32"/>
  <c r="G74" i="32"/>
  <c r="J234" i="32"/>
  <c r="I274" i="32"/>
  <c r="J274" i="32"/>
  <c r="I114" i="32"/>
  <c r="G34" i="32"/>
  <c r="G234" i="32"/>
  <c r="H194" i="32"/>
  <c r="I154" i="32"/>
  <c r="J34" i="32"/>
  <c r="H234" i="32"/>
  <c r="H114" i="32"/>
  <c r="G114" i="32"/>
  <c r="I234" i="32"/>
  <c r="J194" i="32"/>
  <c r="H274" i="32"/>
  <c r="J154" i="32"/>
  <c r="J114" i="32"/>
  <c r="H74" i="32"/>
  <c r="G274" i="32"/>
  <c r="H159" i="23"/>
  <c r="G239" i="23"/>
  <c r="H236" i="26"/>
  <c r="H196" i="26"/>
  <c r="G76" i="26"/>
  <c r="H156" i="26"/>
  <c r="H116" i="26"/>
  <c r="G36" i="26"/>
  <c r="G236" i="26"/>
  <c r="H76" i="26"/>
  <c r="G116" i="26"/>
  <c r="I276" i="26"/>
  <c r="H276" i="26"/>
  <c r="G156" i="26"/>
  <c r="H36" i="26"/>
  <c r="G276" i="26"/>
  <c r="G196" i="26"/>
  <c r="H134" i="31"/>
  <c r="G214" i="31"/>
  <c r="G54" i="31"/>
  <c r="H54" i="31"/>
  <c r="G14" i="31"/>
  <c r="J214" i="31"/>
  <c r="J14" i="31"/>
  <c r="I174" i="31"/>
  <c r="I14" i="31"/>
  <c r="G134" i="31"/>
  <c r="H94" i="31"/>
  <c r="H14" i="31"/>
  <c r="G85" i="26"/>
  <c r="G245" i="26"/>
  <c r="J245" i="26"/>
  <c r="H85" i="26"/>
  <c r="AM133" i="35"/>
  <c r="I179" i="23"/>
  <c r="H219" i="23"/>
  <c r="I59" i="23"/>
  <c r="G99" i="23"/>
  <c r="I139" i="23"/>
  <c r="J179" i="23"/>
  <c r="G139" i="23"/>
  <c r="I219" i="23"/>
  <c r="H179" i="23"/>
  <c r="G259" i="23"/>
  <c r="H59" i="23"/>
  <c r="G219" i="23"/>
  <c r="G179" i="23"/>
  <c r="J139" i="23"/>
  <c r="J59" i="23"/>
  <c r="J219" i="23"/>
  <c r="J99" i="23"/>
  <c r="I19" i="23"/>
  <c r="H19" i="23"/>
  <c r="G210" i="30"/>
  <c r="H170" i="30"/>
  <c r="H50" i="30"/>
  <c r="G250" i="30"/>
  <c r="I170" i="30"/>
  <c r="G90" i="30"/>
  <c r="H210" i="30"/>
  <c r="G15" i="27"/>
  <c r="G55" i="27"/>
  <c r="H15" i="27"/>
  <c r="H255" i="27"/>
  <c r="H175" i="27"/>
  <c r="G135" i="27"/>
  <c r="H215" i="27"/>
  <c r="I175" i="27"/>
  <c r="I135" i="27"/>
  <c r="I255" i="27"/>
  <c r="J55" i="27"/>
  <c r="G95" i="27"/>
  <c r="J15" i="27"/>
  <c r="I215" i="27"/>
  <c r="J215" i="27"/>
  <c r="H135" i="27"/>
  <c r="H55" i="27"/>
  <c r="J175" i="27"/>
  <c r="J95" i="27"/>
  <c r="H95" i="27"/>
  <c r="J135" i="27"/>
  <c r="I95" i="27"/>
  <c r="G175" i="27"/>
  <c r="BA14" i="34"/>
  <c r="M35" i="32" s="1"/>
  <c r="J195" i="32" s="1"/>
  <c r="H264" i="29"/>
  <c r="J109" i="23"/>
  <c r="H109" i="23"/>
  <c r="H134" i="23"/>
  <c r="H14" i="23"/>
  <c r="G14" i="23"/>
  <c r="H54" i="23"/>
  <c r="G94" i="23"/>
  <c r="AH133" i="35"/>
  <c r="H159" i="30"/>
  <c r="H264" i="26"/>
  <c r="H144" i="26"/>
  <c r="G104" i="26"/>
  <c r="I9" i="33"/>
  <c r="AB14" i="34"/>
  <c r="M10" i="32" s="1"/>
  <c r="H11" i="30"/>
  <c r="H91" i="30"/>
  <c r="G131" i="30"/>
  <c r="G251" i="30"/>
  <c r="H171" i="30"/>
  <c r="G171" i="30"/>
  <c r="G199" i="25"/>
  <c r="G119" i="25"/>
  <c r="H39" i="25"/>
  <c r="G225" i="32"/>
  <c r="H265" i="32"/>
  <c r="G105" i="32"/>
  <c r="H25" i="32"/>
  <c r="H65" i="32"/>
  <c r="G145" i="32"/>
  <c r="H225" i="32"/>
  <c r="G265" i="32"/>
  <c r="G25" i="32"/>
  <c r="H145" i="32"/>
  <c r="H105" i="32"/>
  <c r="G65" i="32"/>
  <c r="H234" i="33"/>
  <c r="BH8" i="34"/>
  <c r="M42" i="27" s="1"/>
  <c r="H202" i="27" s="1"/>
  <c r="AV14" i="34"/>
  <c r="M30" i="32" s="1"/>
  <c r="G190" i="32" s="1"/>
  <c r="AG12" i="34"/>
  <c r="H255" i="31" s="1"/>
  <c r="BG8" i="34"/>
  <c r="M41" i="27" s="1"/>
  <c r="J241" i="27" s="1"/>
  <c r="AL7" i="34"/>
  <c r="M20" i="26" s="1"/>
  <c r="I60" i="26" s="1"/>
  <c r="BC12" i="34"/>
  <c r="J117" i="31" s="1"/>
  <c r="AD14" i="34"/>
  <c r="M12" i="32" s="1"/>
  <c r="G132" i="32" s="1"/>
  <c r="AI14" i="34"/>
  <c r="M17" i="32" s="1"/>
  <c r="H57" i="32" s="1"/>
  <c r="AQ8" i="34"/>
  <c r="M25" i="27" s="1"/>
  <c r="AC14" i="34"/>
  <c r="M11" i="32" s="1"/>
  <c r="J211" i="32" s="1"/>
  <c r="AG14" i="34"/>
  <c r="M15" i="32" s="1"/>
  <c r="X99" i="35"/>
  <c r="AH104" i="35"/>
  <c r="AM99" i="35"/>
  <c r="S133" i="35"/>
  <c r="AR133" i="35"/>
  <c r="BB133" i="35"/>
  <c r="AW133" i="35"/>
  <c r="G4" i="30" l="1"/>
  <c r="J244" i="30"/>
  <c r="C228" i="29"/>
  <c r="C198" i="29"/>
  <c r="H254" i="27"/>
  <c r="I54" i="27"/>
  <c r="G194" i="27"/>
  <c r="G154" i="27"/>
  <c r="I234" i="27"/>
  <c r="H14" i="27"/>
  <c r="H134" i="27"/>
  <c r="J194" i="27"/>
  <c r="J34" i="27"/>
  <c r="H174" i="27"/>
  <c r="I34" i="27"/>
  <c r="G54" i="27"/>
  <c r="G34" i="27"/>
  <c r="G94" i="27"/>
  <c r="J94" i="27"/>
  <c r="H74" i="27"/>
  <c r="I254" i="27"/>
  <c r="I94" i="27"/>
  <c r="G234" i="27"/>
  <c r="H214" i="27"/>
  <c r="J14" i="27"/>
  <c r="I14" i="27"/>
  <c r="G14" i="27"/>
  <c r="H54" i="27"/>
  <c r="I74" i="27"/>
  <c r="I174" i="27"/>
  <c r="C33" i="26"/>
  <c r="S110" i="35"/>
  <c r="H76" i="35" s="1"/>
  <c r="Z110" i="35"/>
  <c r="AO110" i="35"/>
  <c r="AP94" i="35"/>
  <c r="AT110" i="35"/>
  <c r="I134" i="38"/>
  <c r="H224" i="33"/>
  <c r="H64" i="33"/>
  <c r="G9" i="29"/>
  <c r="C158" i="29"/>
  <c r="C238" i="29"/>
  <c r="C38" i="29"/>
  <c r="I169" i="29"/>
  <c r="I9" i="29"/>
  <c r="I89" i="29"/>
  <c r="G254" i="27"/>
  <c r="H276" i="27"/>
  <c r="C219" i="27"/>
  <c r="C179" i="27"/>
  <c r="H114" i="27"/>
  <c r="J174" i="27"/>
  <c r="C71" i="26"/>
  <c r="C271" i="26"/>
  <c r="C111" i="26"/>
  <c r="C151" i="26"/>
  <c r="G7" i="26"/>
  <c r="C7" i="26" s="1"/>
  <c r="C31" i="26"/>
  <c r="C279" i="26"/>
  <c r="C79" i="26"/>
  <c r="I79" i="23"/>
  <c r="J194" i="23"/>
  <c r="I234" i="23"/>
  <c r="J234" i="23"/>
  <c r="G194" i="23"/>
  <c r="G154" i="23"/>
  <c r="I274" i="23"/>
  <c r="U110" i="35"/>
  <c r="AF109" i="35"/>
  <c r="AG109" i="35" s="1"/>
  <c r="AV109" i="35"/>
  <c r="AW109" i="35" s="1"/>
  <c r="M6" i="39"/>
  <c r="M5" i="39"/>
  <c r="M4" i="39"/>
  <c r="M7" i="39"/>
  <c r="C108" i="38"/>
  <c r="M5" i="38"/>
  <c r="M7" i="38"/>
  <c r="J87" i="38" s="1"/>
  <c r="M4" i="38"/>
  <c r="J4" i="38" s="1"/>
  <c r="M6" i="38"/>
  <c r="C28" i="38"/>
  <c r="M5" i="33"/>
  <c r="M6" i="33"/>
  <c r="M4" i="33"/>
  <c r="I84" i="33" s="1"/>
  <c r="M7" i="33"/>
  <c r="C144" i="30"/>
  <c r="C104" i="30"/>
  <c r="C224" i="30"/>
  <c r="C148" i="29"/>
  <c r="I64" i="29"/>
  <c r="C278" i="29"/>
  <c r="M7" i="29"/>
  <c r="I127" i="29" s="1"/>
  <c r="M6" i="29"/>
  <c r="M5" i="29"/>
  <c r="M4" i="29"/>
  <c r="H204" i="29" s="1"/>
  <c r="I129" i="29"/>
  <c r="J249" i="29"/>
  <c r="G49" i="29"/>
  <c r="J184" i="29"/>
  <c r="J129" i="29"/>
  <c r="J224" i="29"/>
  <c r="H224" i="29"/>
  <c r="G184" i="29"/>
  <c r="I144" i="29"/>
  <c r="G64" i="29"/>
  <c r="C78" i="29"/>
  <c r="G144" i="29"/>
  <c r="H104" i="29"/>
  <c r="H24" i="29"/>
  <c r="G24" i="29"/>
  <c r="H89" i="29"/>
  <c r="G89" i="29"/>
  <c r="G224" i="29"/>
  <c r="I209" i="29"/>
  <c r="C209" i="29" s="1"/>
  <c r="J114" i="29"/>
  <c r="I194" i="29"/>
  <c r="J104" i="29"/>
  <c r="I264" i="29"/>
  <c r="H144" i="29"/>
  <c r="C188" i="29"/>
  <c r="C59" i="27"/>
  <c r="C139" i="27"/>
  <c r="C19" i="27"/>
  <c r="G264" i="26"/>
  <c r="H24" i="26"/>
  <c r="I264" i="26"/>
  <c r="C73" i="26"/>
  <c r="G24" i="26"/>
  <c r="G64" i="26"/>
  <c r="G184" i="26"/>
  <c r="J224" i="26"/>
  <c r="J184" i="26"/>
  <c r="C153" i="26"/>
  <c r="J64" i="26"/>
  <c r="G224" i="26"/>
  <c r="J104" i="26"/>
  <c r="J24" i="26"/>
  <c r="I224" i="26"/>
  <c r="I64" i="26"/>
  <c r="I184" i="26"/>
  <c r="G6" i="26"/>
  <c r="H6" i="26"/>
  <c r="J86" i="26"/>
  <c r="J46" i="26"/>
  <c r="J6" i="26"/>
  <c r="I206" i="26"/>
  <c r="I46" i="26"/>
  <c r="I246" i="26"/>
  <c r="I86" i="26"/>
  <c r="I126" i="26"/>
  <c r="I6" i="26"/>
  <c r="I166" i="26"/>
  <c r="H46" i="26"/>
  <c r="H126" i="26"/>
  <c r="G126" i="26"/>
  <c r="H206" i="26"/>
  <c r="G46" i="26"/>
  <c r="G206" i="26"/>
  <c r="H246" i="26"/>
  <c r="G246" i="26"/>
  <c r="H166" i="26"/>
  <c r="J166" i="26"/>
  <c r="G166" i="26"/>
  <c r="C166" i="26" s="1"/>
  <c r="J126" i="26"/>
  <c r="H86" i="26"/>
  <c r="J246" i="26"/>
  <c r="G86" i="26"/>
  <c r="J206" i="26"/>
  <c r="G144" i="26"/>
  <c r="C113" i="26"/>
  <c r="H184" i="26"/>
  <c r="J144" i="26"/>
  <c r="H224" i="26"/>
  <c r="H104" i="26"/>
  <c r="I24" i="26"/>
  <c r="C273" i="26"/>
  <c r="H87" i="26"/>
  <c r="C87" i="26" s="1"/>
  <c r="M5" i="23"/>
  <c r="M6" i="23"/>
  <c r="M7" i="23"/>
  <c r="M4" i="23"/>
  <c r="M5" i="25"/>
  <c r="M4" i="25"/>
  <c r="M7" i="25"/>
  <c r="M6" i="25"/>
  <c r="W184" i="34"/>
  <c r="W179" i="34"/>
  <c r="AE382" i="34" s="1"/>
  <c r="W180" i="34"/>
  <c r="AE388" i="34" s="1"/>
  <c r="C74" i="31"/>
  <c r="C218" i="31"/>
  <c r="C34" i="31"/>
  <c r="C127" i="31"/>
  <c r="J48" i="28"/>
  <c r="G248" i="28"/>
  <c r="C7" i="31"/>
  <c r="G8" i="28"/>
  <c r="H5" i="28"/>
  <c r="J208" i="28"/>
  <c r="J8" i="28"/>
  <c r="J168" i="28"/>
  <c r="H168" i="28"/>
  <c r="I168" i="28"/>
  <c r="H208" i="28"/>
  <c r="H248" i="28"/>
  <c r="G88" i="28"/>
  <c r="H206" i="31"/>
  <c r="C206" i="31" s="1"/>
  <c r="J246" i="31"/>
  <c r="J166" i="31"/>
  <c r="J6" i="31"/>
  <c r="I246" i="31"/>
  <c r="I166" i="31"/>
  <c r="I86" i="31"/>
  <c r="I6" i="31"/>
  <c r="J126" i="31"/>
  <c r="G46" i="31"/>
  <c r="C46" i="31" s="1"/>
  <c r="H6" i="31"/>
  <c r="H166" i="31"/>
  <c r="G126" i="31"/>
  <c r="G166" i="31"/>
  <c r="G6" i="31"/>
  <c r="Y154" i="34"/>
  <c r="AE270" i="34" s="1"/>
  <c r="C114" i="31"/>
  <c r="C154" i="31"/>
  <c r="C194" i="31"/>
  <c r="C98" i="31"/>
  <c r="G99" i="31"/>
  <c r="H59" i="31"/>
  <c r="I139" i="31"/>
  <c r="J99" i="31"/>
  <c r="C178" i="31"/>
  <c r="C138" i="31"/>
  <c r="C64" i="30"/>
  <c r="H44" i="30"/>
  <c r="J231" i="30"/>
  <c r="J151" i="30"/>
  <c r="G166" i="30"/>
  <c r="J166" i="30"/>
  <c r="J126" i="30"/>
  <c r="J86" i="30"/>
  <c r="I166" i="30"/>
  <c r="J46" i="30"/>
  <c r="J6" i="30"/>
  <c r="I246" i="30"/>
  <c r="I206" i="30"/>
  <c r="I126" i="30"/>
  <c r="I86" i="30"/>
  <c r="I46" i="30"/>
  <c r="G246" i="30"/>
  <c r="I6" i="30"/>
  <c r="H246" i="30"/>
  <c r="H206" i="30"/>
  <c r="H6" i="30"/>
  <c r="G126" i="30"/>
  <c r="H126" i="30"/>
  <c r="H166" i="30"/>
  <c r="H86" i="30"/>
  <c r="G206" i="30"/>
  <c r="G86" i="30"/>
  <c r="G6" i="30"/>
  <c r="G46" i="30"/>
  <c r="H46" i="30"/>
  <c r="J246" i="30"/>
  <c r="J206" i="30"/>
  <c r="G170" i="30"/>
  <c r="H207" i="30"/>
  <c r="J247" i="30"/>
  <c r="H167" i="30"/>
  <c r="J207" i="30"/>
  <c r="J167" i="30"/>
  <c r="I247" i="30"/>
  <c r="J127" i="30"/>
  <c r="J87" i="30"/>
  <c r="J47" i="30"/>
  <c r="J7" i="30"/>
  <c r="I207" i="30"/>
  <c r="I167" i="30"/>
  <c r="I127" i="30"/>
  <c r="I87" i="30"/>
  <c r="I47" i="30"/>
  <c r="I7" i="30"/>
  <c r="G167" i="30"/>
  <c r="C167" i="30" s="1"/>
  <c r="H247" i="30"/>
  <c r="G7" i="30"/>
  <c r="H7" i="30"/>
  <c r="G127" i="30"/>
  <c r="H127" i="30"/>
  <c r="H47" i="30"/>
  <c r="G207" i="30"/>
  <c r="H87" i="30"/>
  <c r="G47" i="30"/>
  <c r="G247" i="30"/>
  <c r="G87" i="30"/>
  <c r="H10" i="30"/>
  <c r="C264" i="30"/>
  <c r="C24" i="30"/>
  <c r="C184" i="30"/>
  <c r="C247" i="26"/>
  <c r="C87" i="31"/>
  <c r="I209" i="33"/>
  <c r="J79" i="31"/>
  <c r="G39" i="31"/>
  <c r="G208" i="28"/>
  <c r="C108" i="29"/>
  <c r="I239" i="31"/>
  <c r="H79" i="31"/>
  <c r="J159" i="31"/>
  <c r="G279" i="31"/>
  <c r="I279" i="31"/>
  <c r="H279" i="31"/>
  <c r="I159" i="31"/>
  <c r="J279" i="31"/>
  <c r="I79" i="31"/>
  <c r="G159" i="31"/>
  <c r="G119" i="31"/>
  <c r="G199" i="31"/>
  <c r="G30" i="30"/>
  <c r="C28" i="29"/>
  <c r="I8" i="28"/>
  <c r="G249" i="33"/>
  <c r="H159" i="31"/>
  <c r="I119" i="29"/>
  <c r="G129" i="33"/>
  <c r="C198" i="38"/>
  <c r="I208" i="28"/>
  <c r="G128" i="28"/>
  <c r="J119" i="31"/>
  <c r="G239" i="31"/>
  <c r="C18" i="31"/>
  <c r="C188" i="25"/>
  <c r="I119" i="31"/>
  <c r="H39" i="31"/>
  <c r="C233" i="26"/>
  <c r="C259" i="27"/>
  <c r="J199" i="31"/>
  <c r="J39" i="31"/>
  <c r="H239" i="31"/>
  <c r="H199" i="31"/>
  <c r="H74" i="38"/>
  <c r="I199" i="31"/>
  <c r="C228" i="25"/>
  <c r="H199" i="30"/>
  <c r="G149" i="23"/>
  <c r="I40" i="27"/>
  <c r="J139" i="30"/>
  <c r="I139" i="30"/>
  <c r="J89" i="30"/>
  <c r="I129" i="30"/>
  <c r="G279" i="30"/>
  <c r="C278" i="38"/>
  <c r="I48" i="28"/>
  <c r="O178" i="34"/>
  <c r="W178" i="34" s="1"/>
  <c r="AE376" i="34" s="1"/>
  <c r="AE110" i="35"/>
  <c r="P183" i="34"/>
  <c r="P179" i="34"/>
  <c r="P181" i="34"/>
  <c r="P185" i="34"/>
  <c r="P182" i="34"/>
  <c r="P184" i="34"/>
  <c r="P178" i="34"/>
  <c r="J80" i="27"/>
  <c r="H240" i="27"/>
  <c r="J199" i="30"/>
  <c r="O181" i="34"/>
  <c r="W181" i="34" s="1"/>
  <c r="AE394" i="34" s="1"/>
  <c r="O183" i="34"/>
  <c r="W183" i="34" s="1"/>
  <c r="AE406" i="34" s="1"/>
  <c r="O182" i="34"/>
  <c r="W182" i="34" s="1"/>
  <c r="AE400" i="34" s="1"/>
  <c r="O185" i="34"/>
  <c r="W185" i="34" s="1"/>
  <c r="G240" i="27"/>
  <c r="G219" i="30"/>
  <c r="J169" i="30"/>
  <c r="J59" i="30"/>
  <c r="I39" i="30"/>
  <c r="G168" i="28"/>
  <c r="AF105" i="35"/>
  <c r="I169" i="30"/>
  <c r="H80" i="27"/>
  <c r="J119" i="30"/>
  <c r="H119" i="30"/>
  <c r="I9" i="30"/>
  <c r="I179" i="30"/>
  <c r="G179" i="30"/>
  <c r="I279" i="30"/>
  <c r="I69" i="23"/>
  <c r="J239" i="30"/>
  <c r="H129" i="30"/>
  <c r="J159" i="30"/>
  <c r="I199" i="30"/>
  <c r="G209" i="30"/>
  <c r="J209" i="30"/>
  <c r="G49" i="30"/>
  <c r="I99" i="30"/>
  <c r="I119" i="30"/>
  <c r="J79" i="30"/>
  <c r="G119" i="30"/>
  <c r="G19" i="31"/>
  <c r="I99" i="31"/>
  <c r="I19" i="31"/>
  <c r="H139" i="31"/>
  <c r="J219" i="31"/>
  <c r="G179" i="31"/>
  <c r="J179" i="31"/>
  <c r="H259" i="31"/>
  <c r="J139" i="31"/>
  <c r="H179" i="31"/>
  <c r="I59" i="31"/>
  <c r="G59" i="31"/>
  <c r="I259" i="31"/>
  <c r="G139" i="31"/>
  <c r="G259" i="31"/>
  <c r="J59" i="31"/>
  <c r="H19" i="31"/>
  <c r="I219" i="31"/>
  <c r="H219" i="31"/>
  <c r="J19" i="31"/>
  <c r="H99" i="31"/>
  <c r="I179" i="31"/>
  <c r="H279" i="30"/>
  <c r="J49" i="30"/>
  <c r="J99" i="30"/>
  <c r="H9" i="30"/>
  <c r="H79" i="30"/>
  <c r="I239" i="30"/>
  <c r="C148" i="25"/>
  <c r="G39" i="30"/>
  <c r="I249" i="30"/>
  <c r="H59" i="30"/>
  <c r="G199" i="30"/>
  <c r="G200" i="27"/>
  <c r="I209" i="30"/>
  <c r="I280" i="27"/>
  <c r="H259" i="30"/>
  <c r="H99" i="30"/>
  <c r="I120" i="27"/>
  <c r="J200" i="27"/>
  <c r="G79" i="30"/>
  <c r="G169" i="30"/>
  <c r="I79" i="30"/>
  <c r="G239" i="30"/>
  <c r="I49" i="30"/>
  <c r="I240" i="27"/>
  <c r="J19" i="30"/>
  <c r="G139" i="30"/>
  <c r="I80" i="27"/>
  <c r="G9" i="30"/>
  <c r="G80" i="27"/>
  <c r="H239" i="30"/>
  <c r="G219" i="31"/>
  <c r="C47" i="31"/>
  <c r="H280" i="27"/>
  <c r="H200" i="27"/>
  <c r="J240" i="27"/>
  <c r="G280" i="27"/>
  <c r="H120" i="27"/>
  <c r="I200" i="27"/>
  <c r="J54" i="27"/>
  <c r="I214" i="27"/>
  <c r="J120" i="27"/>
  <c r="J160" i="27"/>
  <c r="I160" i="27"/>
  <c r="J254" i="27"/>
  <c r="G174" i="27"/>
  <c r="C43" i="26"/>
  <c r="C243" i="26"/>
  <c r="J114" i="23"/>
  <c r="C167" i="31"/>
  <c r="H229" i="30"/>
  <c r="J29" i="30"/>
  <c r="AA9" i="34"/>
  <c r="H89" i="28" s="1"/>
  <c r="C247" i="31"/>
  <c r="C207" i="31"/>
  <c r="G79" i="31"/>
  <c r="G229" i="30"/>
  <c r="I29" i="30"/>
  <c r="I189" i="30"/>
  <c r="J189" i="30"/>
  <c r="G149" i="30"/>
  <c r="H69" i="30"/>
  <c r="H184" i="29"/>
  <c r="C184" i="29" s="1"/>
  <c r="I249" i="29"/>
  <c r="I104" i="29"/>
  <c r="J144" i="29"/>
  <c r="J24" i="29"/>
  <c r="I184" i="29"/>
  <c r="H64" i="29"/>
  <c r="J279" i="29"/>
  <c r="I39" i="29"/>
  <c r="H279" i="29"/>
  <c r="G104" i="29"/>
  <c r="H247" i="29"/>
  <c r="J64" i="28"/>
  <c r="J224" i="28"/>
  <c r="I64" i="28"/>
  <c r="H104" i="28"/>
  <c r="J24" i="28"/>
  <c r="H224" i="28"/>
  <c r="I24" i="28"/>
  <c r="J184" i="28"/>
  <c r="I144" i="28"/>
  <c r="I104" i="28"/>
  <c r="I184" i="28"/>
  <c r="G184" i="28"/>
  <c r="H24" i="28"/>
  <c r="G264" i="28"/>
  <c r="G144" i="28"/>
  <c r="H144" i="28"/>
  <c r="G224" i="28"/>
  <c r="J264" i="28"/>
  <c r="G24" i="28"/>
  <c r="I264" i="28"/>
  <c r="G104" i="28"/>
  <c r="H184" i="28"/>
  <c r="G64" i="28"/>
  <c r="J144" i="28"/>
  <c r="J104" i="28"/>
  <c r="I224" i="28"/>
  <c r="H264" i="28"/>
  <c r="I194" i="27"/>
  <c r="J114" i="27"/>
  <c r="I114" i="27"/>
  <c r="H234" i="27"/>
  <c r="J74" i="27"/>
  <c r="H154" i="27"/>
  <c r="J280" i="27"/>
  <c r="H94" i="27"/>
  <c r="G274" i="27"/>
  <c r="J154" i="27"/>
  <c r="I154" i="27"/>
  <c r="H274" i="27"/>
  <c r="H64" i="26"/>
  <c r="I144" i="26"/>
  <c r="G244" i="26"/>
  <c r="I104" i="26"/>
  <c r="H139" i="23"/>
  <c r="H259" i="23"/>
  <c r="AQ11" i="34"/>
  <c r="G25" i="30" s="1"/>
  <c r="AH134" i="35"/>
  <c r="W78" i="35" s="1"/>
  <c r="AP95" i="35"/>
  <c r="AQ95" i="35" s="1"/>
  <c r="J249" i="31"/>
  <c r="I169" i="31"/>
  <c r="I99" i="23"/>
  <c r="H114" i="23"/>
  <c r="I239" i="23"/>
  <c r="I14" i="23"/>
  <c r="J154" i="23"/>
  <c r="G74" i="23"/>
  <c r="H194" i="23"/>
  <c r="AK94" i="35"/>
  <c r="AL94" i="35" s="1"/>
  <c r="H169" i="29"/>
  <c r="C169" i="29" s="1"/>
  <c r="I156" i="27"/>
  <c r="C156" i="27" s="1"/>
  <c r="H236" i="27"/>
  <c r="H209" i="29"/>
  <c r="J209" i="29"/>
  <c r="AO12" i="34"/>
  <c r="J223" i="31" s="1"/>
  <c r="H179" i="34"/>
  <c r="H181" i="34"/>
  <c r="X181" i="34" s="1"/>
  <c r="AE395" i="34" s="1"/>
  <c r="H180" i="34"/>
  <c r="X180" i="34" s="1"/>
  <c r="AE389" i="34" s="1"/>
  <c r="H183" i="34"/>
  <c r="H185" i="34"/>
  <c r="X185" i="34" s="1"/>
  <c r="H178" i="34"/>
  <c r="X178" i="34" s="1"/>
  <c r="AE377" i="34" s="1"/>
  <c r="H184" i="34"/>
  <c r="X184" i="34" s="1"/>
  <c r="H182" i="34"/>
  <c r="X182" i="34" s="1"/>
  <c r="AE401" i="34" s="1"/>
  <c r="G205" i="26"/>
  <c r="H249" i="29"/>
  <c r="H156" i="27"/>
  <c r="I205" i="26"/>
  <c r="C283" i="27"/>
  <c r="I49" i="29"/>
  <c r="C207" i="26"/>
  <c r="G243" i="31"/>
  <c r="H203" i="31"/>
  <c r="G123" i="31"/>
  <c r="G203" i="31"/>
  <c r="G43" i="31"/>
  <c r="H83" i="31"/>
  <c r="H43" i="31"/>
  <c r="G83" i="31"/>
  <c r="J283" i="31"/>
  <c r="H283" i="31"/>
  <c r="H163" i="31"/>
  <c r="J243" i="31"/>
  <c r="J203" i="31"/>
  <c r="J163" i="31"/>
  <c r="J123" i="31"/>
  <c r="J83" i="31"/>
  <c r="I43" i="31"/>
  <c r="I203" i="31"/>
  <c r="J43" i="31"/>
  <c r="I283" i="31"/>
  <c r="I243" i="31"/>
  <c r="I163" i="31"/>
  <c r="I123" i="31"/>
  <c r="I83" i="31"/>
  <c r="G283" i="31"/>
  <c r="H123" i="31"/>
  <c r="H243" i="31"/>
  <c r="G163" i="31"/>
  <c r="H8" i="28"/>
  <c r="G48" i="28"/>
  <c r="J128" i="28"/>
  <c r="I128" i="28"/>
  <c r="J248" i="28"/>
  <c r="I248" i="28"/>
  <c r="I88" i="28"/>
  <c r="J88" i="28"/>
  <c r="H88" i="28"/>
  <c r="H48" i="28"/>
  <c r="H128" i="28"/>
  <c r="J236" i="27"/>
  <c r="I85" i="27"/>
  <c r="G49" i="26"/>
  <c r="G129" i="26"/>
  <c r="J9" i="26"/>
  <c r="I129" i="26"/>
  <c r="G159" i="38"/>
  <c r="H247" i="38"/>
  <c r="G14" i="38"/>
  <c r="H49" i="29"/>
  <c r="I29" i="28"/>
  <c r="G76" i="27"/>
  <c r="I76" i="27"/>
  <c r="BF7" i="34"/>
  <c r="M40" i="26" s="1"/>
  <c r="J120" i="26" s="1"/>
  <c r="I159" i="30"/>
  <c r="G159" i="30"/>
  <c r="J39" i="30"/>
  <c r="I269" i="30"/>
  <c r="I149" i="30"/>
  <c r="I109" i="30"/>
  <c r="I69" i="30"/>
  <c r="G29" i="30"/>
  <c r="G109" i="30"/>
  <c r="H149" i="30"/>
  <c r="H29" i="30"/>
  <c r="H189" i="30"/>
  <c r="H109" i="30"/>
  <c r="J269" i="30"/>
  <c r="G189" i="30"/>
  <c r="H269" i="30"/>
  <c r="G269" i="30"/>
  <c r="J229" i="30"/>
  <c r="J149" i="30"/>
  <c r="J109" i="30"/>
  <c r="J69" i="30"/>
  <c r="I229" i="30"/>
  <c r="G116" i="27"/>
  <c r="I196" i="27"/>
  <c r="C196" i="27" s="1"/>
  <c r="AZ105" i="35"/>
  <c r="H89" i="26"/>
  <c r="J249" i="26"/>
  <c r="AR134" i="35"/>
  <c r="AG78" i="35" s="1"/>
  <c r="AQ9" i="34"/>
  <c r="I225" i="28" s="1"/>
  <c r="AZ9" i="34"/>
  <c r="H234" i="28" s="1"/>
  <c r="T73" i="35"/>
  <c r="BE9" i="34"/>
  <c r="I119" i="28" s="1"/>
  <c r="C127" i="26"/>
  <c r="C47" i="26"/>
  <c r="H70" i="30"/>
  <c r="C178" i="30"/>
  <c r="H75" i="27"/>
  <c r="I155" i="27"/>
  <c r="I45" i="27"/>
  <c r="H115" i="27"/>
  <c r="J245" i="27"/>
  <c r="G245" i="27"/>
  <c r="I275" i="27"/>
  <c r="H195" i="27"/>
  <c r="H235" i="27"/>
  <c r="I165" i="27"/>
  <c r="J155" i="27"/>
  <c r="G35" i="27"/>
  <c r="H5" i="27"/>
  <c r="G75" i="27"/>
  <c r="H275" i="27"/>
  <c r="C275" i="27" s="1"/>
  <c r="G195" i="27"/>
  <c r="I235" i="27"/>
  <c r="I245" i="27"/>
  <c r="G235" i="27"/>
  <c r="J115" i="27"/>
  <c r="I115" i="27"/>
  <c r="G205" i="27"/>
  <c r="J195" i="27"/>
  <c r="I195" i="27"/>
  <c r="I75" i="27"/>
  <c r="H85" i="27"/>
  <c r="I125" i="27"/>
  <c r="J235" i="27"/>
  <c r="G155" i="27"/>
  <c r="G125" i="27"/>
  <c r="J35" i="27"/>
  <c r="J5" i="27"/>
  <c r="I35" i="27"/>
  <c r="G85" i="27"/>
  <c r="J275" i="27"/>
  <c r="I9" i="26"/>
  <c r="G9" i="26"/>
  <c r="H169" i="26"/>
  <c r="H249" i="26"/>
  <c r="G169" i="26"/>
  <c r="H129" i="26"/>
  <c r="J89" i="26"/>
  <c r="I49" i="26"/>
  <c r="H9" i="26"/>
  <c r="I249" i="26"/>
  <c r="J129" i="26"/>
  <c r="I89" i="26"/>
  <c r="H209" i="26"/>
  <c r="J165" i="26"/>
  <c r="I169" i="26"/>
  <c r="I209" i="26"/>
  <c r="H49" i="26"/>
  <c r="J169" i="26"/>
  <c r="G209" i="26"/>
  <c r="C93" i="26"/>
  <c r="G249" i="26"/>
  <c r="G89" i="26"/>
  <c r="J209" i="26"/>
  <c r="J254" i="23"/>
  <c r="G134" i="23"/>
  <c r="G234" i="23"/>
  <c r="J74" i="23"/>
  <c r="H214" i="23"/>
  <c r="H74" i="23"/>
  <c r="G274" i="23"/>
  <c r="J274" i="23"/>
  <c r="G174" i="23"/>
  <c r="G214" i="23"/>
  <c r="I154" i="23"/>
  <c r="I174" i="23"/>
  <c r="I114" i="23"/>
  <c r="I74" i="23"/>
  <c r="H274" i="23"/>
  <c r="I34" i="23"/>
  <c r="J214" i="23"/>
  <c r="J54" i="23"/>
  <c r="I254" i="23"/>
  <c r="J14" i="23"/>
  <c r="I214" i="23"/>
  <c r="J94" i="23"/>
  <c r="I134" i="23"/>
  <c r="I54" i="23"/>
  <c r="G54" i="23"/>
  <c r="I94" i="23"/>
  <c r="J134" i="23"/>
  <c r="G114" i="23"/>
  <c r="H254" i="23"/>
  <c r="H94" i="23"/>
  <c r="I194" i="23"/>
  <c r="C58" i="30"/>
  <c r="C203" i="27"/>
  <c r="C173" i="26"/>
  <c r="C13" i="26"/>
  <c r="G225" i="30"/>
  <c r="G105" i="30"/>
  <c r="G265" i="30"/>
  <c r="H270" i="30"/>
  <c r="H230" i="30"/>
  <c r="H30" i="30"/>
  <c r="G270" i="30"/>
  <c r="J164" i="27"/>
  <c r="H244" i="27"/>
  <c r="H164" i="27"/>
  <c r="H4" i="27"/>
  <c r="H204" i="27"/>
  <c r="S134" i="35"/>
  <c r="H78" i="35" s="1"/>
  <c r="AK110" i="35"/>
  <c r="Z76" i="35" s="1"/>
  <c r="H249" i="30"/>
  <c r="H49" i="30"/>
  <c r="G84" i="30"/>
  <c r="I164" i="30"/>
  <c r="J164" i="30"/>
  <c r="I89" i="30"/>
  <c r="H84" i="30"/>
  <c r="G249" i="30"/>
  <c r="J129" i="30"/>
  <c r="H4" i="30"/>
  <c r="G204" i="30"/>
  <c r="H89" i="30"/>
  <c r="G244" i="30"/>
  <c r="I4" i="30"/>
  <c r="H169" i="30"/>
  <c r="J249" i="30"/>
  <c r="G164" i="30"/>
  <c r="I124" i="30"/>
  <c r="J9" i="30"/>
  <c r="H144" i="27"/>
  <c r="I64" i="27"/>
  <c r="I144" i="27"/>
  <c r="J144" i="27"/>
  <c r="G144" i="27"/>
  <c r="G64" i="27"/>
  <c r="G24" i="27"/>
  <c r="G224" i="27"/>
  <c r="H184" i="27"/>
  <c r="G184" i="27"/>
  <c r="G104" i="27"/>
  <c r="H24" i="27"/>
  <c r="G264" i="27"/>
  <c r="H224" i="27"/>
  <c r="J224" i="27"/>
  <c r="J264" i="27"/>
  <c r="J184" i="27"/>
  <c r="J104" i="27"/>
  <c r="J24" i="27"/>
  <c r="H264" i="27"/>
  <c r="I264" i="27"/>
  <c r="H104" i="27"/>
  <c r="I184" i="27"/>
  <c r="I104" i="27"/>
  <c r="I24" i="27"/>
  <c r="H64" i="27"/>
  <c r="I224" i="27"/>
  <c r="J64" i="27"/>
  <c r="C203" i="26"/>
  <c r="C133" i="26"/>
  <c r="BB12" i="34"/>
  <c r="J116" i="31" s="1"/>
  <c r="C253" i="26"/>
  <c r="C213" i="26"/>
  <c r="C163" i="26"/>
  <c r="C53" i="26"/>
  <c r="H139" i="33"/>
  <c r="G179" i="33"/>
  <c r="I219" i="33"/>
  <c r="I59" i="33"/>
  <c r="I179" i="33"/>
  <c r="J59" i="33"/>
  <c r="G99" i="33"/>
  <c r="H99" i="33"/>
  <c r="J259" i="33"/>
  <c r="I139" i="33"/>
  <c r="I259" i="33"/>
  <c r="C158" i="33"/>
  <c r="G19" i="33"/>
  <c r="C278" i="33"/>
  <c r="G139" i="33"/>
  <c r="I99" i="33"/>
  <c r="H19" i="33"/>
  <c r="G59" i="33"/>
  <c r="H219" i="33"/>
  <c r="J179" i="33"/>
  <c r="G219" i="33"/>
  <c r="H179" i="33"/>
  <c r="H59" i="33"/>
  <c r="J19" i="33"/>
  <c r="I19" i="33"/>
  <c r="J219" i="33"/>
  <c r="C218" i="30"/>
  <c r="H190" i="30"/>
  <c r="I270" i="30"/>
  <c r="I230" i="30"/>
  <c r="I190" i="30"/>
  <c r="I30" i="30"/>
  <c r="I150" i="30"/>
  <c r="G190" i="30"/>
  <c r="I110" i="30"/>
  <c r="I70" i="30"/>
  <c r="G110" i="30"/>
  <c r="H110" i="30"/>
  <c r="H150" i="30"/>
  <c r="G150" i="30"/>
  <c r="J270" i="30"/>
  <c r="J230" i="30"/>
  <c r="J190" i="30"/>
  <c r="J150" i="30"/>
  <c r="G230" i="30"/>
  <c r="J110" i="30"/>
  <c r="J70" i="30"/>
  <c r="J30" i="30"/>
  <c r="C138" i="30"/>
  <c r="J219" i="29"/>
  <c r="H179" i="29"/>
  <c r="J139" i="29"/>
  <c r="H139" i="29"/>
  <c r="I59" i="29"/>
  <c r="H108" i="28"/>
  <c r="G148" i="28"/>
  <c r="H188" i="28"/>
  <c r="G28" i="28"/>
  <c r="J188" i="28"/>
  <c r="H68" i="28"/>
  <c r="G228" i="28"/>
  <c r="H148" i="28"/>
  <c r="J228" i="28"/>
  <c r="H268" i="28"/>
  <c r="J68" i="28"/>
  <c r="I228" i="28"/>
  <c r="G268" i="28"/>
  <c r="G108" i="28"/>
  <c r="I68" i="28"/>
  <c r="G188" i="28"/>
  <c r="J148" i="28"/>
  <c r="I148" i="28"/>
  <c r="J268" i="28"/>
  <c r="I268" i="28"/>
  <c r="J28" i="28"/>
  <c r="I188" i="28"/>
  <c r="I28" i="28"/>
  <c r="J108" i="28"/>
  <c r="G68" i="28"/>
  <c r="H228" i="28"/>
  <c r="H28" i="28"/>
  <c r="I108" i="28"/>
  <c r="J29" i="28"/>
  <c r="J117" i="27"/>
  <c r="H155" i="27"/>
  <c r="G115" i="27"/>
  <c r="H77" i="27"/>
  <c r="H35" i="27"/>
  <c r="J75" i="27"/>
  <c r="J214" i="26"/>
  <c r="H214" i="26"/>
  <c r="G94" i="26"/>
  <c r="I214" i="26"/>
  <c r="J254" i="26"/>
  <c r="I254" i="26"/>
  <c r="H84" i="23"/>
  <c r="H154" i="23"/>
  <c r="I279" i="23"/>
  <c r="I4" i="23"/>
  <c r="H234" i="23"/>
  <c r="H124" i="23"/>
  <c r="I84" i="23"/>
  <c r="I244" i="23"/>
  <c r="G34" i="23"/>
  <c r="AG99" i="35"/>
  <c r="AL8" i="34"/>
  <c r="M20" i="27" s="1"/>
  <c r="G100" i="27" s="1"/>
  <c r="BB104" i="35"/>
  <c r="BH7" i="34" s="1"/>
  <c r="M42" i="26" s="1"/>
  <c r="BG7" i="34"/>
  <c r="M41" i="26" s="1"/>
  <c r="J81" i="26" s="1"/>
  <c r="X134" i="35"/>
  <c r="M78" i="35" s="1"/>
  <c r="AK109" i="35"/>
  <c r="AP12" i="34"/>
  <c r="E73" i="35"/>
  <c r="AL12" i="34"/>
  <c r="AL105" i="35"/>
  <c r="AA71" i="35" s="1"/>
  <c r="C123" i="26"/>
  <c r="C86" i="31"/>
  <c r="C268" i="29"/>
  <c r="Y160" i="34"/>
  <c r="Y159" i="34"/>
  <c r="AE300" i="34" s="1"/>
  <c r="Y156" i="34"/>
  <c r="AE282" i="34" s="1"/>
  <c r="C78" i="23"/>
  <c r="H47" i="38"/>
  <c r="J139" i="33"/>
  <c r="T76" i="35"/>
  <c r="AF110" i="35"/>
  <c r="C258" i="30"/>
  <c r="C18" i="30"/>
  <c r="C68" i="29"/>
  <c r="Y157" i="34"/>
  <c r="AE288" i="34" s="1"/>
  <c r="C83" i="26"/>
  <c r="H151" i="30"/>
  <c r="J191" i="30"/>
  <c r="J127" i="23"/>
  <c r="G247" i="23"/>
  <c r="J179" i="29"/>
  <c r="G139" i="29"/>
  <c r="I179" i="29"/>
  <c r="G219" i="29"/>
  <c r="J259" i="29"/>
  <c r="G19" i="29"/>
  <c r="J59" i="29"/>
  <c r="G179" i="29"/>
  <c r="G99" i="29"/>
  <c r="G59" i="29"/>
  <c r="H259" i="29"/>
  <c r="I219" i="29"/>
  <c r="J19" i="29"/>
  <c r="J99" i="29"/>
  <c r="H59" i="29"/>
  <c r="H99" i="29"/>
  <c r="I259" i="29"/>
  <c r="H219" i="29"/>
  <c r="I99" i="29"/>
  <c r="G259" i="29"/>
  <c r="I19" i="29"/>
  <c r="I139" i="29"/>
  <c r="H204" i="38"/>
  <c r="J84" i="38"/>
  <c r="J119" i="23"/>
  <c r="I199" i="23"/>
  <c r="I159" i="23"/>
  <c r="G159" i="23"/>
  <c r="G199" i="23"/>
  <c r="H279" i="23"/>
  <c r="G39" i="23"/>
  <c r="G279" i="23"/>
  <c r="G79" i="23"/>
  <c r="J39" i="23"/>
  <c r="J79" i="23"/>
  <c r="J159" i="23"/>
  <c r="J199" i="23"/>
  <c r="G119" i="23"/>
  <c r="I39" i="23"/>
  <c r="H239" i="23"/>
  <c r="J239" i="23"/>
  <c r="I119" i="23"/>
  <c r="J279" i="23"/>
  <c r="H79" i="23"/>
  <c r="H119" i="23"/>
  <c r="H39" i="23"/>
  <c r="C98" i="30"/>
  <c r="C283" i="26"/>
  <c r="J71" i="30"/>
  <c r="H69" i="33"/>
  <c r="H189" i="33"/>
  <c r="H229" i="33"/>
  <c r="I149" i="33"/>
  <c r="I69" i="33"/>
  <c r="J189" i="33"/>
  <c r="H109" i="33"/>
  <c r="G269" i="33"/>
  <c r="I189" i="33"/>
  <c r="J269" i="33"/>
  <c r="J229" i="33"/>
  <c r="J149" i="33"/>
  <c r="J29" i="33"/>
  <c r="G229" i="33"/>
  <c r="H29" i="33"/>
  <c r="I269" i="33"/>
  <c r="I29" i="33"/>
  <c r="J109" i="33"/>
  <c r="G29" i="33"/>
  <c r="J69" i="33"/>
  <c r="G194" i="30"/>
  <c r="H114" i="30"/>
  <c r="H154" i="30"/>
  <c r="J274" i="30"/>
  <c r="J34" i="30"/>
  <c r="I114" i="30"/>
  <c r="G34" i="30"/>
  <c r="J194" i="30"/>
  <c r="J234" i="30"/>
  <c r="I154" i="30"/>
  <c r="G274" i="30"/>
  <c r="J114" i="30"/>
  <c r="J154" i="30"/>
  <c r="G114" i="30"/>
  <c r="H274" i="30"/>
  <c r="I74" i="30"/>
  <c r="H34" i="30"/>
  <c r="I234" i="30"/>
  <c r="G154" i="30"/>
  <c r="J74" i="30"/>
  <c r="I194" i="30"/>
  <c r="AI73" i="35"/>
  <c r="AU95" i="35"/>
  <c r="AV95" i="35" s="1"/>
  <c r="G254" i="26"/>
  <c r="H174" i="26"/>
  <c r="H94" i="26"/>
  <c r="J54" i="26"/>
  <c r="H54" i="26"/>
  <c r="J134" i="26"/>
  <c r="G14" i="26"/>
  <c r="H254" i="26"/>
  <c r="J174" i="26"/>
  <c r="J94" i="26"/>
  <c r="G214" i="26"/>
  <c r="I174" i="26"/>
  <c r="H14" i="26"/>
  <c r="G134" i="26"/>
  <c r="G174" i="26"/>
  <c r="H134" i="26"/>
  <c r="I134" i="26"/>
  <c r="I14" i="26"/>
  <c r="I94" i="26"/>
  <c r="G54" i="26"/>
  <c r="J14" i="26"/>
  <c r="M178" i="34"/>
  <c r="U178" i="34" s="1"/>
  <c r="AE374" i="34" s="1"/>
  <c r="M185" i="34"/>
  <c r="U185" i="34" s="1"/>
  <c r="M179" i="34"/>
  <c r="U179" i="34" s="1"/>
  <c r="AE380" i="34" s="1"/>
  <c r="M183" i="34"/>
  <c r="U183" i="34" s="1"/>
  <c r="AE404" i="34" s="1"/>
  <c r="M182" i="34"/>
  <c r="U182" i="34" s="1"/>
  <c r="AE398" i="34" s="1"/>
  <c r="M181" i="34"/>
  <c r="U181" i="34" s="1"/>
  <c r="AE392" i="34" s="1"/>
  <c r="M184" i="34"/>
  <c r="U184" i="34" s="1"/>
  <c r="M180" i="34"/>
  <c r="U180" i="34" s="1"/>
  <c r="AE386" i="34" s="1"/>
  <c r="G111" i="30"/>
  <c r="I191" i="30"/>
  <c r="I271" i="30"/>
  <c r="G231" i="30"/>
  <c r="I151" i="30"/>
  <c r="H231" i="30"/>
  <c r="G271" i="30"/>
  <c r="I231" i="30"/>
  <c r="I111" i="30"/>
  <c r="H271" i="30"/>
  <c r="G151" i="30"/>
  <c r="H31" i="30"/>
  <c r="G191" i="30"/>
  <c r="H191" i="30"/>
  <c r="J111" i="30"/>
  <c r="G31" i="30"/>
  <c r="H71" i="30"/>
  <c r="I31" i="30"/>
  <c r="I71" i="30"/>
  <c r="H111" i="30"/>
  <c r="J31" i="30"/>
  <c r="J271" i="30"/>
  <c r="J76" i="35"/>
  <c r="V110" i="35"/>
  <c r="BF12" i="34"/>
  <c r="H160" i="31" s="1"/>
  <c r="BA109" i="35"/>
  <c r="AH109" i="35"/>
  <c r="AN12" i="34" s="1"/>
  <c r="AM12" i="34"/>
  <c r="C198" i="33"/>
  <c r="H192" i="30"/>
  <c r="G112" i="30"/>
  <c r="H72" i="30"/>
  <c r="I72" i="30"/>
  <c r="J272" i="30"/>
  <c r="I32" i="30"/>
  <c r="H32" i="30"/>
  <c r="G72" i="30"/>
  <c r="G272" i="30"/>
  <c r="G152" i="30"/>
  <c r="J232" i="30"/>
  <c r="I112" i="30"/>
  <c r="J152" i="30"/>
  <c r="G192" i="30"/>
  <c r="J72" i="30"/>
  <c r="I152" i="30"/>
  <c r="I192" i="30"/>
  <c r="H112" i="30"/>
  <c r="G232" i="30"/>
  <c r="G32" i="30"/>
  <c r="H152" i="30"/>
  <c r="I232" i="30"/>
  <c r="I272" i="30"/>
  <c r="H232" i="30"/>
  <c r="J192" i="30"/>
  <c r="H272" i="30"/>
  <c r="J112" i="30"/>
  <c r="J32" i="30"/>
  <c r="O76" i="35"/>
  <c r="AA110" i="35"/>
  <c r="Y155" i="34"/>
  <c r="AE276" i="34" s="1"/>
  <c r="Y158" i="34"/>
  <c r="AE294" i="34" s="1"/>
  <c r="C238" i="33"/>
  <c r="H113" i="28"/>
  <c r="G113" i="28"/>
  <c r="J153" i="28"/>
  <c r="J73" i="28"/>
  <c r="I33" i="28"/>
  <c r="G273" i="28"/>
  <c r="I193" i="28"/>
  <c r="G193" i="28"/>
  <c r="J193" i="28"/>
  <c r="G73" i="28"/>
  <c r="I273" i="28"/>
  <c r="I153" i="28"/>
  <c r="J33" i="28"/>
  <c r="H273" i="28"/>
  <c r="H233" i="28"/>
  <c r="I73" i="28"/>
  <c r="H33" i="28"/>
  <c r="J273" i="28"/>
  <c r="J233" i="28"/>
  <c r="J113" i="28"/>
  <c r="G233" i="28"/>
  <c r="G153" i="28"/>
  <c r="G33" i="28"/>
  <c r="I233" i="28"/>
  <c r="I113" i="28"/>
  <c r="H73" i="28"/>
  <c r="H153" i="28"/>
  <c r="H193" i="28"/>
  <c r="N181" i="34"/>
  <c r="V181" i="34" s="1"/>
  <c r="AE393" i="34" s="1"/>
  <c r="N183" i="34"/>
  <c r="V183" i="34" s="1"/>
  <c r="AE405" i="34" s="1"/>
  <c r="N180" i="34"/>
  <c r="V180" i="34" s="1"/>
  <c r="AE387" i="34" s="1"/>
  <c r="N185" i="34"/>
  <c r="V185" i="34" s="1"/>
  <c r="N184" i="34"/>
  <c r="V184" i="34" s="1"/>
  <c r="N178" i="34"/>
  <c r="V178" i="34" s="1"/>
  <c r="AE375" i="34" s="1"/>
  <c r="N182" i="34"/>
  <c r="V182" i="34" s="1"/>
  <c r="AE399" i="34" s="1"/>
  <c r="N179" i="34"/>
  <c r="V179" i="34" s="1"/>
  <c r="AE381" i="34" s="1"/>
  <c r="H47" i="29"/>
  <c r="I167" i="29"/>
  <c r="G207" i="29"/>
  <c r="J247" i="29"/>
  <c r="G87" i="29"/>
  <c r="I87" i="38"/>
  <c r="J7" i="38"/>
  <c r="G7" i="29"/>
  <c r="G127" i="29"/>
  <c r="G7" i="38"/>
  <c r="I7" i="29"/>
  <c r="J127" i="29"/>
  <c r="H87" i="29"/>
  <c r="J207" i="29"/>
  <c r="G47" i="29"/>
  <c r="G87" i="38"/>
  <c r="I7" i="38"/>
  <c r="J7" i="29"/>
  <c r="J47" i="38"/>
  <c r="J247" i="38"/>
  <c r="G45" i="26"/>
  <c r="G165" i="26"/>
  <c r="J85" i="26"/>
  <c r="H125" i="26"/>
  <c r="I125" i="26"/>
  <c r="I85" i="26"/>
  <c r="I45" i="26"/>
  <c r="G5" i="26"/>
  <c r="I245" i="26"/>
  <c r="H245" i="26"/>
  <c r="G125" i="26"/>
  <c r="I165" i="26"/>
  <c r="G84" i="29"/>
  <c r="J84" i="29"/>
  <c r="J205" i="26"/>
  <c r="H165" i="26"/>
  <c r="I5" i="26"/>
  <c r="H205" i="26"/>
  <c r="J125" i="26"/>
  <c r="H45" i="26"/>
  <c r="J45" i="26"/>
  <c r="C268" i="25"/>
  <c r="C38" i="33"/>
  <c r="U154" i="34"/>
  <c r="AE266" i="34" s="1"/>
  <c r="C68" i="25"/>
  <c r="C238" i="38"/>
  <c r="C108" i="23"/>
  <c r="U155" i="34"/>
  <c r="AE272" i="34" s="1"/>
  <c r="C108" i="25"/>
  <c r="C68" i="39"/>
  <c r="C68" i="33"/>
  <c r="C148" i="33"/>
  <c r="C188" i="33"/>
  <c r="C268" i="23"/>
  <c r="C38" i="38"/>
  <c r="C38" i="23"/>
  <c r="H239" i="29"/>
  <c r="I159" i="29"/>
  <c r="I79" i="29"/>
  <c r="J39" i="29"/>
  <c r="I239" i="29"/>
  <c r="I279" i="29"/>
  <c r="J119" i="29"/>
  <c r="J239" i="29"/>
  <c r="I199" i="29"/>
  <c r="H39" i="29"/>
  <c r="H159" i="29"/>
  <c r="G119" i="29"/>
  <c r="H79" i="29"/>
  <c r="H199" i="29"/>
  <c r="H119" i="29"/>
  <c r="G159" i="29"/>
  <c r="G39" i="29"/>
  <c r="J79" i="29"/>
  <c r="J199" i="29"/>
  <c r="J159" i="29"/>
  <c r="H119" i="25"/>
  <c r="I79" i="25"/>
  <c r="J39" i="25"/>
  <c r="I239" i="25"/>
  <c r="J279" i="25"/>
  <c r="I39" i="25"/>
  <c r="I119" i="25"/>
  <c r="J159" i="25"/>
  <c r="I199" i="25"/>
  <c r="I159" i="25"/>
  <c r="J239" i="25"/>
  <c r="H239" i="25"/>
  <c r="G159" i="25"/>
  <c r="G239" i="25"/>
  <c r="G79" i="25"/>
  <c r="H199" i="25"/>
  <c r="H159" i="25"/>
  <c r="J119" i="25"/>
  <c r="I279" i="25"/>
  <c r="G39" i="25"/>
  <c r="J24" i="38"/>
  <c r="I184" i="38"/>
  <c r="G264" i="38"/>
  <c r="H184" i="38"/>
  <c r="J264" i="38"/>
  <c r="H64" i="38"/>
  <c r="I224" i="38"/>
  <c r="J64" i="38"/>
  <c r="G64" i="38"/>
  <c r="G24" i="38"/>
  <c r="J184" i="38"/>
  <c r="H224" i="38"/>
  <c r="H24" i="38"/>
  <c r="G184" i="38"/>
  <c r="I264" i="38"/>
  <c r="G144" i="38"/>
  <c r="G104" i="38"/>
  <c r="G224" i="38"/>
  <c r="H264" i="38"/>
  <c r="I64" i="38"/>
  <c r="I104" i="38"/>
  <c r="I24" i="38"/>
  <c r="J144" i="38"/>
  <c r="J104" i="38"/>
  <c r="J224" i="38"/>
  <c r="I144" i="38"/>
  <c r="J229" i="29"/>
  <c r="I29" i="29"/>
  <c r="H189" i="29"/>
  <c r="I69" i="29"/>
  <c r="I189" i="29"/>
  <c r="H109" i="29"/>
  <c r="G69" i="29"/>
  <c r="H149" i="29"/>
  <c r="J69" i="29"/>
  <c r="G269" i="29"/>
  <c r="G29" i="29"/>
  <c r="G109" i="29"/>
  <c r="G229" i="29"/>
  <c r="G189" i="29"/>
  <c r="J109" i="29"/>
  <c r="G149" i="29"/>
  <c r="I149" i="29"/>
  <c r="I229" i="29"/>
  <c r="H269" i="29"/>
  <c r="J269" i="29"/>
  <c r="I269" i="29"/>
  <c r="I109" i="29"/>
  <c r="H69" i="29"/>
  <c r="J149" i="29"/>
  <c r="J29" i="29"/>
  <c r="H126" i="28"/>
  <c r="H166" i="28"/>
  <c r="G126" i="28"/>
  <c r="G46" i="28"/>
  <c r="H46" i="28"/>
  <c r="H6" i="28"/>
  <c r="H86" i="28"/>
  <c r="G86" i="28"/>
  <c r="H246" i="28"/>
  <c r="J246" i="28"/>
  <c r="J86" i="28"/>
  <c r="I246" i="28"/>
  <c r="I86" i="28"/>
  <c r="H206" i="28"/>
  <c r="G246" i="28"/>
  <c r="G166" i="28"/>
  <c r="G206" i="28"/>
  <c r="G6" i="28"/>
  <c r="J166" i="28"/>
  <c r="J6" i="28"/>
  <c r="I166" i="28"/>
  <c r="I6" i="28"/>
  <c r="J206" i="28"/>
  <c r="I206" i="28"/>
  <c r="I126" i="28"/>
  <c r="I46" i="28"/>
  <c r="J126" i="28"/>
  <c r="J46" i="28"/>
  <c r="J73" i="35"/>
  <c r="V95" i="35"/>
  <c r="AQ7" i="34"/>
  <c r="M25" i="26" s="1"/>
  <c r="H225" i="26" s="1"/>
  <c r="AL104" i="35"/>
  <c r="AF9" i="34"/>
  <c r="AA94" i="35"/>
  <c r="G283" i="28"/>
  <c r="H203" i="28"/>
  <c r="J123" i="28"/>
  <c r="I123" i="28"/>
  <c r="J163" i="28"/>
  <c r="I163" i="28"/>
  <c r="G203" i="28"/>
  <c r="H283" i="28"/>
  <c r="H243" i="28"/>
  <c r="J43" i="28"/>
  <c r="I43" i="28"/>
  <c r="J83" i="28"/>
  <c r="I83" i="28"/>
  <c r="G243" i="28"/>
  <c r="J283" i="28"/>
  <c r="I283" i="28"/>
  <c r="G83" i="28"/>
  <c r="G163" i="28"/>
  <c r="J203" i="28"/>
  <c r="I203" i="28"/>
  <c r="J243" i="28"/>
  <c r="I243" i="28"/>
  <c r="G43" i="28"/>
  <c r="H83" i="28"/>
  <c r="H163" i="28"/>
  <c r="H123" i="28"/>
  <c r="H43" i="28"/>
  <c r="G123" i="28"/>
  <c r="H79" i="25"/>
  <c r="G79" i="29"/>
  <c r="G279" i="29"/>
  <c r="H229" i="29"/>
  <c r="J199" i="25"/>
  <c r="H29" i="29"/>
  <c r="G77" i="27"/>
  <c r="G237" i="27"/>
  <c r="I77" i="27"/>
  <c r="J237" i="27"/>
  <c r="H197" i="27"/>
  <c r="J157" i="27"/>
  <c r="G37" i="27"/>
  <c r="G197" i="27"/>
  <c r="I117" i="27"/>
  <c r="G157" i="27"/>
  <c r="I277" i="27"/>
  <c r="J277" i="27"/>
  <c r="J37" i="27"/>
  <c r="I237" i="27"/>
  <c r="I157" i="27"/>
  <c r="G117" i="27"/>
  <c r="I197" i="27"/>
  <c r="H37" i="27"/>
  <c r="H157" i="27"/>
  <c r="J77" i="27"/>
  <c r="H277" i="27"/>
  <c r="I37" i="27"/>
  <c r="J197" i="27"/>
  <c r="H117" i="27"/>
  <c r="H237" i="27"/>
  <c r="I174" i="33"/>
  <c r="J94" i="33"/>
  <c r="G134" i="33"/>
  <c r="J14" i="33"/>
  <c r="H54" i="33"/>
  <c r="G54" i="33"/>
  <c r="J214" i="33"/>
  <c r="H14" i="33"/>
  <c r="G254" i="33"/>
  <c r="I94" i="33"/>
  <c r="H94" i="33"/>
  <c r="I54" i="33"/>
  <c r="G174" i="33"/>
  <c r="I14" i="33"/>
  <c r="J174" i="33"/>
  <c r="H214" i="33"/>
  <c r="H134" i="33"/>
  <c r="J254" i="33"/>
  <c r="G94" i="33"/>
  <c r="G14" i="33"/>
  <c r="H174" i="33"/>
  <c r="G214" i="33"/>
  <c r="H254" i="33"/>
  <c r="I254" i="33"/>
  <c r="I134" i="33"/>
  <c r="H244" i="26"/>
  <c r="I124" i="26"/>
  <c r="H124" i="26"/>
  <c r="H204" i="26"/>
  <c r="I204" i="26"/>
  <c r="G4" i="26"/>
  <c r="J164" i="26"/>
  <c r="J124" i="26"/>
  <c r="G124" i="26"/>
  <c r="H164" i="26"/>
  <c r="I164" i="26"/>
  <c r="J84" i="26"/>
  <c r="H4" i="26"/>
  <c r="J4" i="26"/>
  <c r="J204" i="26"/>
  <c r="I44" i="26"/>
  <c r="J44" i="26"/>
  <c r="I244" i="26"/>
  <c r="G204" i="26"/>
  <c r="G44" i="26"/>
  <c r="H84" i="26"/>
  <c r="J244" i="26"/>
  <c r="I84" i="26"/>
  <c r="G84" i="26"/>
  <c r="H44" i="26"/>
  <c r="G44" i="38"/>
  <c r="G204" i="38"/>
  <c r="J164" i="38"/>
  <c r="I204" i="38"/>
  <c r="I244" i="38"/>
  <c r="I124" i="38"/>
  <c r="G244" i="38"/>
  <c r="J44" i="38"/>
  <c r="H164" i="38"/>
  <c r="H4" i="38"/>
  <c r="G124" i="38"/>
  <c r="J244" i="38"/>
  <c r="G164" i="38"/>
  <c r="H44" i="38"/>
  <c r="G4" i="38"/>
  <c r="I44" i="38"/>
  <c r="I84" i="38"/>
  <c r="I4" i="38"/>
  <c r="H244" i="38"/>
  <c r="J204" i="38"/>
  <c r="I164" i="38"/>
  <c r="G84" i="38"/>
  <c r="H84" i="38"/>
  <c r="H279" i="25"/>
  <c r="G279" i="25"/>
  <c r="G239" i="29"/>
  <c r="H124" i="38"/>
  <c r="H144" i="38"/>
  <c r="G234" i="38"/>
  <c r="I114" i="38"/>
  <c r="I234" i="38"/>
  <c r="J149" i="28"/>
  <c r="I167" i="23"/>
  <c r="J194" i="38"/>
  <c r="J114" i="38"/>
  <c r="C78" i="39"/>
  <c r="H4" i="23"/>
  <c r="J84" i="30"/>
  <c r="J44" i="30"/>
  <c r="G124" i="30"/>
  <c r="H164" i="30"/>
  <c r="G44" i="30"/>
  <c r="I244" i="30"/>
  <c r="H124" i="30"/>
  <c r="J124" i="30"/>
  <c r="I44" i="30"/>
  <c r="I84" i="30"/>
  <c r="J204" i="30"/>
  <c r="H204" i="30"/>
  <c r="H244" i="30"/>
  <c r="I204" i="30"/>
  <c r="H19" i="30"/>
  <c r="J179" i="30"/>
  <c r="C179" i="30" s="1"/>
  <c r="J259" i="30"/>
  <c r="J219" i="30"/>
  <c r="H139" i="30"/>
  <c r="I19" i="30"/>
  <c r="G259" i="30"/>
  <c r="I259" i="30"/>
  <c r="G19" i="30"/>
  <c r="I219" i="30"/>
  <c r="H219" i="30"/>
  <c r="J125" i="27"/>
  <c r="H125" i="27"/>
  <c r="H45" i="27"/>
  <c r="J165" i="27"/>
  <c r="I205" i="27"/>
  <c r="J205" i="27"/>
  <c r="G45" i="27"/>
  <c r="G165" i="27"/>
  <c r="J45" i="27"/>
  <c r="H165" i="27"/>
  <c r="G5" i="27"/>
  <c r="I5" i="27"/>
  <c r="H205" i="27"/>
  <c r="H245" i="27"/>
  <c r="G39" i="38"/>
  <c r="J119" i="38"/>
  <c r="G199" i="38"/>
  <c r="U158" i="34"/>
  <c r="AE290" i="34" s="1"/>
  <c r="J104" i="23"/>
  <c r="H264" i="23"/>
  <c r="H24" i="23"/>
  <c r="G224" i="23"/>
  <c r="G264" i="23"/>
  <c r="H64" i="23"/>
  <c r="AV114" i="35"/>
  <c r="BA11" i="34"/>
  <c r="AJ9" i="34"/>
  <c r="G157" i="34"/>
  <c r="W157" i="34" s="1"/>
  <c r="AE286" i="34" s="1"/>
  <c r="G155" i="34"/>
  <c r="W155" i="34" s="1"/>
  <c r="AE274" i="34" s="1"/>
  <c r="G156" i="34"/>
  <c r="W156" i="34" s="1"/>
  <c r="AE280" i="34" s="1"/>
  <c r="G160" i="34"/>
  <c r="W160" i="34" s="1"/>
  <c r="G158" i="34"/>
  <c r="W158" i="34" s="1"/>
  <c r="AE292" i="34" s="1"/>
  <c r="G154" i="34"/>
  <c r="W154" i="34" s="1"/>
  <c r="AE268" i="34" s="1"/>
  <c r="G161" i="34"/>
  <c r="W161" i="34" s="1"/>
  <c r="G159" i="34"/>
  <c r="W159" i="34" s="1"/>
  <c r="AE298" i="34" s="1"/>
  <c r="J9" i="31"/>
  <c r="I129" i="31"/>
  <c r="H89" i="31"/>
  <c r="J209" i="31"/>
  <c r="J49" i="31"/>
  <c r="H249" i="31"/>
  <c r="I9" i="31"/>
  <c r="G209" i="31"/>
  <c r="G169" i="31"/>
  <c r="I89" i="31"/>
  <c r="H129" i="31"/>
  <c r="H209" i="31"/>
  <c r="J89" i="31"/>
  <c r="I49" i="31"/>
  <c r="G89" i="31"/>
  <c r="H9" i="31"/>
  <c r="G249" i="31"/>
  <c r="AB104" i="35"/>
  <c r="AG7" i="34"/>
  <c r="M15" i="26" s="1"/>
  <c r="Q181" i="34"/>
  <c r="Y181" i="34" s="1"/>
  <c r="AE396" i="34" s="1"/>
  <c r="Q179" i="34"/>
  <c r="Y179" i="34" s="1"/>
  <c r="AE384" i="34" s="1"/>
  <c r="Q180" i="34"/>
  <c r="Y180" i="34" s="1"/>
  <c r="AE390" i="34" s="1"/>
  <c r="Q183" i="34"/>
  <c r="Y183" i="34" s="1"/>
  <c r="AE408" i="34" s="1"/>
  <c r="Q178" i="34"/>
  <c r="Y178" i="34" s="1"/>
  <c r="AE378" i="34" s="1"/>
  <c r="Q182" i="34"/>
  <c r="Y182" i="34" s="1"/>
  <c r="AE402" i="34" s="1"/>
  <c r="Q185" i="34"/>
  <c r="Y185" i="34" s="1"/>
  <c r="Q184" i="34"/>
  <c r="Y184" i="34" s="1"/>
  <c r="G149" i="28"/>
  <c r="G109" i="28"/>
  <c r="H189" i="28"/>
  <c r="I109" i="28"/>
  <c r="H69" i="28"/>
  <c r="I229" i="28"/>
  <c r="H29" i="28"/>
  <c r="J269" i="28"/>
  <c r="I69" i="28"/>
  <c r="H269" i="28"/>
  <c r="G29" i="28"/>
  <c r="G269" i="28"/>
  <c r="I149" i="28"/>
  <c r="I189" i="28"/>
  <c r="H194" i="33"/>
  <c r="G234" i="33"/>
  <c r="J49" i="33"/>
  <c r="H49" i="33"/>
  <c r="I234" i="33"/>
  <c r="I7" i="23"/>
  <c r="H127" i="23"/>
  <c r="J154" i="38"/>
  <c r="J189" i="28"/>
  <c r="H34" i="33"/>
  <c r="H7" i="23"/>
  <c r="J129" i="33"/>
  <c r="I74" i="38"/>
  <c r="G229" i="28"/>
  <c r="J109" i="28"/>
  <c r="H229" i="28"/>
  <c r="I89" i="33"/>
  <c r="I154" i="33"/>
  <c r="I207" i="29"/>
  <c r="H127" i="29"/>
  <c r="G247" i="29"/>
  <c r="H7" i="29"/>
  <c r="H167" i="29"/>
  <c r="I47" i="29"/>
  <c r="H207" i="29"/>
  <c r="I87" i="29"/>
  <c r="G59" i="23"/>
  <c r="C59" i="23" s="1"/>
  <c r="J259" i="23"/>
  <c r="C259" i="23" s="1"/>
  <c r="H99" i="23"/>
  <c r="C99" i="23" s="1"/>
  <c r="J19" i="23"/>
  <c r="C19" i="23" s="1"/>
  <c r="H34" i="28"/>
  <c r="I34" i="29"/>
  <c r="H274" i="29"/>
  <c r="I274" i="29"/>
  <c r="H194" i="29"/>
  <c r="I74" i="29"/>
  <c r="H114" i="29"/>
  <c r="G114" i="29"/>
  <c r="H34" i="29"/>
  <c r="G154" i="29"/>
  <c r="G74" i="29"/>
  <c r="H74" i="29"/>
  <c r="J274" i="29"/>
  <c r="J194" i="29"/>
  <c r="J74" i="29"/>
  <c r="J234" i="29"/>
  <c r="C234" i="29" s="1"/>
  <c r="H154" i="29"/>
  <c r="C228" i="33"/>
  <c r="C108" i="33"/>
  <c r="C268" i="33"/>
  <c r="AK9" i="34"/>
  <c r="AF94" i="35"/>
  <c r="AB12" i="34"/>
  <c r="I210" i="31" s="1"/>
  <c r="W109" i="35"/>
  <c r="AI76" i="35"/>
  <c r="AU110" i="35"/>
  <c r="C108" i="39"/>
  <c r="C228" i="39"/>
  <c r="U156" i="34"/>
  <c r="AE278" i="34" s="1"/>
  <c r="C28" i="33"/>
  <c r="G167" i="28"/>
  <c r="H87" i="28"/>
  <c r="H7" i="28"/>
  <c r="H167" i="28"/>
  <c r="J167" i="28"/>
  <c r="G247" i="28"/>
  <c r="G207" i="28"/>
  <c r="J207" i="28"/>
  <c r="J247" i="28"/>
  <c r="I87" i="28"/>
  <c r="G87" i="28"/>
  <c r="G47" i="28"/>
  <c r="I167" i="28"/>
  <c r="I207" i="28"/>
  <c r="J7" i="28"/>
  <c r="H47" i="28"/>
  <c r="H127" i="28"/>
  <c r="H207" i="28"/>
  <c r="J47" i="28"/>
  <c r="I247" i="28"/>
  <c r="J87" i="28"/>
  <c r="J127" i="28"/>
  <c r="G127" i="28"/>
  <c r="I127" i="28"/>
  <c r="I47" i="28"/>
  <c r="I7" i="28"/>
  <c r="H247" i="28"/>
  <c r="G7" i="28"/>
  <c r="AD76" i="35"/>
  <c r="AP110" i="35"/>
  <c r="AE9" i="34"/>
  <c r="F160" i="34"/>
  <c r="V160" i="34" s="1"/>
  <c r="F155" i="34"/>
  <c r="V155" i="34" s="1"/>
  <c r="AE273" i="34" s="1"/>
  <c r="F161" i="34"/>
  <c r="V161" i="34" s="1"/>
  <c r="F158" i="34"/>
  <c r="V158" i="34" s="1"/>
  <c r="AE291" i="34" s="1"/>
  <c r="F157" i="34"/>
  <c r="V157" i="34" s="1"/>
  <c r="AE285" i="34" s="1"/>
  <c r="F154" i="34"/>
  <c r="V154" i="34" s="1"/>
  <c r="AE267" i="34" s="1"/>
  <c r="F159" i="34"/>
  <c r="V159" i="34" s="1"/>
  <c r="AE297" i="34" s="1"/>
  <c r="F156" i="34"/>
  <c r="V156" i="34" s="1"/>
  <c r="AE279" i="34" s="1"/>
  <c r="AL5" i="34"/>
  <c r="M20" i="25" s="1"/>
  <c r="AL17" i="34"/>
  <c r="M20" i="39" s="1"/>
  <c r="AL13" i="34"/>
  <c r="M20" i="33" s="1"/>
  <c r="G60" i="33" s="1"/>
  <c r="AG119" i="35"/>
  <c r="AL16" i="34"/>
  <c r="M20" i="38" s="1"/>
  <c r="AL10" i="34"/>
  <c r="M20" i="29" s="1"/>
  <c r="H140" i="29" s="1"/>
  <c r="AL6" i="34"/>
  <c r="M20" i="23" s="1"/>
  <c r="J20" i="23" s="1"/>
  <c r="R155" i="34"/>
  <c r="Z155" i="34" s="1"/>
  <c r="AE277" i="34" s="1"/>
  <c r="R156" i="34"/>
  <c r="Z156" i="34" s="1"/>
  <c r="AE283" i="34" s="1"/>
  <c r="R161" i="34"/>
  <c r="Z161" i="34" s="1"/>
  <c r="R160" i="34"/>
  <c r="Z160" i="34" s="1"/>
  <c r="R159" i="34"/>
  <c r="Z159" i="34" s="1"/>
  <c r="AE301" i="34" s="1"/>
  <c r="R158" i="34"/>
  <c r="Z158" i="34" s="1"/>
  <c r="AE295" i="34" s="1"/>
  <c r="R154" i="34"/>
  <c r="Z154" i="34" s="1"/>
  <c r="AE271" i="34" s="1"/>
  <c r="R157" i="34"/>
  <c r="Z157" i="34" s="1"/>
  <c r="AE289" i="34" s="1"/>
  <c r="AN75" i="35"/>
  <c r="AZ115" i="35"/>
  <c r="Q130" i="34"/>
  <c r="Y130" i="34" s="1"/>
  <c r="AE162" i="34" s="1"/>
  <c r="Q132" i="34"/>
  <c r="Y132" i="34" s="1"/>
  <c r="AE174" i="34" s="1"/>
  <c r="Q136" i="34"/>
  <c r="Y136" i="34" s="1"/>
  <c r="Q137" i="34"/>
  <c r="Y137" i="34" s="1"/>
  <c r="Q131" i="34"/>
  <c r="Y131" i="34" s="1"/>
  <c r="AE168" i="34" s="1"/>
  <c r="Q135" i="34"/>
  <c r="Y135" i="34" s="1"/>
  <c r="AE192" i="34" s="1"/>
  <c r="Q134" i="34"/>
  <c r="Y134" i="34" s="1"/>
  <c r="AE186" i="34" s="1"/>
  <c r="Q133" i="34"/>
  <c r="Y133" i="34" s="1"/>
  <c r="AE180" i="34" s="1"/>
  <c r="N221" i="34"/>
  <c r="V221" i="34" s="1"/>
  <c r="AE573" i="34" s="1"/>
  <c r="N220" i="34"/>
  <c r="V220" i="34" s="1"/>
  <c r="AE567" i="34" s="1"/>
  <c r="N223" i="34"/>
  <c r="V223" i="34" s="1"/>
  <c r="AE585" i="34" s="1"/>
  <c r="N218" i="34"/>
  <c r="V218" i="34" s="1"/>
  <c r="AE555" i="34" s="1"/>
  <c r="N224" i="34"/>
  <c r="V224" i="34" s="1"/>
  <c r="N222" i="34"/>
  <c r="V222" i="34" s="1"/>
  <c r="AE579" i="34" s="1"/>
  <c r="N225" i="34"/>
  <c r="V225" i="34" s="1"/>
  <c r="N219" i="34"/>
  <c r="V219" i="34" s="1"/>
  <c r="AE561" i="34" s="1"/>
  <c r="N136" i="34"/>
  <c r="V136" i="34" s="1"/>
  <c r="N135" i="34"/>
  <c r="V135" i="34" s="1"/>
  <c r="AE189" i="34" s="1"/>
  <c r="N134" i="34"/>
  <c r="V134" i="34" s="1"/>
  <c r="AE183" i="34" s="1"/>
  <c r="N132" i="34"/>
  <c r="V132" i="34" s="1"/>
  <c r="AE171" i="34" s="1"/>
  <c r="N131" i="34"/>
  <c r="V131" i="34" s="1"/>
  <c r="AE165" i="34" s="1"/>
  <c r="N137" i="34"/>
  <c r="V137" i="34" s="1"/>
  <c r="N130" i="34"/>
  <c r="V130" i="34" s="1"/>
  <c r="AE159" i="34" s="1"/>
  <c r="N133" i="34"/>
  <c r="V133" i="34" s="1"/>
  <c r="AE177" i="34" s="1"/>
  <c r="E71" i="35"/>
  <c r="Q105" i="35"/>
  <c r="F71" i="35" s="1"/>
  <c r="J208" i="38"/>
  <c r="J48" i="38"/>
  <c r="I208" i="38"/>
  <c r="I48" i="38"/>
  <c r="H208" i="38"/>
  <c r="G88" i="38"/>
  <c r="H88" i="38"/>
  <c r="H8" i="38"/>
  <c r="J168" i="38"/>
  <c r="J8" i="38"/>
  <c r="I168" i="38"/>
  <c r="I8" i="38"/>
  <c r="G8" i="38"/>
  <c r="G248" i="38"/>
  <c r="G48" i="38"/>
  <c r="J128" i="38"/>
  <c r="I128" i="38"/>
  <c r="H168" i="38"/>
  <c r="H128" i="38"/>
  <c r="G168" i="38"/>
  <c r="J88" i="38"/>
  <c r="I248" i="38"/>
  <c r="G128" i="38"/>
  <c r="J248" i="38"/>
  <c r="H248" i="38"/>
  <c r="I88" i="38"/>
  <c r="G208" i="38"/>
  <c r="H48" i="38"/>
  <c r="AQ94" i="35"/>
  <c r="AV9" i="34"/>
  <c r="J263" i="39"/>
  <c r="H223" i="39"/>
  <c r="H183" i="39"/>
  <c r="H263" i="39"/>
  <c r="J223" i="39"/>
  <c r="J183" i="39"/>
  <c r="J143" i="39"/>
  <c r="I143" i="39"/>
  <c r="H143" i="39"/>
  <c r="H103" i="39"/>
  <c r="H63" i="39"/>
  <c r="H23" i="39"/>
  <c r="G143" i="39"/>
  <c r="I103" i="39"/>
  <c r="I63" i="39"/>
  <c r="I23" i="39"/>
  <c r="G103" i="39"/>
  <c r="G63" i="39"/>
  <c r="G23" i="39"/>
  <c r="J63" i="39"/>
  <c r="J103" i="39"/>
  <c r="J23" i="39"/>
  <c r="I263" i="39"/>
  <c r="G263" i="39"/>
  <c r="I223" i="39"/>
  <c r="G223" i="39"/>
  <c r="I183" i="39"/>
  <c r="G183" i="39"/>
  <c r="AD72" i="35"/>
  <c r="AP100" i="35"/>
  <c r="M135" i="34"/>
  <c r="U135" i="34" s="1"/>
  <c r="AE188" i="34" s="1"/>
  <c r="M132" i="34"/>
  <c r="U132" i="34" s="1"/>
  <c r="AE170" i="34" s="1"/>
  <c r="M130" i="34"/>
  <c r="U130" i="34" s="1"/>
  <c r="AE158" i="34" s="1"/>
  <c r="M133" i="34"/>
  <c r="U133" i="34" s="1"/>
  <c r="AE176" i="34" s="1"/>
  <c r="M134" i="34"/>
  <c r="U134" i="34" s="1"/>
  <c r="AE182" i="34" s="1"/>
  <c r="M137" i="34"/>
  <c r="U137" i="34" s="1"/>
  <c r="M136" i="34"/>
  <c r="U136" i="34" s="1"/>
  <c r="M131" i="34"/>
  <c r="U131" i="34" s="1"/>
  <c r="AE164" i="34" s="1"/>
  <c r="M144" i="34"/>
  <c r="U144" i="34" s="1"/>
  <c r="M141" i="34"/>
  <c r="U141" i="34" s="1"/>
  <c r="AE212" i="34" s="1"/>
  <c r="M138" i="34"/>
  <c r="U138" i="34" s="1"/>
  <c r="AE194" i="34" s="1"/>
  <c r="M145" i="34"/>
  <c r="U145" i="34" s="1"/>
  <c r="M140" i="34"/>
  <c r="U140" i="34" s="1"/>
  <c r="AE206" i="34" s="1"/>
  <c r="M139" i="34"/>
  <c r="U139" i="34" s="1"/>
  <c r="AE200" i="34" s="1"/>
  <c r="M143" i="34"/>
  <c r="U143" i="34" s="1"/>
  <c r="AE224" i="34" s="1"/>
  <c r="M142" i="34"/>
  <c r="U142" i="34" s="1"/>
  <c r="AE218" i="34" s="1"/>
  <c r="T75" i="35"/>
  <c r="AF115" i="35"/>
  <c r="H254" i="39"/>
  <c r="J254" i="39"/>
  <c r="G254" i="39"/>
  <c r="G214" i="39"/>
  <c r="G174" i="39"/>
  <c r="I214" i="39"/>
  <c r="I174" i="39"/>
  <c r="I254" i="39"/>
  <c r="J134" i="39"/>
  <c r="J214" i="39"/>
  <c r="H214" i="39"/>
  <c r="J174" i="39"/>
  <c r="G134" i="39"/>
  <c r="H94" i="39"/>
  <c r="H54" i="39"/>
  <c r="H14" i="39"/>
  <c r="H174" i="39"/>
  <c r="G94" i="39"/>
  <c r="G54" i="39"/>
  <c r="G14" i="39"/>
  <c r="J94" i="39"/>
  <c r="J54" i="39"/>
  <c r="I134" i="39"/>
  <c r="I14" i="39"/>
  <c r="H134" i="39"/>
  <c r="I54" i="39"/>
  <c r="J14" i="39"/>
  <c r="I94" i="39"/>
  <c r="G85" i="31"/>
  <c r="J125" i="31"/>
  <c r="I45" i="31"/>
  <c r="I205" i="31"/>
  <c r="J5" i="31"/>
  <c r="H205" i="31"/>
  <c r="H245" i="31"/>
  <c r="H45" i="31"/>
  <c r="J85" i="31"/>
  <c r="J245" i="31"/>
  <c r="I125" i="31"/>
  <c r="I165" i="31"/>
  <c r="G165" i="31"/>
  <c r="H165" i="31"/>
  <c r="H85" i="31"/>
  <c r="I85" i="31"/>
  <c r="J45" i="31"/>
  <c r="J205" i="31"/>
  <c r="G125" i="31"/>
  <c r="G45" i="31"/>
  <c r="I5" i="31"/>
  <c r="G5" i="31"/>
  <c r="H125" i="31"/>
  <c r="H5" i="31"/>
  <c r="I245" i="31"/>
  <c r="J165" i="31"/>
  <c r="G245" i="31"/>
  <c r="G205" i="31"/>
  <c r="G205" i="30"/>
  <c r="J125" i="30"/>
  <c r="I125" i="30"/>
  <c r="H245" i="30"/>
  <c r="H85" i="30"/>
  <c r="G5" i="30"/>
  <c r="H165" i="30"/>
  <c r="J245" i="30"/>
  <c r="J85" i="30"/>
  <c r="I245" i="30"/>
  <c r="I85" i="30"/>
  <c r="H125" i="30"/>
  <c r="G45" i="30"/>
  <c r="H45" i="30"/>
  <c r="J205" i="30"/>
  <c r="J45" i="30"/>
  <c r="I205" i="30"/>
  <c r="I45" i="30"/>
  <c r="G165" i="30"/>
  <c r="G85" i="30"/>
  <c r="I165" i="30"/>
  <c r="H5" i="30"/>
  <c r="I5" i="30"/>
  <c r="H205" i="30"/>
  <c r="G245" i="30"/>
  <c r="G125" i="30"/>
  <c r="J5" i="30"/>
  <c r="J165" i="30"/>
  <c r="T69" i="35"/>
  <c r="T70" i="35"/>
  <c r="T74" i="35"/>
  <c r="T77" i="35"/>
  <c r="T80" i="35"/>
  <c r="T81" i="35"/>
  <c r="AF120" i="35"/>
  <c r="N141" i="34"/>
  <c r="V141" i="34" s="1"/>
  <c r="AE213" i="34" s="1"/>
  <c r="N140" i="34"/>
  <c r="V140" i="34" s="1"/>
  <c r="AE207" i="34" s="1"/>
  <c r="N143" i="34"/>
  <c r="V143" i="34" s="1"/>
  <c r="AE225" i="34" s="1"/>
  <c r="N144" i="34"/>
  <c r="V144" i="34" s="1"/>
  <c r="N145" i="34"/>
  <c r="V145" i="34" s="1"/>
  <c r="N142" i="34"/>
  <c r="V142" i="34" s="1"/>
  <c r="AE219" i="34" s="1"/>
  <c r="N138" i="34"/>
  <c r="V138" i="34" s="1"/>
  <c r="AE195" i="34" s="1"/>
  <c r="N139" i="34"/>
  <c r="V139" i="34" s="1"/>
  <c r="AE201" i="34" s="1"/>
  <c r="W94" i="35"/>
  <c r="AB9" i="34"/>
  <c r="H50" i="28" s="1"/>
  <c r="AN74" i="35"/>
  <c r="AN77" i="35"/>
  <c r="AN81" i="35"/>
  <c r="AN69" i="35"/>
  <c r="AN80" i="35"/>
  <c r="AN70" i="35"/>
  <c r="AZ120" i="35"/>
  <c r="R164" i="34"/>
  <c r="Z164" i="34" s="1"/>
  <c r="AE319" i="34" s="1"/>
  <c r="R169" i="34"/>
  <c r="Z169" i="34" s="1"/>
  <c r="R163" i="34"/>
  <c r="Z163" i="34" s="1"/>
  <c r="AE313" i="34" s="1"/>
  <c r="R168" i="34"/>
  <c r="Z168" i="34" s="1"/>
  <c r="R165" i="34"/>
  <c r="Z165" i="34" s="1"/>
  <c r="AE325" i="34" s="1"/>
  <c r="R167" i="34"/>
  <c r="Z167" i="34" s="1"/>
  <c r="AE337" i="34" s="1"/>
  <c r="R166" i="34"/>
  <c r="Z166" i="34" s="1"/>
  <c r="AE331" i="34" s="1"/>
  <c r="R162" i="34"/>
  <c r="Z162" i="34" s="1"/>
  <c r="AE307" i="34" s="1"/>
  <c r="J279" i="39"/>
  <c r="J239" i="39"/>
  <c r="H199" i="39"/>
  <c r="H279" i="39"/>
  <c r="H239" i="39"/>
  <c r="J199" i="39"/>
  <c r="J119" i="39"/>
  <c r="H159" i="39"/>
  <c r="H119" i="39"/>
  <c r="H79" i="39"/>
  <c r="H39" i="39"/>
  <c r="I119" i="39"/>
  <c r="I79" i="39"/>
  <c r="I39" i="39"/>
  <c r="G119" i="39"/>
  <c r="G79" i="39"/>
  <c r="J159" i="39"/>
  <c r="G39" i="39"/>
  <c r="J79" i="39"/>
  <c r="J39" i="39"/>
  <c r="I199" i="39"/>
  <c r="G239" i="39"/>
  <c r="I159" i="39"/>
  <c r="G199" i="39"/>
  <c r="I279" i="39"/>
  <c r="G159" i="39"/>
  <c r="I239" i="39"/>
  <c r="G279" i="39"/>
  <c r="H93" i="33"/>
  <c r="I253" i="33"/>
  <c r="I213" i="33"/>
  <c r="I13" i="33"/>
  <c r="J133" i="33"/>
  <c r="H13" i="33"/>
  <c r="G53" i="33"/>
  <c r="G213" i="33"/>
  <c r="H173" i="33"/>
  <c r="I173" i="33"/>
  <c r="J93" i="33"/>
  <c r="I133" i="33"/>
  <c r="H253" i="33"/>
  <c r="J53" i="33"/>
  <c r="G253" i="33"/>
  <c r="G133" i="33"/>
  <c r="J253" i="33"/>
  <c r="H213" i="33"/>
  <c r="G93" i="33"/>
  <c r="J213" i="33"/>
  <c r="I53" i="33"/>
  <c r="H53" i="33"/>
  <c r="G13" i="33"/>
  <c r="J13" i="33"/>
  <c r="J173" i="33"/>
  <c r="I93" i="33"/>
  <c r="G173" i="33"/>
  <c r="H133" i="33"/>
  <c r="O72" i="35"/>
  <c r="AA100" i="35"/>
  <c r="BA94" i="35"/>
  <c r="BF9" i="34"/>
  <c r="J264" i="39"/>
  <c r="H264" i="39"/>
  <c r="H224" i="39"/>
  <c r="I264" i="39"/>
  <c r="J224" i="39"/>
  <c r="I184" i="39"/>
  <c r="G224" i="39"/>
  <c r="G184" i="39"/>
  <c r="J144" i="39"/>
  <c r="I144" i="39"/>
  <c r="H104" i="39"/>
  <c r="H64" i="39"/>
  <c r="H24" i="39"/>
  <c r="G264" i="39"/>
  <c r="I224" i="39"/>
  <c r="J104" i="39"/>
  <c r="J64" i="39"/>
  <c r="J24" i="39"/>
  <c r="I104" i="39"/>
  <c r="I64" i="39"/>
  <c r="J184" i="39"/>
  <c r="G24" i="39"/>
  <c r="H184" i="39"/>
  <c r="H144" i="39"/>
  <c r="G104" i="39"/>
  <c r="G64" i="39"/>
  <c r="I24" i="39"/>
  <c r="G144" i="39"/>
  <c r="G54" i="30"/>
  <c r="G94" i="30"/>
  <c r="H214" i="30"/>
  <c r="H54" i="30"/>
  <c r="G254" i="30"/>
  <c r="H134" i="30"/>
  <c r="H94" i="30"/>
  <c r="G174" i="30"/>
  <c r="H14" i="30"/>
  <c r="G214" i="30"/>
  <c r="H254" i="30"/>
  <c r="H174" i="30"/>
  <c r="G134" i="30"/>
  <c r="J174" i="30"/>
  <c r="J14" i="30"/>
  <c r="I174" i="30"/>
  <c r="I14" i="30"/>
  <c r="J134" i="30"/>
  <c r="I134" i="30"/>
  <c r="G14" i="30"/>
  <c r="J54" i="30"/>
  <c r="I54" i="30"/>
  <c r="J254" i="30"/>
  <c r="I214" i="30"/>
  <c r="J94" i="30"/>
  <c r="I254" i="30"/>
  <c r="J214" i="30"/>
  <c r="I94" i="30"/>
  <c r="I114" i="33"/>
  <c r="G154" i="33"/>
  <c r="G194" i="33"/>
  <c r="J7" i="23"/>
  <c r="H167" i="23"/>
  <c r="H207" i="23"/>
  <c r="G7" i="23"/>
  <c r="G209" i="33"/>
  <c r="G169" i="33"/>
  <c r="J9" i="33"/>
  <c r="H89" i="33"/>
  <c r="I34" i="38"/>
  <c r="G114" i="38"/>
  <c r="G194" i="38"/>
  <c r="H29" i="23"/>
  <c r="I229" i="23"/>
  <c r="H229" i="23"/>
  <c r="I149" i="23"/>
  <c r="G229" i="23"/>
  <c r="G244" i="27"/>
  <c r="G124" i="27"/>
  <c r="I124" i="27"/>
  <c r="J204" i="27"/>
  <c r="G4" i="27"/>
  <c r="G164" i="27"/>
  <c r="G174" i="38"/>
  <c r="J199" i="38"/>
  <c r="H119" i="38"/>
  <c r="H94" i="38"/>
  <c r="I119" i="38"/>
  <c r="H144" i="23"/>
  <c r="I144" i="23"/>
  <c r="I24" i="23"/>
  <c r="G24" i="23"/>
  <c r="I64" i="23"/>
  <c r="J244" i="27"/>
  <c r="G254" i="38"/>
  <c r="I159" i="38"/>
  <c r="G54" i="38"/>
  <c r="H164" i="29"/>
  <c r="J54" i="38"/>
  <c r="I269" i="23"/>
  <c r="J234" i="33"/>
  <c r="G274" i="33"/>
  <c r="I274" i="38"/>
  <c r="H159" i="38"/>
  <c r="I29" i="23"/>
  <c r="H87" i="23"/>
  <c r="H74" i="33"/>
  <c r="J274" i="38"/>
  <c r="H79" i="38"/>
  <c r="H129" i="33"/>
  <c r="J269" i="23"/>
  <c r="H169" i="33"/>
  <c r="H234" i="38"/>
  <c r="G79" i="38"/>
  <c r="H194" i="38"/>
  <c r="H184" i="23"/>
  <c r="H214" i="38"/>
  <c r="G114" i="33"/>
  <c r="I169" i="33"/>
  <c r="J69" i="23"/>
  <c r="I87" i="23"/>
  <c r="G7" i="25"/>
  <c r="G207" i="25"/>
  <c r="H87" i="25"/>
  <c r="G87" i="25"/>
  <c r="H127" i="25"/>
  <c r="H7" i="25"/>
  <c r="G167" i="25"/>
  <c r="H247" i="25"/>
  <c r="H167" i="25"/>
  <c r="G47" i="25"/>
  <c r="H47" i="25"/>
  <c r="H207" i="25"/>
  <c r="I247" i="25"/>
  <c r="J247" i="25"/>
  <c r="I207" i="25"/>
  <c r="J207" i="25"/>
  <c r="I167" i="25"/>
  <c r="J167" i="25"/>
  <c r="G127" i="25"/>
  <c r="G247" i="25"/>
  <c r="I47" i="25"/>
  <c r="I7" i="25"/>
  <c r="J127" i="25"/>
  <c r="J87" i="25"/>
  <c r="J7" i="25"/>
  <c r="I127" i="25"/>
  <c r="J47" i="25"/>
  <c r="I87" i="25"/>
  <c r="J247" i="39"/>
  <c r="H207" i="39"/>
  <c r="H247" i="39"/>
  <c r="J207" i="39"/>
  <c r="J167" i="39"/>
  <c r="J127" i="39"/>
  <c r="H127" i="39"/>
  <c r="H87" i="39"/>
  <c r="H47" i="39"/>
  <c r="H167" i="39"/>
  <c r="I87" i="39"/>
  <c r="I47" i="39"/>
  <c r="I7" i="39"/>
  <c r="G87" i="39"/>
  <c r="G47" i="39"/>
  <c r="I127" i="39"/>
  <c r="H7" i="39"/>
  <c r="G7" i="39"/>
  <c r="G127" i="39"/>
  <c r="J87" i="39"/>
  <c r="J47" i="39"/>
  <c r="J7" i="39"/>
  <c r="I247" i="39"/>
  <c r="G247" i="39"/>
  <c r="I207" i="39"/>
  <c r="G207" i="39"/>
  <c r="I167" i="39"/>
  <c r="G167" i="39"/>
  <c r="G138" i="25"/>
  <c r="H138" i="25"/>
  <c r="H258" i="25"/>
  <c r="H218" i="25"/>
  <c r="H18" i="25"/>
  <c r="G18" i="25"/>
  <c r="G98" i="25"/>
  <c r="H58" i="25"/>
  <c r="G178" i="25"/>
  <c r="H98" i="25"/>
  <c r="H178" i="25"/>
  <c r="I258" i="25"/>
  <c r="J258" i="25"/>
  <c r="G58" i="25"/>
  <c r="I218" i="25"/>
  <c r="J218" i="25"/>
  <c r="I178" i="25"/>
  <c r="J178" i="25"/>
  <c r="G258" i="25"/>
  <c r="I58" i="25"/>
  <c r="I18" i="25"/>
  <c r="J138" i="25"/>
  <c r="J98" i="25"/>
  <c r="J18" i="25"/>
  <c r="I138" i="25"/>
  <c r="G218" i="25"/>
  <c r="J58" i="25"/>
  <c r="I98" i="25"/>
  <c r="G23" i="38"/>
  <c r="H263" i="38"/>
  <c r="H23" i="38"/>
  <c r="H183" i="38"/>
  <c r="G223" i="38"/>
  <c r="H103" i="38"/>
  <c r="I63" i="38"/>
  <c r="G143" i="38"/>
  <c r="J63" i="38"/>
  <c r="J263" i="38"/>
  <c r="I263" i="38"/>
  <c r="H223" i="38"/>
  <c r="J183" i="38"/>
  <c r="I183" i="38"/>
  <c r="G263" i="38"/>
  <c r="G183" i="38"/>
  <c r="J223" i="38"/>
  <c r="J103" i="38"/>
  <c r="G103" i="38"/>
  <c r="H63" i="38"/>
  <c r="G63" i="38"/>
  <c r="J143" i="38"/>
  <c r="J23" i="38"/>
  <c r="I23" i="38"/>
  <c r="I223" i="38"/>
  <c r="I103" i="38"/>
  <c r="H143" i="38"/>
  <c r="I143" i="38"/>
  <c r="AZ95" i="35"/>
  <c r="AN73" i="35"/>
  <c r="M173" i="34"/>
  <c r="U173" i="34" s="1"/>
  <c r="AE356" i="34" s="1"/>
  <c r="M174" i="34"/>
  <c r="U174" i="34" s="1"/>
  <c r="AE362" i="34" s="1"/>
  <c r="M170" i="34"/>
  <c r="U170" i="34" s="1"/>
  <c r="AE338" i="34" s="1"/>
  <c r="M175" i="34"/>
  <c r="U175" i="34" s="1"/>
  <c r="AE368" i="34" s="1"/>
  <c r="M171" i="34"/>
  <c r="U171" i="34" s="1"/>
  <c r="AE344" i="34" s="1"/>
  <c r="M177" i="34"/>
  <c r="U177" i="34" s="1"/>
  <c r="M176" i="34"/>
  <c r="U176" i="34" s="1"/>
  <c r="M172" i="34"/>
  <c r="U172" i="34" s="1"/>
  <c r="AE350" i="34" s="1"/>
  <c r="AI75" i="35"/>
  <c r="AU115" i="35"/>
  <c r="Q211" i="34"/>
  <c r="Y211" i="34" s="1"/>
  <c r="AE528" i="34" s="1"/>
  <c r="Q210" i="34"/>
  <c r="Y210" i="34" s="1"/>
  <c r="AE522" i="34" s="1"/>
  <c r="Q215" i="34"/>
  <c r="Y215" i="34" s="1"/>
  <c r="AE552" i="34" s="1"/>
  <c r="Q213" i="34"/>
  <c r="Y213" i="34" s="1"/>
  <c r="AE540" i="34" s="1"/>
  <c r="Q214" i="34"/>
  <c r="Y214" i="34" s="1"/>
  <c r="AE546" i="34" s="1"/>
  <c r="Q212" i="34"/>
  <c r="Y212" i="34" s="1"/>
  <c r="AE534" i="34" s="1"/>
  <c r="Q217" i="34"/>
  <c r="Y217" i="34" s="1"/>
  <c r="Q216" i="34"/>
  <c r="Y216" i="34" s="1"/>
  <c r="Q125" i="34"/>
  <c r="Y125" i="34" s="1"/>
  <c r="AE144" i="34" s="1"/>
  <c r="Q124" i="34"/>
  <c r="Y124" i="34" s="1"/>
  <c r="AE138" i="34" s="1"/>
  <c r="Q126" i="34"/>
  <c r="Y126" i="34" s="1"/>
  <c r="AE150" i="34" s="1"/>
  <c r="Q123" i="34"/>
  <c r="Y123" i="34" s="1"/>
  <c r="AE132" i="34" s="1"/>
  <c r="Q129" i="34"/>
  <c r="Y129" i="34" s="1"/>
  <c r="Q122" i="34"/>
  <c r="Y122" i="34" s="1"/>
  <c r="AE126" i="34" s="1"/>
  <c r="Q127" i="34"/>
  <c r="Y127" i="34" s="1"/>
  <c r="AE156" i="34" s="1"/>
  <c r="Q128" i="34"/>
  <c r="Y128" i="34" s="1"/>
  <c r="N211" i="34"/>
  <c r="V211" i="34" s="1"/>
  <c r="AE525" i="34" s="1"/>
  <c r="N214" i="34"/>
  <c r="V214" i="34" s="1"/>
  <c r="AE543" i="34" s="1"/>
  <c r="N212" i="34"/>
  <c r="V212" i="34" s="1"/>
  <c r="AE531" i="34" s="1"/>
  <c r="N213" i="34"/>
  <c r="V213" i="34" s="1"/>
  <c r="AE537" i="34" s="1"/>
  <c r="N210" i="34"/>
  <c r="V210" i="34" s="1"/>
  <c r="AE519" i="34" s="1"/>
  <c r="N215" i="34"/>
  <c r="V215" i="34" s="1"/>
  <c r="AE549" i="34" s="1"/>
  <c r="N216" i="34"/>
  <c r="V216" i="34" s="1"/>
  <c r="N217" i="34"/>
  <c r="V217" i="34" s="1"/>
  <c r="N123" i="34"/>
  <c r="V123" i="34" s="1"/>
  <c r="AE129" i="34" s="1"/>
  <c r="N128" i="34"/>
  <c r="V128" i="34" s="1"/>
  <c r="N129" i="34"/>
  <c r="V129" i="34" s="1"/>
  <c r="N122" i="34"/>
  <c r="V122" i="34" s="1"/>
  <c r="AE123" i="34" s="1"/>
  <c r="N127" i="34"/>
  <c r="V127" i="34" s="1"/>
  <c r="AE153" i="34" s="1"/>
  <c r="N125" i="34"/>
  <c r="V125" i="34" s="1"/>
  <c r="AE141" i="34" s="1"/>
  <c r="N126" i="34"/>
  <c r="V126" i="34" s="1"/>
  <c r="AE147" i="34" s="1"/>
  <c r="N124" i="34"/>
  <c r="V124" i="34" s="1"/>
  <c r="AE135" i="34" s="1"/>
  <c r="C118" i="39"/>
  <c r="C198" i="39"/>
  <c r="G193" i="29"/>
  <c r="J273" i="29"/>
  <c r="J113" i="29"/>
  <c r="I153" i="29"/>
  <c r="I113" i="29"/>
  <c r="H233" i="29"/>
  <c r="G33" i="29"/>
  <c r="I273" i="29"/>
  <c r="J233" i="29"/>
  <c r="J73" i="29"/>
  <c r="I233" i="29"/>
  <c r="I193" i="29"/>
  <c r="G233" i="29"/>
  <c r="G73" i="29"/>
  <c r="H113" i="29"/>
  <c r="H193" i="29"/>
  <c r="J193" i="29"/>
  <c r="J33" i="29"/>
  <c r="I73" i="29"/>
  <c r="H273" i="29"/>
  <c r="G273" i="29"/>
  <c r="H33" i="29"/>
  <c r="H73" i="29"/>
  <c r="J153" i="29"/>
  <c r="G153" i="29"/>
  <c r="I33" i="29"/>
  <c r="H153" i="29"/>
  <c r="G113" i="29"/>
  <c r="G5" i="33"/>
  <c r="H45" i="38"/>
  <c r="I205" i="23"/>
  <c r="J205" i="29"/>
  <c r="H23" i="23"/>
  <c r="H63" i="23"/>
  <c r="J63" i="23"/>
  <c r="I63" i="23"/>
  <c r="J23" i="23"/>
  <c r="I23" i="23"/>
  <c r="G263" i="23"/>
  <c r="G23" i="23"/>
  <c r="H263" i="23"/>
  <c r="J263" i="23"/>
  <c r="I263" i="23"/>
  <c r="G223" i="23"/>
  <c r="G143" i="23"/>
  <c r="H103" i="23"/>
  <c r="J223" i="23"/>
  <c r="I223" i="23"/>
  <c r="J183" i="23"/>
  <c r="I183" i="23"/>
  <c r="H223" i="23"/>
  <c r="G183" i="23"/>
  <c r="G63" i="23"/>
  <c r="H183" i="23"/>
  <c r="J143" i="23"/>
  <c r="I143" i="23"/>
  <c r="G103" i="23"/>
  <c r="H143" i="23"/>
  <c r="I103" i="23"/>
  <c r="J103" i="23"/>
  <c r="AM94" i="35"/>
  <c r="AR9" i="34"/>
  <c r="H226" i="28" s="1"/>
  <c r="M188" i="34"/>
  <c r="U188" i="34" s="1"/>
  <c r="AE422" i="34" s="1"/>
  <c r="M187" i="34"/>
  <c r="U187" i="34" s="1"/>
  <c r="AE416" i="34" s="1"/>
  <c r="M192" i="34"/>
  <c r="U192" i="34" s="1"/>
  <c r="M190" i="34"/>
  <c r="U190" i="34" s="1"/>
  <c r="AE434" i="34" s="1"/>
  <c r="M191" i="34"/>
  <c r="U191" i="34" s="1"/>
  <c r="AE440" i="34" s="1"/>
  <c r="M193" i="34"/>
  <c r="U193" i="34" s="1"/>
  <c r="M186" i="34"/>
  <c r="U186" i="34" s="1"/>
  <c r="AE410" i="34" s="1"/>
  <c r="M189" i="34"/>
  <c r="U189" i="34" s="1"/>
  <c r="AE428" i="34" s="1"/>
  <c r="M127" i="34"/>
  <c r="U127" i="34" s="1"/>
  <c r="AE152" i="34" s="1"/>
  <c r="M122" i="34"/>
  <c r="U122" i="34" s="1"/>
  <c r="AE122" i="34" s="1"/>
  <c r="M128" i="34"/>
  <c r="U128" i="34" s="1"/>
  <c r="M125" i="34"/>
  <c r="U125" i="34" s="1"/>
  <c r="AE140" i="34" s="1"/>
  <c r="M126" i="34"/>
  <c r="U126" i="34" s="1"/>
  <c r="AE146" i="34" s="1"/>
  <c r="M129" i="34"/>
  <c r="U129" i="34" s="1"/>
  <c r="M123" i="34"/>
  <c r="U123" i="34" s="1"/>
  <c r="AE128" i="34" s="1"/>
  <c r="M124" i="34"/>
  <c r="U124" i="34" s="1"/>
  <c r="AE134" i="34" s="1"/>
  <c r="AD71" i="35"/>
  <c r="AP105" i="35"/>
  <c r="O171" i="34"/>
  <c r="W171" i="34" s="1"/>
  <c r="AE346" i="34" s="1"/>
  <c r="O174" i="34"/>
  <c r="W174" i="34" s="1"/>
  <c r="AE364" i="34" s="1"/>
  <c r="O175" i="34"/>
  <c r="W175" i="34" s="1"/>
  <c r="AE370" i="34" s="1"/>
  <c r="O170" i="34"/>
  <c r="W170" i="34" s="1"/>
  <c r="AE340" i="34" s="1"/>
  <c r="O176" i="34"/>
  <c r="W176" i="34" s="1"/>
  <c r="O173" i="34"/>
  <c r="W173" i="34" s="1"/>
  <c r="AE358" i="34" s="1"/>
  <c r="O177" i="34"/>
  <c r="W177" i="34" s="1"/>
  <c r="O172" i="34"/>
  <c r="W172" i="34" s="1"/>
  <c r="AE352" i="34" s="1"/>
  <c r="AG5" i="34"/>
  <c r="M15" i="25" s="1"/>
  <c r="AG17" i="34"/>
  <c r="M15" i="39" s="1"/>
  <c r="AG13" i="34"/>
  <c r="M15" i="33" s="1"/>
  <c r="G135" i="33" s="1"/>
  <c r="AB119" i="35"/>
  <c r="AG16" i="34"/>
  <c r="M15" i="38" s="1"/>
  <c r="I135" i="38" s="1"/>
  <c r="AG10" i="34"/>
  <c r="M15" i="29" s="1"/>
  <c r="G15" i="29" s="1"/>
  <c r="AG6" i="34"/>
  <c r="M15" i="23" s="1"/>
  <c r="H55" i="23" s="1"/>
  <c r="H170" i="26"/>
  <c r="G170" i="26"/>
  <c r="G130" i="26"/>
  <c r="G250" i="26"/>
  <c r="G10" i="26"/>
  <c r="H50" i="26"/>
  <c r="H250" i="26"/>
  <c r="G50" i="26"/>
  <c r="H130" i="26"/>
  <c r="H90" i="26"/>
  <c r="G210" i="26"/>
  <c r="J210" i="26"/>
  <c r="J50" i="26"/>
  <c r="I170" i="26"/>
  <c r="I130" i="26"/>
  <c r="G90" i="26"/>
  <c r="H210" i="26"/>
  <c r="J170" i="26"/>
  <c r="J10" i="26"/>
  <c r="I90" i="26"/>
  <c r="I50" i="26"/>
  <c r="H10" i="26"/>
  <c r="J90" i="26"/>
  <c r="I210" i="26"/>
  <c r="J130" i="26"/>
  <c r="J250" i="26"/>
  <c r="I250" i="26"/>
  <c r="I10" i="26"/>
  <c r="C28" i="39"/>
  <c r="C268" i="39"/>
  <c r="E72" i="35"/>
  <c r="Q100" i="35"/>
  <c r="F72" i="35" s="1"/>
  <c r="H103" i="33"/>
  <c r="G103" i="33"/>
  <c r="H183" i="33"/>
  <c r="G223" i="33"/>
  <c r="G23" i="33"/>
  <c r="H23" i="33"/>
  <c r="G143" i="33"/>
  <c r="H263" i="33"/>
  <c r="H143" i="33"/>
  <c r="H63" i="33"/>
  <c r="G263" i="33"/>
  <c r="G183" i="33"/>
  <c r="J143" i="33"/>
  <c r="I143" i="33"/>
  <c r="I23" i="33"/>
  <c r="H223" i="33"/>
  <c r="J103" i="33"/>
  <c r="I263" i="33"/>
  <c r="I103" i="33"/>
  <c r="J183" i="33"/>
  <c r="I183" i="33"/>
  <c r="J63" i="33"/>
  <c r="J263" i="33"/>
  <c r="J23" i="33"/>
  <c r="G63" i="33"/>
  <c r="J223" i="33"/>
  <c r="I63" i="33"/>
  <c r="I223" i="33"/>
  <c r="Y72" i="35"/>
  <c r="AK100" i="35"/>
  <c r="AA95" i="35"/>
  <c r="O73" i="35"/>
  <c r="O210" i="34"/>
  <c r="W210" i="34" s="1"/>
  <c r="AE520" i="34" s="1"/>
  <c r="O211" i="34"/>
  <c r="W211" i="34" s="1"/>
  <c r="AE526" i="34" s="1"/>
  <c r="O217" i="34"/>
  <c r="W217" i="34" s="1"/>
  <c r="O212" i="34"/>
  <c r="W212" i="34" s="1"/>
  <c r="AE532" i="34" s="1"/>
  <c r="O213" i="34"/>
  <c r="W213" i="34" s="1"/>
  <c r="AE538" i="34" s="1"/>
  <c r="O214" i="34"/>
  <c r="W214" i="34" s="1"/>
  <c r="AE544" i="34" s="1"/>
  <c r="O216" i="34"/>
  <c r="W216" i="34" s="1"/>
  <c r="O215" i="34"/>
  <c r="W215" i="34" s="1"/>
  <c r="AE550" i="34" s="1"/>
  <c r="P220" i="34"/>
  <c r="X220" i="34" s="1"/>
  <c r="AE569" i="34" s="1"/>
  <c r="P221" i="34"/>
  <c r="X221" i="34" s="1"/>
  <c r="AE575" i="34" s="1"/>
  <c r="P223" i="34"/>
  <c r="X223" i="34" s="1"/>
  <c r="AE587" i="34" s="1"/>
  <c r="P224" i="34"/>
  <c r="X224" i="34" s="1"/>
  <c r="P222" i="34"/>
  <c r="X222" i="34" s="1"/>
  <c r="AE581" i="34" s="1"/>
  <c r="P225" i="34"/>
  <c r="X225" i="34" s="1"/>
  <c r="P218" i="34"/>
  <c r="X218" i="34" s="1"/>
  <c r="AE557" i="34" s="1"/>
  <c r="P219" i="34"/>
  <c r="X219" i="34" s="1"/>
  <c r="AE563" i="34" s="1"/>
  <c r="P188" i="34"/>
  <c r="X188" i="34" s="1"/>
  <c r="AE425" i="34" s="1"/>
  <c r="P191" i="34"/>
  <c r="X191" i="34" s="1"/>
  <c r="AE443" i="34" s="1"/>
  <c r="P186" i="34"/>
  <c r="X186" i="34" s="1"/>
  <c r="AE413" i="34" s="1"/>
  <c r="P187" i="34"/>
  <c r="X187" i="34" s="1"/>
  <c r="AE419" i="34" s="1"/>
  <c r="P193" i="34"/>
  <c r="X193" i="34" s="1"/>
  <c r="P190" i="34"/>
  <c r="X190" i="34" s="1"/>
  <c r="AE437" i="34" s="1"/>
  <c r="P189" i="34"/>
  <c r="X189" i="34" s="1"/>
  <c r="AE431" i="34" s="1"/>
  <c r="P192" i="34"/>
  <c r="X192" i="34" s="1"/>
  <c r="M147" i="34"/>
  <c r="U147" i="34" s="1"/>
  <c r="AE236" i="34" s="1"/>
  <c r="M153" i="34"/>
  <c r="U153" i="34" s="1"/>
  <c r="M148" i="34"/>
  <c r="U148" i="34" s="1"/>
  <c r="AE242" i="34" s="1"/>
  <c r="M151" i="34"/>
  <c r="U151" i="34" s="1"/>
  <c r="AE260" i="34" s="1"/>
  <c r="M150" i="34"/>
  <c r="U150" i="34" s="1"/>
  <c r="AE254" i="34" s="1"/>
  <c r="M149" i="34"/>
  <c r="U149" i="34" s="1"/>
  <c r="AE248" i="34" s="1"/>
  <c r="M146" i="34"/>
  <c r="U146" i="34" s="1"/>
  <c r="AE230" i="34" s="1"/>
  <c r="M152" i="34"/>
  <c r="U152" i="34" s="1"/>
  <c r="J253" i="39"/>
  <c r="H213" i="39"/>
  <c r="H173" i="39"/>
  <c r="J133" i="39"/>
  <c r="H93" i="39"/>
  <c r="H53" i="39"/>
  <c r="H13" i="39"/>
  <c r="I133" i="39"/>
  <c r="J173" i="39"/>
  <c r="H133" i="39"/>
  <c r="J93" i="39"/>
  <c r="J53" i="39"/>
  <c r="J213" i="39"/>
  <c r="G133" i="39"/>
  <c r="I13" i="39"/>
  <c r="H253" i="39"/>
  <c r="I93" i="39"/>
  <c r="I53" i="39"/>
  <c r="G53" i="39"/>
  <c r="J13" i="39"/>
  <c r="G13" i="39"/>
  <c r="G93" i="39"/>
  <c r="I253" i="39"/>
  <c r="G253" i="39"/>
  <c r="I213" i="39"/>
  <c r="G213" i="39"/>
  <c r="I173" i="39"/>
  <c r="G173" i="39"/>
  <c r="J249" i="39"/>
  <c r="H209" i="39"/>
  <c r="H169" i="39"/>
  <c r="H249" i="39"/>
  <c r="J129" i="39"/>
  <c r="H89" i="39"/>
  <c r="H49" i="39"/>
  <c r="H9" i="39"/>
  <c r="J209" i="39"/>
  <c r="I129" i="39"/>
  <c r="J89" i="39"/>
  <c r="H129" i="39"/>
  <c r="I89" i="39"/>
  <c r="G49" i="39"/>
  <c r="J9" i="39"/>
  <c r="J169" i="39"/>
  <c r="J49" i="39"/>
  <c r="G9" i="39"/>
  <c r="I49" i="39"/>
  <c r="G129" i="39"/>
  <c r="G89" i="39"/>
  <c r="I9" i="39"/>
  <c r="I249" i="39"/>
  <c r="G249" i="39"/>
  <c r="I209" i="39"/>
  <c r="G209" i="39"/>
  <c r="I169" i="39"/>
  <c r="G169" i="39"/>
  <c r="R219" i="34"/>
  <c r="Z219" i="34" s="1"/>
  <c r="AE565" i="34" s="1"/>
  <c r="R225" i="34"/>
  <c r="Z225" i="34" s="1"/>
  <c r="R220" i="34"/>
  <c r="Z220" i="34" s="1"/>
  <c r="AE571" i="34" s="1"/>
  <c r="R224" i="34"/>
  <c r="Z224" i="34" s="1"/>
  <c r="R223" i="34"/>
  <c r="Z223" i="34" s="1"/>
  <c r="AE589" i="34" s="1"/>
  <c r="R218" i="34"/>
  <c r="Z218" i="34" s="1"/>
  <c r="AE559" i="34" s="1"/>
  <c r="R222" i="34"/>
  <c r="Z222" i="34" s="1"/>
  <c r="AE583" i="34" s="1"/>
  <c r="R221" i="34"/>
  <c r="Z221" i="34" s="1"/>
  <c r="AE577" i="34" s="1"/>
  <c r="R127" i="34"/>
  <c r="Z127" i="34" s="1"/>
  <c r="AE157" i="34" s="1"/>
  <c r="R126" i="34"/>
  <c r="Z126" i="34" s="1"/>
  <c r="AE151" i="34" s="1"/>
  <c r="R124" i="34"/>
  <c r="Z124" i="34" s="1"/>
  <c r="AE139" i="34" s="1"/>
  <c r="R129" i="34"/>
  <c r="Z129" i="34" s="1"/>
  <c r="R122" i="34"/>
  <c r="Z122" i="34" s="1"/>
  <c r="AE127" i="34" s="1"/>
  <c r="R125" i="34"/>
  <c r="Z125" i="34" s="1"/>
  <c r="AE145" i="34" s="1"/>
  <c r="R128" i="34"/>
  <c r="Z128" i="34" s="1"/>
  <c r="R123" i="34"/>
  <c r="Z123" i="34" s="1"/>
  <c r="AE133" i="34" s="1"/>
  <c r="BF13" i="34"/>
  <c r="M40" i="33" s="1"/>
  <c r="I120" i="33" s="1"/>
  <c r="BF17" i="34"/>
  <c r="M40" i="39" s="1"/>
  <c r="BF16" i="34"/>
  <c r="M40" i="38" s="1"/>
  <c r="BA119" i="35"/>
  <c r="BF10" i="34"/>
  <c r="M40" i="29" s="1"/>
  <c r="G40" i="29" s="1"/>
  <c r="BF6" i="34"/>
  <c r="M40" i="23" s="1"/>
  <c r="J40" i="23" s="1"/>
  <c r="BF5" i="34"/>
  <c r="M40" i="25" s="1"/>
  <c r="G160" i="25" s="1"/>
  <c r="H123" i="33"/>
  <c r="J163" i="33"/>
  <c r="I163" i="33"/>
  <c r="I43" i="33"/>
  <c r="H163" i="33"/>
  <c r="G43" i="33"/>
  <c r="H243" i="33"/>
  <c r="H203" i="33"/>
  <c r="J123" i="33"/>
  <c r="I283" i="33"/>
  <c r="I123" i="33"/>
  <c r="G163" i="33"/>
  <c r="G243" i="33"/>
  <c r="J243" i="33"/>
  <c r="J83" i="33"/>
  <c r="I243" i="33"/>
  <c r="J283" i="33"/>
  <c r="G123" i="33"/>
  <c r="G203" i="33"/>
  <c r="H83" i="33"/>
  <c r="I203" i="33"/>
  <c r="G83" i="33"/>
  <c r="I83" i="33"/>
  <c r="H283" i="33"/>
  <c r="H43" i="33"/>
  <c r="J203" i="33"/>
  <c r="G283" i="33"/>
  <c r="J43" i="33"/>
  <c r="H93" i="29"/>
  <c r="G253" i="29"/>
  <c r="H53" i="29"/>
  <c r="H213" i="29"/>
  <c r="G213" i="29"/>
  <c r="H13" i="29"/>
  <c r="G93" i="29"/>
  <c r="G53" i="29"/>
  <c r="G133" i="29"/>
  <c r="G13" i="29"/>
  <c r="H253" i="29"/>
  <c r="G173" i="29"/>
  <c r="J173" i="29"/>
  <c r="J13" i="29"/>
  <c r="I53" i="29"/>
  <c r="I13" i="29"/>
  <c r="H173" i="29"/>
  <c r="J133" i="29"/>
  <c r="I253" i="29"/>
  <c r="H133" i="29"/>
  <c r="J53" i="29"/>
  <c r="I93" i="29"/>
  <c r="J253" i="29"/>
  <c r="I213" i="29"/>
  <c r="J213" i="29"/>
  <c r="I173" i="29"/>
  <c r="I133" i="29"/>
  <c r="J93" i="29"/>
  <c r="T72" i="35"/>
  <c r="AF100" i="35"/>
  <c r="H29" i="38"/>
  <c r="I69" i="38"/>
  <c r="G69" i="38"/>
  <c r="H269" i="38"/>
  <c r="G229" i="38"/>
  <c r="G149" i="38"/>
  <c r="H69" i="38"/>
  <c r="G29" i="38"/>
  <c r="G269" i="38"/>
  <c r="H189" i="38"/>
  <c r="H109" i="38"/>
  <c r="H229" i="38"/>
  <c r="H149" i="38"/>
  <c r="J69" i="38"/>
  <c r="J269" i="38"/>
  <c r="I269" i="38"/>
  <c r="J189" i="38"/>
  <c r="I189" i="38"/>
  <c r="G189" i="38"/>
  <c r="J149" i="38"/>
  <c r="J29" i="38"/>
  <c r="I229" i="38"/>
  <c r="I109" i="38"/>
  <c r="I29" i="38"/>
  <c r="J109" i="38"/>
  <c r="J229" i="38"/>
  <c r="G109" i="38"/>
  <c r="I149" i="38"/>
  <c r="Q221" i="34"/>
  <c r="Y221" i="34" s="1"/>
  <c r="AE576" i="34" s="1"/>
  <c r="Q220" i="34"/>
  <c r="Y220" i="34" s="1"/>
  <c r="AE570" i="34" s="1"/>
  <c r="Q219" i="34"/>
  <c r="Y219" i="34" s="1"/>
  <c r="AE564" i="34" s="1"/>
  <c r="Q222" i="34"/>
  <c r="Y222" i="34" s="1"/>
  <c r="AE582" i="34" s="1"/>
  <c r="Q225" i="34"/>
  <c r="Y225" i="34" s="1"/>
  <c r="Q218" i="34"/>
  <c r="Y218" i="34" s="1"/>
  <c r="AE558" i="34" s="1"/>
  <c r="Q223" i="34"/>
  <c r="Y223" i="34" s="1"/>
  <c r="AE588" i="34" s="1"/>
  <c r="Q224" i="34"/>
  <c r="Y224" i="34" s="1"/>
  <c r="H233" i="33"/>
  <c r="H153" i="33"/>
  <c r="G153" i="33"/>
  <c r="G33" i="33"/>
  <c r="G273" i="33"/>
  <c r="G193" i="33"/>
  <c r="H273" i="33"/>
  <c r="H33" i="33"/>
  <c r="G233" i="33"/>
  <c r="G73" i="33"/>
  <c r="H193" i="33"/>
  <c r="I233" i="33"/>
  <c r="J153" i="33"/>
  <c r="I73" i="33"/>
  <c r="H73" i="33"/>
  <c r="H113" i="33"/>
  <c r="I153" i="33"/>
  <c r="J113" i="33"/>
  <c r="I193" i="33"/>
  <c r="I33" i="33"/>
  <c r="G113" i="33"/>
  <c r="J233" i="33"/>
  <c r="I273" i="33"/>
  <c r="J193" i="33"/>
  <c r="I113" i="33"/>
  <c r="J273" i="33"/>
  <c r="J73" i="33"/>
  <c r="J33" i="33"/>
  <c r="AN72" i="35"/>
  <c r="AZ100" i="35"/>
  <c r="H168" i="29"/>
  <c r="G8" i="29"/>
  <c r="H88" i="29"/>
  <c r="H8" i="29"/>
  <c r="J168" i="29"/>
  <c r="I248" i="29"/>
  <c r="J48" i="29"/>
  <c r="H128" i="29"/>
  <c r="G168" i="29"/>
  <c r="G128" i="29"/>
  <c r="H248" i="29"/>
  <c r="J88" i="29"/>
  <c r="I208" i="29"/>
  <c r="I168" i="29"/>
  <c r="J208" i="29"/>
  <c r="H48" i="29"/>
  <c r="G88" i="29"/>
  <c r="J128" i="29"/>
  <c r="I8" i="29"/>
  <c r="G248" i="29"/>
  <c r="I128" i="29"/>
  <c r="G48" i="29"/>
  <c r="I88" i="29"/>
  <c r="G208" i="29"/>
  <c r="J8" i="29"/>
  <c r="J248" i="29"/>
  <c r="I48" i="29"/>
  <c r="H208" i="29"/>
  <c r="N172" i="34"/>
  <c r="V172" i="34" s="1"/>
  <c r="AE351" i="34" s="1"/>
  <c r="N171" i="34"/>
  <c r="V171" i="34" s="1"/>
  <c r="AE345" i="34" s="1"/>
  <c r="N174" i="34"/>
  <c r="V174" i="34" s="1"/>
  <c r="AE363" i="34" s="1"/>
  <c r="N173" i="34"/>
  <c r="V173" i="34" s="1"/>
  <c r="AE357" i="34" s="1"/>
  <c r="N176" i="34"/>
  <c r="V176" i="34" s="1"/>
  <c r="N175" i="34"/>
  <c r="V175" i="34" s="1"/>
  <c r="AE369" i="34" s="1"/>
  <c r="N170" i="34"/>
  <c r="V170" i="34" s="1"/>
  <c r="AE339" i="34" s="1"/>
  <c r="N177" i="34"/>
  <c r="V177" i="34" s="1"/>
  <c r="H258" i="38"/>
  <c r="G98" i="38"/>
  <c r="G178" i="38"/>
  <c r="H58" i="38"/>
  <c r="G218" i="38"/>
  <c r="H138" i="38"/>
  <c r="G18" i="38"/>
  <c r="J98" i="38"/>
  <c r="I98" i="38"/>
  <c r="G258" i="38"/>
  <c r="H178" i="38"/>
  <c r="J218" i="38"/>
  <c r="I218" i="38"/>
  <c r="J18" i="38"/>
  <c r="I18" i="38"/>
  <c r="H98" i="38"/>
  <c r="H18" i="38"/>
  <c r="I138" i="38"/>
  <c r="J138" i="38"/>
  <c r="I258" i="38"/>
  <c r="G58" i="38"/>
  <c r="I178" i="38"/>
  <c r="J58" i="38"/>
  <c r="H218" i="38"/>
  <c r="J258" i="38"/>
  <c r="I58" i="38"/>
  <c r="G138" i="38"/>
  <c r="J178" i="38"/>
  <c r="P135" i="34"/>
  <c r="X135" i="34" s="1"/>
  <c r="AE191" i="34" s="1"/>
  <c r="P130" i="34"/>
  <c r="X130" i="34" s="1"/>
  <c r="AE161" i="34" s="1"/>
  <c r="P132" i="34"/>
  <c r="X132" i="34" s="1"/>
  <c r="AE173" i="34" s="1"/>
  <c r="P131" i="34"/>
  <c r="X131" i="34" s="1"/>
  <c r="AE167" i="34" s="1"/>
  <c r="P134" i="34"/>
  <c r="X134" i="34" s="1"/>
  <c r="AE185" i="34" s="1"/>
  <c r="P137" i="34"/>
  <c r="X137" i="34" s="1"/>
  <c r="P136" i="34"/>
  <c r="X136" i="34" s="1"/>
  <c r="P133" i="34"/>
  <c r="X133" i="34" s="1"/>
  <c r="AE179" i="34" s="1"/>
  <c r="AB13" i="34"/>
  <c r="M10" i="33" s="1"/>
  <c r="AB17" i="34"/>
  <c r="M10" i="39" s="1"/>
  <c r="AB6" i="34"/>
  <c r="M10" i="23" s="1"/>
  <c r="J50" i="23" s="1"/>
  <c r="AB16" i="34"/>
  <c r="M10" i="38" s="1"/>
  <c r="G90" i="38" s="1"/>
  <c r="AB10" i="34"/>
  <c r="M10" i="29" s="1"/>
  <c r="J170" i="29" s="1"/>
  <c r="W119" i="35"/>
  <c r="AB5" i="34"/>
  <c r="M10" i="25" s="1"/>
  <c r="I130" i="25" s="1"/>
  <c r="G34" i="33"/>
  <c r="J34" i="33"/>
  <c r="H274" i="33"/>
  <c r="I47" i="23"/>
  <c r="I247" i="23"/>
  <c r="G87" i="23"/>
  <c r="G167" i="23"/>
  <c r="H105" i="30"/>
  <c r="J65" i="30"/>
  <c r="J185" i="30"/>
  <c r="H9" i="33"/>
  <c r="J209" i="33"/>
  <c r="I49" i="33"/>
  <c r="J169" i="33"/>
  <c r="J34" i="38"/>
  <c r="G34" i="38"/>
  <c r="J229" i="23"/>
  <c r="J149" i="23"/>
  <c r="H69" i="23"/>
  <c r="G44" i="27"/>
  <c r="I44" i="27"/>
  <c r="J84" i="27"/>
  <c r="H44" i="27"/>
  <c r="I164" i="27"/>
  <c r="H124" i="27"/>
  <c r="G204" i="27"/>
  <c r="J174" i="38"/>
  <c r="I254" i="38"/>
  <c r="I199" i="38"/>
  <c r="G119" i="38"/>
  <c r="I174" i="38"/>
  <c r="G239" i="38"/>
  <c r="I54" i="38"/>
  <c r="J239" i="38"/>
  <c r="I79" i="38"/>
  <c r="J264" i="23"/>
  <c r="H104" i="23"/>
  <c r="I184" i="23"/>
  <c r="G144" i="23"/>
  <c r="I224" i="23"/>
  <c r="G84" i="27"/>
  <c r="H199" i="38"/>
  <c r="I4" i="29"/>
  <c r="G214" i="38"/>
  <c r="I39" i="38"/>
  <c r="G94" i="38"/>
  <c r="J279" i="38"/>
  <c r="H274" i="38"/>
  <c r="G89" i="33"/>
  <c r="I105" i="30"/>
  <c r="G109" i="23"/>
  <c r="J87" i="23"/>
  <c r="G274" i="38"/>
  <c r="I249" i="33"/>
  <c r="H149" i="23"/>
  <c r="J154" i="33"/>
  <c r="I194" i="38"/>
  <c r="I84" i="27"/>
  <c r="H269" i="23"/>
  <c r="G49" i="33"/>
  <c r="J29" i="23"/>
  <c r="J4" i="29"/>
  <c r="J79" i="38"/>
  <c r="J207" i="23"/>
  <c r="I194" i="33"/>
  <c r="J274" i="33"/>
  <c r="J167" i="23"/>
  <c r="J265" i="30"/>
  <c r="I145" i="30"/>
  <c r="J74" i="33"/>
  <c r="AV12" i="34"/>
  <c r="J230" i="31" s="1"/>
  <c r="AQ109" i="35"/>
  <c r="H59" i="38"/>
  <c r="H179" i="38"/>
  <c r="J99" i="38"/>
  <c r="G139" i="38"/>
  <c r="I19" i="38"/>
  <c r="H19" i="38"/>
  <c r="G99" i="38"/>
  <c r="I179" i="38"/>
  <c r="J139" i="38"/>
  <c r="I219" i="38"/>
  <c r="H139" i="38"/>
  <c r="H219" i="38"/>
  <c r="I259" i="38"/>
  <c r="J179" i="38"/>
  <c r="H99" i="38"/>
  <c r="J219" i="38"/>
  <c r="G179" i="38"/>
  <c r="I99" i="38"/>
  <c r="G219" i="38"/>
  <c r="I139" i="38"/>
  <c r="H259" i="38"/>
  <c r="G259" i="38"/>
  <c r="G19" i="38"/>
  <c r="J59" i="38"/>
  <c r="J259" i="38"/>
  <c r="J19" i="38"/>
  <c r="I59" i="38"/>
  <c r="G59" i="38"/>
  <c r="AN76" i="35"/>
  <c r="AZ110" i="35"/>
  <c r="Q188" i="34"/>
  <c r="Y188" i="34" s="1"/>
  <c r="AE426" i="34" s="1"/>
  <c r="Q189" i="34"/>
  <c r="Y189" i="34" s="1"/>
  <c r="AE432" i="34" s="1"/>
  <c r="Q187" i="34"/>
  <c r="Y187" i="34" s="1"/>
  <c r="AE420" i="34" s="1"/>
  <c r="Q190" i="34"/>
  <c r="Y190" i="34" s="1"/>
  <c r="AE438" i="34" s="1"/>
  <c r="Q193" i="34"/>
  <c r="Y193" i="34" s="1"/>
  <c r="Q192" i="34"/>
  <c r="Y192" i="34" s="1"/>
  <c r="Q186" i="34"/>
  <c r="Y186" i="34" s="1"/>
  <c r="AE414" i="34" s="1"/>
  <c r="Q191" i="34"/>
  <c r="Y191" i="34" s="1"/>
  <c r="AE444" i="34" s="1"/>
  <c r="AD69" i="35"/>
  <c r="AD70" i="35"/>
  <c r="AD74" i="35"/>
  <c r="AD77" i="35"/>
  <c r="AD80" i="35"/>
  <c r="AD81" i="35"/>
  <c r="AP120" i="35"/>
  <c r="N186" i="34"/>
  <c r="V186" i="34" s="1"/>
  <c r="AE411" i="34" s="1"/>
  <c r="N189" i="34"/>
  <c r="V189" i="34" s="1"/>
  <c r="AE429" i="34" s="1"/>
  <c r="N187" i="34"/>
  <c r="V187" i="34" s="1"/>
  <c r="AE417" i="34" s="1"/>
  <c r="N188" i="34"/>
  <c r="V188" i="34" s="1"/>
  <c r="AE423" i="34" s="1"/>
  <c r="N193" i="34"/>
  <c r="V193" i="34" s="1"/>
  <c r="N190" i="34"/>
  <c r="V190" i="34" s="1"/>
  <c r="AE435" i="34" s="1"/>
  <c r="N192" i="34"/>
  <c r="V192" i="34" s="1"/>
  <c r="N191" i="34"/>
  <c r="V191" i="34" s="1"/>
  <c r="AE441" i="34" s="1"/>
  <c r="J69" i="35"/>
  <c r="J70" i="35"/>
  <c r="J74" i="35"/>
  <c r="J77" i="35"/>
  <c r="J80" i="35"/>
  <c r="J81" i="35"/>
  <c r="V120" i="35"/>
  <c r="C158" i="39"/>
  <c r="C238" i="39"/>
  <c r="AI71" i="35"/>
  <c r="AU105" i="35"/>
  <c r="AQ99" i="35"/>
  <c r="AV8" i="34"/>
  <c r="M30" i="27" s="1"/>
  <c r="I30" i="27" s="1"/>
  <c r="H253" i="25"/>
  <c r="I253" i="25"/>
  <c r="J253" i="25"/>
  <c r="G213" i="25"/>
  <c r="G173" i="25"/>
  <c r="G253" i="25"/>
  <c r="I213" i="25"/>
  <c r="J213" i="25"/>
  <c r="I173" i="25"/>
  <c r="J173" i="25"/>
  <c r="H13" i="25"/>
  <c r="H213" i="25"/>
  <c r="H173" i="25"/>
  <c r="G133" i="25"/>
  <c r="I133" i="25"/>
  <c r="J133" i="25"/>
  <c r="I93" i="25"/>
  <c r="J93" i="25"/>
  <c r="G13" i="25"/>
  <c r="H53" i="25"/>
  <c r="J13" i="25"/>
  <c r="H93" i="25"/>
  <c r="G93" i="25"/>
  <c r="I53" i="25"/>
  <c r="G53" i="25"/>
  <c r="H133" i="25"/>
  <c r="J53" i="25"/>
  <c r="I13" i="25"/>
  <c r="AV94" i="35"/>
  <c r="BA9" i="34"/>
  <c r="I275" i="28" s="1"/>
  <c r="Y75" i="35"/>
  <c r="AK115" i="35"/>
  <c r="M162" i="34"/>
  <c r="U162" i="34" s="1"/>
  <c r="AE302" i="34" s="1"/>
  <c r="M169" i="34"/>
  <c r="U169" i="34" s="1"/>
  <c r="M165" i="34"/>
  <c r="U165" i="34" s="1"/>
  <c r="AE320" i="34" s="1"/>
  <c r="M163" i="34"/>
  <c r="U163" i="34" s="1"/>
  <c r="AE308" i="34" s="1"/>
  <c r="M166" i="34"/>
  <c r="U166" i="34" s="1"/>
  <c r="AE326" i="34" s="1"/>
  <c r="M168" i="34"/>
  <c r="U168" i="34" s="1"/>
  <c r="M167" i="34"/>
  <c r="U167" i="34" s="1"/>
  <c r="AE332" i="34" s="1"/>
  <c r="M164" i="34"/>
  <c r="U164" i="34" s="1"/>
  <c r="AE314" i="34" s="1"/>
  <c r="G123" i="23"/>
  <c r="J123" i="23"/>
  <c r="H203" i="23"/>
  <c r="G163" i="23"/>
  <c r="H43" i="23"/>
  <c r="H283" i="23"/>
  <c r="H163" i="23"/>
  <c r="H243" i="23"/>
  <c r="I123" i="23"/>
  <c r="G283" i="23"/>
  <c r="H83" i="23"/>
  <c r="G203" i="23"/>
  <c r="H123" i="23"/>
  <c r="J283" i="23"/>
  <c r="G43" i="23"/>
  <c r="J203" i="23"/>
  <c r="G83" i="23"/>
  <c r="I283" i="23"/>
  <c r="J163" i="23"/>
  <c r="J43" i="23"/>
  <c r="I243" i="23"/>
  <c r="G243" i="23"/>
  <c r="I163" i="23"/>
  <c r="I43" i="23"/>
  <c r="J83" i="23"/>
  <c r="I203" i="23"/>
  <c r="I83" i="23"/>
  <c r="J243" i="23"/>
  <c r="AI72" i="35"/>
  <c r="AU100" i="35"/>
  <c r="H153" i="25"/>
  <c r="H113" i="25"/>
  <c r="H193" i="25"/>
  <c r="G193" i="25"/>
  <c r="H33" i="25"/>
  <c r="I153" i="25"/>
  <c r="I273" i="25"/>
  <c r="G113" i="25"/>
  <c r="H233" i="25"/>
  <c r="J153" i="25"/>
  <c r="J273" i="25"/>
  <c r="G33" i="25"/>
  <c r="G233" i="25"/>
  <c r="G273" i="25"/>
  <c r="H73" i="25"/>
  <c r="G73" i="25"/>
  <c r="J73" i="25"/>
  <c r="G153" i="25"/>
  <c r="I193" i="25"/>
  <c r="I73" i="25"/>
  <c r="I33" i="25"/>
  <c r="I113" i="25"/>
  <c r="J193" i="25"/>
  <c r="J233" i="25"/>
  <c r="J33" i="25"/>
  <c r="I233" i="25"/>
  <c r="H273" i="25"/>
  <c r="J113" i="25"/>
  <c r="H54" i="25"/>
  <c r="H134" i="25"/>
  <c r="G174" i="25"/>
  <c r="H254" i="25"/>
  <c r="G254" i="25"/>
  <c r="H14" i="25"/>
  <c r="G54" i="25"/>
  <c r="G214" i="25"/>
  <c r="J214" i="25"/>
  <c r="J134" i="25"/>
  <c r="H94" i="25"/>
  <c r="H174" i="25"/>
  <c r="I174" i="25"/>
  <c r="J54" i="25"/>
  <c r="I134" i="25"/>
  <c r="G14" i="25"/>
  <c r="I214" i="25"/>
  <c r="J254" i="25"/>
  <c r="G94" i="25"/>
  <c r="H214" i="25"/>
  <c r="I54" i="25"/>
  <c r="J14" i="25"/>
  <c r="J174" i="25"/>
  <c r="I14" i="25"/>
  <c r="I254" i="25"/>
  <c r="I94" i="25"/>
  <c r="J94" i="25"/>
  <c r="G134" i="25"/>
  <c r="X104" i="35"/>
  <c r="AD7" i="34" s="1"/>
  <c r="M12" i="26" s="1"/>
  <c r="AC7" i="34"/>
  <c r="M11" i="26" s="1"/>
  <c r="C188" i="39"/>
  <c r="G103" i="29"/>
  <c r="H263" i="29"/>
  <c r="J223" i="29"/>
  <c r="H23" i="29"/>
  <c r="I103" i="29"/>
  <c r="H183" i="29"/>
  <c r="G183" i="29"/>
  <c r="H103" i="29"/>
  <c r="H143" i="29"/>
  <c r="H63" i="29"/>
  <c r="G63" i="29"/>
  <c r="G263" i="29"/>
  <c r="I23" i="29"/>
  <c r="G23" i="29"/>
  <c r="J23" i="29"/>
  <c r="J263" i="29"/>
  <c r="I63" i="29"/>
  <c r="J143" i="29"/>
  <c r="I143" i="29"/>
  <c r="I183" i="29"/>
  <c r="H223" i="29"/>
  <c r="G143" i="29"/>
  <c r="G223" i="29"/>
  <c r="J103" i="29"/>
  <c r="I263" i="29"/>
  <c r="J63" i="29"/>
  <c r="J183" i="29"/>
  <c r="I223" i="29"/>
  <c r="AL95" i="35"/>
  <c r="Z73" i="35"/>
  <c r="P150" i="34"/>
  <c r="X150" i="34" s="1"/>
  <c r="AE257" i="34" s="1"/>
  <c r="P153" i="34"/>
  <c r="X153" i="34" s="1"/>
  <c r="P152" i="34"/>
  <c r="X152" i="34" s="1"/>
  <c r="P147" i="34"/>
  <c r="X147" i="34" s="1"/>
  <c r="AE239" i="34" s="1"/>
  <c r="P146" i="34"/>
  <c r="X146" i="34" s="1"/>
  <c r="AE233" i="34" s="1"/>
  <c r="P151" i="34"/>
  <c r="X151" i="34" s="1"/>
  <c r="AE263" i="34" s="1"/>
  <c r="P148" i="34"/>
  <c r="X148" i="34" s="1"/>
  <c r="AE245" i="34" s="1"/>
  <c r="P149" i="34"/>
  <c r="X149" i="34" s="1"/>
  <c r="AE251" i="34" s="1"/>
  <c r="O125" i="34"/>
  <c r="W125" i="34" s="1"/>
  <c r="AE142" i="34" s="1"/>
  <c r="O128" i="34"/>
  <c r="W128" i="34" s="1"/>
  <c r="O122" i="34"/>
  <c r="W122" i="34" s="1"/>
  <c r="AE124" i="34" s="1"/>
  <c r="O126" i="34"/>
  <c r="W126" i="34" s="1"/>
  <c r="AE148" i="34" s="1"/>
  <c r="O129" i="34"/>
  <c r="W129" i="34" s="1"/>
  <c r="O123" i="34"/>
  <c r="W123" i="34" s="1"/>
  <c r="AE130" i="34" s="1"/>
  <c r="O127" i="34"/>
  <c r="W127" i="34" s="1"/>
  <c r="AE154" i="34" s="1"/>
  <c r="O124" i="34"/>
  <c r="W124" i="34" s="1"/>
  <c r="AE136" i="34" s="1"/>
  <c r="O187" i="34"/>
  <c r="W187" i="34" s="1"/>
  <c r="AE418" i="34" s="1"/>
  <c r="O186" i="34"/>
  <c r="W186" i="34" s="1"/>
  <c r="AE412" i="34" s="1"/>
  <c r="O192" i="34"/>
  <c r="W192" i="34" s="1"/>
  <c r="O189" i="34"/>
  <c r="W189" i="34" s="1"/>
  <c r="AE430" i="34" s="1"/>
  <c r="O188" i="34"/>
  <c r="W188" i="34" s="1"/>
  <c r="AE424" i="34" s="1"/>
  <c r="O191" i="34"/>
  <c r="W191" i="34" s="1"/>
  <c r="AE442" i="34" s="1"/>
  <c r="O193" i="34"/>
  <c r="W193" i="34" s="1"/>
  <c r="O190" i="34"/>
  <c r="W190" i="34" s="1"/>
  <c r="AE436" i="34" s="1"/>
  <c r="P125" i="34"/>
  <c r="X125" i="34" s="1"/>
  <c r="AE143" i="34" s="1"/>
  <c r="P128" i="34"/>
  <c r="X128" i="34" s="1"/>
  <c r="P129" i="34"/>
  <c r="X129" i="34" s="1"/>
  <c r="P127" i="34"/>
  <c r="X127" i="34" s="1"/>
  <c r="AE155" i="34" s="1"/>
  <c r="P124" i="34"/>
  <c r="X124" i="34" s="1"/>
  <c r="AE137" i="34" s="1"/>
  <c r="P123" i="34"/>
  <c r="X123" i="34" s="1"/>
  <c r="AE131" i="34" s="1"/>
  <c r="P126" i="34"/>
  <c r="X126" i="34" s="1"/>
  <c r="AE149" i="34" s="1"/>
  <c r="P122" i="34"/>
  <c r="X122" i="34" s="1"/>
  <c r="AE125" i="34" s="1"/>
  <c r="P165" i="34"/>
  <c r="X165" i="34" s="1"/>
  <c r="AE323" i="34" s="1"/>
  <c r="P166" i="34"/>
  <c r="X166" i="34" s="1"/>
  <c r="AE329" i="34" s="1"/>
  <c r="P167" i="34"/>
  <c r="X167" i="34" s="1"/>
  <c r="AE335" i="34" s="1"/>
  <c r="P168" i="34"/>
  <c r="X168" i="34" s="1"/>
  <c r="P169" i="34"/>
  <c r="X169" i="34" s="1"/>
  <c r="P163" i="34"/>
  <c r="X163" i="34" s="1"/>
  <c r="AE311" i="34" s="1"/>
  <c r="P164" i="34"/>
  <c r="X164" i="34" s="1"/>
  <c r="AE317" i="34" s="1"/>
  <c r="P162" i="34"/>
  <c r="X162" i="34" s="1"/>
  <c r="AE305" i="34" s="1"/>
  <c r="J283" i="39"/>
  <c r="J243" i="39"/>
  <c r="H283" i="39"/>
  <c r="H243" i="39"/>
  <c r="H203" i="39"/>
  <c r="J123" i="39"/>
  <c r="J163" i="39"/>
  <c r="J203" i="39"/>
  <c r="H163" i="39"/>
  <c r="H123" i="39"/>
  <c r="H83" i="39"/>
  <c r="H43" i="39"/>
  <c r="G123" i="39"/>
  <c r="I83" i="39"/>
  <c r="I43" i="39"/>
  <c r="G83" i="39"/>
  <c r="J43" i="39"/>
  <c r="I123" i="39"/>
  <c r="J83" i="39"/>
  <c r="G43" i="39"/>
  <c r="I283" i="39"/>
  <c r="G163" i="39"/>
  <c r="I243" i="39"/>
  <c r="G283" i="39"/>
  <c r="I203" i="39"/>
  <c r="G243" i="39"/>
  <c r="I163" i="39"/>
  <c r="G203" i="39"/>
  <c r="G154" i="25"/>
  <c r="H34" i="25"/>
  <c r="G234" i="25"/>
  <c r="H74" i="25"/>
  <c r="H234" i="25"/>
  <c r="I234" i="25"/>
  <c r="J234" i="25"/>
  <c r="I194" i="25"/>
  <c r="J194" i="25"/>
  <c r="G34" i="25"/>
  <c r="I154" i="25"/>
  <c r="J154" i="25"/>
  <c r="I114" i="25"/>
  <c r="J114" i="25"/>
  <c r="H154" i="25"/>
  <c r="H194" i="25"/>
  <c r="G114" i="25"/>
  <c r="H114" i="25"/>
  <c r="J74" i="25"/>
  <c r="J34" i="25"/>
  <c r="H274" i="25"/>
  <c r="I274" i="25"/>
  <c r="G274" i="25"/>
  <c r="J274" i="25"/>
  <c r="I74" i="25"/>
  <c r="I34" i="25"/>
  <c r="G194" i="25"/>
  <c r="G74" i="25"/>
  <c r="H173" i="38"/>
  <c r="G53" i="38"/>
  <c r="H213" i="38"/>
  <c r="H253" i="38"/>
  <c r="G173" i="38"/>
  <c r="G133" i="38"/>
  <c r="G93" i="38"/>
  <c r="G213" i="38"/>
  <c r="H53" i="38"/>
  <c r="H13" i="38"/>
  <c r="G253" i="38"/>
  <c r="I53" i="38"/>
  <c r="H133" i="38"/>
  <c r="J93" i="38"/>
  <c r="I93" i="38"/>
  <c r="G13" i="38"/>
  <c r="H93" i="38"/>
  <c r="J213" i="38"/>
  <c r="I213" i="38"/>
  <c r="J13" i="38"/>
  <c r="I13" i="38"/>
  <c r="J53" i="38"/>
  <c r="I173" i="38"/>
  <c r="J253" i="38"/>
  <c r="J173" i="38"/>
  <c r="I133" i="38"/>
  <c r="I253" i="38"/>
  <c r="J133" i="38"/>
  <c r="H249" i="25"/>
  <c r="G249" i="25"/>
  <c r="H9" i="25"/>
  <c r="G129" i="25"/>
  <c r="G9" i="25"/>
  <c r="J129" i="25"/>
  <c r="I249" i="25"/>
  <c r="I9" i="25"/>
  <c r="H129" i="25"/>
  <c r="J9" i="25"/>
  <c r="H209" i="25"/>
  <c r="H49" i="25"/>
  <c r="I169" i="25"/>
  <c r="I49" i="25"/>
  <c r="H169" i="25"/>
  <c r="G89" i="25"/>
  <c r="J89" i="25"/>
  <c r="I129" i="25"/>
  <c r="J169" i="25"/>
  <c r="I89" i="25"/>
  <c r="G169" i="25"/>
  <c r="I209" i="25"/>
  <c r="J209" i="25"/>
  <c r="J49" i="25"/>
  <c r="J249" i="25"/>
  <c r="G209" i="25"/>
  <c r="H89" i="25"/>
  <c r="G49" i="25"/>
  <c r="G129" i="38"/>
  <c r="H49" i="38"/>
  <c r="J89" i="38"/>
  <c r="G49" i="38"/>
  <c r="I209" i="38"/>
  <c r="J209" i="38"/>
  <c r="G89" i="38"/>
  <c r="G249" i="38"/>
  <c r="H209" i="38"/>
  <c r="H89" i="38"/>
  <c r="G169" i="38"/>
  <c r="G209" i="38"/>
  <c r="H9" i="38"/>
  <c r="J249" i="38"/>
  <c r="H169" i="38"/>
  <c r="I49" i="38"/>
  <c r="J49" i="38"/>
  <c r="G9" i="38"/>
  <c r="I89" i="38"/>
  <c r="I9" i="38"/>
  <c r="I249" i="38"/>
  <c r="H249" i="38"/>
  <c r="H129" i="38"/>
  <c r="J9" i="38"/>
  <c r="I169" i="38"/>
  <c r="I129" i="38"/>
  <c r="J169" i="38"/>
  <c r="J129" i="38"/>
  <c r="H63" i="25"/>
  <c r="G263" i="25"/>
  <c r="H143" i="25"/>
  <c r="G143" i="25"/>
  <c r="G183" i="25"/>
  <c r="I63" i="25"/>
  <c r="J63" i="25"/>
  <c r="I23" i="25"/>
  <c r="J23" i="25"/>
  <c r="G23" i="25"/>
  <c r="H223" i="25"/>
  <c r="I263" i="25"/>
  <c r="J263" i="25"/>
  <c r="G103" i="25"/>
  <c r="H183" i="25"/>
  <c r="G63" i="25"/>
  <c r="J223" i="25"/>
  <c r="J183" i="25"/>
  <c r="H23" i="25"/>
  <c r="I143" i="25"/>
  <c r="I103" i="25"/>
  <c r="J143" i="25"/>
  <c r="J103" i="25"/>
  <c r="G223" i="25"/>
  <c r="I223" i="25"/>
  <c r="I183" i="25"/>
  <c r="H103" i="25"/>
  <c r="H263" i="25"/>
  <c r="R211" i="34"/>
  <c r="Z211" i="34" s="1"/>
  <c r="AE529" i="34" s="1"/>
  <c r="R212" i="34"/>
  <c r="Z212" i="34" s="1"/>
  <c r="AE535" i="34" s="1"/>
  <c r="R215" i="34"/>
  <c r="Z215" i="34" s="1"/>
  <c r="AE553" i="34" s="1"/>
  <c r="R213" i="34"/>
  <c r="Z213" i="34" s="1"/>
  <c r="AE541" i="34" s="1"/>
  <c r="R216" i="34"/>
  <c r="Z216" i="34" s="1"/>
  <c r="R214" i="34"/>
  <c r="Z214" i="34" s="1"/>
  <c r="AE547" i="34" s="1"/>
  <c r="R217" i="34"/>
  <c r="Z217" i="34" s="1"/>
  <c r="R210" i="34"/>
  <c r="Z210" i="34" s="1"/>
  <c r="AE523" i="34" s="1"/>
  <c r="R136" i="34"/>
  <c r="Z136" i="34" s="1"/>
  <c r="R133" i="34"/>
  <c r="Z133" i="34" s="1"/>
  <c r="AE181" i="34" s="1"/>
  <c r="R137" i="34"/>
  <c r="Z137" i="34" s="1"/>
  <c r="R135" i="34"/>
  <c r="Z135" i="34" s="1"/>
  <c r="AE193" i="34" s="1"/>
  <c r="R134" i="34"/>
  <c r="Z134" i="34" s="1"/>
  <c r="AE187" i="34" s="1"/>
  <c r="R132" i="34"/>
  <c r="Z132" i="34" s="1"/>
  <c r="AE175" i="34" s="1"/>
  <c r="R130" i="34"/>
  <c r="Z130" i="34" s="1"/>
  <c r="AE163" i="34" s="1"/>
  <c r="R131" i="34"/>
  <c r="Z131" i="34" s="1"/>
  <c r="AE169" i="34" s="1"/>
  <c r="H83" i="29"/>
  <c r="G243" i="29"/>
  <c r="H163" i="29"/>
  <c r="G83" i="29"/>
  <c r="G163" i="29"/>
  <c r="H283" i="29"/>
  <c r="H203" i="29"/>
  <c r="G283" i="29"/>
  <c r="G123" i="29"/>
  <c r="H123" i="29"/>
  <c r="H43" i="29"/>
  <c r="G203" i="29"/>
  <c r="J243" i="29"/>
  <c r="J43" i="29"/>
  <c r="I43" i="29"/>
  <c r="I83" i="29"/>
  <c r="J163" i="29"/>
  <c r="I283" i="29"/>
  <c r="J203" i="29"/>
  <c r="J283" i="29"/>
  <c r="I203" i="29"/>
  <c r="J123" i="29"/>
  <c r="I163" i="29"/>
  <c r="I123" i="29"/>
  <c r="J83" i="29"/>
  <c r="G43" i="29"/>
  <c r="H243" i="29"/>
  <c r="I243" i="29"/>
  <c r="J273" i="39"/>
  <c r="J233" i="39"/>
  <c r="H193" i="39"/>
  <c r="H233" i="39"/>
  <c r="J153" i="39"/>
  <c r="J193" i="39"/>
  <c r="G153" i="39"/>
  <c r="H113" i="39"/>
  <c r="H73" i="39"/>
  <c r="H33" i="39"/>
  <c r="I153" i="39"/>
  <c r="H153" i="39"/>
  <c r="J113" i="39"/>
  <c r="J73" i="39"/>
  <c r="I113" i="39"/>
  <c r="I73" i="39"/>
  <c r="G33" i="39"/>
  <c r="H273" i="39"/>
  <c r="J33" i="39"/>
  <c r="I33" i="39"/>
  <c r="G113" i="39"/>
  <c r="G73" i="39"/>
  <c r="I273" i="39"/>
  <c r="G273" i="39"/>
  <c r="I233" i="39"/>
  <c r="G233" i="39"/>
  <c r="I193" i="39"/>
  <c r="G193" i="39"/>
  <c r="H168" i="25"/>
  <c r="G168" i="25"/>
  <c r="G8" i="25"/>
  <c r="G248" i="25"/>
  <c r="H248" i="25"/>
  <c r="H88" i="25"/>
  <c r="H208" i="25"/>
  <c r="G88" i="25"/>
  <c r="G208" i="25"/>
  <c r="G48" i="25"/>
  <c r="G128" i="25"/>
  <c r="H48" i="25"/>
  <c r="I248" i="25"/>
  <c r="I88" i="25"/>
  <c r="J248" i="25"/>
  <c r="J88" i="25"/>
  <c r="I208" i="25"/>
  <c r="I48" i="25"/>
  <c r="J208" i="25"/>
  <c r="J48" i="25"/>
  <c r="H128" i="25"/>
  <c r="I168" i="25"/>
  <c r="J168" i="25"/>
  <c r="I128" i="25"/>
  <c r="J128" i="25"/>
  <c r="J8" i="25"/>
  <c r="I8" i="25"/>
  <c r="H8" i="25"/>
  <c r="O153" i="34"/>
  <c r="W153" i="34" s="1"/>
  <c r="O146" i="34"/>
  <c r="W146" i="34" s="1"/>
  <c r="AE232" i="34" s="1"/>
  <c r="O151" i="34"/>
  <c r="W151" i="34" s="1"/>
  <c r="AE262" i="34" s="1"/>
  <c r="O147" i="34"/>
  <c r="W147" i="34" s="1"/>
  <c r="AE238" i="34" s="1"/>
  <c r="O150" i="34"/>
  <c r="W150" i="34" s="1"/>
  <c r="AE256" i="34" s="1"/>
  <c r="O152" i="34"/>
  <c r="W152" i="34" s="1"/>
  <c r="O149" i="34"/>
  <c r="W149" i="34" s="1"/>
  <c r="AE250" i="34" s="1"/>
  <c r="O148" i="34"/>
  <c r="W148" i="34" s="1"/>
  <c r="AE244" i="34" s="1"/>
  <c r="H258" i="39"/>
  <c r="J258" i="39"/>
  <c r="G218" i="39"/>
  <c r="G178" i="39"/>
  <c r="G258" i="39"/>
  <c r="I218" i="39"/>
  <c r="I178" i="39"/>
  <c r="H218" i="39"/>
  <c r="H178" i="39"/>
  <c r="J138" i="39"/>
  <c r="I258" i="39"/>
  <c r="J218" i="39"/>
  <c r="H138" i="39"/>
  <c r="J178" i="39"/>
  <c r="G138" i="39"/>
  <c r="H98" i="39"/>
  <c r="H58" i="39"/>
  <c r="H18" i="39"/>
  <c r="G98" i="39"/>
  <c r="G58" i="39"/>
  <c r="G18" i="39"/>
  <c r="J18" i="39"/>
  <c r="J98" i="39"/>
  <c r="J58" i="39"/>
  <c r="I58" i="39"/>
  <c r="I138" i="39"/>
  <c r="I98" i="39"/>
  <c r="I18" i="39"/>
  <c r="G24" i="25"/>
  <c r="G224" i="25"/>
  <c r="G104" i="25"/>
  <c r="G264" i="25"/>
  <c r="H224" i="25"/>
  <c r="I184" i="25"/>
  <c r="I24" i="25"/>
  <c r="J184" i="25"/>
  <c r="J24" i="25"/>
  <c r="G144" i="25"/>
  <c r="H184" i="25"/>
  <c r="G184" i="25"/>
  <c r="I144" i="25"/>
  <c r="J144" i="25"/>
  <c r="H264" i="25"/>
  <c r="H104" i="25"/>
  <c r="I64" i="25"/>
  <c r="J64" i="25"/>
  <c r="H144" i="25"/>
  <c r="I104" i="25"/>
  <c r="G64" i="25"/>
  <c r="I264" i="25"/>
  <c r="J264" i="25"/>
  <c r="H24" i="25"/>
  <c r="I224" i="25"/>
  <c r="J224" i="25"/>
  <c r="H64" i="25"/>
  <c r="J104" i="25"/>
  <c r="AV5" i="34"/>
  <c r="M30" i="25" s="1"/>
  <c r="AV13" i="34"/>
  <c r="M30" i="33" s="1"/>
  <c r="AV17" i="34"/>
  <c r="M30" i="39" s="1"/>
  <c r="AV10" i="34"/>
  <c r="M30" i="29" s="1"/>
  <c r="H270" i="29" s="1"/>
  <c r="AV6" i="34"/>
  <c r="M30" i="23" s="1"/>
  <c r="G270" i="23" s="1"/>
  <c r="AQ119" i="35"/>
  <c r="AV16" i="34"/>
  <c r="M30" i="38" s="1"/>
  <c r="G30" i="38" s="1"/>
  <c r="AD75" i="35"/>
  <c r="AP115" i="35"/>
  <c r="J259" i="39"/>
  <c r="H259" i="39"/>
  <c r="H219" i="39"/>
  <c r="H179" i="39"/>
  <c r="J139" i="39"/>
  <c r="J179" i="39"/>
  <c r="I139" i="39"/>
  <c r="H139" i="39"/>
  <c r="H99" i="39"/>
  <c r="H59" i="39"/>
  <c r="H19" i="39"/>
  <c r="I99" i="39"/>
  <c r="I59" i="39"/>
  <c r="I19" i="39"/>
  <c r="G99" i="39"/>
  <c r="G59" i="39"/>
  <c r="G139" i="39"/>
  <c r="J19" i="39"/>
  <c r="J219" i="39"/>
  <c r="G19" i="39"/>
  <c r="J59" i="39"/>
  <c r="J99" i="39"/>
  <c r="I259" i="39"/>
  <c r="G259" i="39"/>
  <c r="I219" i="39"/>
  <c r="G219" i="39"/>
  <c r="I179" i="39"/>
  <c r="G179" i="39"/>
  <c r="J75" i="35"/>
  <c r="V115" i="35"/>
  <c r="E81" i="35"/>
  <c r="E70" i="35"/>
  <c r="E74" i="35"/>
  <c r="E77" i="35"/>
  <c r="E80" i="35"/>
  <c r="E69" i="35"/>
  <c r="Q120" i="35"/>
  <c r="AG114" i="35"/>
  <c r="AL11" i="34"/>
  <c r="G20" i="30" s="1"/>
  <c r="O131" i="34"/>
  <c r="W131" i="34" s="1"/>
  <c r="AE166" i="34" s="1"/>
  <c r="O134" i="34"/>
  <c r="W134" i="34" s="1"/>
  <c r="AE184" i="34" s="1"/>
  <c r="O135" i="34"/>
  <c r="W135" i="34" s="1"/>
  <c r="AE190" i="34" s="1"/>
  <c r="O132" i="34"/>
  <c r="W132" i="34" s="1"/>
  <c r="AE172" i="34" s="1"/>
  <c r="O133" i="34"/>
  <c r="W133" i="34" s="1"/>
  <c r="AE178" i="34" s="1"/>
  <c r="O130" i="34"/>
  <c r="W130" i="34" s="1"/>
  <c r="AE160" i="34" s="1"/>
  <c r="O137" i="34"/>
  <c r="W137" i="34" s="1"/>
  <c r="O136" i="34"/>
  <c r="W136" i="34" s="1"/>
  <c r="J72" i="35"/>
  <c r="V100" i="35"/>
  <c r="H114" i="33"/>
  <c r="J194" i="33"/>
  <c r="H154" i="33"/>
  <c r="G47" i="23"/>
  <c r="J47" i="23"/>
  <c r="J247" i="23"/>
  <c r="G207" i="23"/>
  <c r="H47" i="23"/>
  <c r="H25" i="30"/>
  <c r="J225" i="30"/>
  <c r="I25" i="30"/>
  <c r="H65" i="30"/>
  <c r="G9" i="33"/>
  <c r="H209" i="33"/>
  <c r="I129" i="33"/>
  <c r="H249" i="33"/>
  <c r="J249" i="33"/>
  <c r="G154" i="38"/>
  <c r="I154" i="38"/>
  <c r="H154" i="38"/>
  <c r="I189" i="23"/>
  <c r="G269" i="23"/>
  <c r="I109" i="23"/>
  <c r="G69" i="23"/>
  <c r="G189" i="23"/>
  <c r="J44" i="27"/>
  <c r="J4" i="27"/>
  <c r="I204" i="27"/>
  <c r="I4" i="27"/>
  <c r="H134" i="38"/>
  <c r="G124" i="29"/>
  <c r="H14" i="38"/>
  <c r="H254" i="38"/>
  <c r="G134" i="38"/>
  <c r="J214" i="38"/>
  <c r="H174" i="38"/>
  <c r="I239" i="38"/>
  <c r="G184" i="23"/>
  <c r="I264" i="23"/>
  <c r="G64" i="23"/>
  <c r="H224" i="23"/>
  <c r="J24" i="23"/>
  <c r="G104" i="23"/>
  <c r="J64" i="23"/>
  <c r="H84" i="27"/>
  <c r="I244" i="27"/>
  <c r="I104" i="23"/>
  <c r="H239" i="38"/>
  <c r="I44" i="29"/>
  <c r="J94" i="38"/>
  <c r="H225" i="30"/>
  <c r="J244" i="29"/>
  <c r="H247" i="23"/>
  <c r="I34" i="33"/>
  <c r="H34" i="38"/>
  <c r="J39" i="38"/>
  <c r="H54" i="38"/>
  <c r="J159" i="38"/>
  <c r="I207" i="23"/>
  <c r="I274" i="33"/>
  <c r="H114" i="38"/>
  <c r="I279" i="38"/>
  <c r="J134" i="38"/>
  <c r="J145" i="30"/>
  <c r="I265" i="30"/>
  <c r="J74" i="38"/>
  <c r="G127" i="23"/>
  <c r="G74" i="33"/>
  <c r="I127" i="23"/>
  <c r="I74" i="33"/>
  <c r="J114" i="33"/>
  <c r="G29" i="23"/>
  <c r="H189" i="23"/>
  <c r="H69" i="31"/>
  <c r="G269" i="31"/>
  <c r="H189" i="31"/>
  <c r="G109" i="31"/>
  <c r="G149" i="31"/>
  <c r="G189" i="31"/>
  <c r="I189" i="31"/>
  <c r="J229" i="31"/>
  <c r="G229" i="31"/>
  <c r="G69" i="31"/>
  <c r="J109" i="31"/>
  <c r="J149" i="31"/>
  <c r="I109" i="31"/>
  <c r="J189" i="31"/>
  <c r="H229" i="31"/>
  <c r="G29" i="31"/>
  <c r="I29" i="31"/>
  <c r="J269" i="31"/>
  <c r="H109" i="31"/>
  <c r="H269" i="31"/>
  <c r="J29" i="31"/>
  <c r="I229" i="31"/>
  <c r="H149" i="31"/>
  <c r="J69" i="31"/>
  <c r="I269" i="31"/>
  <c r="I149" i="31"/>
  <c r="H29" i="31"/>
  <c r="I69" i="31"/>
  <c r="J179" i="25"/>
  <c r="H139" i="25"/>
  <c r="H219" i="25"/>
  <c r="H259" i="25"/>
  <c r="J59" i="25"/>
  <c r="H99" i="25"/>
  <c r="H179" i="25"/>
  <c r="I259" i="25"/>
  <c r="J259" i="25"/>
  <c r="H19" i="25"/>
  <c r="H59" i="25"/>
  <c r="I179" i="25"/>
  <c r="G19" i="25"/>
  <c r="G99" i="25"/>
  <c r="I59" i="25"/>
  <c r="I99" i="25"/>
  <c r="G139" i="25"/>
  <c r="G259" i="25"/>
  <c r="G219" i="25"/>
  <c r="I139" i="25"/>
  <c r="I19" i="25"/>
  <c r="J19" i="25"/>
  <c r="I219" i="25"/>
  <c r="J139" i="25"/>
  <c r="G59" i="25"/>
  <c r="G179" i="25"/>
  <c r="J99" i="25"/>
  <c r="J219" i="25"/>
  <c r="R182" i="34"/>
  <c r="Z182" i="34" s="1"/>
  <c r="AE403" i="34" s="1"/>
  <c r="R181" i="34"/>
  <c r="Z181" i="34" s="1"/>
  <c r="AE397" i="34" s="1"/>
  <c r="R184" i="34"/>
  <c r="Z184" i="34" s="1"/>
  <c r="R183" i="34"/>
  <c r="Z183" i="34" s="1"/>
  <c r="AE409" i="34" s="1"/>
  <c r="R179" i="34"/>
  <c r="Z179" i="34" s="1"/>
  <c r="AE385" i="34" s="1"/>
  <c r="R185" i="34"/>
  <c r="Z185" i="34" s="1"/>
  <c r="R178" i="34"/>
  <c r="Z178" i="34" s="1"/>
  <c r="AE379" i="34" s="1"/>
  <c r="R180" i="34"/>
  <c r="Z180" i="34" s="1"/>
  <c r="AE391" i="34" s="1"/>
  <c r="AG95" i="35"/>
  <c r="U73" i="35"/>
  <c r="AI70" i="35"/>
  <c r="AI74" i="35"/>
  <c r="AI77" i="35"/>
  <c r="AI80" i="35"/>
  <c r="AI69" i="35"/>
  <c r="AI81" i="35"/>
  <c r="AU120" i="35"/>
  <c r="Q162" i="34"/>
  <c r="Y162" i="34" s="1"/>
  <c r="AE306" i="34" s="1"/>
  <c r="Q169" i="34"/>
  <c r="Y169" i="34" s="1"/>
  <c r="Q165" i="34"/>
  <c r="Y165" i="34" s="1"/>
  <c r="AE324" i="34" s="1"/>
  <c r="Q163" i="34"/>
  <c r="Y163" i="34" s="1"/>
  <c r="AE312" i="34" s="1"/>
  <c r="Q164" i="34"/>
  <c r="Y164" i="34" s="1"/>
  <c r="AE318" i="34" s="1"/>
  <c r="Q168" i="34"/>
  <c r="Y168" i="34" s="1"/>
  <c r="Q167" i="34"/>
  <c r="Y167" i="34" s="1"/>
  <c r="AE336" i="34" s="1"/>
  <c r="Q166" i="34"/>
  <c r="Y166" i="34" s="1"/>
  <c r="AE330" i="34" s="1"/>
  <c r="O69" i="35"/>
  <c r="O70" i="35"/>
  <c r="O81" i="35"/>
  <c r="O74" i="35"/>
  <c r="O77" i="35"/>
  <c r="O80" i="35"/>
  <c r="AA120" i="35"/>
  <c r="N164" i="34"/>
  <c r="V164" i="34" s="1"/>
  <c r="AE315" i="34" s="1"/>
  <c r="N167" i="34"/>
  <c r="V167" i="34" s="1"/>
  <c r="AE333" i="34" s="1"/>
  <c r="N168" i="34"/>
  <c r="V168" i="34" s="1"/>
  <c r="N166" i="34"/>
  <c r="V166" i="34" s="1"/>
  <c r="AE327" i="34" s="1"/>
  <c r="N169" i="34"/>
  <c r="V169" i="34" s="1"/>
  <c r="N165" i="34"/>
  <c r="V165" i="34" s="1"/>
  <c r="AE321" i="34" s="1"/>
  <c r="N163" i="34"/>
  <c r="V163" i="34" s="1"/>
  <c r="AE309" i="34" s="1"/>
  <c r="N162" i="34"/>
  <c r="V162" i="34" s="1"/>
  <c r="AE303" i="34" s="1"/>
  <c r="C38" i="39"/>
  <c r="C278" i="39"/>
  <c r="H243" i="25"/>
  <c r="G163" i="25"/>
  <c r="G83" i="25"/>
  <c r="H163" i="25"/>
  <c r="H203" i="25"/>
  <c r="H83" i="25"/>
  <c r="G243" i="25"/>
  <c r="H283" i="25"/>
  <c r="G203" i="25"/>
  <c r="H123" i="25"/>
  <c r="G43" i="25"/>
  <c r="G283" i="25"/>
  <c r="J203" i="25"/>
  <c r="J163" i="25"/>
  <c r="H43" i="25"/>
  <c r="J243" i="25"/>
  <c r="G123" i="25"/>
  <c r="I243" i="25"/>
  <c r="J43" i="25"/>
  <c r="I163" i="25"/>
  <c r="I123" i="25"/>
  <c r="I43" i="25"/>
  <c r="J83" i="25"/>
  <c r="I283" i="25"/>
  <c r="J283" i="25"/>
  <c r="I203" i="25"/>
  <c r="J123" i="25"/>
  <c r="I83" i="25"/>
  <c r="Q141" i="34"/>
  <c r="Y141" i="34" s="1"/>
  <c r="AE216" i="34" s="1"/>
  <c r="Q143" i="34"/>
  <c r="Y143" i="34" s="1"/>
  <c r="AE228" i="34" s="1"/>
  <c r="Q140" i="34"/>
  <c r="Y140" i="34" s="1"/>
  <c r="AE210" i="34" s="1"/>
  <c r="Q145" i="34"/>
  <c r="Y145" i="34" s="1"/>
  <c r="Q142" i="34"/>
  <c r="Y142" i="34" s="1"/>
  <c r="AE222" i="34" s="1"/>
  <c r="Q138" i="34"/>
  <c r="Y138" i="34" s="1"/>
  <c r="AE198" i="34" s="1"/>
  <c r="Q139" i="34"/>
  <c r="Y139" i="34" s="1"/>
  <c r="AE204" i="34" s="1"/>
  <c r="Q144" i="34"/>
  <c r="Y144" i="34" s="1"/>
  <c r="H229" i="27"/>
  <c r="G29" i="27"/>
  <c r="H109" i="27"/>
  <c r="G189" i="27"/>
  <c r="G269" i="27"/>
  <c r="G69" i="27"/>
  <c r="H29" i="27"/>
  <c r="H149" i="27"/>
  <c r="H69" i="27"/>
  <c r="G149" i="27"/>
  <c r="G229" i="27"/>
  <c r="G109" i="27"/>
  <c r="J109" i="27"/>
  <c r="I109" i="27"/>
  <c r="I149" i="27"/>
  <c r="H189" i="27"/>
  <c r="J229" i="27"/>
  <c r="J29" i="27"/>
  <c r="I29" i="27"/>
  <c r="I229" i="27"/>
  <c r="J269" i="27"/>
  <c r="J149" i="27"/>
  <c r="H269" i="27"/>
  <c r="I189" i="27"/>
  <c r="J69" i="27"/>
  <c r="J189" i="27"/>
  <c r="I269" i="27"/>
  <c r="I69" i="27"/>
  <c r="H93" i="23"/>
  <c r="G53" i="23"/>
  <c r="H213" i="23"/>
  <c r="G13" i="23"/>
  <c r="G93" i="23"/>
  <c r="G213" i="23"/>
  <c r="G173" i="23"/>
  <c r="H173" i="23"/>
  <c r="G133" i="23"/>
  <c r="H13" i="23"/>
  <c r="J253" i="23"/>
  <c r="I253" i="23"/>
  <c r="H253" i="23"/>
  <c r="H53" i="23"/>
  <c r="J213" i="23"/>
  <c r="I213" i="23"/>
  <c r="J173" i="23"/>
  <c r="I173" i="23"/>
  <c r="G253" i="23"/>
  <c r="J133" i="23"/>
  <c r="J93" i="23"/>
  <c r="J53" i="23"/>
  <c r="J13" i="23"/>
  <c r="I133" i="23"/>
  <c r="I93" i="23"/>
  <c r="I13" i="23"/>
  <c r="H133" i="23"/>
  <c r="I53" i="23"/>
  <c r="J244" i="39"/>
  <c r="H244" i="39"/>
  <c r="I204" i="39"/>
  <c r="I244" i="39"/>
  <c r="G204" i="39"/>
  <c r="G164" i="39"/>
  <c r="G244" i="39"/>
  <c r="J204" i="39"/>
  <c r="H164" i="39"/>
  <c r="J124" i="39"/>
  <c r="H204" i="39"/>
  <c r="I124" i="39"/>
  <c r="H84" i="39"/>
  <c r="H44" i="39"/>
  <c r="J84" i="39"/>
  <c r="J44" i="39"/>
  <c r="I4" i="39"/>
  <c r="H124" i="39"/>
  <c r="I84" i="39"/>
  <c r="G84" i="39"/>
  <c r="G4" i="39"/>
  <c r="J164" i="39"/>
  <c r="G124" i="39"/>
  <c r="I44" i="39"/>
  <c r="J4" i="39"/>
  <c r="H4" i="39"/>
  <c r="I164" i="39"/>
  <c r="G44" i="39"/>
  <c r="H178" i="23"/>
  <c r="G138" i="23"/>
  <c r="G58" i="23"/>
  <c r="H138" i="23"/>
  <c r="H58" i="23"/>
  <c r="G258" i="23"/>
  <c r="G218" i="23"/>
  <c r="G98" i="23"/>
  <c r="G18" i="23"/>
  <c r="H258" i="23"/>
  <c r="J138" i="23"/>
  <c r="I138" i="23"/>
  <c r="J98" i="23"/>
  <c r="I98" i="23"/>
  <c r="H98" i="23"/>
  <c r="H18" i="23"/>
  <c r="J58" i="23"/>
  <c r="I58" i="23"/>
  <c r="J18" i="23"/>
  <c r="I18" i="23"/>
  <c r="G178" i="23"/>
  <c r="I218" i="23"/>
  <c r="I178" i="23"/>
  <c r="H218" i="23"/>
  <c r="J258" i="23"/>
  <c r="I258" i="23"/>
  <c r="J218" i="23"/>
  <c r="J178" i="23"/>
  <c r="P175" i="34"/>
  <c r="X175" i="34" s="1"/>
  <c r="AE371" i="34" s="1"/>
  <c r="P170" i="34"/>
  <c r="X170" i="34" s="1"/>
  <c r="AE341" i="34" s="1"/>
  <c r="P177" i="34"/>
  <c r="X177" i="34" s="1"/>
  <c r="P172" i="34"/>
  <c r="X172" i="34" s="1"/>
  <c r="AE353" i="34" s="1"/>
  <c r="P171" i="34"/>
  <c r="X171" i="34" s="1"/>
  <c r="AE347" i="34" s="1"/>
  <c r="P174" i="34"/>
  <c r="X174" i="34" s="1"/>
  <c r="AE365" i="34" s="1"/>
  <c r="P176" i="34"/>
  <c r="X176" i="34" s="1"/>
  <c r="P173" i="34"/>
  <c r="X173" i="34" s="1"/>
  <c r="AE359" i="34" s="1"/>
  <c r="H74" i="35"/>
  <c r="H77" i="35"/>
  <c r="H80" i="35"/>
  <c r="H69" i="35"/>
  <c r="H70" i="35"/>
  <c r="H81" i="35"/>
  <c r="M219" i="34"/>
  <c r="U219" i="34" s="1"/>
  <c r="AE560" i="34" s="1"/>
  <c r="M220" i="34"/>
  <c r="U220" i="34" s="1"/>
  <c r="AE566" i="34" s="1"/>
  <c r="M225" i="34"/>
  <c r="U225" i="34" s="1"/>
  <c r="M222" i="34"/>
  <c r="U222" i="34" s="1"/>
  <c r="AE578" i="34" s="1"/>
  <c r="M218" i="34"/>
  <c r="U218" i="34" s="1"/>
  <c r="AE554" i="34" s="1"/>
  <c r="M223" i="34"/>
  <c r="U223" i="34" s="1"/>
  <c r="AE584" i="34" s="1"/>
  <c r="M224" i="34"/>
  <c r="U224" i="34" s="1"/>
  <c r="M221" i="34"/>
  <c r="U221" i="34" s="1"/>
  <c r="AE572" i="34" s="1"/>
  <c r="M211" i="34"/>
  <c r="U211" i="34" s="1"/>
  <c r="AE524" i="34" s="1"/>
  <c r="M212" i="34"/>
  <c r="U212" i="34" s="1"/>
  <c r="AE530" i="34" s="1"/>
  <c r="M210" i="34"/>
  <c r="U210" i="34" s="1"/>
  <c r="AE518" i="34" s="1"/>
  <c r="M213" i="34"/>
  <c r="U213" i="34" s="1"/>
  <c r="AE536" i="34" s="1"/>
  <c r="M216" i="34"/>
  <c r="U216" i="34" s="1"/>
  <c r="M215" i="34"/>
  <c r="U215" i="34" s="1"/>
  <c r="AE548" i="34" s="1"/>
  <c r="M217" i="34"/>
  <c r="U217" i="34" s="1"/>
  <c r="M214" i="34"/>
  <c r="U214" i="34" s="1"/>
  <c r="AE542" i="34" s="1"/>
  <c r="J71" i="35"/>
  <c r="V105" i="35"/>
  <c r="Q147" i="34"/>
  <c r="Y147" i="34" s="1"/>
  <c r="AE240" i="34" s="1"/>
  <c r="Q151" i="34"/>
  <c r="Y151" i="34" s="1"/>
  <c r="AE264" i="34" s="1"/>
  <c r="Q148" i="34"/>
  <c r="Y148" i="34" s="1"/>
  <c r="AE246" i="34" s="1"/>
  <c r="Q146" i="34"/>
  <c r="Y146" i="34" s="1"/>
  <c r="AE234" i="34" s="1"/>
  <c r="Q150" i="34"/>
  <c r="Y150" i="34" s="1"/>
  <c r="AE258" i="34" s="1"/>
  <c r="Q149" i="34"/>
  <c r="Y149" i="34" s="1"/>
  <c r="AE252" i="34" s="1"/>
  <c r="Q152" i="34"/>
  <c r="Y152" i="34" s="1"/>
  <c r="Q153" i="34"/>
  <c r="Y153" i="34" s="1"/>
  <c r="H33" i="23"/>
  <c r="G33" i="23"/>
  <c r="G153" i="23"/>
  <c r="H193" i="23"/>
  <c r="I113" i="23"/>
  <c r="H113" i="23"/>
  <c r="H233" i="23"/>
  <c r="G273" i="23"/>
  <c r="J73" i="23"/>
  <c r="J113" i="23"/>
  <c r="H273" i="23"/>
  <c r="H73" i="23"/>
  <c r="G193" i="23"/>
  <c r="G113" i="23"/>
  <c r="J273" i="23"/>
  <c r="I273" i="23"/>
  <c r="I73" i="23"/>
  <c r="J153" i="23"/>
  <c r="J33" i="23"/>
  <c r="J233" i="23"/>
  <c r="G73" i="23"/>
  <c r="I193" i="23"/>
  <c r="I233" i="23"/>
  <c r="G233" i="23"/>
  <c r="I153" i="23"/>
  <c r="J193" i="23"/>
  <c r="I33" i="23"/>
  <c r="H153" i="23"/>
  <c r="G134" i="29"/>
  <c r="J14" i="29"/>
  <c r="I174" i="29"/>
  <c r="I14" i="29"/>
  <c r="G254" i="29"/>
  <c r="G214" i="29"/>
  <c r="G94" i="29"/>
  <c r="J254" i="29"/>
  <c r="I134" i="29"/>
  <c r="J214" i="29"/>
  <c r="H14" i="29"/>
  <c r="G54" i="29"/>
  <c r="H254" i="29"/>
  <c r="J174" i="29"/>
  <c r="I254" i="29"/>
  <c r="I94" i="29"/>
  <c r="J54" i="29"/>
  <c r="G174" i="29"/>
  <c r="H54" i="29"/>
  <c r="H94" i="29"/>
  <c r="I214" i="29"/>
  <c r="G14" i="29"/>
  <c r="I54" i="29"/>
  <c r="H174" i="29"/>
  <c r="J134" i="29"/>
  <c r="J94" i="29"/>
  <c r="H134" i="29"/>
  <c r="H214" i="29"/>
  <c r="H208" i="33"/>
  <c r="G248" i="33"/>
  <c r="H48" i="33"/>
  <c r="J208" i="33"/>
  <c r="J48" i="33"/>
  <c r="I48" i="33"/>
  <c r="I128" i="33"/>
  <c r="H168" i="33"/>
  <c r="G8" i="33"/>
  <c r="J168" i="33"/>
  <c r="J8" i="33"/>
  <c r="I8" i="33"/>
  <c r="G128" i="33"/>
  <c r="H128" i="33"/>
  <c r="H88" i="33"/>
  <c r="J248" i="33"/>
  <c r="I208" i="33"/>
  <c r="G48" i="33"/>
  <c r="J88" i="33"/>
  <c r="G168" i="33"/>
  <c r="I88" i="33"/>
  <c r="G88" i="33"/>
  <c r="G208" i="33"/>
  <c r="J128" i="33"/>
  <c r="I248" i="33"/>
  <c r="H8" i="33"/>
  <c r="H248" i="33"/>
  <c r="I168" i="33"/>
  <c r="J244" i="31"/>
  <c r="J4" i="31"/>
  <c r="I164" i="31"/>
  <c r="J84" i="31"/>
  <c r="G44" i="31"/>
  <c r="G244" i="31"/>
  <c r="G124" i="31"/>
  <c r="J204" i="31"/>
  <c r="I124" i="31"/>
  <c r="I44" i="31"/>
  <c r="H204" i="31"/>
  <c r="G204" i="31"/>
  <c r="G164" i="31"/>
  <c r="G4" i="31"/>
  <c r="J164" i="31"/>
  <c r="I244" i="31"/>
  <c r="J124" i="31"/>
  <c r="I4" i="31"/>
  <c r="G84" i="31"/>
  <c r="H44" i="31"/>
  <c r="H124" i="31"/>
  <c r="I84" i="31"/>
  <c r="H244" i="31"/>
  <c r="I204" i="31"/>
  <c r="H4" i="31"/>
  <c r="H164" i="31"/>
  <c r="J44" i="31"/>
  <c r="H84" i="31"/>
  <c r="C148" i="39"/>
  <c r="O75" i="35"/>
  <c r="AA115" i="35"/>
  <c r="H98" i="33"/>
  <c r="G258" i="33"/>
  <c r="J138" i="33"/>
  <c r="I58" i="33"/>
  <c r="H178" i="33"/>
  <c r="H218" i="33"/>
  <c r="G18" i="33"/>
  <c r="J258" i="33"/>
  <c r="J98" i="33"/>
  <c r="I258" i="33"/>
  <c r="I18" i="33"/>
  <c r="G138" i="33"/>
  <c r="H138" i="33"/>
  <c r="G178" i="33"/>
  <c r="J218" i="33"/>
  <c r="I178" i="33"/>
  <c r="H58" i="33"/>
  <c r="H258" i="33"/>
  <c r="I218" i="33"/>
  <c r="J178" i="33"/>
  <c r="I98" i="33"/>
  <c r="H18" i="33"/>
  <c r="G98" i="33"/>
  <c r="G58" i="33"/>
  <c r="J58" i="33"/>
  <c r="I138" i="33"/>
  <c r="G218" i="33"/>
  <c r="J18" i="33"/>
  <c r="O218" i="34"/>
  <c r="W218" i="34" s="1"/>
  <c r="AE556" i="34" s="1"/>
  <c r="O220" i="34"/>
  <c r="W220" i="34" s="1"/>
  <c r="AE568" i="34" s="1"/>
  <c r="O219" i="34"/>
  <c r="W219" i="34" s="1"/>
  <c r="AE562" i="34" s="1"/>
  <c r="O224" i="34"/>
  <c r="W224" i="34" s="1"/>
  <c r="O225" i="34"/>
  <c r="W225" i="34" s="1"/>
  <c r="O222" i="34"/>
  <c r="W222" i="34" s="1"/>
  <c r="AE580" i="34" s="1"/>
  <c r="O221" i="34"/>
  <c r="W221" i="34" s="1"/>
  <c r="AE574" i="34" s="1"/>
  <c r="O223" i="34"/>
  <c r="W223" i="34" s="1"/>
  <c r="AE586" i="34" s="1"/>
  <c r="O164" i="34"/>
  <c r="W164" i="34" s="1"/>
  <c r="AE316" i="34" s="1"/>
  <c r="O167" i="34"/>
  <c r="W167" i="34" s="1"/>
  <c r="AE334" i="34" s="1"/>
  <c r="O168" i="34"/>
  <c r="W168" i="34" s="1"/>
  <c r="O166" i="34"/>
  <c r="W166" i="34" s="1"/>
  <c r="AE328" i="34" s="1"/>
  <c r="O169" i="34"/>
  <c r="W169" i="34" s="1"/>
  <c r="O162" i="34"/>
  <c r="W162" i="34" s="1"/>
  <c r="AE304" i="34" s="1"/>
  <c r="O163" i="34"/>
  <c r="W163" i="34" s="1"/>
  <c r="AE310" i="34" s="1"/>
  <c r="O165" i="34"/>
  <c r="W165" i="34" s="1"/>
  <c r="AE322" i="34" s="1"/>
  <c r="P210" i="34"/>
  <c r="X210" i="34" s="1"/>
  <c r="AE521" i="34" s="1"/>
  <c r="P211" i="34"/>
  <c r="X211" i="34" s="1"/>
  <c r="AE527" i="34" s="1"/>
  <c r="P214" i="34"/>
  <c r="X214" i="34" s="1"/>
  <c r="AE545" i="34" s="1"/>
  <c r="P212" i="34"/>
  <c r="X212" i="34" s="1"/>
  <c r="AE533" i="34" s="1"/>
  <c r="P215" i="34"/>
  <c r="X215" i="34" s="1"/>
  <c r="AE551" i="34" s="1"/>
  <c r="P213" i="34"/>
  <c r="X213" i="34" s="1"/>
  <c r="AE539" i="34" s="1"/>
  <c r="P217" i="34"/>
  <c r="X217" i="34" s="1"/>
  <c r="P216" i="34"/>
  <c r="X216" i="34" s="1"/>
  <c r="Y69" i="35"/>
  <c r="Y70" i="35"/>
  <c r="Y80" i="35"/>
  <c r="Y74" i="35"/>
  <c r="Y77" i="35"/>
  <c r="Y81" i="35"/>
  <c r="AK120" i="35"/>
  <c r="G83" i="38"/>
  <c r="I123" i="38"/>
  <c r="H83" i="38"/>
  <c r="H203" i="38"/>
  <c r="H163" i="38"/>
  <c r="H283" i="38"/>
  <c r="H243" i="38"/>
  <c r="G163" i="38"/>
  <c r="H43" i="38"/>
  <c r="G43" i="38"/>
  <c r="G283" i="38"/>
  <c r="J123" i="38"/>
  <c r="G243" i="38"/>
  <c r="I203" i="38"/>
  <c r="I163" i="38"/>
  <c r="J283" i="38"/>
  <c r="J243" i="38"/>
  <c r="I83" i="38"/>
  <c r="J163" i="38"/>
  <c r="H123" i="38"/>
  <c r="I243" i="38"/>
  <c r="I283" i="38"/>
  <c r="J83" i="38"/>
  <c r="J203" i="38"/>
  <c r="J43" i="38"/>
  <c r="I43" i="38"/>
  <c r="G123" i="38"/>
  <c r="G203" i="38"/>
  <c r="BA114" i="35"/>
  <c r="BF11" i="34"/>
  <c r="BA17" i="34"/>
  <c r="M35" i="39" s="1"/>
  <c r="BA13" i="34"/>
  <c r="M35" i="33" s="1"/>
  <c r="G235" i="33" s="1"/>
  <c r="AV119" i="35"/>
  <c r="BA5" i="34"/>
  <c r="M35" i="25" s="1"/>
  <c r="G35" i="25" s="1"/>
  <c r="BA6" i="34"/>
  <c r="M35" i="23" s="1"/>
  <c r="H235" i="23" s="1"/>
  <c r="BA10" i="34"/>
  <c r="M35" i="29" s="1"/>
  <c r="G275" i="29" s="1"/>
  <c r="BA16" i="34"/>
  <c r="M35" i="38" s="1"/>
  <c r="J115" i="38" s="1"/>
  <c r="H274" i="39"/>
  <c r="H234" i="39"/>
  <c r="J274" i="39"/>
  <c r="J234" i="39"/>
  <c r="G194" i="39"/>
  <c r="G274" i="39"/>
  <c r="G234" i="39"/>
  <c r="I194" i="39"/>
  <c r="I154" i="39"/>
  <c r="I234" i="39"/>
  <c r="H194" i="39"/>
  <c r="H154" i="39"/>
  <c r="G154" i="39"/>
  <c r="H114" i="39"/>
  <c r="H74" i="39"/>
  <c r="H34" i="39"/>
  <c r="G114" i="39"/>
  <c r="G74" i="39"/>
  <c r="G34" i="39"/>
  <c r="J194" i="39"/>
  <c r="I274" i="39"/>
  <c r="J34" i="39"/>
  <c r="J114" i="39"/>
  <c r="J74" i="39"/>
  <c r="I74" i="39"/>
  <c r="I34" i="39"/>
  <c r="I114" i="39"/>
  <c r="J154" i="39"/>
  <c r="J248" i="39"/>
  <c r="H248" i="39"/>
  <c r="I248" i="39"/>
  <c r="I208" i="39"/>
  <c r="I168" i="39"/>
  <c r="G208" i="39"/>
  <c r="G168" i="39"/>
  <c r="J128" i="39"/>
  <c r="G248" i="39"/>
  <c r="H208" i="39"/>
  <c r="J168" i="39"/>
  <c r="H168" i="39"/>
  <c r="I128" i="39"/>
  <c r="H88" i="39"/>
  <c r="H48" i="39"/>
  <c r="H8" i="39"/>
  <c r="H128" i="39"/>
  <c r="J88" i="39"/>
  <c r="J48" i="39"/>
  <c r="J8" i="39"/>
  <c r="J208" i="39"/>
  <c r="G128" i="39"/>
  <c r="I88" i="39"/>
  <c r="G8" i="39"/>
  <c r="G88" i="39"/>
  <c r="G48" i="39"/>
  <c r="I8" i="39"/>
  <c r="I48" i="39"/>
  <c r="I49" i="23"/>
  <c r="H89" i="23"/>
  <c r="H209" i="23"/>
  <c r="J49" i="23"/>
  <c r="H249" i="23"/>
  <c r="G249" i="23"/>
  <c r="G169" i="23"/>
  <c r="G49" i="23"/>
  <c r="H49" i="23"/>
  <c r="G89" i="23"/>
  <c r="G9" i="23"/>
  <c r="H9" i="23"/>
  <c r="H169" i="23"/>
  <c r="I209" i="23"/>
  <c r="G209" i="23"/>
  <c r="H129" i="23"/>
  <c r="J249" i="23"/>
  <c r="I169" i="23"/>
  <c r="J89" i="23"/>
  <c r="J129" i="23"/>
  <c r="I9" i="23"/>
  <c r="I249" i="23"/>
  <c r="J169" i="23"/>
  <c r="I89" i="23"/>
  <c r="J9" i="23"/>
  <c r="I129" i="23"/>
  <c r="G129" i="23"/>
  <c r="J209" i="23"/>
  <c r="O71" i="35"/>
  <c r="AA105" i="35"/>
  <c r="R188" i="34"/>
  <c r="Z188" i="34" s="1"/>
  <c r="AE427" i="34" s="1"/>
  <c r="R191" i="34"/>
  <c r="Z191" i="34" s="1"/>
  <c r="AE445" i="34" s="1"/>
  <c r="R190" i="34"/>
  <c r="Z190" i="34" s="1"/>
  <c r="AE439" i="34" s="1"/>
  <c r="R189" i="34"/>
  <c r="Z189" i="34" s="1"/>
  <c r="AE433" i="34" s="1"/>
  <c r="R192" i="34"/>
  <c r="Z192" i="34" s="1"/>
  <c r="R193" i="34"/>
  <c r="Z193" i="34" s="1"/>
  <c r="R186" i="34"/>
  <c r="Z186" i="34" s="1"/>
  <c r="AE415" i="34" s="1"/>
  <c r="R187" i="34"/>
  <c r="Z187" i="34" s="1"/>
  <c r="AE421" i="34" s="1"/>
  <c r="H199" i="33"/>
  <c r="G239" i="33"/>
  <c r="G159" i="33"/>
  <c r="G199" i="33"/>
  <c r="H119" i="33"/>
  <c r="H239" i="33"/>
  <c r="H159" i="33"/>
  <c r="G39" i="33"/>
  <c r="J159" i="33"/>
  <c r="I159" i="33"/>
  <c r="J279" i="33"/>
  <c r="G119" i="33"/>
  <c r="J119" i="33"/>
  <c r="I279" i="33"/>
  <c r="I119" i="33"/>
  <c r="H279" i="33"/>
  <c r="J39" i="33"/>
  <c r="I39" i="33"/>
  <c r="H39" i="33"/>
  <c r="J239" i="33"/>
  <c r="G279" i="33"/>
  <c r="I79" i="33"/>
  <c r="I239" i="33"/>
  <c r="H79" i="33"/>
  <c r="J199" i="33"/>
  <c r="I199" i="33"/>
  <c r="G79" i="33"/>
  <c r="J79" i="33"/>
  <c r="G233" i="38"/>
  <c r="H153" i="38"/>
  <c r="J233" i="38"/>
  <c r="G193" i="38"/>
  <c r="H273" i="38"/>
  <c r="J73" i="38"/>
  <c r="I153" i="38"/>
  <c r="G153" i="38"/>
  <c r="J193" i="38"/>
  <c r="J113" i="38"/>
  <c r="G273" i="38"/>
  <c r="H73" i="38"/>
  <c r="H193" i="38"/>
  <c r="J33" i="38"/>
  <c r="G113" i="38"/>
  <c r="H113" i="38"/>
  <c r="G73" i="38"/>
  <c r="I73" i="38"/>
  <c r="I193" i="38"/>
  <c r="H33" i="38"/>
  <c r="I113" i="38"/>
  <c r="J153" i="38"/>
  <c r="J273" i="38"/>
  <c r="I233" i="38"/>
  <c r="I33" i="38"/>
  <c r="I273" i="38"/>
  <c r="G33" i="38"/>
  <c r="H233" i="38"/>
  <c r="G208" i="23"/>
  <c r="H8" i="23"/>
  <c r="G168" i="23"/>
  <c r="G88" i="23"/>
  <c r="J248" i="23"/>
  <c r="J208" i="23"/>
  <c r="J48" i="23"/>
  <c r="I208" i="23"/>
  <c r="I48" i="23"/>
  <c r="H128" i="23"/>
  <c r="H168" i="23"/>
  <c r="H248" i="23"/>
  <c r="J168" i="23"/>
  <c r="J8" i="23"/>
  <c r="I168" i="23"/>
  <c r="I8" i="23"/>
  <c r="G48" i="23"/>
  <c r="G8" i="23"/>
  <c r="G128" i="23"/>
  <c r="H88" i="23"/>
  <c r="G248" i="23"/>
  <c r="I248" i="23"/>
  <c r="H48" i="23"/>
  <c r="J88" i="23"/>
  <c r="J128" i="23"/>
  <c r="I128" i="23"/>
  <c r="H208" i="23"/>
  <c r="I88" i="23"/>
  <c r="H258" i="29"/>
  <c r="G138" i="29"/>
  <c r="G18" i="29"/>
  <c r="H18" i="29"/>
  <c r="H138" i="29"/>
  <c r="G178" i="29"/>
  <c r="I138" i="29"/>
  <c r="J178" i="29"/>
  <c r="J98" i="29"/>
  <c r="G218" i="29"/>
  <c r="G258" i="29"/>
  <c r="I258" i="29"/>
  <c r="I98" i="29"/>
  <c r="J58" i="29"/>
  <c r="H218" i="29"/>
  <c r="H58" i="29"/>
  <c r="I58" i="29"/>
  <c r="J258" i="29"/>
  <c r="H178" i="29"/>
  <c r="H98" i="29"/>
  <c r="I18" i="29"/>
  <c r="G58" i="29"/>
  <c r="J18" i="29"/>
  <c r="J138" i="29"/>
  <c r="I218" i="29"/>
  <c r="J218" i="29"/>
  <c r="G98" i="29"/>
  <c r="I178" i="29"/>
  <c r="AQ5" i="34"/>
  <c r="M25" i="25" s="1"/>
  <c r="AQ17" i="34"/>
  <c r="M25" i="39" s="1"/>
  <c r="AQ13" i="34"/>
  <c r="M25" i="33" s="1"/>
  <c r="AQ10" i="34"/>
  <c r="M25" i="29" s="1"/>
  <c r="AQ6" i="34"/>
  <c r="M25" i="23" s="1"/>
  <c r="G105" i="23" s="1"/>
  <c r="AL119" i="35"/>
  <c r="AQ16" i="34"/>
  <c r="M25" i="38" s="1"/>
  <c r="AB114" i="35"/>
  <c r="AG11" i="34"/>
  <c r="H95" i="30" s="1"/>
  <c r="AR11" i="34"/>
  <c r="H186" i="30" s="1"/>
  <c r="AM114" i="35"/>
  <c r="AS11" i="34" s="1"/>
  <c r="H189" i="25"/>
  <c r="G29" i="25"/>
  <c r="G149" i="25"/>
  <c r="G109" i="25"/>
  <c r="G189" i="25"/>
  <c r="H69" i="25"/>
  <c r="G69" i="25"/>
  <c r="G269" i="25"/>
  <c r="G229" i="25"/>
  <c r="H29" i="25"/>
  <c r="H229" i="25"/>
  <c r="I229" i="25"/>
  <c r="J229" i="25"/>
  <c r="I189" i="25"/>
  <c r="J189" i="25"/>
  <c r="H269" i="25"/>
  <c r="H109" i="25"/>
  <c r="I149" i="25"/>
  <c r="J149" i="25"/>
  <c r="I109" i="25"/>
  <c r="J109" i="25"/>
  <c r="H149" i="25"/>
  <c r="I69" i="25"/>
  <c r="I29" i="25"/>
  <c r="J269" i="25"/>
  <c r="J69" i="25"/>
  <c r="I269" i="25"/>
  <c r="J29" i="25"/>
  <c r="J269" i="39"/>
  <c r="J229" i="39"/>
  <c r="H189" i="39"/>
  <c r="H229" i="39"/>
  <c r="J149" i="39"/>
  <c r="H269" i="39"/>
  <c r="G149" i="39"/>
  <c r="J189" i="39"/>
  <c r="H109" i="39"/>
  <c r="H69" i="39"/>
  <c r="H29" i="39"/>
  <c r="J109" i="39"/>
  <c r="J69" i="39"/>
  <c r="I29" i="39"/>
  <c r="I149" i="39"/>
  <c r="I109" i="39"/>
  <c r="I69" i="39"/>
  <c r="H149" i="39"/>
  <c r="G69" i="39"/>
  <c r="G109" i="39"/>
  <c r="J29" i="39"/>
  <c r="G29" i="39"/>
  <c r="I269" i="39"/>
  <c r="G269" i="39"/>
  <c r="I229" i="39"/>
  <c r="G229" i="39"/>
  <c r="I189" i="39"/>
  <c r="G189" i="39"/>
  <c r="C174" i="27"/>
  <c r="C119" i="27"/>
  <c r="C74" i="27"/>
  <c r="C34" i="27"/>
  <c r="C194" i="27"/>
  <c r="C114" i="27"/>
  <c r="C276" i="26"/>
  <c r="C234" i="27"/>
  <c r="C134" i="27"/>
  <c r="C39" i="27"/>
  <c r="C199" i="27"/>
  <c r="C279" i="27"/>
  <c r="C94" i="27"/>
  <c r="C254" i="27"/>
  <c r="C79" i="27"/>
  <c r="C159" i="27"/>
  <c r="C239" i="27"/>
  <c r="C251" i="30"/>
  <c r="C14" i="23"/>
  <c r="C9" i="26"/>
  <c r="C134" i="31"/>
  <c r="C196" i="26"/>
  <c r="C152" i="26"/>
  <c r="C75" i="26"/>
  <c r="C99" i="26"/>
  <c r="C60" i="32"/>
  <c r="C14" i="27"/>
  <c r="C65" i="32"/>
  <c r="C224" i="26"/>
  <c r="C15" i="27"/>
  <c r="C36" i="26"/>
  <c r="C76" i="26"/>
  <c r="C72" i="26"/>
  <c r="C149" i="26"/>
  <c r="C109" i="26"/>
  <c r="C69" i="26"/>
  <c r="C229" i="32"/>
  <c r="C216" i="27"/>
  <c r="C279" i="32"/>
  <c r="C9" i="29"/>
  <c r="C84" i="32"/>
  <c r="C164" i="32"/>
  <c r="C144" i="33"/>
  <c r="C55" i="27"/>
  <c r="C179" i="23"/>
  <c r="C85" i="27"/>
  <c r="C144" i="26"/>
  <c r="C19" i="26"/>
  <c r="C230" i="26"/>
  <c r="C190" i="26"/>
  <c r="C64" i="33"/>
  <c r="C104" i="33"/>
  <c r="C179" i="26"/>
  <c r="C25" i="32"/>
  <c r="C224" i="29"/>
  <c r="C175" i="27"/>
  <c r="C90" i="30"/>
  <c r="C54" i="31"/>
  <c r="C156" i="26"/>
  <c r="C114" i="32"/>
  <c r="C29" i="32"/>
  <c r="C96" i="27"/>
  <c r="C124" i="32"/>
  <c r="C275" i="31"/>
  <c r="C159" i="32"/>
  <c r="C75" i="31"/>
  <c r="C155" i="31"/>
  <c r="C204" i="32"/>
  <c r="C174" i="31"/>
  <c r="C97" i="27"/>
  <c r="C280" i="27"/>
  <c r="C69" i="32"/>
  <c r="C137" i="27"/>
  <c r="C211" i="30"/>
  <c r="C34" i="32"/>
  <c r="C119" i="32"/>
  <c r="C145" i="32"/>
  <c r="C105" i="32"/>
  <c r="C74" i="32"/>
  <c r="C220" i="32"/>
  <c r="C79" i="32"/>
  <c r="C244" i="32"/>
  <c r="C100" i="32"/>
  <c r="C260" i="32"/>
  <c r="C239" i="32"/>
  <c r="C154" i="32"/>
  <c r="C20" i="32"/>
  <c r="C180" i="32"/>
  <c r="C140" i="32"/>
  <c r="C194" i="32"/>
  <c r="C265" i="32"/>
  <c r="C225" i="32"/>
  <c r="C274" i="32"/>
  <c r="C234" i="32"/>
  <c r="C109" i="32"/>
  <c r="C269" i="32"/>
  <c r="C189" i="32"/>
  <c r="C39" i="32"/>
  <c r="C4" i="32"/>
  <c r="C44" i="32"/>
  <c r="C199" i="32"/>
  <c r="C149" i="32"/>
  <c r="C185" i="32"/>
  <c r="C224" i="33"/>
  <c r="C264" i="33"/>
  <c r="C24" i="33"/>
  <c r="C184" i="33"/>
  <c r="C14" i="31"/>
  <c r="C214" i="31"/>
  <c r="C235" i="31"/>
  <c r="C94" i="31"/>
  <c r="C35" i="31"/>
  <c r="C254" i="31"/>
  <c r="C195" i="31"/>
  <c r="C115" i="31"/>
  <c r="C49" i="30"/>
  <c r="C50" i="30"/>
  <c r="C91" i="30"/>
  <c r="C209" i="30"/>
  <c r="C10" i="30"/>
  <c r="C131" i="30"/>
  <c r="C210" i="30"/>
  <c r="C130" i="30"/>
  <c r="C11" i="30"/>
  <c r="C170" i="30"/>
  <c r="C171" i="30"/>
  <c r="C250" i="30"/>
  <c r="C51" i="30"/>
  <c r="C64" i="29"/>
  <c r="C24" i="29"/>
  <c r="C89" i="29"/>
  <c r="C264" i="29"/>
  <c r="C135" i="27"/>
  <c r="C17" i="27"/>
  <c r="C129" i="27"/>
  <c r="C56" i="27"/>
  <c r="J250" i="27"/>
  <c r="C95" i="27"/>
  <c r="C249" i="27"/>
  <c r="C176" i="27"/>
  <c r="C89" i="27"/>
  <c r="C40" i="27"/>
  <c r="C57" i="27"/>
  <c r="C256" i="27"/>
  <c r="C177" i="27"/>
  <c r="C169" i="27"/>
  <c r="C76" i="27"/>
  <c r="C160" i="27"/>
  <c r="C209" i="27"/>
  <c r="C276" i="27"/>
  <c r="C16" i="27"/>
  <c r="C49" i="27"/>
  <c r="C255" i="27"/>
  <c r="C136" i="27"/>
  <c r="C215" i="27"/>
  <c r="C257" i="27"/>
  <c r="C36" i="27"/>
  <c r="C116" i="27"/>
  <c r="C217" i="27"/>
  <c r="C9" i="27"/>
  <c r="C104" i="26"/>
  <c r="C116" i="26"/>
  <c r="C32" i="26"/>
  <c r="C189" i="26"/>
  <c r="C139" i="26"/>
  <c r="C235" i="26"/>
  <c r="C184" i="26"/>
  <c r="C264" i="26"/>
  <c r="C24" i="26"/>
  <c r="C112" i="26"/>
  <c r="C269" i="26"/>
  <c r="C29" i="26"/>
  <c r="C219" i="26"/>
  <c r="C270" i="26"/>
  <c r="C110" i="26"/>
  <c r="C192" i="26"/>
  <c r="C229" i="26"/>
  <c r="C150" i="26"/>
  <c r="C272" i="26"/>
  <c r="C64" i="26"/>
  <c r="C236" i="26"/>
  <c r="C232" i="26"/>
  <c r="C195" i="26"/>
  <c r="C35" i="26"/>
  <c r="C155" i="26"/>
  <c r="C30" i="26"/>
  <c r="C70" i="26"/>
  <c r="C59" i="26"/>
  <c r="C259" i="26"/>
  <c r="C275" i="26"/>
  <c r="C115" i="26"/>
  <c r="C114" i="23"/>
  <c r="C219" i="23"/>
  <c r="C139" i="23"/>
  <c r="J220" i="26"/>
  <c r="I210" i="27"/>
  <c r="H280" i="32"/>
  <c r="J60" i="26"/>
  <c r="J100" i="26"/>
  <c r="J56" i="32"/>
  <c r="J160" i="32"/>
  <c r="H120" i="32"/>
  <c r="G280" i="32"/>
  <c r="I160" i="32"/>
  <c r="I40" i="32"/>
  <c r="G200" i="32"/>
  <c r="J235" i="32"/>
  <c r="J11" i="32"/>
  <c r="I170" i="27"/>
  <c r="G235" i="32"/>
  <c r="H76" i="31"/>
  <c r="I155" i="32"/>
  <c r="G92" i="32"/>
  <c r="H60" i="26"/>
  <c r="I251" i="32"/>
  <c r="G55" i="31"/>
  <c r="H160" i="28"/>
  <c r="G150" i="32"/>
  <c r="H95" i="31"/>
  <c r="G212" i="32"/>
  <c r="G85" i="28"/>
  <c r="G40" i="32"/>
  <c r="J120" i="32"/>
  <c r="H240" i="32"/>
  <c r="I92" i="32"/>
  <c r="G12" i="32"/>
  <c r="G201" i="27"/>
  <c r="J165" i="28"/>
  <c r="H160" i="32"/>
  <c r="I120" i="32"/>
  <c r="I200" i="32"/>
  <c r="J240" i="32"/>
  <c r="G251" i="32"/>
  <c r="H91" i="32"/>
  <c r="I131" i="32"/>
  <c r="G91" i="32"/>
  <c r="I91" i="32"/>
  <c r="J51" i="32"/>
  <c r="I11" i="32"/>
  <c r="G171" i="32"/>
  <c r="H211" i="32"/>
  <c r="J251" i="32"/>
  <c r="G51" i="32"/>
  <c r="I51" i="32"/>
  <c r="G131" i="32"/>
  <c r="H251" i="32"/>
  <c r="H171" i="32"/>
  <c r="G90" i="27"/>
  <c r="G250" i="27"/>
  <c r="J90" i="27"/>
  <c r="H210" i="27"/>
  <c r="H250" i="27"/>
  <c r="J10" i="27"/>
  <c r="G10" i="27"/>
  <c r="I50" i="27"/>
  <c r="G130" i="27"/>
  <c r="H10" i="27"/>
  <c r="I250" i="27"/>
  <c r="H130" i="27"/>
  <c r="I130" i="27"/>
  <c r="J170" i="27"/>
  <c r="J132" i="32"/>
  <c r="H212" i="32"/>
  <c r="I252" i="32"/>
  <c r="G52" i="32"/>
  <c r="I212" i="32"/>
  <c r="H132" i="32"/>
  <c r="H172" i="32"/>
  <c r="H92" i="32"/>
  <c r="I52" i="32"/>
  <c r="H12" i="32"/>
  <c r="I12" i="32"/>
  <c r="J172" i="32"/>
  <c r="J12" i="32"/>
  <c r="G281" i="27"/>
  <c r="J41" i="27"/>
  <c r="H81" i="27"/>
  <c r="G241" i="27"/>
  <c r="J281" i="27"/>
  <c r="J81" i="27"/>
  <c r="I161" i="27"/>
  <c r="H41" i="27"/>
  <c r="H201" i="27"/>
  <c r="H121" i="27"/>
  <c r="G81" i="27"/>
  <c r="J121" i="27"/>
  <c r="I241" i="27"/>
  <c r="J40" i="28"/>
  <c r="J160" i="28"/>
  <c r="G40" i="28"/>
  <c r="H280" i="28"/>
  <c r="H252" i="32"/>
  <c r="G140" i="26"/>
  <c r="G180" i="26"/>
  <c r="H131" i="32"/>
  <c r="J91" i="32"/>
  <c r="J50" i="27"/>
  <c r="H136" i="32"/>
  <c r="I5" i="28"/>
  <c r="G160" i="28"/>
  <c r="H205" i="29"/>
  <c r="I45" i="29"/>
  <c r="I281" i="27"/>
  <c r="I132" i="32"/>
  <c r="G172" i="32"/>
  <c r="J52" i="32"/>
  <c r="J92" i="32"/>
  <c r="J260" i="26"/>
  <c r="G260" i="26"/>
  <c r="J161" i="27"/>
  <c r="H281" i="27"/>
  <c r="G121" i="27"/>
  <c r="G100" i="26"/>
  <c r="I211" i="32"/>
  <c r="I171" i="32"/>
  <c r="G11" i="32"/>
  <c r="H51" i="32"/>
  <c r="J210" i="27"/>
  <c r="H170" i="27"/>
  <c r="G170" i="27"/>
  <c r="H165" i="28"/>
  <c r="G40" i="23"/>
  <c r="G85" i="23"/>
  <c r="H140" i="26"/>
  <c r="H180" i="26"/>
  <c r="G220" i="26"/>
  <c r="J180" i="26"/>
  <c r="J20" i="26"/>
  <c r="H260" i="26"/>
  <c r="H100" i="26"/>
  <c r="J140" i="26"/>
  <c r="I180" i="26"/>
  <c r="G20" i="26"/>
  <c r="J205" i="28"/>
  <c r="I85" i="28"/>
  <c r="I45" i="28"/>
  <c r="J245" i="28"/>
  <c r="I125" i="28"/>
  <c r="I245" i="28"/>
  <c r="H245" i="28"/>
  <c r="J95" i="31"/>
  <c r="J55" i="31"/>
  <c r="I135" i="31"/>
  <c r="J175" i="31"/>
  <c r="I95" i="31"/>
  <c r="I15" i="31"/>
  <c r="G215" i="31"/>
  <c r="G255" i="31"/>
  <c r="H256" i="32"/>
  <c r="J16" i="32"/>
  <c r="G96" i="32"/>
  <c r="G216" i="32"/>
  <c r="I96" i="32"/>
  <c r="H16" i="32"/>
  <c r="G270" i="32"/>
  <c r="I270" i="32"/>
  <c r="J190" i="32"/>
  <c r="H35" i="32"/>
  <c r="G115" i="32"/>
  <c r="I115" i="32"/>
  <c r="G35" i="32"/>
  <c r="H161" i="27"/>
  <c r="G252" i="32"/>
  <c r="I20" i="26"/>
  <c r="G161" i="27"/>
  <c r="H80" i="23"/>
  <c r="J171" i="32"/>
  <c r="H11" i="32"/>
  <c r="J131" i="32"/>
  <c r="H90" i="27"/>
  <c r="G50" i="27"/>
  <c r="H135" i="31"/>
  <c r="I195" i="32"/>
  <c r="G230" i="32"/>
  <c r="I201" i="27"/>
  <c r="I260" i="26"/>
  <c r="I41" i="27"/>
  <c r="I220" i="26"/>
  <c r="H52" i="32"/>
  <c r="I172" i="32"/>
  <c r="J212" i="32"/>
  <c r="J252" i="32"/>
  <c r="I140" i="26"/>
  <c r="H220" i="26"/>
  <c r="H20" i="26"/>
  <c r="J201" i="27"/>
  <c r="H241" i="27"/>
  <c r="G41" i="27"/>
  <c r="G211" i="32"/>
  <c r="I90" i="27"/>
  <c r="G210" i="27"/>
  <c r="J216" i="32"/>
  <c r="G15" i="31"/>
  <c r="H56" i="32"/>
  <c r="I55" i="31"/>
  <c r="H215" i="31"/>
  <c r="I165" i="28"/>
  <c r="I200" i="28"/>
  <c r="J80" i="28"/>
  <c r="G195" i="32"/>
  <c r="I235" i="32"/>
  <c r="H270" i="32"/>
  <c r="G245" i="29"/>
  <c r="I205" i="29"/>
  <c r="G116" i="31"/>
  <c r="J42" i="27"/>
  <c r="I280" i="32"/>
  <c r="H200" i="32"/>
  <c r="I80" i="32"/>
  <c r="H40" i="32"/>
  <c r="J40" i="32"/>
  <c r="J140" i="27"/>
  <c r="H37" i="31"/>
  <c r="J215" i="33"/>
  <c r="G160" i="32"/>
  <c r="H80" i="32"/>
  <c r="I240" i="32"/>
  <c r="G80" i="32"/>
  <c r="I125" i="29"/>
  <c r="I165" i="29"/>
  <c r="G122" i="27"/>
  <c r="I5" i="29"/>
  <c r="H5" i="29"/>
  <c r="G205" i="29"/>
  <c r="H30" i="32"/>
  <c r="G125" i="29"/>
  <c r="J5" i="29"/>
  <c r="G165" i="29"/>
  <c r="G45" i="29"/>
  <c r="G85" i="29"/>
  <c r="H45" i="29"/>
  <c r="H165" i="29"/>
  <c r="J45" i="29"/>
  <c r="J245" i="29"/>
  <c r="G215" i="32"/>
  <c r="G255" i="32"/>
  <c r="G95" i="32"/>
  <c r="G175" i="32"/>
  <c r="H175" i="32"/>
  <c r="G55" i="32"/>
  <c r="H135" i="32"/>
  <c r="J135" i="32"/>
  <c r="I135" i="32"/>
  <c r="G15" i="32"/>
  <c r="G135" i="32"/>
  <c r="J95" i="32"/>
  <c r="I215" i="32"/>
  <c r="I15" i="32"/>
  <c r="H255" i="32"/>
  <c r="J255" i="32"/>
  <c r="J55" i="32"/>
  <c r="I175" i="32"/>
  <c r="J15" i="32"/>
  <c r="H15" i="32"/>
  <c r="H95" i="32"/>
  <c r="I95" i="32"/>
  <c r="J175" i="32"/>
  <c r="H55" i="32"/>
  <c r="I255" i="32"/>
  <c r="J215" i="32"/>
  <c r="H215" i="32"/>
  <c r="I55" i="32"/>
  <c r="G240" i="26"/>
  <c r="G80" i="26"/>
  <c r="I76" i="31"/>
  <c r="J156" i="31"/>
  <c r="I196" i="31"/>
  <c r="G156" i="31"/>
  <c r="G236" i="31"/>
  <c r="H36" i="31"/>
  <c r="J236" i="31"/>
  <c r="I116" i="31"/>
  <c r="I276" i="31"/>
  <c r="H196" i="31"/>
  <c r="H116" i="31"/>
  <c r="I156" i="31"/>
  <c r="I236" i="31"/>
  <c r="G36" i="31"/>
  <c r="H156" i="31"/>
  <c r="I36" i="31"/>
  <c r="J36" i="31"/>
  <c r="G276" i="31"/>
  <c r="J276" i="31"/>
  <c r="G76" i="31"/>
  <c r="H45" i="33"/>
  <c r="H245" i="33"/>
  <c r="G265" i="26"/>
  <c r="J145" i="26"/>
  <c r="J65" i="26"/>
  <c r="G185" i="26"/>
  <c r="J185" i="26"/>
  <c r="G145" i="26"/>
  <c r="G65" i="26"/>
  <c r="G225" i="26"/>
  <c r="H105" i="26"/>
  <c r="I65" i="26"/>
  <c r="J265" i="26"/>
  <c r="I225" i="26"/>
  <c r="J225" i="26"/>
  <c r="I185" i="26"/>
  <c r="H265" i="26"/>
  <c r="I25" i="26"/>
  <c r="J25" i="28"/>
  <c r="J105" i="28"/>
  <c r="H265" i="28"/>
  <c r="J225" i="28"/>
  <c r="H145" i="27"/>
  <c r="G25" i="27"/>
  <c r="H225" i="27"/>
  <c r="J145" i="27"/>
  <c r="J265" i="27"/>
  <c r="J225" i="27"/>
  <c r="I225" i="27"/>
  <c r="G145" i="27"/>
  <c r="I25" i="27"/>
  <c r="J65" i="27"/>
  <c r="I65" i="27"/>
  <c r="I105" i="27"/>
  <c r="H65" i="27"/>
  <c r="I145" i="27"/>
  <c r="I185" i="27"/>
  <c r="I265" i="27"/>
  <c r="H105" i="27"/>
  <c r="G185" i="27"/>
  <c r="H185" i="27"/>
  <c r="J185" i="27"/>
  <c r="H25" i="27"/>
  <c r="H265" i="27"/>
  <c r="G105" i="27"/>
  <c r="J105" i="27"/>
  <c r="G225" i="27"/>
  <c r="J25" i="27"/>
  <c r="G265" i="27"/>
  <c r="G65" i="27"/>
  <c r="G177" i="32"/>
  <c r="G257" i="32"/>
  <c r="H17" i="32"/>
  <c r="G137" i="32"/>
  <c r="G97" i="32"/>
  <c r="H257" i="32"/>
  <c r="H137" i="32"/>
  <c r="J177" i="32"/>
  <c r="J17" i="32"/>
  <c r="I177" i="32"/>
  <c r="I17" i="32"/>
  <c r="I137" i="32"/>
  <c r="J257" i="32"/>
  <c r="I257" i="32"/>
  <c r="J57" i="32"/>
  <c r="I217" i="32"/>
  <c r="J137" i="32"/>
  <c r="J97" i="32"/>
  <c r="I57" i="32"/>
  <c r="J217" i="32"/>
  <c r="I97" i="32"/>
  <c r="G57" i="32"/>
  <c r="G217" i="32"/>
  <c r="H97" i="32"/>
  <c r="G17" i="32"/>
  <c r="H217" i="32"/>
  <c r="I237" i="31"/>
  <c r="G117" i="31"/>
  <c r="H77" i="31"/>
  <c r="I157" i="31"/>
  <c r="H117" i="31"/>
  <c r="I277" i="31"/>
  <c r="I197" i="31"/>
  <c r="J37" i="31"/>
  <c r="J157" i="31"/>
  <c r="H277" i="31"/>
  <c r="I117" i="31"/>
  <c r="G277" i="31"/>
  <c r="H157" i="31"/>
  <c r="G157" i="31"/>
  <c r="J197" i="31"/>
  <c r="G237" i="31"/>
  <c r="G197" i="31"/>
  <c r="H197" i="31"/>
  <c r="J237" i="31"/>
  <c r="G37" i="31"/>
  <c r="J277" i="31"/>
  <c r="G77" i="31"/>
  <c r="H95" i="38"/>
  <c r="G140" i="29"/>
  <c r="H20" i="29"/>
  <c r="J100" i="29"/>
  <c r="G60" i="29"/>
  <c r="I140" i="29"/>
  <c r="G175" i="33"/>
  <c r="H215" i="33"/>
  <c r="H55" i="33"/>
  <c r="G15" i="33"/>
  <c r="I125" i="32"/>
  <c r="J125" i="32"/>
  <c r="H245" i="32"/>
  <c r="G125" i="32"/>
  <c r="I165" i="32"/>
  <c r="J45" i="32"/>
  <c r="H125" i="32"/>
  <c r="J165" i="32"/>
  <c r="J245" i="32"/>
  <c r="G205" i="32"/>
  <c r="H5" i="32"/>
  <c r="G5" i="32"/>
  <c r="G245" i="32"/>
  <c r="I45" i="32"/>
  <c r="I245" i="32"/>
  <c r="H165" i="32"/>
  <c r="H85" i="32"/>
  <c r="I205" i="32"/>
  <c r="J85" i="32"/>
  <c r="H205" i="32"/>
  <c r="H45" i="32"/>
  <c r="J5" i="32"/>
  <c r="J205" i="32"/>
  <c r="I85" i="32"/>
  <c r="I5" i="32"/>
  <c r="G45" i="32"/>
  <c r="H60" i="23"/>
  <c r="I260" i="23"/>
  <c r="J60" i="23"/>
  <c r="I140" i="23"/>
  <c r="J100" i="23"/>
  <c r="J180" i="23"/>
  <c r="G162" i="27"/>
  <c r="G42" i="27"/>
  <c r="J202" i="27"/>
  <c r="I202" i="27"/>
  <c r="G202" i="27"/>
  <c r="H282" i="27"/>
  <c r="J122" i="27"/>
  <c r="H242" i="27"/>
  <c r="I42" i="27"/>
  <c r="G242" i="27"/>
  <c r="I122" i="27"/>
  <c r="I242" i="27"/>
  <c r="H42" i="27"/>
  <c r="J242" i="27"/>
  <c r="H162" i="27"/>
  <c r="G82" i="27"/>
  <c r="J282" i="27"/>
  <c r="I82" i="27"/>
  <c r="J162" i="27"/>
  <c r="I282" i="27"/>
  <c r="H82" i="27"/>
  <c r="G282" i="27"/>
  <c r="J82" i="27"/>
  <c r="AM14" i="34"/>
  <c r="M21" i="32" s="1"/>
  <c r="AR14" i="34"/>
  <c r="M26" i="32" s="1"/>
  <c r="H237" i="31"/>
  <c r="G180" i="23"/>
  <c r="I37" i="31"/>
  <c r="I77" i="31"/>
  <c r="H177" i="32"/>
  <c r="H145" i="26"/>
  <c r="J196" i="31"/>
  <c r="G196" i="31"/>
  <c r="H122" i="27"/>
  <c r="I162" i="27"/>
  <c r="G85" i="32"/>
  <c r="BH14" i="34"/>
  <c r="M42" i="32" s="1"/>
  <c r="G42" i="32" s="1"/>
  <c r="AI12" i="34"/>
  <c r="G177" i="31" s="1"/>
  <c r="AN7" i="34"/>
  <c r="M22" i="26" s="1"/>
  <c r="H236" i="31"/>
  <c r="G165" i="32"/>
  <c r="BB14" i="34"/>
  <c r="M36" i="32" s="1"/>
  <c r="G276" i="32" s="1"/>
  <c r="AW14" i="34"/>
  <c r="M31" i="32" s="1"/>
  <c r="H111" i="32" s="1"/>
  <c r="H6" i="33"/>
  <c r="AR8" i="34"/>
  <c r="M26" i="27" s="1"/>
  <c r="H26" i="27" s="1"/>
  <c r="J77" i="31"/>
  <c r="G140" i="23"/>
  <c r="J76" i="31"/>
  <c r="J105" i="26"/>
  <c r="I105" i="26"/>
  <c r="H80" i="26"/>
  <c r="H276" i="31"/>
  <c r="AC8" i="34"/>
  <c r="M11" i="27" s="1"/>
  <c r="G51" i="27" s="1"/>
  <c r="AX14" i="34"/>
  <c r="M32" i="32" s="1"/>
  <c r="G32" i="32" s="1"/>
  <c r="AS8" i="34"/>
  <c r="M27" i="27" s="1"/>
  <c r="H67" i="27" s="1"/>
  <c r="AD8" i="34"/>
  <c r="M12" i="27" s="1"/>
  <c r="H172" i="27" s="1"/>
  <c r="J130" i="27"/>
  <c r="I10" i="27"/>
  <c r="H282" i="26"/>
  <c r="G82" i="26"/>
  <c r="G282" i="26"/>
  <c r="G42" i="26"/>
  <c r="J282" i="26"/>
  <c r="J122" i="26"/>
  <c r="I282" i="26"/>
  <c r="I242" i="26"/>
  <c r="H242" i="26"/>
  <c r="H162" i="26"/>
  <c r="G162" i="26"/>
  <c r="J162" i="26"/>
  <c r="I42" i="26"/>
  <c r="G242" i="26"/>
  <c r="J202" i="26"/>
  <c r="I122" i="26"/>
  <c r="H202" i="26"/>
  <c r="G202" i="26"/>
  <c r="I202" i="26"/>
  <c r="H122" i="26"/>
  <c r="H82" i="26"/>
  <c r="J242" i="26"/>
  <c r="I162" i="26"/>
  <c r="I82" i="26"/>
  <c r="H42" i="26"/>
  <c r="G122" i="26"/>
  <c r="J82" i="26"/>
  <c r="J42" i="26"/>
  <c r="G60" i="26"/>
  <c r="I100" i="26"/>
  <c r="I121" i="27"/>
  <c r="I81" i="27"/>
  <c r="H45" i="28"/>
  <c r="J85" i="28"/>
  <c r="H125" i="28"/>
  <c r="J5" i="28"/>
  <c r="G165" i="28"/>
  <c r="I205" i="28"/>
  <c r="G125" i="28"/>
  <c r="J125" i="28"/>
  <c r="J45" i="28"/>
  <c r="G45" i="28"/>
  <c r="G205" i="28"/>
  <c r="G245" i="28"/>
  <c r="H175" i="31"/>
  <c r="I175" i="31"/>
  <c r="G135" i="31"/>
  <c r="I255" i="31"/>
  <c r="H15" i="31"/>
  <c r="I215" i="31"/>
  <c r="H55" i="31"/>
  <c r="J255" i="31"/>
  <c r="G175" i="31"/>
  <c r="J215" i="31"/>
  <c r="G95" i="31"/>
  <c r="J135" i="31"/>
  <c r="J15" i="31"/>
  <c r="J121" i="26"/>
  <c r="J256" i="32"/>
  <c r="I176" i="32"/>
  <c r="G176" i="32"/>
  <c r="I256" i="32"/>
  <c r="J136" i="32"/>
  <c r="J96" i="32"/>
  <c r="I16" i="32"/>
  <c r="H216" i="32"/>
  <c r="I56" i="32"/>
  <c r="G256" i="32"/>
  <c r="H96" i="32"/>
  <c r="H176" i="32"/>
  <c r="G16" i="32"/>
  <c r="J176" i="32"/>
  <c r="I216" i="32"/>
  <c r="G136" i="32"/>
  <c r="G56" i="32"/>
  <c r="J30" i="31"/>
  <c r="H190" i="32"/>
  <c r="H70" i="32"/>
  <c r="I110" i="32"/>
  <c r="I230" i="32"/>
  <c r="J150" i="32"/>
  <c r="G70" i="32"/>
  <c r="G110" i="32"/>
  <c r="I150" i="32"/>
  <c r="H150" i="32"/>
  <c r="J30" i="32"/>
  <c r="I30" i="32"/>
  <c r="J230" i="32"/>
  <c r="G30" i="32"/>
  <c r="J70" i="32"/>
  <c r="H110" i="32"/>
  <c r="I190" i="32"/>
  <c r="H230" i="32"/>
  <c r="H106" i="30"/>
  <c r="J240" i="28"/>
  <c r="I160" i="28"/>
  <c r="I280" i="28"/>
  <c r="G240" i="28"/>
  <c r="H120" i="28"/>
  <c r="G80" i="28"/>
  <c r="I40" i="28"/>
  <c r="J120" i="28"/>
  <c r="I120" i="28"/>
  <c r="G200" i="28"/>
  <c r="G280" i="28"/>
  <c r="H40" i="28"/>
  <c r="I80" i="28"/>
  <c r="J280" i="28"/>
  <c r="J275" i="32"/>
  <c r="I275" i="32"/>
  <c r="H155" i="32"/>
  <c r="H75" i="32"/>
  <c r="G75" i="32"/>
  <c r="J75" i="32"/>
  <c r="J35" i="32"/>
  <c r="H195" i="32"/>
  <c r="H115" i="32"/>
  <c r="H275" i="32"/>
  <c r="G275" i="32"/>
  <c r="G155" i="32"/>
  <c r="I75" i="32"/>
  <c r="H235" i="32"/>
  <c r="I35" i="32"/>
  <c r="J155" i="32"/>
  <c r="J115" i="32"/>
  <c r="BC14" i="34"/>
  <c r="M37" i="32" s="1"/>
  <c r="G197" i="32" s="1"/>
  <c r="J86" i="32"/>
  <c r="BG14" i="34"/>
  <c r="M41" i="32" s="1"/>
  <c r="G41" i="32" s="1"/>
  <c r="AH12" i="34"/>
  <c r="G256" i="31" s="1"/>
  <c r="AM7" i="34"/>
  <c r="M21" i="26" s="1"/>
  <c r="G61" i="26" s="1"/>
  <c r="H205" i="28"/>
  <c r="G5" i="28"/>
  <c r="H85" i="28"/>
  <c r="I70" i="32"/>
  <c r="J110" i="32"/>
  <c r="J270" i="32"/>
  <c r="H80" i="28"/>
  <c r="J35" i="28"/>
  <c r="G195" i="28"/>
  <c r="H35" i="28"/>
  <c r="J195" i="28"/>
  <c r="J155" i="28"/>
  <c r="G280" i="25"/>
  <c r="J280" i="25"/>
  <c r="G170" i="32"/>
  <c r="H90" i="32"/>
  <c r="G10" i="32"/>
  <c r="G210" i="32"/>
  <c r="J250" i="32"/>
  <c r="J210" i="32"/>
  <c r="I10" i="32"/>
  <c r="H250" i="32"/>
  <c r="H170" i="32"/>
  <c r="J10" i="32"/>
  <c r="I170" i="32"/>
  <c r="I130" i="32"/>
  <c r="I50" i="32"/>
  <c r="H130" i="32"/>
  <c r="H10" i="32"/>
  <c r="G130" i="32"/>
  <c r="I250" i="32"/>
  <c r="I210" i="32"/>
  <c r="J130" i="32"/>
  <c r="G90" i="32"/>
  <c r="I90" i="32"/>
  <c r="H210" i="32"/>
  <c r="J90" i="32"/>
  <c r="H50" i="32"/>
  <c r="J170" i="32"/>
  <c r="G50" i="32"/>
  <c r="G250" i="32"/>
  <c r="J50" i="32"/>
  <c r="J280" i="32"/>
  <c r="G240" i="32"/>
  <c r="J80" i="32"/>
  <c r="G120" i="32"/>
  <c r="I250" i="28"/>
  <c r="AN14" i="34"/>
  <c r="M22" i="32" s="1"/>
  <c r="G10" i="25"/>
  <c r="I170" i="25"/>
  <c r="I210" i="25"/>
  <c r="J210" i="25"/>
  <c r="G170" i="25"/>
  <c r="H10" i="25"/>
  <c r="I50" i="25"/>
  <c r="J50" i="25"/>
  <c r="J130" i="25"/>
  <c r="AS14" i="34"/>
  <c r="M27" i="32" s="1"/>
  <c r="H50" i="23"/>
  <c r="H85" i="29"/>
  <c r="J125" i="29"/>
  <c r="I127" i="38" l="1"/>
  <c r="H167" i="38"/>
  <c r="I124" i="33"/>
  <c r="C129" i="29"/>
  <c r="C144" i="29"/>
  <c r="C64" i="28"/>
  <c r="C214" i="27"/>
  <c r="C54" i="27"/>
  <c r="C254" i="23"/>
  <c r="AE73" i="35"/>
  <c r="J124" i="38"/>
  <c r="G84" i="33"/>
  <c r="C279" i="31"/>
  <c r="C59" i="31"/>
  <c r="C246" i="31"/>
  <c r="H44" i="29"/>
  <c r="H244" i="29"/>
  <c r="C49" i="29"/>
  <c r="J220" i="29"/>
  <c r="G220" i="29"/>
  <c r="J164" i="29"/>
  <c r="H84" i="29"/>
  <c r="C104" i="29"/>
  <c r="C249" i="29"/>
  <c r="I244" i="29"/>
  <c r="I164" i="29"/>
  <c r="G44" i="29"/>
  <c r="I204" i="29"/>
  <c r="I124" i="29"/>
  <c r="G4" i="29"/>
  <c r="I84" i="29"/>
  <c r="C84" i="29" s="1"/>
  <c r="J124" i="29"/>
  <c r="H4" i="29"/>
  <c r="J204" i="29"/>
  <c r="G244" i="29"/>
  <c r="J44" i="29"/>
  <c r="H124" i="29"/>
  <c r="G204" i="29"/>
  <c r="G164" i="29"/>
  <c r="C120" i="27"/>
  <c r="C154" i="27"/>
  <c r="H246" i="39"/>
  <c r="J246" i="39"/>
  <c r="G246" i="39"/>
  <c r="G206" i="39"/>
  <c r="I206" i="39"/>
  <c r="I166" i="39"/>
  <c r="G166" i="39"/>
  <c r="J126" i="39"/>
  <c r="H166" i="39"/>
  <c r="I246" i="39"/>
  <c r="J206" i="39"/>
  <c r="G126" i="39"/>
  <c r="H86" i="39"/>
  <c r="H46" i="39"/>
  <c r="I126" i="39"/>
  <c r="G86" i="39"/>
  <c r="G46" i="39"/>
  <c r="I6" i="39"/>
  <c r="J166" i="39"/>
  <c r="H126" i="39"/>
  <c r="J86" i="39"/>
  <c r="J6" i="39"/>
  <c r="H206" i="39"/>
  <c r="I46" i="39"/>
  <c r="G6" i="39"/>
  <c r="H6" i="39"/>
  <c r="I86" i="39"/>
  <c r="J46" i="39"/>
  <c r="J126" i="38"/>
  <c r="I206" i="38"/>
  <c r="I86" i="38"/>
  <c r="H86" i="38"/>
  <c r="G126" i="38"/>
  <c r="I46" i="38"/>
  <c r="J206" i="38"/>
  <c r="G246" i="38"/>
  <c r="J6" i="38"/>
  <c r="H206" i="38"/>
  <c r="G206" i="38"/>
  <c r="G6" i="38"/>
  <c r="H6" i="38"/>
  <c r="G46" i="38"/>
  <c r="J166" i="38"/>
  <c r="H246" i="38"/>
  <c r="H46" i="38"/>
  <c r="J46" i="38"/>
  <c r="I166" i="38"/>
  <c r="G166" i="38"/>
  <c r="H166" i="38"/>
  <c r="I6" i="38"/>
  <c r="G86" i="38"/>
  <c r="J246" i="38"/>
  <c r="H126" i="38"/>
  <c r="J86" i="38"/>
  <c r="I246" i="38"/>
  <c r="I126" i="38"/>
  <c r="H87" i="38"/>
  <c r="H127" i="38"/>
  <c r="H207" i="38"/>
  <c r="I167" i="38"/>
  <c r="I207" i="38"/>
  <c r="J207" i="38"/>
  <c r="I247" i="38"/>
  <c r="G127" i="38"/>
  <c r="I47" i="38"/>
  <c r="J127" i="38"/>
  <c r="J167" i="38"/>
  <c r="G207" i="38"/>
  <c r="C207" i="38" s="1"/>
  <c r="G167" i="38"/>
  <c r="G47" i="38"/>
  <c r="G247" i="38"/>
  <c r="C247" i="38" s="1"/>
  <c r="H7" i="38"/>
  <c r="H44" i="33"/>
  <c r="J164" i="33"/>
  <c r="H124" i="33"/>
  <c r="J44" i="33"/>
  <c r="I204" i="33"/>
  <c r="G4" i="33"/>
  <c r="H84" i="33"/>
  <c r="J204" i="33"/>
  <c r="I164" i="33"/>
  <c r="G44" i="33"/>
  <c r="H4" i="33"/>
  <c r="J4" i="33"/>
  <c r="J244" i="33"/>
  <c r="J84" i="33"/>
  <c r="I244" i="33"/>
  <c r="I4" i="33"/>
  <c r="G204" i="33"/>
  <c r="H244" i="33"/>
  <c r="G124" i="33"/>
  <c r="H204" i="33"/>
  <c r="J124" i="33"/>
  <c r="I44" i="33"/>
  <c r="G164" i="33"/>
  <c r="H164" i="33"/>
  <c r="G244" i="33"/>
  <c r="C244" i="33" s="1"/>
  <c r="C79" i="30"/>
  <c r="C39" i="30"/>
  <c r="C6" i="30"/>
  <c r="C86" i="30"/>
  <c r="C206" i="30"/>
  <c r="J206" i="29"/>
  <c r="J46" i="29"/>
  <c r="I86" i="29"/>
  <c r="I6" i="29"/>
  <c r="G206" i="29"/>
  <c r="G126" i="29"/>
  <c r="G86" i="29"/>
  <c r="G166" i="29"/>
  <c r="I166" i="29"/>
  <c r="J86" i="29"/>
  <c r="I126" i="29"/>
  <c r="H126" i="29"/>
  <c r="G6" i="29"/>
  <c r="J166" i="29"/>
  <c r="H206" i="29"/>
  <c r="H86" i="29"/>
  <c r="H166" i="29"/>
  <c r="G46" i="29"/>
  <c r="H46" i="29"/>
  <c r="J6" i="29"/>
  <c r="I46" i="29"/>
  <c r="I206" i="29"/>
  <c r="J126" i="29"/>
  <c r="I246" i="29"/>
  <c r="J246" i="29"/>
  <c r="H246" i="29"/>
  <c r="H6" i="29"/>
  <c r="G246" i="29"/>
  <c r="J47" i="29"/>
  <c r="G167" i="29"/>
  <c r="J167" i="29"/>
  <c r="J87" i="29"/>
  <c r="I247" i="29"/>
  <c r="C168" i="28"/>
  <c r="C8" i="28"/>
  <c r="H100" i="27"/>
  <c r="I100" i="27"/>
  <c r="I60" i="27"/>
  <c r="I140" i="27"/>
  <c r="G140" i="27"/>
  <c r="H20" i="27"/>
  <c r="G20" i="27"/>
  <c r="C274" i="27"/>
  <c r="J60" i="27"/>
  <c r="I20" i="27"/>
  <c r="I220" i="27"/>
  <c r="I180" i="27"/>
  <c r="G60" i="27"/>
  <c r="G220" i="27"/>
  <c r="H260" i="27"/>
  <c r="J220" i="27"/>
  <c r="G180" i="27"/>
  <c r="J100" i="27"/>
  <c r="J260" i="27"/>
  <c r="H60" i="27"/>
  <c r="J20" i="27"/>
  <c r="G260" i="27"/>
  <c r="C260" i="27" s="1"/>
  <c r="C200" i="27"/>
  <c r="I260" i="27"/>
  <c r="H180" i="27"/>
  <c r="H140" i="27"/>
  <c r="J180" i="27"/>
  <c r="H220" i="27"/>
  <c r="I241" i="26"/>
  <c r="G201" i="26"/>
  <c r="G160" i="26"/>
  <c r="I80" i="26"/>
  <c r="H200" i="26"/>
  <c r="H160" i="26"/>
  <c r="I40" i="26"/>
  <c r="H120" i="26"/>
  <c r="J200" i="26"/>
  <c r="G40" i="26"/>
  <c r="C6" i="26"/>
  <c r="G280" i="26"/>
  <c r="C86" i="26"/>
  <c r="J160" i="26"/>
  <c r="J80" i="26"/>
  <c r="I240" i="26"/>
  <c r="G200" i="26"/>
  <c r="J280" i="26"/>
  <c r="I280" i="26"/>
  <c r="C246" i="26"/>
  <c r="I200" i="26"/>
  <c r="H240" i="26"/>
  <c r="C206" i="26"/>
  <c r="H280" i="26"/>
  <c r="C46" i="26"/>
  <c r="G120" i="26"/>
  <c r="H40" i="26"/>
  <c r="J240" i="26"/>
  <c r="I120" i="26"/>
  <c r="I160" i="26"/>
  <c r="J40" i="26"/>
  <c r="C126" i="26"/>
  <c r="C54" i="23"/>
  <c r="G124" i="23"/>
  <c r="J244" i="23"/>
  <c r="J84" i="23"/>
  <c r="G204" i="23"/>
  <c r="J4" i="23"/>
  <c r="J124" i="23"/>
  <c r="I124" i="23"/>
  <c r="I164" i="23"/>
  <c r="J164" i="23"/>
  <c r="G244" i="23"/>
  <c r="H244" i="23"/>
  <c r="G84" i="23"/>
  <c r="G164" i="23"/>
  <c r="H204" i="23"/>
  <c r="G44" i="23"/>
  <c r="J204" i="23"/>
  <c r="J44" i="23"/>
  <c r="I204" i="23"/>
  <c r="I44" i="23"/>
  <c r="H44" i="23"/>
  <c r="G4" i="23"/>
  <c r="H164" i="23"/>
  <c r="I206" i="23"/>
  <c r="I6" i="23"/>
  <c r="H206" i="23"/>
  <c r="J46" i="23"/>
  <c r="J86" i="23"/>
  <c r="I246" i="23"/>
  <c r="I126" i="23"/>
  <c r="H46" i="23"/>
  <c r="I166" i="23"/>
  <c r="I46" i="23"/>
  <c r="H166" i="23"/>
  <c r="I86" i="23"/>
  <c r="H126" i="23"/>
  <c r="H6" i="23"/>
  <c r="G126" i="23"/>
  <c r="G166" i="23"/>
  <c r="H246" i="23"/>
  <c r="G206" i="23"/>
  <c r="G86" i="23"/>
  <c r="H86" i="23"/>
  <c r="G6" i="23"/>
  <c r="J6" i="23"/>
  <c r="G246" i="23"/>
  <c r="G46" i="23"/>
  <c r="J166" i="23"/>
  <c r="J206" i="23"/>
  <c r="J246" i="23"/>
  <c r="J126" i="23"/>
  <c r="H166" i="25"/>
  <c r="H206" i="25"/>
  <c r="I46" i="25"/>
  <c r="J166" i="25"/>
  <c r="G166" i="25"/>
  <c r="I246" i="25"/>
  <c r="I86" i="25"/>
  <c r="J246" i="25"/>
  <c r="J86" i="25"/>
  <c r="I126" i="25"/>
  <c r="J6" i="25"/>
  <c r="J206" i="25"/>
  <c r="I206" i="25"/>
  <c r="I6" i="25"/>
  <c r="J126" i="25"/>
  <c r="J46" i="25"/>
  <c r="G126" i="25"/>
  <c r="G46" i="25"/>
  <c r="G206" i="25"/>
  <c r="G86" i="25"/>
  <c r="G246" i="25"/>
  <c r="H46" i="25"/>
  <c r="I166" i="25"/>
  <c r="H86" i="25"/>
  <c r="H6" i="25"/>
  <c r="H246" i="25"/>
  <c r="G6" i="25"/>
  <c r="H126" i="25"/>
  <c r="G4" i="25"/>
  <c r="G244" i="25"/>
  <c r="G204" i="25"/>
  <c r="G44" i="25"/>
  <c r="J44" i="25"/>
  <c r="J204" i="25"/>
  <c r="I44" i="25"/>
  <c r="H164" i="25"/>
  <c r="I204" i="25"/>
  <c r="J84" i="25"/>
  <c r="I84" i="25"/>
  <c r="H44" i="25"/>
  <c r="H4" i="25"/>
  <c r="J244" i="25"/>
  <c r="G124" i="25"/>
  <c r="H244" i="25"/>
  <c r="J4" i="25"/>
  <c r="J164" i="25"/>
  <c r="I4" i="25"/>
  <c r="I164" i="25"/>
  <c r="I124" i="25"/>
  <c r="I244" i="25"/>
  <c r="H124" i="25"/>
  <c r="G164" i="25"/>
  <c r="J124" i="25"/>
  <c r="H84" i="25"/>
  <c r="H204" i="25"/>
  <c r="G84" i="25"/>
  <c r="X183" i="34"/>
  <c r="AE407" i="34" s="1"/>
  <c r="C39" i="31"/>
  <c r="I280" i="31"/>
  <c r="J120" i="31"/>
  <c r="C239" i="31"/>
  <c r="C79" i="31"/>
  <c r="C99" i="31"/>
  <c r="C119" i="31"/>
  <c r="C126" i="31"/>
  <c r="C208" i="28"/>
  <c r="J79" i="28"/>
  <c r="I39" i="28"/>
  <c r="G79" i="28"/>
  <c r="J9" i="28"/>
  <c r="H169" i="28"/>
  <c r="J44" i="28"/>
  <c r="G4" i="28"/>
  <c r="H164" i="28"/>
  <c r="G204" i="28"/>
  <c r="I124" i="28"/>
  <c r="J4" i="28"/>
  <c r="H84" i="28"/>
  <c r="I4" i="28"/>
  <c r="J84" i="28"/>
  <c r="I84" i="28"/>
  <c r="I204" i="28"/>
  <c r="G44" i="28"/>
  <c r="G84" i="28"/>
  <c r="I164" i="28"/>
  <c r="H44" i="28"/>
  <c r="G164" i="28"/>
  <c r="G124" i="28"/>
  <c r="G244" i="28"/>
  <c r="H4" i="28"/>
  <c r="J124" i="28"/>
  <c r="H204" i="28"/>
  <c r="H124" i="28"/>
  <c r="I244" i="28"/>
  <c r="H244" i="28"/>
  <c r="I44" i="28"/>
  <c r="J204" i="28"/>
  <c r="J244" i="28"/>
  <c r="J164" i="28"/>
  <c r="C6" i="31"/>
  <c r="C166" i="31"/>
  <c r="C264" i="28"/>
  <c r="C184" i="28"/>
  <c r="C199" i="31"/>
  <c r="C159" i="31"/>
  <c r="G223" i="31"/>
  <c r="G143" i="31"/>
  <c r="C224" i="28"/>
  <c r="C144" i="28"/>
  <c r="C199" i="30"/>
  <c r="C7" i="30"/>
  <c r="G65" i="30"/>
  <c r="H265" i="30"/>
  <c r="C207" i="30"/>
  <c r="C46" i="30"/>
  <c r="C127" i="30"/>
  <c r="C126" i="30"/>
  <c r="C139" i="30"/>
  <c r="C246" i="30"/>
  <c r="I65" i="30"/>
  <c r="H185" i="30"/>
  <c r="G185" i="30"/>
  <c r="J25" i="30"/>
  <c r="C119" i="30"/>
  <c r="H145" i="30"/>
  <c r="C279" i="30"/>
  <c r="C87" i="30"/>
  <c r="C166" i="30"/>
  <c r="I225" i="30"/>
  <c r="C225" i="30" s="1"/>
  <c r="C247" i="30"/>
  <c r="G145" i="30"/>
  <c r="C145" i="30" s="1"/>
  <c r="C47" i="30"/>
  <c r="C59" i="30"/>
  <c r="C99" i="30"/>
  <c r="C169" i="30"/>
  <c r="I160" i="31"/>
  <c r="G80" i="31"/>
  <c r="I80" i="31"/>
  <c r="I120" i="31"/>
  <c r="G40" i="31"/>
  <c r="J160" i="31"/>
  <c r="J80" i="31"/>
  <c r="G95" i="29"/>
  <c r="H40" i="31"/>
  <c r="H120" i="31"/>
  <c r="H200" i="31"/>
  <c r="H240" i="31"/>
  <c r="G120" i="31"/>
  <c r="J15" i="29"/>
  <c r="J105" i="30"/>
  <c r="I185" i="30"/>
  <c r="G160" i="31"/>
  <c r="J200" i="31"/>
  <c r="G240" i="31"/>
  <c r="G135" i="29"/>
  <c r="I95" i="29"/>
  <c r="G280" i="31"/>
  <c r="G200" i="31"/>
  <c r="I40" i="31"/>
  <c r="C236" i="27"/>
  <c r="I200" i="31"/>
  <c r="H80" i="31"/>
  <c r="C259" i="33"/>
  <c r="C48" i="28"/>
  <c r="I240" i="31"/>
  <c r="H280" i="31"/>
  <c r="H95" i="29"/>
  <c r="C239" i="30"/>
  <c r="C240" i="27"/>
  <c r="J240" i="31"/>
  <c r="J40" i="31"/>
  <c r="I15" i="29"/>
  <c r="C80" i="27"/>
  <c r="C259" i="31"/>
  <c r="J280" i="31"/>
  <c r="C74" i="23"/>
  <c r="C104" i="28"/>
  <c r="C24" i="28"/>
  <c r="C139" i="31"/>
  <c r="G170" i="29"/>
  <c r="I105" i="28"/>
  <c r="G145" i="28"/>
  <c r="I89" i="28"/>
  <c r="U71" i="35"/>
  <c r="AG105" i="35"/>
  <c r="H10" i="29"/>
  <c r="G225" i="28"/>
  <c r="J145" i="28"/>
  <c r="H90" i="29"/>
  <c r="C169" i="31"/>
  <c r="G169" i="28"/>
  <c r="C19" i="31"/>
  <c r="J65" i="28"/>
  <c r="G265" i="28"/>
  <c r="G210" i="29"/>
  <c r="J129" i="28"/>
  <c r="J169" i="28"/>
  <c r="I265" i="28"/>
  <c r="G90" i="29"/>
  <c r="I34" i="28"/>
  <c r="G129" i="28"/>
  <c r="J265" i="28"/>
  <c r="J185" i="28"/>
  <c r="H185" i="28"/>
  <c r="I185" i="28"/>
  <c r="I210" i="29"/>
  <c r="G74" i="28"/>
  <c r="J209" i="28"/>
  <c r="X179" i="34"/>
  <c r="AE383" i="34" s="1"/>
  <c r="I154" i="28"/>
  <c r="J49" i="28"/>
  <c r="G185" i="28"/>
  <c r="H225" i="28"/>
  <c r="J34" i="28"/>
  <c r="C129" i="30"/>
  <c r="I209" i="28"/>
  <c r="I170" i="29"/>
  <c r="H65" i="28"/>
  <c r="I25" i="28"/>
  <c r="I65" i="28"/>
  <c r="I145" i="28"/>
  <c r="I90" i="29"/>
  <c r="J154" i="28"/>
  <c r="G49" i="28"/>
  <c r="H145" i="28"/>
  <c r="G65" i="28"/>
  <c r="H105" i="28"/>
  <c r="H25" i="28"/>
  <c r="J90" i="29"/>
  <c r="G10" i="29"/>
  <c r="J50" i="29"/>
  <c r="J114" i="28"/>
  <c r="C9" i="30"/>
  <c r="H129" i="28"/>
  <c r="C219" i="31"/>
  <c r="C179" i="31"/>
  <c r="G105" i="28"/>
  <c r="G25" i="28"/>
  <c r="J250" i="29"/>
  <c r="C14" i="38"/>
  <c r="I74" i="28"/>
  <c r="J263" i="31"/>
  <c r="H23" i="31"/>
  <c r="H183" i="31"/>
  <c r="H63" i="31"/>
  <c r="H223" i="31"/>
  <c r="I23" i="31"/>
  <c r="H263" i="31"/>
  <c r="J165" i="29"/>
  <c r="H255" i="29"/>
  <c r="H55" i="29"/>
  <c r="J130" i="28"/>
  <c r="I130" i="28"/>
  <c r="I170" i="28"/>
  <c r="J170" i="28"/>
  <c r="I10" i="28"/>
  <c r="I249" i="28"/>
  <c r="I50" i="28"/>
  <c r="I210" i="28"/>
  <c r="I169" i="28"/>
  <c r="J50" i="28"/>
  <c r="I90" i="28"/>
  <c r="C90" i="28" s="1"/>
  <c r="H249" i="28"/>
  <c r="I129" i="28"/>
  <c r="G130" i="28"/>
  <c r="J90" i="28"/>
  <c r="G170" i="28"/>
  <c r="G50" i="28"/>
  <c r="G90" i="28"/>
  <c r="H90" i="28"/>
  <c r="H10" i="28"/>
  <c r="H170" i="28"/>
  <c r="H49" i="28"/>
  <c r="H210" i="28"/>
  <c r="I49" i="28"/>
  <c r="G89" i="28"/>
  <c r="G249" i="28"/>
  <c r="J249" i="28"/>
  <c r="G250" i="28"/>
  <c r="I9" i="28"/>
  <c r="H9" i="28"/>
  <c r="H209" i="28"/>
  <c r="G9" i="28"/>
  <c r="G209" i="28"/>
  <c r="J89" i="28"/>
  <c r="H275" i="25"/>
  <c r="AJ73" i="35"/>
  <c r="G63" i="31"/>
  <c r="G23" i="31"/>
  <c r="G103" i="31"/>
  <c r="G263" i="31"/>
  <c r="C128" i="28"/>
  <c r="C248" i="28"/>
  <c r="C194" i="23"/>
  <c r="H240" i="33"/>
  <c r="C159" i="30"/>
  <c r="J210" i="29"/>
  <c r="H210" i="29"/>
  <c r="C88" i="28"/>
  <c r="H230" i="27"/>
  <c r="J161" i="26"/>
  <c r="I201" i="26"/>
  <c r="G121" i="26"/>
  <c r="H201" i="26"/>
  <c r="G241" i="26"/>
  <c r="G161" i="26"/>
  <c r="G281" i="26"/>
  <c r="I81" i="26"/>
  <c r="I41" i="26"/>
  <c r="J201" i="26"/>
  <c r="H281" i="26"/>
  <c r="H121" i="26"/>
  <c r="G81" i="26"/>
  <c r="H241" i="26"/>
  <c r="J241" i="26"/>
  <c r="I121" i="26"/>
  <c r="I161" i="26"/>
  <c r="H161" i="26"/>
  <c r="G41" i="26"/>
  <c r="I281" i="26"/>
  <c r="J281" i="26"/>
  <c r="J41" i="26"/>
  <c r="H41" i="26"/>
  <c r="H81" i="26"/>
  <c r="I145" i="23"/>
  <c r="I90" i="25"/>
  <c r="H210" i="25"/>
  <c r="AM105" i="35"/>
  <c r="AB71" i="35" s="1"/>
  <c r="H143" i="31"/>
  <c r="I63" i="31"/>
  <c r="H103" i="31"/>
  <c r="G183" i="31"/>
  <c r="I103" i="31"/>
  <c r="I143" i="31"/>
  <c r="I183" i="31"/>
  <c r="I223" i="31"/>
  <c r="C223" i="31" s="1"/>
  <c r="C163" i="31"/>
  <c r="I263" i="31"/>
  <c r="J23" i="31"/>
  <c r="J63" i="31"/>
  <c r="J103" i="31"/>
  <c r="J143" i="31"/>
  <c r="J183" i="31"/>
  <c r="C34" i="23"/>
  <c r="I250" i="29"/>
  <c r="H125" i="29"/>
  <c r="C283" i="31"/>
  <c r="I10" i="25"/>
  <c r="I135" i="29"/>
  <c r="C169" i="26"/>
  <c r="C94" i="23"/>
  <c r="C83" i="31"/>
  <c r="C43" i="31"/>
  <c r="C203" i="31"/>
  <c r="C123" i="31"/>
  <c r="C243" i="31"/>
  <c r="J135" i="29"/>
  <c r="J170" i="25"/>
  <c r="I255" i="33"/>
  <c r="H50" i="29"/>
  <c r="J175" i="29"/>
  <c r="H15" i="29"/>
  <c r="C15" i="29" s="1"/>
  <c r="J10" i="25"/>
  <c r="G90" i="25"/>
  <c r="I85" i="29"/>
  <c r="H130" i="29"/>
  <c r="C274" i="23"/>
  <c r="J180" i="29"/>
  <c r="G260" i="29"/>
  <c r="H260" i="29"/>
  <c r="J10" i="29"/>
  <c r="H100" i="29"/>
  <c r="I260" i="29"/>
  <c r="I239" i="28"/>
  <c r="J199" i="28"/>
  <c r="G119" i="28"/>
  <c r="J250" i="25"/>
  <c r="J275" i="25"/>
  <c r="I250" i="25"/>
  <c r="H155" i="25"/>
  <c r="I95" i="33"/>
  <c r="G279" i="28"/>
  <c r="J274" i="28"/>
  <c r="H239" i="28"/>
  <c r="J159" i="28"/>
  <c r="G130" i="25"/>
  <c r="H119" i="28"/>
  <c r="C119" i="28" s="1"/>
  <c r="H279" i="28"/>
  <c r="H159" i="28"/>
  <c r="J279" i="28"/>
  <c r="J119" i="28"/>
  <c r="H199" i="28"/>
  <c r="H90" i="25"/>
  <c r="G39" i="28"/>
  <c r="J239" i="28"/>
  <c r="G50" i="25"/>
  <c r="G239" i="28"/>
  <c r="I170" i="23"/>
  <c r="G250" i="25"/>
  <c r="H180" i="33"/>
  <c r="H79" i="28"/>
  <c r="H250" i="25"/>
  <c r="J105" i="29"/>
  <c r="G55" i="29"/>
  <c r="I199" i="28"/>
  <c r="H50" i="25"/>
  <c r="G140" i="33"/>
  <c r="I100" i="33"/>
  <c r="J266" i="30"/>
  <c r="H39" i="28"/>
  <c r="G10" i="23"/>
  <c r="H170" i="25"/>
  <c r="H25" i="29"/>
  <c r="I60" i="33"/>
  <c r="G265" i="23"/>
  <c r="G210" i="25"/>
  <c r="J70" i="31"/>
  <c r="J55" i="29"/>
  <c r="G100" i="33"/>
  <c r="J55" i="38"/>
  <c r="H245" i="23"/>
  <c r="I255" i="29"/>
  <c r="J255" i="29"/>
  <c r="H60" i="30"/>
  <c r="I159" i="28"/>
  <c r="H100" i="33"/>
  <c r="G199" i="28"/>
  <c r="I79" i="28"/>
  <c r="J180" i="33"/>
  <c r="J39" i="28"/>
  <c r="I180" i="33"/>
  <c r="I279" i="28"/>
  <c r="G159" i="28"/>
  <c r="C49" i="26"/>
  <c r="I195" i="23"/>
  <c r="C29" i="30"/>
  <c r="G140" i="38"/>
  <c r="I60" i="38"/>
  <c r="I220" i="38"/>
  <c r="G180" i="38"/>
  <c r="J180" i="38"/>
  <c r="J100" i="38"/>
  <c r="H140" i="38"/>
  <c r="H30" i="23"/>
  <c r="J70" i="23"/>
  <c r="G194" i="28"/>
  <c r="C234" i="23"/>
  <c r="C189" i="30"/>
  <c r="G190" i="23"/>
  <c r="I70" i="23"/>
  <c r="G100" i="30"/>
  <c r="C154" i="23"/>
  <c r="J90" i="25"/>
  <c r="H130" i="25"/>
  <c r="G155" i="28"/>
  <c r="C174" i="23"/>
  <c r="C129" i="26"/>
  <c r="G110" i="29"/>
  <c r="J270" i="23"/>
  <c r="J190" i="31"/>
  <c r="H110" i="29"/>
  <c r="H190" i="29"/>
  <c r="G226" i="30"/>
  <c r="I70" i="29"/>
  <c r="J30" i="29"/>
  <c r="H150" i="29"/>
  <c r="G230" i="29"/>
  <c r="H146" i="30"/>
  <c r="I230" i="29"/>
  <c r="I106" i="30"/>
  <c r="G70" i="29"/>
  <c r="G114" i="28"/>
  <c r="G34" i="28"/>
  <c r="I234" i="28"/>
  <c r="C269" i="30"/>
  <c r="C159" i="38"/>
  <c r="H165" i="33"/>
  <c r="C149" i="30"/>
  <c r="C229" i="30"/>
  <c r="C69" i="30"/>
  <c r="C89" i="30"/>
  <c r="G130" i="29"/>
  <c r="I245" i="29"/>
  <c r="H245" i="29"/>
  <c r="H114" i="28"/>
  <c r="H194" i="28"/>
  <c r="G154" i="28"/>
  <c r="I185" i="23"/>
  <c r="J230" i="23"/>
  <c r="J150" i="23"/>
  <c r="I230" i="23"/>
  <c r="G150" i="23"/>
  <c r="G70" i="23"/>
  <c r="H95" i="33"/>
  <c r="H220" i="30"/>
  <c r="C109" i="30"/>
  <c r="G146" i="30"/>
  <c r="H226" i="30"/>
  <c r="I65" i="29"/>
  <c r="H70" i="29"/>
  <c r="I275" i="29"/>
  <c r="H195" i="29"/>
  <c r="G185" i="29"/>
  <c r="J230" i="29"/>
  <c r="G5" i="29"/>
  <c r="C5" i="29" s="1"/>
  <c r="H274" i="28"/>
  <c r="C59" i="33"/>
  <c r="G106" i="30"/>
  <c r="H26" i="30"/>
  <c r="J95" i="30"/>
  <c r="I20" i="29"/>
  <c r="G20" i="29"/>
  <c r="G100" i="29"/>
  <c r="J155" i="29"/>
  <c r="I100" i="29"/>
  <c r="H30" i="29"/>
  <c r="J60" i="29"/>
  <c r="I185" i="29"/>
  <c r="H220" i="29"/>
  <c r="I10" i="29"/>
  <c r="H65" i="29"/>
  <c r="H180" i="29"/>
  <c r="I60" i="29"/>
  <c r="J260" i="29"/>
  <c r="G225" i="29"/>
  <c r="J140" i="29"/>
  <c r="C140" i="29" s="1"/>
  <c r="G180" i="29"/>
  <c r="J190" i="29"/>
  <c r="H60" i="29"/>
  <c r="J110" i="29"/>
  <c r="I180" i="29"/>
  <c r="J20" i="29"/>
  <c r="I220" i="29"/>
  <c r="I270" i="29"/>
  <c r="H155" i="28"/>
  <c r="I114" i="28"/>
  <c r="C155" i="27"/>
  <c r="AO71" i="35"/>
  <c r="BA105" i="35"/>
  <c r="H270" i="38"/>
  <c r="I70" i="38"/>
  <c r="G75" i="33"/>
  <c r="G186" i="30"/>
  <c r="H100" i="30"/>
  <c r="G265" i="29"/>
  <c r="J145" i="29"/>
  <c r="J185" i="29"/>
  <c r="J70" i="29"/>
  <c r="G270" i="29"/>
  <c r="G150" i="29"/>
  <c r="G145" i="29"/>
  <c r="G30" i="29"/>
  <c r="J74" i="28"/>
  <c r="I194" i="28"/>
  <c r="J194" i="28"/>
  <c r="I274" i="28"/>
  <c r="J234" i="28"/>
  <c r="H154" i="28"/>
  <c r="G234" i="28"/>
  <c r="H74" i="28"/>
  <c r="G274" i="28"/>
  <c r="C235" i="27"/>
  <c r="C35" i="27"/>
  <c r="C174" i="26"/>
  <c r="C89" i="26"/>
  <c r="C249" i="26"/>
  <c r="C209" i="26"/>
  <c r="J190" i="23"/>
  <c r="C214" i="23"/>
  <c r="C249" i="30"/>
  <c r="C245" i="27"/>
  <c r="C195" i="27"/>
  <c r="C115" i="27"/>
  <c r="C75" i="27"/>
  <c r="C134" i="23"/>
  <c r="H120" i="38"/>
  <c r="C47" i="38"/>
  <c r="H155" i="33"/>
  <c r="I160" i="33"/>
  <c r="I65" i="33"/>
  <c r="I235" i="33"/>
  <c r="G280" i="33"/>
  <c r="J160" i="33"/>
  <c r="G275" i="33"/>
  <c r="G40" i="33"/>
  <c r="H40" i="33"/>
  <c r="J120" i="33"/>
  <c r="G26" i="30"/>
  <c r="G160" i="29"/>
  <c r="I130" i="29"/>
  <c r="G280" i="29"/>
  <c r="H105" i="29"/>
  <c r="J85" i="29"/>
  <c r="H170" i="29"/>
  <c r="J160" i="29"/>
  <c r="H200" i="29"/>
  <c r="J80" i="29"/>
  <c r="I120" i="29"/>
  <c r="H240" i="29"/>
  <c r="G250" i="29"/>
  <c r="J130" i="29"/>
  <c r="G50" i="29"/>
  <c r="I270" i="28"/>
  <c r="I230" i="28"/>
  <c r="H270" i="27"/>
  <c r="I110" i="27"/>
  <c r="J190" i="27"/>
  <c r="H150" i="27"/>
  <c r="C84" i="23"/>
  <c r="H150" i="23"/>
  <c r="C4" i="23"/>
  <c r="J235" i="25"/>
  <c r="AL110" i="35"/>
  <c r="C219" i="33"/>
  <c r="C179" i="33"/>
  <c r="C164" i="30"/>
  <c r="C144" i="27"/>
  <c r="C45" i="26"/>
  <c r="H195" i="38"/>
  <c r="I70" i="33"/>
  <c r="H230" i="33"/>
  <c r="G270" i="33"/>
  <c r="H70" i="33"/>
  <c r="J190" i="33"/>
  <c r="I130" i="31"/>
  <c r="I10" i="31"/>
  <c r="G130" i="31"/>
  <c r="C4" i="30"/>
  <c r="C54" i="26"/>
  <c r="C99" i="33"/>
  <c r="G15" i="30"/>
  <c r="C264" i="27"/>
  <c r="C104" i="27"/>
  <c r="C184" i="27"/>
  <c r="C224" i="27"/>
  <c r="C24" i="27"/>
  <c r="G70" i="27"/>
  <c r="C64" i="27"/>
  <c r="C214" i="26"/>
  <c r="I240" i="23"/>
  <c r="G280" i="23"/>
  <c r="G230" i="23"/>
  <c r="H160" i="23"/>
  <c r="I40" i="23"/>
  <c r="I30" i="23"/>
  <c r="H230" i="23"/>
  <c r="I190" i="23"/>
  <c r="H280" i="23"/>
  <c r="I120" i="23"/>
  <c r="H200" i="23"/>
  <c r="G120" i="23"/>
  <c r="J280" i="23"/>
  <c r="J80" i="23"/>
  <c r="H270" i="23"/>
  <c r="I165" i="23"/>
  <c r="H40" i="23"/>
  <c r="J200" i="23"/>
  <c r="I80" i="23"/>
  <c r="G160" i="23"/>
  <c r="C139" i="33"/>
  <c r="C19" i="33"/>
  <c r="C270" i="30"/>
  <c r="C230" i="30"/>
  <c r="C151" i="30"/>
  <c r="C70" i="30"/>
  <c r="C71" i="30"/>
  <c r="C30" i="30"/>
  <c r="C39" i="23"/>
  <c r="I35" i="38"/>
  <c r="G35" i="38"/>
  <c r="J75" i="38"/>
  <c r="G155" i="38"/>
  <c r="J195" i="38"/>
  <c r="H235" i="38"/>
  <c r="J90" i="38"/>
  <c r="I115" i="38"/>
  <c r="I235" i="38"/>
  <c r="J170" i="38"/>
  <c r="H75" i="38"/>
  <c r="H90" i="38"/>
  <c r="G195" i="38"/>
  <c r="J35" i="38"/>
  <c r="J275" i="38"/>
  <c r="J235" i="38"/>
  <c r="I75" i="38"/>
  <c r="I275" i="38"/>
  <c r="H275" i="38"/>
  <c r="H75" i="33"/>
  <c r="J65" i="33"/>
  <c r="C109" i="33"/>
  <c r="J115" i="33"/>
  <c r="I155" i="33"/>
  <c r="H250" i="31"/>
  <c r="J210" i="31"/>
  <c r="I170" i="31"/>
  <c r="H50" i="31"/>
  <c r="G210" i="31"/>
  <c r="G50" i="31"/>
  <c r="J50" i="31"/>
  <c r="J220" i="31"/>
  <c r="J100" i="31"/>
  <c r="H180" i="31"/>
  <c r="I220" i="31"/>
  <c r="H60" i="31"/>
  <c r="G20" i="31"/>
  <c r="I60" i="31"/>
  <c r="G220" i="31"/>
  <c r="I140" i="31"/>
  <c r="H220" i="31"/>
  <c r="G100" i="31"/>
  <c r="J180" i="31"/>
  <c r="I20" i="31"/>
  <c r="I180" i="31"/>
  <c r="J60" i="31"/>
  <c r="J20" i="31"/>
  <c r="H100" i="31"/>
  <c r="G60" i="31"/>
  <c r="I100" i="31"/>
  <c r="G140" i="31"/>
  <c r="G260" i="31"/>
  <c r="I260" i="31"/>
  <c r="J140" i="31"/>
  <c r="H260" i="31"/>
  <c r="J260" i="31"/>
  <c r="H20" i="31"/>
  <c r="H140" i="31"/>
  <c r="G180" i="31"/>
  <c r="I90" i="31"/>
  <c r="G90" i="31"/>
  <c r="J250" i="31"/>
  <c r="H170" i="31"/>
  <c r="J184" i="31"/>
  <c r="I24" i="31"/>
  <c r="I224" i="31"/>
  <c r="I184" i="31"/>
  <c r="J224" i="31"/>
  <c r="J24" i="31"/>
  <c r="J264" i="31"/>
  <c r="I104" i="31"/>
  <c r="J104" i="31"/>
  <c r="H264" i="31"/>
  <c r="G64" i="31"/>
  <c r="H184" i="31"/>
  <c r="G224" i="31"/>
  <c r="H144" i="31"/>
  <c r="J64" i="31"/>
  <c r="I144" i="31"/>
  <c r="G144" i="31"/>
  <c r="J144" i="31"/>
  <c r="G264" i="31"/>
  <c r="G184" i="31"/>
  <c r="H24" i="31"/>
  <c r="I64" i="31"/>
  <c r="G24" i="31"/>
  <c r="H64" i="31"/>
  <c r="H104" i="31"/>
  <c r="G104" i="31"/>
  <c r="H224" i="31"/>
  <c r="I264" i="31"/>
  <c r="J170" i="31"/>
  <c r="I50" i="31"/>
  <c r="H90" i="31"/>
  <c r="I250" i="31"/>
  <c r="H130" i="31"/>
  <c r="H210" i="31"/>
  <c r="J90" i="31"/>
  <c r="H10" i="31"/>
  <c r="J10" i="31"/>
  <c r="G250" i="31"/>
  <c r="G170" i="31"/>
  <c r="J130" i="31"/>
  <c r="G10" i="31"/>
  <c r="I186" i="30"/>
  <c r="J146" i="30"/>
  <c r="H66" i="30"/>
  <c r="J26" i="30"/>
  <c r="C150" i="30"/>
  <c r="C74" i="30"/>
  <c r="C110" i="30"/>
  <c r="C190" i="30"/>
  <c r="J150" i="29"/>
  <c r="J270" i="29"/>
  <c r="G105" i="29"/>
  <c r="J265" i="29"/>
  <c r="I190" i="29"/>
  <c r="J65" i="29"/>
  <c r="J225" i="29"/>
  <c r="I265" i="29"/>
  <c r="H175" i="29"/>
  <c r="J215" i="29"/>
  <c r="C179" i="29"/>
  <c r="H225" i="29"/>
  <c r="C188" i="28"/>
  <c r="C108" i="28"/>
  <c r="C268" i="28"/>
  <c r="C228" i="28"/>
  <c r="C28" i="28"/>
  <c r="C148" i="28"/>
  <c r="C68" i="28"/>
  <c r="C14" i="26"/>
  <c r="J35" i="23"/>
  <c r="J250" i="23"/>
  <c r="J235" i="23"/>
  <c r="J175" i="23"/>
  <c r="I210" i="23"/>
  <c r="J275" i="23"/>
  <c r="J10" i="23"/>
  <c r="I275" i="23"/>
  <c r="I75" i="23"/>
  <c r="J170" i="23"/>
  <c r="I35" i="23"/>
  <c r="I50" i="23"/>
  <c r="H75" i="23"/>
  <c r="J210" i="23"/>
  <c r="H115" i="23"/>
  <c r="I250" i="23"/>
  <c r="C119" i="23"/>
  <c r="G250" i="23"/>
  <c r="I130" i="23"/>
  <c r="J155" i="23"/>
  <c r="I90" i="23"/>
  <c r="J130" i="23"/>
  <c r="G75" i="23"/>
  <c r="J90" i="23"/>
  <c r="I155" i="23"/>
  <c r="I175" i="23"/>
  <c r="H10" i="23"/>
  <c r="H155" i="23"/>
  <c r="H135" i="23"/>
  <c r="G50" i="23"/>
  <c r="J115" i="23"/>
  <c r="G95" i="23"/>
  <c r="H255" i="23"/>
  <c r="H95" i="23"/>
  <c r="H170" i="23"/>
  <c r="G35" i="23"/>
  <c r="I110" i="23"/>
  <c r="G130" i="23"/>
  <c r="H195" i="23"/>
  <c r="J65" i="23"/>
  <c r="I270" i="23"/>
  <c r="G110" i="23"/>
  <c r="G235" i="23"/>
  <c r="G195" i="23"/>
  <c r="H250" i="23"/>
  <c r="G210" i="23"/>
  <c r="G90" i="23"/>
  <c r="G155" i="23"/>
  <c r="H175" i="23"/>
  <c r="H90" i="23"/>
  <c r="G275" i="23"/>
  <c r="I95" i="23"/>
  <c r="H35" i="23"/>
  <c r="G135" i="23"/>
  <c r="I215" i="23"/>
  <c r="G170" i="23"/>
  <c r="G115" i="23"/>
  <c r="H130" i="23"/>
  <c r="H210" i="23"/>
  <c r="I10" i="23"/>
  <c r="I235" i="23"/>
  <c r="I155" i="25"/>
  <c r="AL109" i="35"/>
  <c r="AQ12" i="34"/>
  <c r="AM8" i="34"/>
  <c r="M21" i="27" s="1"/>
  <c r="AH99" i="35"/>
  <c r="AN8" i="34" s="1"/>
  <c r="M22" i="27" s="1"/>
  <c r="C249" i="31"/>
  <c r="C34" i="30"/>
  <c r="C219" i="29"/>
  <c r="C254" i="26"/>
  <c r="C269" i="33"/>
  <c r="C29" i="33"/>
  <c r="C191" i="30"/>
  <c r="C111" i="30"/>
  <c r="C279" i="29"/>
  <c r="C29" i="28"/>
  <c r="C5" i="26"/>
  <c r="G275" i="38"/>
  <c r="J195" i="23"/>
  <c r="I150" i="29"/>
  <c r="I195" i="29"/>
  <c r="G30" i="23"/>
  <c r="I50" i="29"/>
  <c r="J226" i="30"/>
  <c r="I266" i="30"/>
  <c r="I30" i="29"/>
  <c r="H115" i="38"/>
  <c r="H275" i="23"/>
  <c r="J110" i="23"/>
  <c r="H70" i="23"/>
  <c r="I110" i="29"/>
  <c r="G235" i="38"/>
  <c r="J75" i="23"/>
  <c r="H227" i="30"/>
  <c r="I75" i="29"/>
  <c r="J30" i="23"/>
  <c r="H266" i="30"/>
  <c r="C87" i="29"/>
  <c r="C239" i="23"/>
  <c r="G65" i="29"/>
  <c r="H185" i="29"/>
  <c r="I150" i="23"/>
  <c r="I155" i="38"/>
  <c r="I115" i="23"/>
  <c r="J275" i="28"/>
  <c r="H265" i="29"/>
  <c r="H145" i="29"/>
  <c r="H190" i="23"/>
  <c r="H250" i="29"/>
  <c r="I105" i="29"/>
  <c r="C149" i="33"/>
  <c r="C229" i="33"/>
  <c r="G25" i="29"/>
  <c r="I25" i="29"/>
  <c r="C154" i="30"/>
  <c r="I225" i="29"/>
  <c r="I265" i="38"/>
  <c r="H110" i="23"/>
  <c r="C234" i="30"/>
  <c r="U76" i="35"/>
  <c r="AG110" i="35"/>
  <c r="C231" i="30"/>
  <c r="C199" i="23"/>
  <c r="C239" i="29"/>
  <c r="I145" i="29"/>
  <c r="C239" i="39"/>
  <c r="C87" i="38"/>
  <c r="C189" i="33"/>
  <c r="C69" i="33"/>
  <c r="C271" i="30"/>
  <c r="C274" i="30"/>
  <c r="C232" i="30"/>
  <c r="C194" i="30"/>
  <c r="C185" i="30"/>
  <c r="C114" i="30"/>
  <c r="C31" i="30"/>
  <c r="C247" i="29"/>
  <c r="C259" i="29"/>
  <c r="C167" i="29"/>
  <c r="C139" i="29"/>
  <c r="C119" i="29"/>
  <c r="C99" i="29"/>
  <c r="C59" i="29"/>
  <c r="C19" i="29"/>
  <c r="C233" i="28"/>
  <c r="C113" i="28"/>
  <c r="C73" i="28"/>
  <c r="C245" i="26"/>
  <c r="C205" i="26"/>
  <c r="C125" i="26"/>
  <c r="C134" i="26"/>
  <c r="C85" i="26"/>
  <c r="C94" i="26"/>
  <c r="C279" i="23"/>
  <c r="C159" i="23"/>
  <c r="C79" i="23"/>
  <c r="C39" i="25"/>
  <c r="C152" i="30"/>
  <c r="BB109" i="35"/>
  <c r="BH12" i="34" s="1"/>
  <c r="G282" i="31" s="1"/>
  <c r="BG12" i="34"/>
  <c r="J35" i="25"/>
  <c r="I275" i="25"/>
  <c r="G155" i="25"/>
  <c r="I195" i="25"/>
  <c r="H115" i="25"/>
  <c r="J115" i="25"/>
  <c r="G75" i="25"/>
  <c r="G240" i="25"/>
  <c r="H195" i="28"/>
  <c r="I195" i="28"/>
  <c r="I115" i="28"/>
  <c r="H275" i="28"/>
  <c r="I75" i="28"/>
  <c r="H75" i="28"/>
  <c r="H67" i="30"/>
  <c r="G107" i="30"/>
  <c r="G160" i="38"/>
  <c r="G40" i="38"/>
  <c r="J25" i="26"/>
  <c r="I125" i="38"/>
  <c r="H225" i="38"/>
  <c r="G65" i="33"/>
  <c r="H225" i="33"/>
  <c r="J95" i="38"/>
  <c r="G165" i="38"/>
  <c r="G245" i="38"/>
  <c r="H135" i="30"/>
  <c r="H25" i="26"/>
  <c r="G25" i="26"/>
  <c r="G105" i="26"/>
  <c r="C105" i="26" s="1"/>
  <c r="I145" i="26"/>
  <c r="C145" i="26" s="1"/>
  <c r="H65" i="26"/>
  <c r="C65" i="26" s="1"/>
  <c r="I30" i="38"/>
  <c r="G270" i="38"/>
  <c r="I245" i="38"/>
  <c r="J25" i="29"/>
  <c r="H185" i="26"/>
  <c r="C185" i="26" s="1"/>
  <c r="C165" i="26"/>
  <c r="C33" i="28"/>
  <c r="C193" i="28"/>
  <c r="C32" i="30"/>
  <c r="C272" i="30"/>
  <c r="I35" i="25"/>
  <c r="J155" i="25"/>
  <c r="G275" i="25"/>
  <c r="G115" i="25"/>
  <c r="J195" i="25"/>
  <c r="H35" i="25"/>
  <c r="I115" i="25"/>
  <c r="G235" i="25"/>
  <c r="I200" i="25"/>
  <c r="J235" i="28"/>
  <c r="I235" i="28"/>
  <c r="I155" i="28"/>
  <c r="H235" i="28"/>
  <c r="J75" i="28"/>
  <c r="G75" i="28"/>
  <c r="G200" i="38"/>
  <c r="J80" i="38"/>
  <c r="H105" i="38"/>
  <c r="I65" i="38"/>
  <c r="J225" i="38"/>
  <c r="I105" i="33"/>
  <c r="H25" i="33"/>
  <c r="J15" i="38"/>
  <c r="H205" i="38"/>
  <c r="H150" i="38"/>
  <c r="I205" i="38"/>
  <c r="H187" i="30"/>
  <c r="C144" i="23"/>
  <c r="C94" i="39"/>
  <c r="C49" i="31"/>
  <c r="C9" i="31"/>
  <c r="C197" i="27"/>
  <c r="C79" i="25"/>
  <c r="C7" i="38"/>
  <c r="C153" i="28"/>
  <c r="C72" i="30"/>
  <c r="C112" i="30"/>
  <c r="I141" i="31"/>
  <c r="J21" i="31"/>
  <c r="J181" i="31"/>
  <c r="G21" i="31"/>
  <c r="H141" i="31"/>
  <c r="I221" i="31"/>
  <c r="G61" i="31"/>
  <c r="J141" i="31"/>
  <c r="J221" i="31"/>
  <c r="I101" i="31"/>
  <c r="H261" i="31"/>
  <c r="I181" i="31"/>
  <c r="J61" i="31"/>
  <c r="I261" i="31"/>
  <c r="G101" i="31"/>
  <c r="H101" i="31"/>
  <c r="G261" i="31"/>
  <c r="H61" i="31"/>
  <c r="G141" i="31"/>
  <c r="I61" i="31"/>
  <c r="J261" i="31"/>
  <c r="H181" i="31"/>
  <c r="H221" i="31"/>
  <c r="H21" i="31"/>
  <c r="J101" i="31"/>
  <c r="I21" i="31"/>
  <c r="G221" i="31"/>
  <c r="G181" i="31"/>
  <c r="K76" i="35"/>
  <c r="W110" i="35"/>
  <c r="I75" i="25"/>
  <c r="J75" i="25"/>
  <c r="I235" i="25"/>
  <c r="H75" i="25"/>
  <c r="H195" i="25"/>
  <c r="G195" i="25"/>
  <c r="H235" i="25"/>
  <c r="J80" i="25"/>
  <c r="J115" i="28"/>
  <c r="G275" i="28"/>
  <c r="G235" i="28"/>
  <c r="H115" i="28"/>
  <c r="G115" i="28"/>
  <c r="I35" i="28"/>
  <c r="G35" i="28"/>
  <c r="J187" i="30"/>
  <c r="H165" i="38"/>
  <c r="J25" i="38"/>
  <c r="H65" i="38"/>
  <c r="I225" i="33"/>
  <c r="H255" i="38"/>
  <c r="I15" i="38"/>
  <c r="H125" i="38"/>
  <c r="J110" i="38"/>
  <c r="I265" i="26"/>
  <c r="C265" i="26" s="1"/>
  <c r="I27" i="30"/>
  <c r="C223" i="39"/>
  <c r="C273" i="28"/>
  <c r="P76" i="35"/>
  <c r="AB110" i="35"/>
  <c r="C192" i="30"/>
  <c r="H22" i="31"/>
  <c r="H142" i="31"/>
  <c r="G62" i="31"/>
  <c r="H182" i="31"/>
  <c r="I62" i="31"/>
  <c r="J182" i="31"/>
  <c r="H222" i="31"/>
  <c r="H262" i="31"/>
  <c r="J102" i="31"/>
  <c r="G102" i="31"/>
  <c r="I22" i="31"/>
  <c r="J142" i="31"/>
  <c r="G142" i="31"/>
  <c r="J262" i="31"/>
  <c r="H102" i="31"/>
  <c r="H62" i="31"/>
  <c r="G222" i="31"/>
  <c r="I102" i="31"/>
  <c r="I222" i="31"/>
  <c r="I142" i="31"/>
  <c r="G22" i="31"/>
  <c r="I262" i="31"/>
  <c r="G262" i="31"/>
  <c r="J62" i="31"/>
  <c r="J222" i="31"/>
  <c r="J22" i="31"/>
  <c r="G182" i="31"/>
  <c r="I182" i="31"/>
  <c r="C7" i="29"/>
  <c r="C47" i="29"/>
  <c r="C127" i="29"/>
  <c r="J245" i="38"/>
  <c r="G125" i="38"/>
  <c r="I205" i="33"/>
  <c r="I5" i="38"/>
  <c r="H5" i="38"/>
  <c r="J165" i="38"/>
  <c r="I45" i="38"/>
  <c r="I85" i="38"/>
  <c r="J5" i="33"/>
  <c r="G5" i="38"/>
  <c r="I165" i="38"/>
  <c r="C5" i="31"/>
  <c r="C45" i="31"/>
  <c r="C124" i="30"/>
  <c r="C164" i="38"/>
  <c r="C84" i="26"/>
  <c r="J5" i="38"/>
  <c r="J45" i="38"/>
  <c r="G45" i="38"/>
  <c r="G85" i="38"/>
  <c r="G205" i="33"/>
  <c r="J85" i="38"/>
  <c r="J125" i="38"/>
  <c r="H245" i="38"/>
  <c r="H85" i="38"/>
  <c r="J205" i="38"/>
  <c r="I45" i="33"/>
  <c r="I125" i="33"/>
  <c r="G205" i="38"/>
  <c r="C184" i="23"/>
  <c r="C229" i="28"/>
  <c r="C109" i="28"/>
  <c r="C5" i="27"/>
  <c r="C44" i="30"/>
  <c r="C79" i="29"/>
  <c r="C239" i="25"/>
  <c r="C167" i="23"/>
  <c r="C189" i="23"/>
  <c r="C204" i="27"/>
  <c r="C114" i="33"/>
  <c r="C69" i="28"/>
  <c r="C129" i="33"/>
  <c r="C263" i="33"/>
  <c r="C109" i="39"/>
  <c r="C143" i="29"/>
  <c r="C114" i="29"/>
  <c r="C129" i="31"/>
  <c r="C279" i="25"/>
  <c r="C199" i="29"/>
  <c r="C64" i="23"/>
  <c r="C283" i="23"/>
  <c r="C63" i="33"/>
  <c r="C223" i="33"/>
  <c r="C45" i="27"/>
  <c r="C44" i="38"/>
  <c r="C94" i="33"/>
  <c r="C159" i="29"/>
  <c r="C56" i="32"/>
  <c r="C43" i="29"/>
  <c r="C183" i="29"/>
  <c r="C109" i="23"/>
  <c r="C87" i="23"/>
  <c r="C248" i="29"/>
  <c r="C8" i="29"/>
  <c r="C213" i="39"/>
  <c r="C247" i="39"/>
  <c r="C29" i="23"/>
  <c r="C254" i="38"/>
  <c r="C164" i="27"/>
  <c r="C7" i="23"/>
  <c r="C74" i="29"/>
  <c r="C34" i="29"/>
  <c r="C207" i="29"/>
  <c r="C269" i="28"/>
  <c r="C209" i="31"/>
  <c r="C274" i="33"/>
  <c r="C164" i="29"/>
  <c r="C124" i="27"/>
  <c r="C189" i="28"/>
  <c r="C134" i="38"/>
  <c r="C114" i="38"/>
  <c r="C44" i="26"/>
  <c r="C104" i="38"/>
  <c r="C59" i="25"/>
  <c r="C264" i="23"/>
  <c r="C124" i="29"/>
  <c r="C154" i="33"/>
  <c r="C65" i="30"/>
  <c r="C119" i="38"/>
  <c r="C44" i="39"/>
  <c r="C84" i="39"/>
  <c r="C204" i="39"/>
  <c r="C279" i="38"/>
  <c r="C39" i="38"/>
  <c r="C94" i="38"/>
  <c r="C214" i="38"/>
  <c r="C154" i="38"/>
  <c r="C49" i="38"/>
  <c r="C169" i="25"/>
  <c r="C154" i="25"/>
  <c r="C53" i="25"/>
  <c r="C84" i="27"/>
  <c r="C249" i="33"/>
  <c r="C89" i="33"/>
  <c r="C204" i="29"/>
  <c r="C79" i="38"/>
  <c r="C44" i="29"/>
  <c r="C69" i="23"/>
  <c r="C9" i="33"/>
  <c r="C105" i="30"/>
  <c r="C34" i="33"/>
  <c r="C89" i="39"/>
  <c r="C93" i="39"/>
  <c r="C133" i="39"/>
  <c r="C159" i="39"/>
  <c r="C79" i="39"/>
  <c r="C224" i="23"/>
  <c r="C205" i="27"/>
  <c r="C125" i="27"/>
  <c r="C244" i="30"/>
  <c r="C4" i="38"/>
  <c r="C204" i="26"/>
  <c r="C164" i="26"/>
  <c r="C54" i="33"/>
  <c r="C14" i="33"/>
  <c r="C237" i="27"/>
  <c r="C157" i="27"/>
  <c r="C189" i="29"/>
  <c r="C109" i="29"/>
  <c r="C199" i="25"/>
  <c r="C174" i="38"/>
  <c r="C34" i="38"/>
  <c r="C7" i="28"/>
  <c r="C233" i="39"/>
  <c r="C73" i="39"/>
  <c r="C259" i="38"/>
  <c r="C149" i="23"/>
  <c r="C47" i="23"/>
  <c r="C169" i="39"/>
  <c r="C249" i="39"/>
  <c r="C129" i="39"/>
  <c r="C153" i="29"/>
  <c r="C178" i="25"/>
  <c r="C194" i="29"/>
  <c r="C49" i="33"/>
  <c r="C199" i="38"/>
  <c r="C165" i="27"/>
  <c r="C219" i="30"/>
  <c r="C259" i="30"/>
  <c r="C19" i="30"/>
  <c r="C204" i="30"/>
  <c r="C84" i="30"/>
  <c r="C149" i="28"/>
  <c r="C234" i="38"/>
  <c r="C84" i="38"/>
  <c r="C204" i="38"/>
  <c r="C124" i="26"/>
  <c r="C254" i="33"/>
  <c r="C174" i="33"/>
  <c r="C134" i="33"/>
  <c r="C117" i="27"/>
  <c r="C37" i="27"/>
  <c r="C29" i="29"/>
  <c r="C123" i="28"/>
  <c r="C166" i="28"/>
  <c r="C149" i="29"/>
  <c r="C269" i="29"/>
  <c r="C229" i="29"/>
  <c r="C69" i="29"/>
  <c r="C144" i="38"/>
  <c r="C224" i="38"/>
  <c r="C264" i="38"/>
  <c r="C184" i="38"/>
  <c r="C159" i="25"/>
  <c r="C39" i="29"/>
  <c r="I225" i="23"/>
  <c r="J225" i="23"/>
  <c r="H105" i="23"/>
  <c r="J255" i="30"/>
  <c r="I15" i="30"/>
  <c r="G135" i="30"/>
  <c r="J140" i="30"/>
  <c r="I220" i="30"/>
  <c r="G220" i="30"/>
  <c r="H150" i="33"/>
  <c r="H110" i="33"/>
  <c r="I110" i="33"/>
  <c r="G70" i="33"/>
  <c r="I270" i="33"/>
  <c r="G190" i="33"/>
  <c r="I190" i="33"/>
  <c r="G30" i="33"/>
  <c r="G150" i="33"/>
  <c r="G110" i="33"/>
  <c r="J230" i="33"/>
  <c r="I150" i="33"/>
  <c r="J270" i="33"/>
  <c r="J30" i="33"/>
  <c r="H270" i="33"/>
  <c r="I30" i="33"/>
  <c r="G230" i="33"/>
  <c r="J110" i="33"/>
  <c r="H120" i="25"/>
  <c r="H80" i="25"/>
  <c r="G40" i="25"/>
  <c r="J40" i="25"/>
  <c r="I280" i="25"/>
  <c r="J240" i="25"/>
  <c r="I80" i="25"/>
  <c r="H200" i="25"/>
  <c r="H240" i="25"/>
  <c r="G200" i="25"/>
  <c r="G120" i="25"/>
  <c r="I40" i="25"/>
  <c r="J120" i="25"/>
  <c r="I160" i="25"/>
  <c r="I280" i="38"/>
  <c r="H280" i="38"/>
  <c r="J280" i="38"/>
  <c r="I120" i="38"/>
  <c r="H40" i="38"/>
  <c r="G120" i="38"/>
  <c r="G80" i="38"/>
  <c r="I40" i="38"/>
  <c r="H200" i="38"/>
  <c r="I160" i="38"/>
  <c r="I200" i="38"/>
  <c r="J160" i="38"/>
  <c r="H80" i="38"/>
  <c r="H240" i="38"/>
  <c r="J240" i="38"/>
  <c r="I80" i="38"/>
  <c r="G30" i="28"/>
  <c r="G150" i="28"/>
  <c r="J70" i="28"/>
  <c r="J110" i="28"/>
  <c r="H190" i="28"/>
  <c r="H230" i="28"/>
  <c r="I110" i="28"/>
  <c r="G270" i="28"/>
  <c r="H270" i="28"/>
  <c r="J150" i="28"/>
  <c r="G190" i="28"/>
  <c r="H70" i="28"/>
  <c r="J30" i="28"/>
  <c r="G230" i="28"/>
  <c r="I30" i="28"/>
  <c r="I150" i="28"/>
  <c r="I190" i="28"/>
  <c r="J190" i="28"/>
  <c r="G110" i="28"/>
  <c r="G70" i="28"/>
  <c r="H30" i="28"/>
  <c r="G100" i="38"/>
  <c r="I140" i="38"/>
  <c r="H220" i="38"/>
  <c r="I20" i="38"/>
  <c r="J220" i="38"/>
  <c r="J60" i="38"/>
  <c r="J260" i="38"/>
  <c r="H260" i="38"/>
  <c r="J140" i="38"/>
  <c r="H60" i="38"/>
  <c r="J20" i="38"/>
  <c r="G60" i="38"/>
  <c r="H180" i="38"/>
  <c r="G20" i="38"/>
  <c r="G260" i="38"/>
  <c r="C87" i="28"/>
  <c r="X109" i="35"/>
  <c r="G12" i="31" s="1"/>
  <c r="AC12" i="34"/>
  <c r="J171" i="31" s="1"/>
  <c r="I230" i="33"/>
  <c r="I120" i="25"/>
  <c r="J160" i="25"/>
  <c r="G80" i="25"/>
  <c r="H40" i="25"/>
  <c r="I25" i="23"/>
  <c r="G185" i="23"/>
  <c r="J200" i="38"/>
  <c r="J40" i="38"/>
  <c r="I240" i="38"/>
  <c r="I100" i="38"/>
  <c r="G220" i="38"/>
  <c r="H100" i="38"/>
  <c r="I215" i="38"/>
  <c r="H215" i="38"/>
  <c r="G255" i="38"/>
  <c r="I95" i="30"/>
  <c r="J15" i="30"/>
  <c r="J150" i="33"/>
  <c r="J70" i="33"/>
  <c r="J270" i="28"/>
  <c r="I70" i="28"/>
  <c r="I180" i="30"/>
  <c r="H260" i="30"/>
  <c r="J230" i="28"/>
  <c r="J120" i="38"/>
  <c r="I5" i="23"/>
  <c r="H150" i="28"/>
  <c r="H250" i="28"/>
  <c r="G210" i="28"/>
  <c r="G10" i="28"/>
  <c r="H130" i="28"/>
  <c r="J250" i="28"/>
  <c r="J210" i="28"/>
  <c r="J10" i="28"/>
  <c r="H15" i="30"/>
  <c r="J175" i="30"/>
  <c r="G215" i="30"/>
  <c r="I215" i="30"/>
  <c r="J55" i="30"/>
  <c r="J215" i="30"/>
  <c r="I255" i="30"/>
  <c r="G255" i="30"/>
  <c r="G95" i="30"/>
  <c r="I175" i="30"/>
  <c r="H215" i="30"/>
  <c r="H55" i="30"/>
  <c r="H255" i="30"/>
  <c r="G55" i="30"/>
  <c r="I55" i="30"/>
  <c r="H185" i="23"/>
  <c r="H65" i="23"/>
  <c r="H25" i="23"/>
  <c r="G145" i="23"/>
  <c r="H145" i="23"/>
  <c r="J25" i="23"/>
  <c r="J185" i="23"/>
  <c r="J265" i="23"/>
  <c r="G25" i="23"/>
  <c r="G225" i="23"/>
  <c r="H225" i="23"/>
  <c r="I105" i="23"/>
  <c r="J105" i="23"/>
  <c r="H265" i="23"/>
  <c r="J145" i="23"/>
  <c r="J20" i="30"/>
  <c r="I20" i="30"/>
  <c r="I60" i="30"/>
  <c r="J180" i="30"/>
  <c r="J100" i="30"/>
  <c r="J220" i="30"/>
  <c r="H180" i="30"/>
  <c r="I260" i="30"/>
  <c r="H140" i="30"/>
  <c r="G60" i="30"/>
  <c r="G180" i="30"/>
  <c r="I100" i="30"/>
  <c r="J260" i="30"/>
  <c r="G140" i="30"/>
  <c r="I140" i="30"/>
  <c r="H20" i="30"/>
  <c r="H55" i="38"/>
  <c r="G215" i="38"/>
  <c r="I175" i="38"/>
  <c r="G95" i="38"/>
  <c r="I55" i="38"/>
  <c r="I255" i="38"/>
  <c r="H175" i="38"/>
  <c r="J135" i="38"/>
  <c r="G15" i="38"/>
  <c r="I95" i="38"/>
  <c r="J255" i="38"/>
  <c r="J175" i="38"/>
  <c r="G135" i="38"/>
  <c r="G175" i="38"/>
  <c r="G165" i="23"/>
  <c r="J85" i="23"/>
  <c r="H165" i="23"/>
  <c r="G5" i="23"/>
  <c r="H5" i="23"/>
  <c r="H205" i="23"/>
  <c r="G125" i="23"/>
  <c r="I125" i="23"/>
  <c r="J45" i="23"/>
  <c r="G205" i="23"/>
  <c r="G245" i="23"/>
  <c r="I45" i="23"/>
  <c r="H45" i="23"/>
  <c r="J125" i="23"/>
  <c r="G45" i="23"/>
  <c r="J5" i="23"/>
  <c r="J165" i="23"/>
  <c r="J245" i="23"/>
  <c r="J205" i="23"/>
  <c r="BB11" i="34"/>
  <c r="AW114" i="35"/>
  <c r="BC11" i="34" s="1"/>
  <c r="C124" i="38"/>
  <c r="C244" i="38"/>
  <c r="C244" i="26"/>
  <c r="C4" i="26"/>
  <c r="AB94" i="35"/>
  <c r="AG9" i="34"/>
  <c r="W95" i="35"/>
  <c r="K73" i="35"/>
  <c r="H190" i="33"/>
  <c r="I240" i="25"/>
  <c r="J200" i="25"/>
  <c r="H160" i="25"/>
  <c r="H280" i="25"/>
  <c r="I65" i="23"/>
  <c r="I265" i="23"/>
  <c r="G65" i="23"/>
  <c r="G240" i="38"/>
  <c r="G280" i="38"/>
  <c r="H160" i="38"/>
  <c r="I260" i="38"/>
  <c r="H20" i="38"/>
  <c r="I180" i="38"/>
  <c r="G55" i="38"/>
  <c r="H15" i="38"/>
  <c r="J215" i="38"/>
  <c r="J135" i="30"/>
  <c r="I135" i="30"/>
  <c r="G175" i="30"/>
  <c r="H175" i="30"/>
  <c r="H135" i="38"/>
  <c r="I85" i="23"/>
  <c r="G260" i="30"/>
  <c r="H110" i="28"/>
  <c r="H125" i="23"/>
  <c r="I245" i="23"/>
  <c r="J60" i="30"/>
  <c r="H30" i="33"/>
  <c r="H85" i="23"/>
  <c r="J155" i="38"/>
  <c r="I195" i="38"/>
  <c r="H35" i="38"/>
  <c r="G115" i="38"/>
  <c r="G75" i="38"/>
  <c r="H155" i="38"/>
  <c r="G110" i="31"/>
  <c r="I270" i="31"/>
  <c r="G30" i="31"/>
  <c r="J150" i="31"/>
  <c r="C44" i="27"/>
  <c r="C169" i="33"/>
  <c r="C247" i="23"/>
  <c r="I250" i="38"/>
  <c r="J250" i="38"/>
  <c r="G250" i="38"/>
  <c r="I10" i="38"/>
  <c r="C154" i="29"/>
  <c r="I66" i="30"/>
  <c r="G266" i="30"/>
  <c r="J186" i="30"/>
  <c r="J66" i="30"/>
  <c r="J106" i="30"/>
  <c r="I26" i="30"/>
  <c r="G66" i="30"/>
  <c r="I146" i="30"/>
  <c r="C98" i="29"/>
  <c r="C139" i="25"/>
  <c r="C99" i="25"/>
  <c r="C269" i="31"/>
  <c r="C74" i="38"/>
  <c r="C4" i="29"/>
  <c r="C104" i="23"/>
  <c r="C25" i="30"/>
  <c r="C207" i="23"/>
  <c r="C274" i="38"/>
  <c r="C239" i="38"/>
  <c r="C283" i="33"/>
  <c r="H120" i="23"/>
  <c r="G240" i="23"/>
  <c r="H240" i="23"/>
  <c r="G80" i="23"/>
  <c r="I280" i="23"/>
  <c r="I160" i="23"/>
  <c r="I200" i="23"/>
  <c r="J240" i="23"/>
  <c r="J120" i="23"/>
  <c r="J160" i="23"/>
  <c r="G200" i="23"/>
  <c r="G215" i="29"/>
  <c r="J95" i="29"/>
  <c r="C95" i="29" s="1"/>
  <c r="I55" i="29"/>
  <c r="C55" i="29" s="1"/>
  <c r="H135" i="29"/>
  <c r="I215" i="29"/>
  <c r="I175" i="29"/>
  <c r="G255" i="29"/>
  <c r="G175" i="29"/>
  <c r="H215" i="29"/>
  <c r="C73" i="29"/>
  <c r="C258" i="25"/>
  <c r="C18" i="25"/>
  <c r="C173" i="33"/>
  <c r="C13" i="33"/>
  <c r="C47" i="28"/>
  <c r="C167" i="28"/>
  <c r="G99" i="28"/>
  <c r="G59" i="28"/>
  <c r="H179" i="28"/>
  <c r="J139" i="28"/>
  <c r="I139" i="28"/>
  <c r="J99" i="28"/>
  <c r="I99" i="28"/>
  <c r="G19" i="28"/>
  <c r="H139" i="28"/>
  <c r="J259" i="28"/>
  <c r="I259" i="28"/>
  <c r="H99" i="28"/>
  <c r="H59" i="28"/>
  <c r="H259" i="28"/>
  <c r="J219" i="28"/>
  <c r="I219" i="28"/>
  <c r="J179" i="28"/>
  <c r="I179" i="28"/>
  <c r="H219" i="28"/>
  <c r="G179" i="28"/>
  <c r="G259" i="28"/>
  <c r="I59" i="28"/>
  <c r="H19" i="28"/>
  <c r="I19" i="28"/>
  <c r="G139" i="28"/>
  <c r="J19" i="28"/>
  <c r="G219" i="28"/>
  <c r="J59" i="28"/>
  <c r="C274" i="29"/>
  <c r="C127" i="23"/>
  <c r="AC104" i="35"/>
  <c r="AI7" i="34" s="1"/>
  <c r="M17" i="26" s="1"/>
  <c r="AH7" i="34"/>
  <c r="M16" i="26" s="1"/>
  <c r="C89" i="31"/>
  <c r="H75" i="30"/>
  <c r="H35" i="30"/>
  <c r="G235" i="30"/>
  <c r="G155" i="30"/>
  <c r="J195" i="30"/>
  <c r="J35" i="30"/>
  <c r="I195" i="30"/>
  <c r="I35" i="30"/>
  <c r="G115" i="30"/>
  <c r="G75" i="30"/>
  <c r="J275" i="30"/>
  <c r="J115" i="30"/>
  <c r="I275" i="30"/>
  <c r="I115" i="30"/>
  <c r="G275" i="30"/>
  <c r="H115" i="30"/>
  <c r="G35" i="30"/>
  <c r="J155" i="30"/>
  <c r="I155" i="30"/>
  <c r="J75" i="30"/>
  <c r="I75" i="30"/>
  <c r="H195" i="30"/>
  <c r="H275" i="30"/>
  <c r="G195" i="30"/>
  <c r="J235" i="30"/>
  <c r="I235" i="30"/>
  <c r="H155" i="30"/>
  <c r="H235" i="30"/>
  <c r="C214" i="33"/>
  <c r="C277" i="27"/>
  <c r="C77" i="27"/>
  <c r="C163" i="28"/>
  <c r="C283" i="28"/>
  <c r="C206" i="28"/>
  <c r="C126" i="28"/>
  <c r="C24" i="38"/>
  <c r="C64" i="38"/>
  <c r="C119" i="25"/>
  <c r="I226" i="30"/>
  <c r="C248" i="39"/>
  <c r="C34" i="39"/>
  <c r="C283" i="38"/>
  <c r="C58" i="33"/>
  <c r="C138" i="39"/>
  <c r="C203" i="29"/>
  <c r="C210" i="26"/>
  <c r="C50" i="26"/>
  <c r="C265" i="30"/>
  <c r="C194" i="38"/>
  <c r="C269" i="23"/>
  <c r="C74" i="33"/>
  <c r="C234" i="33"/>
  <c r="C54" i="38"/>
  <c r="C24" i="23"/>
  <c r="C244" i="29"/>
  <c r="C4" i="27"/>
  <c r="C244" i="27"/>
  <c r="C229" i="23"/>
  <c r="C209" i="33"/>
  <c r="C194" i="33"/>
  <c r="C14" i="30"/>
  <c r="C94" i="30"/>
  <c r="H200" i="28"/>
  <c r="I240" i="28"/>
  <c r="H240" i="28"/>
  <c r="J200" i="28"/>
  <c r="G120" i="28"/>
  <c r="C120" i="28" s="1"/>
  <c r="C48" i="23"/>
  <c r="C239" i="33"/>
  <c r="C209" i="23"/>
  <c r="C49" i="23"/>
  <c r="C98" i="33"/>
  <c r="C258" i="33"/>
  <c r="C84" i="31"/>
  <c r="C248" i="33"/>
  <c r="C14" i="29"/>
  <c r="C254" i="29"/>
  <c r="C149" i="27"/>
  <c r="C69" i="27"/>
  <c r="C29" i="27"/>
  <c r="C43" i="25"/>
  <c r="C243" i="25"/>
  <c r="C113" i="39"/>
  <c r="C243" i="39"/>
  <c r="C163" i="39"/>
  <c r="C134" i="25"/>
  <c r="C54" i="25"/>
  <c r="C243" i="23"/>
  <c r="C53" i="29"/>
  <c r="C163" i="33"/>
  <c r="C13" i="39"/>
  <c r="C250" i="26"/>
  <c r="C103" i="23"/>
  <c r="C23" i="23"/>
  <c r="C113" i="29"/>
  <c r="C273" i="29"/>
  <c r="C263" i="38"/>
  <c r="C64" i="39"/>
  <c r="C125" i="30"/>
  <c r="C165" i="30"/>
  <c r="J53" i="28"/>
  <c r="I53" i="28"/>
  <c r="J13" i="28"/>
  <c r="I13" i="28"/>
  <c r="H173" i="28"/>
  <c r="G53" i="28"/>
  <c r="H253" i="28"/>
  <c r="J213" i="28"/>
  <c r="I213" i="28"/>
  <c r="J173" i="28"/>
  <c r="I173" i="28"/>
  <c r="G173" i="28"/>
  <c r="G213" i="28"/>
  <c r="H133" i="28"/>
  <c r="J253" i="28"/>
  <c r="G253" i="28"/>
  <c r="G133" i="28"/>
  <c r="G13" i="28"/>
  <c r="J133" i="28"/>
  <c r="J93" i="28"/>
  <c r="H213" i="28"/>
  <c r="H93" i="28"/>
  <c r="I253" i="28"/>
  <c r="G93" i="28"/>
  <c r="H13" i="28"/>
  <c r="H53" i="28"/>
  <c r="I133" i="28"/>
  <c r="I93" i="28"/>
  <c r="C207" i="28"/>
  <c r="C83" i="28"/>
  <c r="C203" i="28"/>
  <c r="H54" i="28"/>
  <c r="J174" i="28"/>
  <c r="H214" i="28"/>
  <c r="J134" i="28"/>
  <c r="G174" i="28"/>
  <c r="J94" i="28"/>
  <c r="G134" i="28"/>
  <c r="H254" i="28"/>
  <c r="J54" i="28"/>
  <c r="G254" i="28"/>
  <c r="J14" i="28"/>
  <c r="I134" i="28"/>
  <c r="H94" i="28"/>
  <c r="I94" i="28"/>
  <c r="G54" i="28"/>
  <c r="J254" i="28"/>
  <c r="J214" i="28"/>
  <c r="I54" i="28"/>
  <c r="H174" i="28"/>
  <c r="I14" i="28"/>
  <c r="I254" i="28"/>
  <c r="G214" i="28"/>
  <c r="I174" i="28"/>
  <c r="I214" i="28"/>
  <c r="H134" i="28"/>
  <c r="G94" i="28"/>
  <c r="G14" i="28"/>
  <c r="H14" i="28"/>
  <c r="C246" i="28"/>
  <c r="C86" i="28"/>
  <c r="C229" i="39"/>
  <c r="C29" i="39"/>
  <c r="C69" i="25"/>
  <c r="C128" i="23"/>
  <c r="C154" i="39"/>
  <c r="C33" i="23"/>
  <c r="C179" i="39"/>
  <c r="C259" i="39"/>
  <c r="C19" i="39"/>
  <c r="C59" i="39"/>
  <c r="C224" i="25"/>
  <c r="C208" i="25"/>
  <c r="C103" i="25"/>
  <c r="C9" i="38"/>
  <c r="C169" i="38"/>
  <c r="C153" i="25"/>
  <c r="C138" i="38"/>
  <c r="C178" i="38"/>
  <c r="C88" i="29"/>
  <c r="C168" i="29"/>
  <c r="C109" i="38"/>
  <c r="C123" i="33"/>
  <c r="C253" i="39"/>
  <c r="C63" i="23"/>
  <c r="C63" i="38"/>
  <c r="C23" i="38"/>
  <c r="C87" i="25"/>
  <c r="C214" i="39"/>
  <c r="C23" i="39"/>
  <c r="AE76" i="35"/>
  <c r="AQ110" i="35"/>
  <c r="C127" i="28"/>
  <c r="C247" i="28"/>
  <c r="AJ76" i="35"/>
  <c r="AV110" i="35"/>
  <c r="AG94" i="35"/>
  <c r="AL9" i="34"/>
  <c r="I15" i="26"/>
  <c r="G15" i="26"/>
  <c r="J175" i="26"/>
  <c r="I135" i="26"/>
  <c r="H215" i="26"/>
  <c r="J215" i="26"/>
  <c r="I215" i="26"/>
  <c r="H55" i="26"/>
  <c r="H95" i="26"/>
  <c r="G175" i="26"/>
  <c r="J15" i="26"/>
  <c r="I55" i="26"/>
  <c r="H175" i="26"/>
  <c r="G255" i="26"/>
  <c r="J95" i="26"/>
  <c r="H15" i="26"/>
  <c r="I95" i="26"/>
  <c r="J255" i="26"/>
  <c r="G55" i="26"/>
  <c r="H135" i="26"/>
  <c r="J55" i="26"/>
  <c r="H255" i="26"/>
  <c r="I175" i="26"/>
  <c r="G95" i="26"/>
  <c r="G135" i="26"/>
  <c r="G215" i="26"/>
  <c r="I255" i="26"/>
  <c r="J135" i="26"/>
  <c r="H178" i="28"/>
  <c r="G58" i="28"/>
  <c r="H218" i="28"/>
  <c r="G98" i="28"/>
  <c r="G258" i="28"/>
  <c r="G178" i="28"/>
  <c r="H98" i="28"/>
  <c r="G138" i="28"/>
  <c r="G18" i="28"/>
  <c r="J258" i="28"/>
  <c r="J98" i="28"/>
  <c r="I258" i="28"/>
  <c r="I98" i="28"/>
  <c r="H258" i="28"/>
  <c r="H18" i="28"/>
  <c r="H58" i="28"/>
  <c r="J178" i="28"/>
  <c r="J18" i="28"/>
  <c r="I178" i="28"/>
  <c r="I18" i="28"/>
  <c r="G218" i="28"/>
  <c r="H138" i="28"/>
  <c r="J218" i="28"/>
  <c r="I218" i="28"/>
  <c r="J138" i="28"/>
  <c r="J58" i="28"/>
  <c r="I138" i="28"/>
  <c r="I58" i="28"/>
  <c r="C43" i="28"/>
  <c r="C243" i="28"/>
  <c r="AM104" i="35"/>
  <c r="AS7" i="34" s="1"/>
  <c r="M27" i="26" s="1"/>
  <c r="H267" i="26" s="1"/>
  <c r="AR7" i="34"/>
  <c r="M26" i="26" s="1"/>
  <c r="H186" i="26" s="1"/>
  <c r="C6" i="28"/>
  <c r="C46" i="28"/>
  <c r="C149" i="25"/>
  <c r="C194" i="39"/>
  <c r="Z69" i="35"/>
  <c r="Z70" i="35"/>
  <c r="Z74" i="35"/>
  <c r="Z77" i="35"/>
  <c r="Z80" i="35"/>
  <c r="Z81" i="35"/>
  <c r="AL120" i="35"/>
  <c r="C18" i="33"/>
  <c r="K71" i="35"/>
  <c r="W105" i="35"/>
  <c r="C218" i="23"/>
  <c r="C13" i="23"/>
  <c r="F69" i="35"/>
  <c r="F70" i="35"/>
  <c r="F74" i="35"/>
  <c r="F77" i="35"/>
  <c r="F80" i="35"/>
  <c r="F81" i="35"/>
  <c r="C98" i="39"/>
  <c r="C83" i="29"/>
  <c r="C273" i="33"/>
  <c r="C149" i="38"/>
  <c r="C203" i="33"/>
  <c r="C143" i="33"/>
  <c r="C10" i="26"/>
  <c r="C33" i="29"/>
  <c r="BA95" i="35"/>
  <c r="AO73" i="35"/>
  <c r="C127" i="25"/>
  <c r="C47" i="25"/>
  <c r="C214" i="30"/>
  <c r="C184" i="39"/>
  <c r="BB94" i="35"/>
  <c r="BH9" i="34" s="1"/>
  <c r="BG9" i="34"/>
  <c r="H41" i="28" s="1"/>
  <c r="C14" i="39"/>
  <c r="U75" i="35"/>
  <c r="AG115" i="35"/>
  <c r="C48" i="38"/>
  <c r="G200" i="29"/>
  <c r="J240" i="29"/>
  <c r="I160" i="29"/>
  <c r="I200" i="29"/>
  <c r="G120" i="29"/>
  <c r="H40" i="29"/>
  <c r="G255" i="23"/>
  <c r="J255" i="23"/>
  <c r="G15" i="23"/>
  <c r="J147" i="30"/>
  <c r="J227" i="30"/>
  <c r="H107" i="30"/>
  <c r="I227" i="30"/>
  <c r="J267" i="30"/>
  <c r="H70" i="31"/>
  <c r="I110" i="31"/>
  <c r="J110" i="31"/>
  <c r="H230" i="31"/>
  <c r="I240" i="33"/>
  <c r="J150" i="38"/>
  <c r="J165" i="33"/>
  <c r="I185" i="38"/>
  <c r="H190" i="38"/>
  <c r="J260" i="23"/>
  <c r="H115" i="29"/>
  <c r="G115" i="29"/>
  <c r="I235" i="29"/>
  <c r="G195" i="29"/>
  <c r="I155" i="29"/>
  <c r="G235" i="29"/>
  <c r="J235" i="29"/>
  <c r="G155" i="29"/>
  <c r="G220" i="23"/>
  <c r="G100" i="23"/>
  <c r="G260" i="23"/>
  <c r="I180" i="23"/>
  <c r="J140" i="23"/>
  <c r="I215" i="33"/>
  <c r="G95" i="33"/>
  <c r="I55" i="33"/>
  <c r="H175" i="33"/>
  <c r="H135" i="33"/>
  <c r="J135" i="33"/>
  <c r="J265" i="38"/>
  <c r="G225" i="38"/>
  <c r="J65" i="38"/>
  <c r="I105" i="38"/>
  <c r="I25" i="33"/>
  <c r="G265" i="33"/>
  <c r="G105" i="33"/>
  <c r="J265" i="33"/>
  <c r="G185" i="33"/>
  <c r="H265" i="33"/>
  <c r="G220" i="33"/>
  <c r="H60" i="33"/>
  <c r="I140" i="33"/>
  <c r="H260" i="33"/>
  <c r="J60" i="33"/>
  <c r="G70" i="38"/>
  <c r="I190" i="38"/>
  <c r="G190" i="38"/>
  <c r="I270" i="38"/>
  <c r="I110" i="38"/>
  <c r="I230" i="38"/>
  <c r="I150" i="38"/>
  <c r="G245" i="33"/>
  <c r="J245" i="33"/>
  <c r="G165" i="33"/>
  <c r="H125" i="33"/>
  <c r="J125" i="33"/>
  <c r="I165" i="33"/>
  <c r="J230" i="27"/>
  <c r="I190" i="27"/>
  <c r="H190" i="27"/>
  <c r="H70" i="27"/>
  <c r="I230" i="27"/>
  <c r="G230" i="27"/>
  <c r="I90" i="38"/>
  <c r="I50" i="38"/>
  <c r="G130" i="38"/>
  <c r="G50" i="38"/>
  <c r="I210" i="38"/>
  <c r="I130" i="38"/>
  <c r="G170" i="38"/>
  <c r="H195" i="33"/>
  <c r="I75" i="33"/>
  <c r="H235" i="33"/>
  <c r="H115" i="33"/>
  <c r="G155" i="33"/>
  <c r="H35" i="33"/>
  <c r="H190" i="31"/>
  <c r="I200" i="33"/>
  <c r="H215" i="23"/>
  <c r="G55" i="23"/>
  <c r="G80" i="33"/>
  <c r="G115" i="33"/>
  <c r="I67" i="30"/>
  <c r="J67" i="30"/>
  <c r="H270" i="31"/>
  <c r="I190" i="31"/>
  <c r="I40" i="33"/>
  <c r="H80" i="33"/>
  <c r="J240" i="33"/>
  <c r="C229" i="25"/>
  <c r="AR5" i="34"/>
  <c r="M26" i="25" s="1"/>
  <c r="AR13" i="34"/>
  <c r="M26" i="33" s="1"/>
  <c r="G186" i="33" s="1"/>
  <c r="AR17" i="34"/>
  <c r="M26" i="39" s="1"/>
  <c r="AM119" i="35"/>
  <c r="AR16" i="34"/>
  <c r="M26" i="38" s="1"/>
  <c r="G106" i="38" s="1"/>
  <c r="AR10" i="34"/>
  <c r="M26" i="29" s="1"/>
  <c r="J186" i="29" s="1"/>
  <c r="AR6" i="34"/>
  <c r="M26" i="23" s="1"/>
  <c r="H226" i="23" s="1"/>
  <c r="J265" i="39"/>
  <c r="J225" i="39"/>
  <c r="H185" i="39"/>
  <c r="H265" i="39"/>
  <c r="J145" i="39"/>
  <c r="G145" i="39"/>
  <c r="H225" i="39"/>
  <c r="J185" i="39"/>
  <c r="H105" i="39"/>
  <c r="H65" i="39"/>
  <c r="H25" i="39"/>
  <c r="I145" i="39"/>
  <c r="H145" i="39"/>
  <c r="J105" i="39"/>
  <c r="J65" i="39"/>
  <c r="I105" i="39"/>
  <c r="I65" i="39"/>
  <c r="J25" i="39"/>
  <c r="G25" i="39"/>
  <c r="G65" i="39"/>
  <c r="I25" i="39"/>
  <c r="G105" i="39"/>
  <c r="I265" i="39"/>
  <c r="G265" i="39"/>
  <c r="I225" i="39"/>
  <c r="G225" i="39"/>
  <c r="I185" i="39"/>
  <c r="G185" i="39"/>
  <c r="C178" i="29"/>
  <c r="C18" i="29"/>
  <c r="C248" i="23"/>
  <c r="C8" i="23"/>
  <c r="C168" i="23"/>
  <c r="C33" i="38"/>
  <c r="C113" i="38"/>
  <c r="C279" i="33"/>
  <c r="C119" i="33"/>
  <c r="C9" i="23"/>
  <c r="C169" i="23"/>
  <c r="C48" i="39"/>
  <c r="C128" i="39"/>
  <c r="C168" i="39"/>
  <c r="C74" i="39"/>
  <c r="C234" i="39"/>
  <c r="J275" i="39"/>
  <c r="J235" i="39"/>
  <c r="H275" i="39"/>
  <c r="H235" i="39"/>
  <c r="H195" i="39"/>
  <c r="H155" i="39"/>
  <c r="H115" i="39"/>
  <c r="H75" i="39"/>
  <c r="H35" i="39"/>
  <c r="J195" i="39"/>
  <c r="I115" i="39"/>
  <c r="I75" i="39"/>
  <c r="I35" i="39"/>
  <c r="G115" i="39"/>
  <c r="G75" i="39"/>
  <c r="J155" i="39"/>
  <c r="J35" i="39"/>
  <c r="G35" i="39"/>
  <c r="J75" i="39"/>
  <c r="J115" i="39"/>
  <c r="I275" i="39"/>
  <c r="G155" i="39"/>
  <c r="I235" i="39"/>
  <c r="G275" i="39"/>
  <c r="I195" i="39"/>
  <c r="G235" i="39"/>
  <c r="I155" i="39"/>
  <c r="G195" i="39"/>
  <c r="C43" i="38"/>
  <c r="C178" i="33"/>
  <c r="C4" i="31"/>
  <c r="C124" i="31"/>
  <c r="C208" i="33"/>
  <c r="C168" i="33"/>
  <c r="C8" i="33"/>
  <c r="C54" i="29"/>
  <c r="C214" i="29"/>
  <c r="C258" i="23"/>
  <c r="C58" i="23"/>
  <c r="C124" i="39"/>
  <c r="C253" i="23"/>
  <c r="C133" i="23"/>
  <c r="C173" i="23"/>
  <c r="C269" i="27"/>
  <c r="C123" i="25"/>
  <c r="C83" i="25"/>
  <c r="AJ69" i="35"/>
  <c r="AJ70" i="35"/>
  <c r="AJ74" i="35"/>
  <c r="AJ77" i="35"/>
  <c r="AJ80" i="35"/>
  <c r="AJ81" i="35"/>
  <c r="AV120" i="35"/>
  <c r="AH95" i="35"/>
  <c r="W73" i="35" s="1"/>
  <c r="V73" i="35"/>
  <c r="C19" i="25"/>
  <c r="C69" i="31"/>
  <c r="C99" i="39"/>
  <c r="AW5" i="34"/>
  <c r="M31" i="25" s="1"/>
  <c r="AW17" i="34"/>
  <c r="M31" i="39" s="1"/>
  <c r="AW13" i="34"/>
  <c r="M31" i="33" s="1"/>
  <c r="H191" i="33" s="1"/>
  <c r="AW6" i="34"/>
  <c r="M31" i="23" s="1"/>
  <c r="H271" i="23" s="1"/>
  <c r="AR119" i="35"/>
  <c r="AW10" i="34"/>
  <c r="M31" i="29" s="1"/>
  <c r="I191" i="29" s="1"/>
  <c r="AW16" i="34"/>
  <c r="M31" i="38" s="1"/>
  <c r="H191" i="38" s="1"/>
  <c r="C178" i="39"/>
  <c r="C88" i="25"/>
  <c r="C248" i="25"/>
  <c r="C33" i="39"/>
  <c r="C249" i="38"/>
  <c r="C49" i="25"/>
  <c r="C213" i="38"/>
  <c r="C53" i="38"/>
  <c r="C74" i="25"/>
  <c r="C34" i="25"/>
  <c r="C203" i="39"/>
  <c r="C23" i="29"/>
  <c r="C94" i="25"/>
  <c r="C14" i="25"/>
  <c r="C174" i="25"/>
  <c r="C273" i="25"/>
  <c r="C123" i="23"/>
  <c r="C133" i="25"/>
  <c r="C253" i="25"/>
  <c r="AR99" i="35"/>
  <c r="AX8" i="34" s="1"/>
  <c r="M32" i="27" s="1"/>
  <c r="G232" i="27" s="1"/>
  <c r="AW8" i="34"/>
  <c r="M31" i="27" s="1"/>
  <c r="H231" i="27" s="1"/>
  <c r="C139" i="38"/>
  <c r="C98" i="38"/>
  <c r="AO72" i="35"/>
  <c r="BA100" i="35"/>
  <c r="C33" i="33"/>
  <c r="C189" i="38"/>
  <c r="C269" i="38"/>
  <c r="C69" i="38"/>
  <c r="C13" i="29"/>
  <c r="C93" i="29"/>
  <c r="C83" i="33"/>
  <c r="BG5" i="34"/>
  <c r="M41" i="25" s="1"/>
  <c r="BG17" i="34"/>
  <c r="M41" i="39" s="1"/>
  <c r="BG13" i="34"/>
  <c r="M41" i="33" s="1"/>
  <c r="G161" i="33" s="1"/>
  <c r="BG6" i="34"/>
  <c r="M41" i="23" s="1"/>
  <c r="BG10" i="34"/>
  <c r="M41" i="29" s="1"/>
  <c r="BB119" i="35"/>
  <c r="BG16" i="34"/>
  <c r="M41" i="38" s="1"/>
  <c r="G121" i="38" s="1"/>
  <c r="AR95" i="35"/>
  <c r="AG73" i="35" s="1"/>
  <c r="AF73" i="35"/>
  <c r="J255" i="39"/>
  <c r="H215" i="39"/>
  <c r="H175" i="39"/>
  <c r="H255" i="39"/>
  <c r="J215" i="39"/>
  <c r="J175" i="39"/>
  <c r="J135" i="39"/>
  <c r="H135" i="39"/>
  <c r="H95" i="39"/>
  <c r="H55" i="39"/>
  <c r="H15" i="39"/>
  <c r="I135" i="39"/>
  <c r="I95" i="39"/>
  <c r="I55" i="39"/>
  <c r="I15" i="39"/>
  <c r="G135" i="39"/>
  <c r="G95" i="39"/>
  <c r="G55" i="39"/>
  <c r="G15" i="39"/>
  <c r="J95" i="39"/>
  <c r="J55" i="39"/>
  <c r="J15" i="39"/>
  <c r="I255" i="39"/>
  <c r="G255" i="39"/>
  <c r="I215" i="39"/>
  <c r="G215" i="39"/>
  <c r="I175" i="39"/>
  <c r="G175" i="39"/>
  <c r="C143" i="23"/>
  <c r="C263" i="23"/>
  <c r="J245" i="39"/>
  <c r="H205" i="39"/>
  <c r="H165" i="39"/>
  <c r="H245" i="39"/>
  <c r="J125" i="39"/>
  <c r="J165" i="39"/>
  <c r="H85" i="39"/>
  <c r="H45" i="39"/>
  <c r="G125" i="39"/>
  <c r="I5" i="39"/>
  <c r="J85" i="39"/>
  <c r="I125" i="39"/>
  <c r="I45" i="39"/>
  <c r="H5" i="39"/>
  <c r="I85" i="39"/>
  <c r="G85" i="39"/>
  <c r="J45" i="39"/>
  <c r="G45" i="39"/>
  <c r="J5" i="39"/>
  <c r="J205" i="39"/>
  <c r="H125" i="39"/>
  <c r="G5" i="39"/>
  <c r="I245" i="39"/>
  <c r="G245" i="39"/>
  <c r="I205" i="39"/>
  <c r="G205" i="39"/>
  <c r="I165" i="39"/>
  <c r="G165" i="39"/>
  <c r="C233" i="29"/>
  <c r="AJ75" i="35"/>
  <c r="AV115" i="35"/>
  <c r="C223" i="38"/>
  <c r="C218" i="25"/>
  <c r="C58" i="25"/>
  <c r="C167" i="39"/>
  <c r="C207" i="25"/>
  <c r="C134" i="30"/>
  <c r="C254" i="30"/>
  <c r="C24" i="39"/>
  <c r="C264" i="39"/>
  <c r="C224" i="39"/>
  <c r="P72" i="35"/>
  <c r="AB100" i="35"/>
  <c r="C93" i="33"/>
  <c r="C133" i="33"/>
  <c r="C213" i="33"/>
  <c r="C119" i="39"/>
  <c r="C245" i="30"/>
  <c r="C5" i="30"/>
  <c r="C205" i="30"/>
  <c r="C165" i="31"/>
  <c r="C85" i="31"/>
  <c r="C54" i="39"/>
  <c r="C254" i="39"/>
  <c r="C63" i="39"/>
  <c r="C208" i="38"/>
  <c r="C128" i="38"/>
  <c r="C168" i="38"/>
  <c r="C248" i="38"/>
  <c r="C88" i="38"/>
  <c r="J260" i="39"/>
  <c r="H260" i="39"/>
  <c r="I220" i="39"/>
  <c r="I180" i="39"/>
  <c r="I260" i="39"/>
  <c r="G220" i="39"/>
  <c r="G180" i="39"/>
  <c r="G260" i="39"/>
  <c r="J220" i="39"/>
  <c r="J180" i="39"/>
  <c r="J140" i="39"/>
  <c r="I140" i="39"/>
  <c r="H100" i="39"/>
  <c r="H60" i="39"/>
  <c r="H20" i="39"/>
  <c r="H140" i="39"/>
  <c r="J100" i="39"/>
  <c r="J60" i="39"/>
  <c r="J20" i="39"/>
  <c r="H180" i="39"/>
  <c r="G140" i="39"/>
  <c r="I100" i="39"/>
  <c r="I60" i="39"/>
  <c r="G100" i="39"/>
  <c r="G60" i="39"/>
  <c r="I20" i="39"/>
  <c r="H220" i="39"/>
  <c r="G20" i="39"/>
  <c r="C83" i="38"/>
  <c r="C94" i="29"/>
  <c r="H270" i="39"/>
  <c r="H230" i="39"/>
  <c r="J270" i="39"/>
  <c r="J230" i="39"/>
  <c r="G270" i="39"/>
  <c r="G230" i="39"/>
  <c r="G190" i="39"/>
  <c r="I190" i="39"/>
  <c r="I270" i="39"/>
  <c r="J150" i="39"/>
  <c r="H190" i="39"/>
  <c r="H150" i="39"/>
  <c r="G150" i="39"/>
  <c r="H110" i="39"/>
  <c r="H70" i="39"/>
  <c r="H30" i="39"/>
  <c r="G110" i="39"/>
  <c r="G70" i="39"/>
  <c r="G30" i="39"/>
  <c r="I150" i="39"/>
  <c r="J110" i="39"/>
  <c r="J70" i="39"/>
  <c r="I230" i="39"/>
  <c r="I30" i="39"/>
  <c r="J190" i="39"/>
  <c r="I70" i="39"/>
  <c r="I110" i="39"/>
  <c r="J30" i="39"/>
  <c r="C144" i="25"/>
  <c r="C283" i="29"/>
  <c r="C143" i="25"/>
  <c r="C129" i="25"/>
  <c r="I35" i="33"/>
  <c r="J40" i="29"/>
  <c r="J120" i="29"/>
  <c r="J200" i="29"/>
  <c r="I240" i="29"/>
  <c r="H160" i="29"/>
  <c r="J280" i="29"/>
  <c r="G240" i="29"/>
  <c r="I55" i="23"/>
  <c r="G175" i="23"/>
  <c r="I15" i="23"/>
  <c r="G67" i="30"/>
  <c r="G27" i="30"/>
  <c r="G187" i="30"/>
  <c r="I267" i="30"/>
  <c r="I70" i="31"/>
  <c r="I150" i="31"/>
  <c r="H30" i="31"/>
  <c r="I30" i="31"/>
  <c r="H120" i="33"/>
  <c r="H25" i="38"/>
  <c r="J110" i="27"/>
  <c r="H20" i="23"/>
  <c r="J255" i="33"/>
  <c r="G45" i="33"/>
  <c r="H65" i="33"/>
  <c r="H230" i="38"/>
  <c r="J75" i="29"/>
  <c r="J115" i="29"/>
  <c r="G35" i="29"/>
  <c r="H75" i="29"/>
  <c r="J35" i="29"/>
  <c r="H235" i="29"/>
  <c r="J275" i="29"/>
  <c r="H275" i="29"/>
  <c r="I20" i="23"/>
  <c r="I220" i="23"/>
  <c r="H180" i="23"/>
  <c r="G20" i="23"/>
  <c r="G255" i="33"/>
  <c r="I175" i="33"/>
  <c r="J95" i="33"/>
  <c r="G55" i="33"/>
  <c r="H15" i="33"/>
  <c r="I15" i="33"/>
  <c r="G185" i="38"/>
  <c r="G65" i="38"/>
  <c r="G25" i="38"/>
  <c r="I145" i="38"/>
  <c r="I25" i="38"/>
  <c r="J105" i="38"/>
  <c r="H185" i="38"/>
  <c r="J145" i="33"/>
  <c r="H105" i="33"/>
  <c r="I185" i="33"/>
  <c r="J25" i="33"/>
  <c r="H185" i="33"/>
  <c r="I145" i="33"/>
  <c r="J225" i="33"/>
  <c r="H220" i="33"/>
  <c r="G20" i="33"/>
  <c r="J20" i="33"/>
  <c r="I220" i="33"/>
  <c r="I260" i="33"/>
  <c r="I20" i="33"/>
  <c r="G180" i="33"/>
  <c r="J220" i="33"/>
  <c r="G110" i="38"/>
  <c r="H70" i="38"/>
  <c r="G150" i="38"/>
  <c r="I85" i="33"/>
  <c r="H205" i="33"/>
  <c r="G125" i="33"/>
  <c r="G85" i="33"/>
  <c r="I5" i="33"/>
  <c r="J270" i="27"/>
  <c r="I70" i="27"/>
  <c r="H110" i="27"/>
  <c r="G270" i="27"/>
  <c r="H30" i="27"/>
  <c r="H130" i="38"/>
  <c r="H170" i="38"/>
  <c r="H10" i="38"/>
  <c r="G10" i="38"/>
  <c r="H250" i="38"/>
  <c r="J210" i="38"/>
  <c r="J130" i="38"/>
  <c r="G210" i="38"/>
  <c r="G35" i="33"/>
  <c r="J275" i="33"/>
  <c r="I115" i="33"/>
  <c r="J35" i="33"/>
  <c r="J75" i="33"/>
  <c r="I275" i="33"/>
  <c r="G110" i="27"/>
  <c r="I100" i="23"/>
  <c r="J230" i="38"/>
  <c r="G195" i="33"/>
  <c r="G227" i="30"/>
  <c r="G240" i="33"/>
  <c r="H160" i="33"/>
  <c r="J135" i="23"/>
  <c r="I135" i="23"/>
  <c r="H150" i="31"/>
  <c r="J95" i="23"/>
  <c r="H15" i="23"/>
  <c r="H280" i="33"/>
  <c r="I280" i="33"/>
  <c r="J235" i="33"/>
  <c r="J27" i="30"/>
  <c r="H27" i="30"/>
  <c r="G70" i="31"/>
  <c r="G190" i="31"/>
  <c r="G120" i="33"/>
  <c r="G200" i="33"/>
  <c r="G160" i="33"/>
  <c r="H200" i="33"/>
  <c r="C189" i="39"/>
  <c r="C269" i="39"/>
  <c r="C189" i="25"/>
  <c r="C29" i="25"/>
  <c r="I25" i="25"/>
  <c r="H105" i="25"/>
  <c r="H65" i="25"/>
  <c r="H145" i="25"/>
  <c r="G145" i="25"/>
  <c r="H185" i="25"/>
  <c r="H25" i="25"/>
  <c r="G65" i="25"/>
  <c r="G185" i="25"/>
  <c r="G105" i="25"/>
  <c r="J145" i="25"/>
  <c r="G25" i="25"/>
  <c r="H265" i="25"/>
  <c r="G225" i="25"/>
  <c r="I145" i="25"/>
  <c r="J265" i="25"/>
  <c r="J225" i="25"/>
  <c r="J105" i="25"/>
  <c r="G265" i="25"/>
  <c r="J65" i="25"/>
  <c r="J25" i="25"/>
  <c r="I225" i="25"/>
  <c r="I265" i="25"/>
  <c r="I105" i="25"/>
  <c r="I185" i="25"/>
  <c r="H225" i="25"/>
  <c r="I65" i="25"/>
  <c r="J185" i="25"/>
  <c r="C138" i="29"/>
  <c r="C153" i="38"/>
  <c r="C193" i="38"/>
  <c r="C39" i="33"/>
  <c r="C199" i="33"/>
  <c r="C129" i="23"/>
  <c r="C89" i="23"/>
  <c r="C249" i="23"/>
  <c r="C88" i="39"/>
  <c r="C208" i="39"/>
  <c r="C114" i="39"/>
  <c r="C274" i="39"/>
  <c r="H280" i="30"/>
  <c r="J80" i="30"/>
  <c r="I240" i="30"/>
  <c r="G240" i="30"/>
  <c r="G120" i="30"/>
  <c r="I40" i="30"/>
  <c r="G160" i="30"/>
  <c r="H200" i="30"/>
  <c r="I160" i="30"/>
  <c r="I280" i="30"/>
  <c r="J240" i="30"/>
  <c r="G280" i="30"/>
  <c r="J40" i="30"/>
  <c r="G80" i="30"/>
  <c r="I120" i="30"/>
  <c r="H240" i="30"/>
  <c r="I200" i="30"/>
  <c r="J160" i="30"/>
  <c r="G40" i="30"/>
  <c r="H40" i="30"/>
  <c r="J200" i="30"/>
  <c r="J280" i="30"/>
  <c r="H80" i="30"/>
  <c r="G200" i="30"/>
  <c r="J120" i="30"/>
  <c r="H120" i="30"/>
  <c r="H160" i="30"/>
  <c r="I80" i="30"/>
  <c r="C203" i="38"/>
  <c r="C243" i="38"/>
  <c r="P75" i="35"/>
  <c r="AB115" i="35"/>
  <c r="C164" i="31"/>
  <c r="C244" i="31"/>
  <c r="C88" i="33"/>
  <c r="C174" i="29"/>
  <c r="C113" i="23"/>
  <c r="C178" i="23"/>
  <c r="C18" i="23"/>
  <c r="C138" i="23"/>
  <c r="C244" i="39"/>
  <c r="C213" i="23"/>
  <c r="C53" i="23"/>
  <c r="C109" i="27"/>
  <c r="C189" i="27"/>
  <c r="C203" i="25"/>
  <c r="C163" i="25"/>
  <c r="P74" i="35"/>
  <c r="P77" i="35"/>
  <c r="P80" i="35"/>
  <c r="P69" i="35"/>
  <c r="P81" i="35"/>
  <c r="P70" i="35"/>
  <c r="AB120" i="35"/>
  <c r="C179" i="25"/>
  <c r="C219" i="25"/>
  <c r="C109" i="31"/>
  <c r="C219" i="39"/>
  <c r="AE75" i="35"/>
  <c r="AQ115" i="35"/>
  <c r="G110" i="25"/>
  <c r="H230" i="25"/>
  <c r="I110" i="25"/>
  <c r="G70" i="25"/>
  <c r="H70" i="25"/>
  <c r="J110" i="25"/>
  <c r="H30" i="25"/>
  <c r="G190" i="25"/>
  <c r="H110" i="25"/>
  <c r="H150" i="25"/>
  <c r="G150" i="25"/>
  <c r="J30" i="25"/>
  <c r="G230" i="25"/>
  <c r="I230" i="25"/>
  <c r="J150" i="25"/>
  <c r="I190" i="25"/>
  <c r="G270" i="25"/>
  <c r="J230" i="25"/>
  <c r="I30" i="25"/>
  <c r="I270" i="25"/>
  <c r="J270" i="25"/>
  <c r="J190" i="25"/>
  <c r="I150" i="25"/>
  <c r="J70" i="25"/>
  <c r="H270" i="25"/>
  <c r="I70" i="25"/>
  <c r="G30" i="25"/>
  <c r="H190" i="25"/>
  <c r="C64" i="25"/>
  <c r="C184" i="25"/>
  <c r="C264" i="25"/>
  <c r="C24" i="25"/>
  <c r="C18" i="39"/>
  <c r="C218" i="39"/>
  <c r="C128" i="25"/>
  <c r="C8" i="25"/>
  <c r="C193" i="39"/>
  <c r="C273" i="39"/>
  <c r="C243" i="29"/>
  <c r="C223" i="25"/>
  <c r="C63" i="25"/>
  <c r="C23" i="25"/>
  <c r="C263" i="25"/>
  <c r="C89" i="38"/>
  <c r="C89" i="25"/>
  <c r="C249" i="25"/>
  <c r="C253" i="38"/>
  <c r="C93" i="38"/>
  <c r="C114" i="25"/>
  <c r="C234" i="25"/>
  <c r="C283" i="39"/>
  <c r="C123" i="39"/>
  <c r="AM95" i="35"/>
  <c r="AB73" i="35" s="1"/>
  <c r="AA73" i="35"/>
  <c r="C233" i="25"/>
  <c r="C43" i="23"/>
  <c r="C203" i="23"/>
  <c r="C163" i="23"/>
  <c r="C173" i="25"/>
  <c r="AJ71" i="35"/>
  <c r="AV105" i="35"/>
  <c r="AO76" i="35"/>
  <c r="BA110" i="35"/>
  <c r="C59" i="38"/>
  <c r="C179" i="38"/>
  <c r="C99" i="38"/>
  <c r="AC17" i="34"/>
  <c r="M11" i="39" s="1"/>
  <c r="AC13" i="34"/>
  <c r="M11" i="33" s="1"/>
  <c r="I131" i="33" s="1"/>
  <c r="AC5" i="34"/>
  <c r="M11" i="25" s="1"/>
  <c r="H211" i="25" s="1"/>
  <c r="AC10" i="34"/>
  <c r="M11" i="29" s="1"/>
  <c r="G131" i="29" s="1"/>
  <c r="AC16" i="34"/>
  <c r="M11" i="38" s="1"/>
  <c r="G51" i="38" s="1"/>
  <c r="AC6" i="34"/>
  <c r="M11" i="23" s="1"/>
  <c r="G211" i="23" s="1"/>
  <c r="X119" i="35"/>
  <c r="H250" i="39"/>
  <c r="J250" i="39"/>
  <c r="G210" i="39"/>
  <c r="G170" i="39"/>
  <c r="G250" i="39"/>
  <c r="I210" i="39"/>
  <c r="I170" i="39"/>
  <c r="I250" i="39"/>
  <c r="H210" i="39"/>
  <c r="H170" i="39"/>
  <c r="J130" i="39"/>
  <c r="J210" i="39"/>
  <c r="G130" i="39"/>
  <c r="H90" i="39"/>
  <c r="H50" i="39"/>
  <c r="H10" i="39"/>
  <c r="H130" i="39"/>
  <c r="G90" i="39"/>
  <c r="G50" i="39"/>
  <c r="G10" i="39"/>
  <c r="J170" i="39"/>
  <c r="J50" i="39"/>
  <c r="J90" i="39"/>
  <c r="J10" i="39"/>
  <c r="I130" i="39"/>
  <c r="I90" i="39"/>
  <c r="I10" i="39"/>
  <c r="I50" i="39"/>
  <c r="C258" i="38"/>
  <c r="C218" i="38"/>
  <c r="C48" i="29"/>
  <c r="C113" i="33"/>
  <c r="C73" i="33"/>
  <c r="C193" i="33"/>
  <c r="C29" i="38"/>
  <c r="C173" i="29"/>
  <c r="C133" i="29"/>
  <c r="C253" i="29"/>
  <c r="AW95" i="35"/>
  <c r="AL73" i="35" s="1"/>
  <c r="AK73" i="35"/>
  <c r="C243" i="33"/>
  <c r="C173" i="39"/>
  <c r="C23" i="33"/>
  <c r="C103" i="33"/>
  <c r="C130" i="26"/>
  <c r="H175" i="25"/>
  <c r="H135" i="25"/>
  <c r="G255" i="25"/>
  <c r="G15" i="25"/>
  <c r="H15" i="25"/>
  <c r="H95" i="25"/>
  <c r="H215" i="25"/>
  <c r="G135" i="25"/>
  <c r="G175" i="25"/>
  <c r="I175" i="25"/>
  <c r="J175" i="25"/>
  <c r="I215" i="25"/>
  <c r="J215" i="25"/>
  <c r="G55" i="25"/>
  <c r="G215" i="25"/>
  <c r="G95" i="25"/>
  <c r="I95" i="25"/>
  <c r="J95" i="25"/>
  <c r="I135" i="25"/>
  <c r="J135" i="25"/>
  <c r="H255" i="25"/>
  <c r="J15" i="25"/>
  <c r="J55" i="25"/>
  <c r="H55" i="25"/>
  <c r="I255" i="25"/>
  <c r="I15" i="25"/>
  <c r="I55" i="25"/>
  <c r="J255" i="25"/>
  <c r="AE71" i="35"/>
  <c r="AQ105" i="35"/>
  <c r="C183" i="23"/>
  <c r="C223" i="23"/>
  <c r="G85" i="25"/>
  <c r="H245" i="25"/>
  <c r="G165" i="25"/>
  <c r="H125" i="25"/>
  <c r="G205" i="25"/>
  <c r="G125" i="25"/>
  <c r="H205" i="25"/>
  <c r="G45" i="25"/>
  <c r="H45" i="25"/>
  <c r="G5" i="25"/>
  <c r="G245" i="25"/>
  <c r="H5" i="25"/>
  <c r="I245" i="25"/>
  <c r="J245" i="25"/>
  <c r="H165" i="25"/>
  <c r="H85" i="25"/>
  <c r="I165" i="25"/>
  <c r="J165" i="25"/>
  <c r="I205" i="25"/>
  <c r="J205" i="25"/>
  <c r="I85" i="25"/>
  <c r="I125" i="25"/>
  <c r="I5" i="25"/>
  <c r="J125" i="25"/>
  <c r="I45" i="25"/>
  <c r="J45" i="25"/>
  <c r="J85" i="25"/>
  <c r="J5" i="25"/>
  <c r="C143" i="38"/>
  <c r="C98" i="25"/>
  <c r="C138" i="25"/>
  <c r="C127" i="39"/>
  <c r="C47" i="39"/>
  <c r="C7" i="25"/>
  <c r="C174" i="30"/>
  <c r="C54" i="30"/>
  <c r="C104" i="39"/>
  <c r="C253" i="33"/>
  <c r="C53" i="33"/>
  <c r="C279" i="39"/>
  <c r="C39" i="39"/>
  <c r="AO69" i="35"/>
  <c r="AO70" i="35"/>
  <c r="AO74" i="35"/>
  <c r="AO81" i="35"/>
  <c r="AO80" i="35"/>
  <c r="AO77" i="35"/>
  <c r="BA120" i="35"/>
  <c r="X94" i="35"/>
  <c r="AC9" i="34"/>
  <c r="I171" i="28" s="1"/>
  <c r="C45" i="30"/>
  <c r="C205" i="31"/>
  <c r="C125" i="31"/>
  <c r="AE72" i="35"/>
  <c r="AQ100" i="35"/>
  <c r="C103" i="39"/>
  <c r="C143" i="39"/>
  <c r="AR94" i="35"/>
  <c r="AX9" i="34" s="1"/>
  <c r="I152" i="28" s="1"/>
  <c r="AW9" i="34"/>
  <c r="G231" i="28" s="1"/>
  <c r="C8" i="38"/>
  <c r="AO75" i="35"/>
  <c r="BA115" i="35"/>
  <c r="H20" i="25"/>
  <c r="H140" i="25"/>
  <c r="I220" i="25"/>
  <c r="I60" i="25"/>
  <c r="J220" i="25"/>
  <c r="J60" i="25"/>
  <c r="H100" i="25"/>
  <c r="H60" i="25"/>
  <c r="I180" i="25"/>
  <c r="I20" i="25"/>
  <c r="J180" i="25"/>
  <c r="J20" i="25"/>
  <c r="G60" i="25"/>
  <c r="G100" i="25"/>
  <c r="G20" i="25"/>
  <c r="H220" i="25"/>
  <c r="G260" i="25"/>
  <c r="I140" i="25"/>
  <c r="J140" i="25"/>
  <c r="H180" i="25"/>
  <c r="G140" i="25"/>
  <c r="J260" i="25"/>
  <c r="J100" i="25"/>
  <c r="G180" i="25"/>
  <c r="G220" i="25"/>
  <c r="H260" i="25"/>
  <c r="I100" i="25"/>
  <c r="I260" i="25"/>
  <c r="C218" i="29"/>
  <c r="C88" i="23"/>
  <c r="C128" i="33"/>
  <c r="C273" i="23"/>
  <c r="C149" i="31"/>
  <c r="K72" i="35"/>
  <c r="W100" i="35"/>
  <c r="K75" i="35"/>
  <c r="W115" i="35"/>
  <c r="C129" i="38"/>
  <c r="C173" i="38"/>
  <c r="C63" i="29"/>
  <c r="J252" i="26"/>
  <c r="H52" i="26"/>
  <c r="H252" i="26"/>
  <c r="J212" i="26"/>
  <c r="I52" i="26"/>
  <c r="H132" i="26"/>
  <c r="H172" i="26"/>
  <c r="H92" i="26"/>
  <c r="I212" i="26"/>
  <c r="H12" i="26"/>
  <c r="I172" i="26"/>
  <c r="G172" i="26"/>
  <c r="I252" i="26"/>
  <c r="I92" i="26"/>
  <c r="I132" i="26"/>
  <c r="G92" i="26"/>
  <c r="G52" i="26"/>
  <c r="H212" i="26"/>
  <c r="I12" i="26"/>
  <c r="J12" i="26"/>
  <c r="J172" i="26"/>
  <c r="J132" i="26"/>
  <c r="J52" i="26"/>
  <c r="G212" i="26"/>
  <c r="G132" i="26"/>
  <c r="J92" i="26"/>
  <c r="G252" i="26"/>
  <c r="G12" i="26"/>
  <c r="K69" i="35"/>
  <c r="K74" i="35"/>
  <c r="K77" i="35"/>
  <c r="K80" i="35"/>
  <c r="K81" i="35"/>
  <c r="K70" i="35"/>
  <c r="W120" i="35"/>
  <c r="C208" i="29"/>
  <c r="Z72" i="35"/>
  <c r="AL100" i="35"/>
  <c r="I195" i="33"/>
  <c r="I80" i="29"/>
  <c r="I280" i="29"/>
  <c r="H80" i="29"/>
  <c r="G80" i="29"/>
  <c r="H120" i="29"/>
  <c r="I40" i="29"/>
  <c r="H280" i="29"/>
  <c r="I255" i="23"/>
  <c r="G215" i="23"/>
  <c r="J215" i="23"/>
  <c r="I187" i="30"/>
  <c r="G267" i="30"/>
  <c r="H147" i="30"/>
  <c r="J107" i="30"/>
  <c r="H267" i="30"/>
  <c r="G230" i="31"/>
  <c r="H110" i="31"/>
  <c r="J280" i="33"/>
  <c r="J150" i="27"/>
  <c r="I60" i="23"/>
  <c r="G145" i="33"/>
  <c r="G265" i="38"/>
  <c r="J70" i="27"/>
  <c r="J195" i="29"/>
  <c r="G75" i="29"/>
  <c r="H35" i="29"/>
  <c r="I35" i="29"/>
  <c r="H155" i="29"/>
  <c r="I115" i="29"/>
  <c r="H100" i="23"/>
  <c r="H220" i="23"/>
  <c r="G60" i="23"/>
  <c r="H140" i="23"/>
  <c r="J220" i="23"/>
  <c r="J15" i="33"/>
  <c r="J175" i="33"/>
  <c r="G215" i="33"/>
  <c r="J55" i="33"/>
  <c r="I135" i="33"/>
  <c r="H255" i="33"/>
  <c r="I225" i="38"/>
  <c r="G145" i="38"/>
  <c r="J145" i="38"/>
  <c r="J185" i="38"/>
  <c r="H145" i="38"/>
  <c r="H265" i="38"/>
  <c r="G105" i="38"/>
  <c r="J185" i="33"/>
  <c r="G25" i="33"/>
  <c r="H145" i="33"/>
  <c r="G225" i="33"/>
  <c r="J105" i="33"/>
  <c r="I265" i="33"/>
  <c r="H140" i="33"/>
  <c r="J260" i="33"/>
  <c r="H20" i="33"/>
  <c r="J100" i="33"/>
  <c r="J140" i="33"/>
  <c r="G260" i="33"/>
  <c r="H110" i="38"/>
  <c r="J270" i="38"/>
  <c r="J30" i="38"/>
  <c r="G230" i="38"/>
  <c r="J190" i="38"/>
  <c r="J70" i="38"/>
  <c r="H30" i="38"/>
  <c r="H85" i="33"/>
  <c r="I245" i="33"/>
  <c r="H5" i="33"/>
  <c r="J45" i="33"/>
  <c r="J85" i="33"/>
  <c r="J205" i="33"/>
  <c r="G150" i="27"/>
  <c r="I150" i="27"/>
  <c r="I270" i="27"/>
  <c r="J30" i="27"/>
  <c r="H50" i="38"/>
  <c r="I170" i="38"/>
  <c r="J50" i="38"/>
  <c r="H210" i="38"/>
  <c r="J10" i="38"/>
  <c r="J195" i="33"/>
  <c r="H275" i="33"/>
  <c r="G30" i="27"/>
  <c r="H260" i="23"/>
  <c r="G190" i="27"/>
  <c r="I230" i="31"/>
  <c r="J155" i="33"/>
  <c r="G270" i="31"/>
  <c r="J200" i="33"/>
  <c r="J15" i="23"/>
  <c r="J55" i="23"/>
  <c r="I107" i="30"/>
  <c r="I147" i="30"/>
  <c r="G147" i="30"/>
  <c r="J270" i="31"/>
  <c r="G150" i="31"/>
  <c r="J80" i="33"/>
  <c r="J40" i="33"/>
  <c r="I80" i="33"/>
  <c r="C69" i="39"/>
  <c r="C149" i="39"/>
  <c r="C269" i="25"/>
  <c r="C109" i="25"/>
  <c r="AC114" i="35"/>
  <c r="AI11" i="34" s="1"/>
  <c r="AH11" i="34"/>
  <c r="C58" i="29"/>
  <c r="C258" i="29"/>
  <c r="C208" i="23"/>
  <c r="C73" i="38"/>
  <c r="C273" i="38"/>
  <c r="C233" i="38"/>
  <c r="C79" i="33"/>
  <c r="C159" i="33"/>
  <c r="P71" i="35"/>
  <c r="AB105" i="35"/>
  <c r="C8" i="39"/>
  <c r="BB5" i="34"/>
  <c r="M36" i="25" s="1"/>
  <c r="BB17" i="34"/>
  <c r="M36" i="39" s="1"/>
  <c r="BB13" i="34"/>
  <c r="M36" i="33" s="1"/>
  <c r="BB16" i="34"/>
  <c r="M36" i="38" s="1"/>
  <c r="BB10" i="34"/>
  <c r="M36" i="29" s="1"/>
  <c r="BB6" i="34"/>
  <c r="M36" i="23" s="1"/>
  <c r="AW119" i="35"/>
  <c r="BB114" i="35"/>
  <c r="BH11" i="34" s="1"/>
  <c r="BG11" i="34"/>
  <c r="C123" i="38"/>
  <c r="C163" i="38"/>
  <c r="C218" i="33"/>
  <c r="C138" i="33"/>
  <c r="C204" i="31"/>
  <c r="C44" i="31"/>
  <c r="C48" i="33"/>
  <c r="C134" i="29"/>
  <c r="C233" i="23"/>
  <c r="C73" i="23"/>
  <c r="C193" i="23"/>
  <c r="C153" i="23"/>
  <c r="C98" i="23"/>
  <c r="C4" i="39"/>
  <c r="C164" i="39"/>
  <c r="C93" i="23"/>
  <c r="C229" i="27"/>
  <c r="C283" i="25"/>
  <c r="C259" i="25"/>
  <c r="C29" i="31"/>
  <c r="C229" i="31"/>
  <c r="C189" i="31"/>
  <c r="AM11" i="34"/>
  <c r="H21" i="30" s="1"/>
  <c r="AH114" i="35"/>
  <c r="AN11" i="34" s="1"/>
  <c r="I222" i="30" s="1"/>
  <c r="C139" i="39"/>
  <c r="G190" i="29"/>
  <c r="H230" i="29"/>
  <c r="C104" i="25"/>
  <c r="C58" i="39"/>
  <c r="C258" i="39"/>
  <c r="C48" i="25"/>
  <c r="C168" i="25"/>
  <c r="C153" i="39"/>
  <c r="C123" i="29"/>
  <c r="C163" i="29"/>
  <c r="C183" i="25"/>
  <c r="C209" i="38"/>
  <c r="C209" i="25"/>
  <c r="C9" i="25"/>
  <c r="C13" i="38"/>
  <c r="C133" i="38"/>
  <c r="C194" i="25"/>
  <c r="C274" i="25"/>
  <c r="C43" i="39"/>
  <c r="C83" i="39"/>
  <c r="C223" i="29"/>
  <c r="C263" i="29"/>
  <c r="C103" i="29"/>
  <c r="J51" i="26"/>
  <c r="I131" i="26"/>
  <c r="I51" i="26"/>
  <c r="I11" i="26"/>
  <c r="H211" i="26"/>
  <c r="H11" i="26"/>
  <c r="H51" i="26"/>
  <c r="G51" i="26"/>
  <c r="G211" i="26"/>
  <c r="H171" i="26"/>
  <c r="J171" i="26"/>
  <c r="J91" i="26"/>
  <c r="I211" i="26"/>
  <c r="J251" i="26"/>
  <c r="H91" i="26"/>
  <c r="G91" i="26"/>
  <c r="G131" i="26"/>
  <c r="I251" i="26"/>
  <c r="G251" i="26"/>
  <c r="J11" i="26"/>
  <c r="J211" i="26"/>
  <c r="G11" i="26"/>
  <c r="G171" i="26"/>
  <c r="H131" i="26"/>
  <c r="I91" i="26"/>
  <c r="J131" i="26"/>
  <c r="I171" i="26"/>
  <c r="H251" i="26"/>
  <c r="C214" i="25"/>
  <c r="C254" i="25"/>
  <c r="C73" i="25"/>
  <c r="C33" i="25"/>
  <c r="C113" i="25"/>
  <c r="C193" i="25"/>
  <c r="AJ72" i="35"/>
  <c r="AV100" i="35"/>
  <c r="C83" i="23"/>
  <c r="Z75" i="35"/>
  <c r="AL115" i="35"/>
  <c r="AW94" i="35"/>
  <c r="BC9" i="34" s="1"/>
  <c r="G277" i="28" s="1"/>
  <c r="BB9" i="34"/>
  <c r="C93" i="25"/>
  <c r="C13" i="25"/>
  <c r="C213" i="25"/>
  <c r="AE69" i="35"/>
  <c r="AE70" i="35"/>
  <c r="AE81" i="35"/>
  <c r="AE80" i="35"/>
  <c r="AE74" i="35"/>
  <c r="AE77" i="35"/>
  <c r="AQ120" i="35"/>
  <c r="C19" i="38"/>
  <c r="C219" i="38"/>
  <c r="AR109" i="35"/>
  <c r="AX12" i="34" s="1"/>
  <c r="AW12" i="34"/>
  <c r="G151" i="31" s="1"/>
  <c r="H90" i="33"/>
  <c r="H50" i="33"/>
  <c r="G250" i="33"/>
  <c r="H210" i="33"/>
  <c r="I170" i="33"/>
  <c r="J250" i="33"/>
  <c r="H170" i="33"/>
  <c r="I250" i="33"/>
  <c r="I50" i="33"/>
  <c r="I10" i="33"/>
  <c r="G90" i="33"/>
  <c r="I90" i="33"/>
  <c r="J170" i="33"/>
  <c r="J210" i="33"/>
  <c r="G130" i="33"/>
  <c r="J90" i="33"/>
  <c r="G50" i="33"/>
  <c r="H250" i="33"/>
  <c r="H130" i="33"/>
  <c r="I130" i="33"/>
  <c r="J130" i="33"/>
  <c r="J50" i="33"/>
  <c r="G210" i="33"/>
  <c r="I210" i="33"/>
  <c r="G10" i="33"/>
  <c r="G170" i="33"/>
  <c r="H10" i="33"/>
  <c r="J10" i="33"/>
  <c r="C58" i="38"/>
  <c r="C18" i="38"/>
  <c r="C128" i="29"/>
  <c r="C233" i="33"/>
  <c r="C153" i="33"/>
  <c r="C229" i="38"/>
  <c r="U72" i="35"/>
  <c r="AG100" i="35"/>
  <c r="C213" i="29"/>
  <c r="C43" i="33"/>
  <c r="J280" i="39"/>
  <c r="J240" i="39"/>
  <c r="H280" i="39"/>
  <c r="H240" i="39"/>
  <c r="I280" i="39"/>
  <c r="I240" i="39"/>
  <c r="I200" i="39"/>
  <c r="G200" i="39"/>
  <c r="G160" i="39"/>
  <c r="G240" i="39"/>
  <c r="I160" i="39"/>
  <c r="J120" i="39"/>
  <c r="G280" i="39"/>
  <c r="J200" i="39"/>
  <c r="H200" i="39"/>
  <c r="J160" i="39"/>
  <c r="I120" i="39"/>
  <c r="H80" i="39"/>
  <c r="H40" i="39"/>
  <c r="J80" i="39"/>
  <c r="J40" i="39"/>
  <c r="I80" i="39"/>
  <c r="H160" i="39"/>
  <c r="G40" i="39"/>
  <c r="H120" i="39"/>
  <c r="G80" i="39"/>
  <c r="G120" i="39"/>
  <c r="I40" i="39"/>
  <c r="C209" i="39"/>
  <c r="C9" i="39"/>
  <c r="C49" i="39"/>
  <c r="C53" i="39"/>
  <c r="AB95" i="35"/>
  <c r="P73" i="35"/>
  <c r="C183" i="33"/>
  <c r="C90" i="26"/>
  <c r="C170" i="26"/>
  <c r="AH5" i="34"/>
  <c r="M16" i="25" s="1"/>
  <c r="AH13" i="34"/>
  <c r="M16" i="33" s="1"/>
  <c r="AH17" i="34"/>
  <c r="M16" i="39" s="1"/>
  <c r="AH6" i="34"/>
  <c r="M16" i="23" s="1"/>
  <c r="H96" i="23" s="1"/>
  <c r="AC119" i="35"/>
  <c r="AH16" i="34"/>
  <c r="M16" i="38" s="1"/>
  <c r="AH10" i="34"/>
  <c r="M16" i="29" s="1"/>
  <c r="H176" i="29" s="1"/>
  <c r="C193" i="29"/>
  <c r="C103" i="38"/>
  <c r="C183" i="38"/>
  <c r="C207" i="39"/>
  <c r="C7" i="39"/>
  <c r="C87" i="39"/>
  <c r="C247" i="25"/>
  <c r="C167" i="25"/>
  <c r="C144" i="39"/>
  <c r="C199" i="39"/>
  <c r="U70" i="35"/>
  <c r="U69" i="35"/>
  <c r="U81" i="35"/>
  <c r="U74" i="35"/>
  <c r="U77" i="35"/>
  <c r="U80" i="35"/>
  <c r="AG120" i="35"/>
  <c r="C85" i="30"/>
  <c r="C245" i="31"/>
  <c r="C134" i="39"/>
  <c r="C174" i="39"/>
  <c r="C183" i="39"/>
  <c r="C263" i="39"/>
  <c r="AM5" i="34"/>
  <c r="M21" i="25" s="1"/>
  <c r="AM17" i="34"/>
  <c r="M21" i="39" s="1"/>
  <c r="AM13" i="34"/>
  <c r="M21" i="33" s="1"/>
  <c r="H261" i="33" s="1"/>
  <c r="AM10" i="34"/>
  <c r="M21" i="29" s="1"/>
  <c r="H101" i="29" s="1"/>
  <c r="AM16" i="34"/>
  <c r="M21" i="38" s="1"/>
  <c r="H21" i="38" s="1"/>
  <c r="AM6" i="34"/>
  <c r="M21" i="23" s="1"/>
  <c r="G61" i="23" s="1"/>
  <c r="AH119" i="35"/>
  <c r="C165" i="32"/>
  <c r="C211" i="32"/>
  <c r="C256" i="32"/>
  <c r="C160" i="26"/>
  <c r="C190" i="32"/>
  <c r="C16" i="32"/>
  <c r="C201" i="26"/>
  <c r="C60" i="26"/>
  <c r="C162" i="26"/>
  <c r="C100" i="29"/>
  <c r="C220" i="26"/>
  <c r="C240" i="32"/>
  <c r="C50" i="32"/>
  <c r="C75" i="32"/>
  <c r="C176" i="32"/>
  <c r="C217" i="32"/>
  <c r="C175" i="32"/>
  <c r="C91" i="32"/>
  <c r="C200" i="26"/>
  <c r="C41" i="27"/>
  <c r="C170" i="27"/>
  <c r="C212" i="32"/>
  <c r="C130" i="32"/>
  <c r="C15" i="32"/>
  <c r="C35" i="32"/>
  <c r="C270" i="32"/>
  <c r="C132" i="32"/>
  <c r="C51" i="32"/>
  <c r="C50" i="27"/>
  <c r="C280" i="28"/>
  <c r="C160" i="28"/>
  <c r="C110" i="32"/>
  <c r="C70" i="32"/>
  <c r="C241" i="27"/>
  <c r="C145" i="27"/>
  <c r="C100" i="27"/>
  <c r="C90" i="27"/>
  <c r="C282" i="26"/>
  <c r="C250" i="27"/>
  <c r="C205" i="28"/>
  <c r="C200" i="31"/>
  <c r="C37" i="31"/>
  <c r="C197" i="31"/>
  <c r="C117" i="31"/>
  <c r="C57" i="32"/>
  <c r="C97" i="32"/>
  <c r="C195" i="32"/>
  <c r="C120" i="32"/>
  <c r="C90" i="32"/>
  <c r="C210" i="32"/>
  <c r="C30" i="32"/>
  <c r="C5" i="32"/>
  <c r="C125" i="32"/>
  <c r="C17" i="32"/>
  <c r="C137" i="32"/>
  <c r="C177" i="32"/>
  <c r="C135" i="32"/>
  <c r="C55" i="32"/>
  <c r="C255" i="32"/>
  <c r="C80" i="32"/>
  <c r="C160" i="32"/>
  <c r="C115" i="32"/>
  <c r="C11" i="32"/>
  <c r="C131" i="32"/>
  <c r="C92" i="32"/>
  <c r="C155" i="32"/>
  <c r="C205" i="32"/>
  <c r="C96" i="32"/>
  <c r="C52" i="32"/>
  <c r="C171" i="32"/>
  <c r="C12" i="32"/>
  <c r="C40" i="32"/>
  <c r="C170" i="32"/>
  <c r="C275" i="32"/>
  <c r="C136" i="32"/>
  <c r="C245" i="32"/>
  <c r="C257" i="32"/>
  <c r="C95" i="32"/>
  <c r="C230" i="32"/>
  <c r="C250" i="32"/>
  <c r="C10" i="32"/>
  <c r="C85" i="32"/>
  <c r="C45" i="32"/>
  <c r="C215" i="32"/>
  <c r="C252" i="32"/>
  <c r="C216" i="32"/>
  <c r="C172" i="32"/>
  <c r="C251" i="32"/>
  <c r="C150" i="32"/>
  <c r="C235" i="32"/>
  <c r="C200" i="32"/>
  <c r="C280" i="32"/>
  <c r="C135" i="31"/>
  <c r="C255" i="31"/>
  <c r="C95" i="31"/>
  <c r="C237" i="31"/>
  <c r="C277" i="31"/>
  <c r="C276" i="31"/>
  <c r="C236" i="31"/>
  <c r="C215" i="31"/>
  <c r="C77" i="31"/>
  <c r="C156" i="31"/>
  <c r="C116" i="31"/>
  <c r="C175" i="31"/>
  <c r="C196" i="31"/>
  <c r="C157" i="31"/>
  <c r="C76" i="31"/>
  <c r="C36" i="31"/>
  <c r="C15" i="31"/>
  <c r="C55" i="31"/>
  <c r="C45" i="29"/>
  <c r="C125" i="29"/>
  <c r="C165" i="29"/>
  <c r="C205" i="29"/>
  <c r="C5" i="28"/>
  <c r="C80" i="28"/>
  <c r="C125" i="28"/>
  <c r="C85" i="28"/>
  <c r="C45" i="28"/>
  <c r="C165" i="28"/>
  <c r="C265" i="28"/>
  <c r="C245" i="28"/>
  <c r="C40" i="28"/>
  <c r="C282" i="27"/>
  <c r="C60" i="27"/>
  <c r="C81" i="27"/>
  <c r="C130" i="27"/>
  <c r="C180" i="27"/>
  <c r="C242" i="27"/>
  <c r="C202" i="27"/>
  <c r="C162" i="27"/>
  <c r="C65" i="27"/>
  <c r="C225" i="27"/>
  <c r="C210" i="27"/>
  <c r="C25" i="27"/>
  <c r="C140" i="27"/>
  <c r="C42" i="27"/>
  <c r="C105" i="27"/>
  <c r="C122" i="27"/>
  <c r="C201" i="27"/>
  <c r="C82" i="27"/>
  <c r="C265" i="27"/>
  <c r="C185" i="27"/>
  <c r="C20" i="27"/>
  <c r="C161" i="27"/>
  <c r="C121" i="27"/>
  <c r="C281" i="27"/>
  <c r="C10" i="27"/>
  <c r="C80" i="26"/>
  <c r="C180" i="26"/>
  <c r="C161" i="26"/>
  <c r="C122" i="26"/>
  <c r="C202" i="26"/>
  <c r="C242" i="26"/>
  <c r="C225" i="26"/>
  <c r="C140" i="26"/>
  <c r="C82" i="26"/>
  <c r="C280" i="26"/>
  <c r="C260" i="26"/>
  <c r="C121" i="26"/>
  <c r="C42" i="26"/>
  <c r="C20" i="26"/>
  <c r="C100" i="26"/>
  <c r="C90" i="25"/>
  <c r="C10" i="25"/>
  <c r="H51" i="27"/>
  <c r="J272" i="32"/>
  <c r="I246" i="32"/>
  <c r="H132" i="27"/>
  <c r="J82" i="32"/>
  <c r="H261" i="26"/>
  <c r="H142" i="26"/>
  <c r="I262" i="26"/>
  <c r="I102" i="26"/>
  <c r="I182" i="26"/>
  <c r="H102" i="26"/>
  <c r="G62" i="26"/>
  <c r="J22" i="26"/>
  <c r="J141" i="26"/>
  <c r="G206" i="32"/>
  <c r="G101" i="26"/>
  <c r="I166" i="32"/>
  <c r="I46" i="32"/>
  <c r="I152" i="32"/>
  <c r="I12" i="27"/>
  <c r="G202" i="32"/>
  <c r="J202" i="32"/>
  <c r="J101" i="26"/>
  <c r="G21" i="26"/>
  <c r="J6" i="32"/>
  <c r="I192" i="32"/>
  <c r="J92" i="27"/>
  <c r="I162" i="32"/>
  <c r="I6" i="33"/>
  <c r="H187" i="27"/>
  <c r="J261" i="26"/>
  <c r="I21" i="26"/>
  <c r="J246" i="32"/>
  <c r="H86" i="32"/>
  <c r="G272" i="32"/>
  <c r="J172" i="27"/>
  <c r="H196" i="32"/>
  <c r="J71" i="32"/>
  <c r="H242" i="32"/>
  <c r="J122" i="32"/>
  <c r="J211" i="27"/>
  <c r="I251" i="27"/>
  <c r="J282" i="32"/>
  <c r="H42" i="32"/>
  <c r="H251" i="27"/>
  <c r="J232" i="32"/>
  <c r="H272" i="32"/>
  <c r="I212" i="27"/>
  <c r="H52" i="27"/>
  <c r="H171" i="27"/>
  <c r="I237" i="32"/>
  <c r="G72" i="32"/>
  <c r="G112" i="32"/>
  <c r="J52" i="27"/>
  <c r="J212" i="27"/>
  <c r="I91" i="27"/>
  <c r="G211" i="27"/>
  <c r="I111" i="32"/>
  <c r="H107" i="27"/>
  <c r="I66" i="28"/>
  <c r="I66" i="27"/>
  <c r="H126" i="33"/>
  <c r="H191" i="32"/>
  <c r="I147" i="27"/>
  <c r="G26" i="28"/>
  <c r="J116" i="32"/>
  <c r="J226" i="27"/>
  <c r="J86" i="33"/>
  <c r="H156" i="32"/>
  <c r="H266" i="27"/>
  <c r="H256" i="31"/>
  <c r="I227" i="27"/>
  <c r="J57" i="31"/>
  <c r="I156" i="32"/>
  <c r="H176" i="31"/>
  <c r="I177" i="31"/>
  <c r="J176" i="31"/>
  <c r="I137" i="31"/>
  <c r="H112" i="32"/>
  <c r="G232" i="32"/>
  <c r="G192" i="32"/>
  <c r="I201" i="32"/>
  <c r="I92" i="27"/>
  <c r="I132" i="27"/>
  <c r="G172" i="27"/>
  <c r="H252" i="27"/>
  <c r="J171" i="27"/>
  <c r="G91" i="27"/>
  <c r="G157" i="32"/>
  <c r="J106" i="26"/>
  <c r="J157" i="32"/>
  <c r="H97" i="31"/>
  <c r="I232" i="32"/>
  <c r="I32" i="32"/>
  <c r="J152" i="32"/>
  <c r="H232" i="32"/>
  <c r="G281" i="32"/>
  <c r="J12" i="27"/>
  <c r="G132" i="27"/>
  <c r="I172" i="27"/>
  <c r="G52" i="27"/>
  <c r="I171" i="27"/>
  <c r="G11" i="27"/>
  <c r="J11" i="27"/>
  <c r="G131" i="27"/>
  <c r="I256" i="31"/>
  <c r="I16" i="31"/>
  <c r="I216" i="31"/>
  <c r="J277" i="32"/>
  <c r="G237" i="32"/>
  <c r="G217" i="31"/>
  <c r="G97" i="31"/>
  <c r="I41" i="32"/>
  <c r="H201" i="32"/>
  <c r="H96" i="31"/>
  <c r="G176" i="31"/>
  <c r="I176" i="31"/>
  <c r="J56" i="31"/>
  <c r="J37" i="32"/>
  <c r="G117" i="32"/>
  <c r="G137" i="31"/>
  <c r="I257" i="31"/>
  <c r="I97" i="31"/>
  <c r="J17" i="31"/>
  <c r="I72" i="32"/>
  <c r="H32" i="32"/>
  <c r="J72" i="32"/>
  <c r="J192" i="32"/>
  <c r="I272" i="32"/>
  <c r="H152" i="32"/>
  <c r="J121" i="32"/>
  <c r="I241" i="32"/>
  <c r="G81" i="32"/>
  <c r="G241" i="32"/>
  <c r="I252" i="27"/>
  <c r="G252" i="27"/>
  <c r="G212" i="27"/>
  <c r="H212" i="27"/>
  <c r="I131" i="27"/>
  <c r="I51" i="27"/>
  <c r="J131" i="27"/>
  <c r="I11" i="27"/>
  <c r="H91" i="27"/>
  <c r="G251" i="27"/>
  <c r="G171" i="27"/>
  <c r="I197" i="32"/>
  <c r="H237" i="32"/>
  <c r="G257" i="31"/>
  <c r="H57" i="31"/>
  <c r="I121" i="32"/>
  <c r="H41" i="32"/>
  <c r="J136" i="31"/>
  <c r="H136" i="31"/>
  <c r="G96" i="31"/>
  <c r="I157" i="32"/>
  <c r="I37" i="32"/>
  <c r="H117" i="32"/>
  <c r="G77" i="32"/>
  <c r="H217" i="31"/>
  <c r="J177" i="31"/>
  <c r="I57" i="31"/>
  <c r="J97" i="31"/>
  <c r="G152" i="32"/>
  <c r="J32" i="32"/>
  <c r="H72" i="32"/>
  <c r="H192" i="32"/>
  <c r="J112" i="32"/>
  <c r="I112" i="32"/>
  <c r="I81" i="32"/>
  <c r="G161" i="32"/>
  <c r="G121" i="32"/>
  <c r="G92" i="27"/>
  <c r="G12" i="27"/>
  <c r="H92" i="27"/>
  <c r="J252" i="27"/>
  <c r="J132" i="27"/>
  <c r="I52" i="27"/>
  <c r="H12" i="27"/>
  <c r="J51" i="27"/>
  <c r="H211" i="27"/>
  <c r="J251" i="27"/>
  <c r="H131" i="27"/>
  <c r="I211" i="27"/>
  <c r="J91" i="27"/>
  <c r="H11" i="27"/>
  <c r="J242" i="28"/>
  <c r="G42" i="28"/>
  <c r="G262" i="26"/>
  <c r="H262" i="26"/>
  <c r="H182" i="26"/>
  <c r="G222" i="26"/>
  <c r="G122" i="32"/>
  <c r="G82" i="32"/>
  <c r="I282" i="32"/>
  <c r="I122" i="32"/>
  <c r="H101" i="26"/>
  <c r="J181" i="26"/>
  <c r="G246" i="32"/>
  <c r="I126" i="32"/>
  <c r="J126" i="32"/>
  <c r="I86" i="32"/>
  <c r="H246" i="32"/>
  <c r="J102" i="26"/>
  <c r="I222" i="26"/>
  <c r="I142" i="26"/>
  <c r="G102" i="26"/>
  <c r="G22" i="26"/>
  <c r="H62" i="26"/>
  <c r="H222" i="26"/>
  <c r="J26" i="27"/>
  <c r="G106" i="27"/>
  <c r="J42" i="32"/>
  <c r="H82" i="32"/>
  <c r="J242" i="32"/>
  <c r="J162" i="32"/>
  <c r="H202" i="32"/>
  <c r="H122" i="32"/>
  <c r="I82" i="32"/>
  <c r="J6" i="33"/>
  <c r="J246" i="33"/>
  <c r="G31" i="32"/>
  <c r="J151" i="32"/>
  <c r="J67" i="27"/>
  <c r="G67" i="27"/>
  <c r="H141" i="26"/>
  <c r="I221" i="26"/>
  <c r="H61" i="26"/>
  <c r="J221" i="26"/>
  <c r="I141" i="26"/>
  <c r="G181" i="26"/>
  <c r="H21" i="26"/>
  <c r="I206" i="32"/>
  <c r="J166" i="32"/>
  <c r="G126" i="32"/>
  <c r="G46" i="32"/>
  <c r="J206" i="32"/>
  <c r="H166" i="32"/>
  <c r="J226" i="28"/>
  <c r="H66" i="28"/>
  <c r="H276" i="32"/>
  <c r="H22" i="26"/>
  <c r="G182" i="26"/>
  <c r="J142" i="26"/>
  <c r="J182" i="26"/>
  <c r="H282" i="32"/>
  <c r="G282" i="32"/>
  <c r="G162" i="32"/>
  <c r="I181" i="26"/>
  <c r="G221" i="26"/>
  <c r="G141" i="26"/>
  <c r="G261" i="26"/>
  <c r="G166" i="32"/>
  <c r="H126" i="32"/>
  <c r="H46" i="32"/>
  <c r="G146" i="29"/>
  <c r="J222" i="26"/>
  <c r="J62" i="26"/>
  <c r="J262" i="26"/>
  <c r="I62" i="26"/>
  <c r="G142" i="26"/>
  <c r="I22" i="26"/>
  <c r="G66" i="27"/>
  <c r="I266" i="27"/>
  <c r="G242" i="32"/>
  <c r="I42" i="32"/>
  <c r="I242" i="32"/>
  <c r="H162" i="32"/>
  <c r="I202" i="32"/>
  <c r="I31" i="32"/>
  <c r="G71" i="32"/>
  <c r="J27" i="27"/>
  <c r="H267" i="27"/>
  <c r="H181" i="26"/>
  <c r="I261" i="26"/>
  <c r="J21" i="26"/>
  <c r="J61" i="26"/>
  <c r="I61" i="26"/>
  <c r="H221" i="26"/>
  <c r="I101" i="26"/>
  <c r="G86" i="32"/>
  <c r="H6" i="32"/>
  <c r="I6" i="32"/>
  <c r="G6" i="32"/>
  <c r="J46" i="32"/>
  <c r="H206" i="32"/>
  <c r="I106" i="28"/>
  <c r="G186" i="28"/>
  <c r="I76" i="32"/>
  <c r="G47" i="32"/>
  <c r="J146" i="32"/>
  <c r="H226" i="32"/>
  <c r="I146" i="32"/>
  <c r="J186" i="32"/>
  <c r="G186" i="32"/>
  <c r="H266" i="32"/>
  <c r="I266" i="32"/>
  <c r="I106" i="32"/>
  <c r="H146" i="32"/>
  <c r="J106" i="32"/>
  <c r="H186" i="32"/>
  <c r="H66" i="32"/>
  <c r="I26" i="32"/>
  <c r="H106" i="32"/>
  <c r="G26" i="32"/>
  <c r="I186" i="32"/>
  <c r="J226" i="32"/>
  <c r="G266" i="32"/>
  <c r="J266" i="32"/>
  <c r="I66" i="32"/>
  <c r="I226" i="32"/>
  <c r="G66" i="32"/>
  <c r="H26" i="32"/>
  <c r="J26" i="32"/>
  <c r="G146" i="32"/>
  <c r="J66" i="32"/>
  <c r="G226" i="32"/>
  <c r="G106" i="32"/>
  <c r="G26" i="27"/>
  <c r="J66" i="27"/>
  <c r="J106" i="27"/>
  <c r="G126" i="33"/>
  <c r="I206" i="33"/>
  <c r="I86" i="33"/>
  <c r="G206" i="33"/>
  <c r="H231" i="32"/>
  <c r="I231" i="32"/>
  <c r="I271" i="32"/>
  <c r="G271" i="32"/>
  <c r="H31" i="32"/>
  <c r="I27" i="27"/>
  <c r="J227" i="27"/>
  <c r="G147" i="27"/>
  <c r="I26" i="28"/>
  <c r="I186" i="28"/>
  <c r="G106" i="28"/>
  <c r="G266" i="28"/>
  <c r="I196" i="32"/>
  <c r="I236" i="32"/>
  <c r="J276" i="32"/>
  <c r="G76" i="32"/>
  <c r="AS9" i="34"/>
  <c r="I27" i="28" s="1"/>
  <c r="I226" i="27"/>
  <c r="G186" i="27"/>
  <c r="H66" i="27"/>
  <c r="H186" i="27"/>
  <c r="J266" i="27"/>
  <c r="G146" i="27"/>
  <c r="G266" i="27"/>
  <c r="G136" i="31"/>
  <c r="H16" i="31"/>
  <c r="G216" i="31"/>
  <c r="G16" i="31"/>
  <c r="H216" i="31"/>
  <c r="J16" i="31"/>
  <c r="J256" i="31"/>
  <c r="I126" i="33"/>
  <c r="I166" i="33"/>
  <c r="H86" i="33"/>
  <c r="H46" i="33"/>
  <c r="J166" i="33"/>
  <c r="H206" i="33"/>
  <c r="G6" i="33"/>
  <c r="H271" i="32"/>
  <c r="H71" i="32"/>
  <c r="J231" i="32"/>
  <c r="G231" i="32"/>
  <c r="J111" i="32"/>
  <c r="I151" i="32"/>
  <c r="G191" i="32"/>
  <c r="G111" i="32"/>
  <c r="H277" i="32"/>
  <c r="I117" i="32"/>
  <c r="J197" i="32"/>
  <c r="J77" i="32"/>
  <c r="H77" i="32"/>
  <c r="H157" i="32"/>
  <c r="G37" i="32"/>
  <c r="I267" i="27"/>
  <c r="I67" i="27"/>
  <c r="J187" i="27"/>
  <c r="H27" i="27"/>
  <c r="H147" i="27"/>
  <c r="H227" i="27"/>
  <c r="J257" i="31"/>
  <c r="G57" i="31"/>
  <c r="I217" i="31"/>
  <c r="H137" i="31"/>
  <c r="J217" i="31"/>
  <c r="H257" i="31"/>
  <c r="I281" i="32"/>
  <c r="I161" i="32"/>
  <c r="J41" i="32"/>
  <c r="J81" i="32"/>
  <c r="G201" i="32"/>
  <c r="H121" i="32"/>
  <c r="H161" i="32"/>
  <c r="H281" i="32"/>
  <c r="I226" i="28"/>
  <c r="I146" i="28"/>
  <c r="J66" i="28"/>
  <c r="J106" i="28"/>
  <c r="H266" i="28"/>
  <c r="H146" i="28"/>
  <c r="H186" i="28"/>
  <c r="G66" i="28"/>
  <c r="I116" i="32"/>
  <c r="G196" i="32"/>
  <c r="J196" i="32"/>
  <c r="H76" i="32"/>
  <c r="J76" i="32"/>
  <c r="I36" i="32"/>
  <c r="H116" i="32"/>
  <c r="H236" i="32"/>
  <c r="G107" i="32"/>
  <c r="H67" i="32"/>
  <c r="I227" i="32"/>
  <c r="H147" i="32"/>
  <c r="I27" i="32"/>
  <c r="J267" i="32"/>
  <c r="J147" i="32"/>
  <c r="H27" i="32"/>
  <c r="I67" i="32"/>
  <c r="J187" i="32"/>
  <c r="I147" i="32"/>
  <c r="G27" i="32"/>
  <c r="G67" i="32"/>
  <c r="I267" i="32"/>
  <c r="J67" i="32"/>
  <c r="I187" i="32"/>
  <c r="H187" i="32"/>
  <c r="G187" i="32"/>
  <c r="H107" i="32"/>
  <c r="G267" i="32"/>
  <c r="J227" i="32"/>
  <c r="J27" i="32"/>
  <c r="G147" i="32"/>
  <c r="J107" i="32"/>
  <c r="H227" i="32"/>
  <c r="G227" i="32"/>
  <c r="I107" i="32"/>
  <c r="H267" i="32"/>
  <c r="J22" i="32"/>
  <c r="G102" i="32"/>
  <c r="I142" i="32"/>
  <c r="G222" i="32"/>
  <c r="I102" i="32"/>
  <c r="G22" i="32"/>
  <c r="I62" i="32"/>
  <c r="J222" i="32"/>
  <c r="H102" i="32"/>
  <c r="H62" i="32"/>
  <c r="G182" i="32"/>
  <c r="I222" i="32"/>
  <c r="J62" i="32"/>
  <c r="J142" i="32"/>
  <c r="I262" i="32"/>
  <c r="H222" i="32"/>
  <c r="I22" i="32"/>
  <c r="H182" i="32"/>
  <c r="I182" i="32"/>
  <c r="G262" i="32"/>
  <c r="H22" i="32"/>
  <c r="G62" i="32"/>
  <c r="J102" i="32"/>
  <c r="J262" i="32"/>
  <c r="H142" i="32"/>
  <c r="H262" i="32"/>
  <c r="J182" i="32"/>
  <c r="G142" i="32"/>
  <c r="J141" i="32"/>
  <c r="H141" i="32"/>
  <c r="H61" i="32"/>
  <c r="J61" i="32"/>
  <c r="G21" i="32"/>
  <c r="H101" i="32"/>
  <c r="H261" i="32"/>
  <c r="J21" i="32"/>
  <c r="G261" i="32"/>
  <c r="H221" i="32"/>
  <c r="G61" i="32"/>
  <c r="G101" i="32"/>
  <c r="I221" i="32"/>
  <c r="J181" i="32"/>
  <c r="I141" i="32"/>
  <c r="H21" i="32"/>
  <c r="I101" i="32"/>
  <c r="I181" i="32"/>
  <c r="H181" i="32"/>
  <c r="J221" i="32"/>
  <c r="I61" i="32"/>
  <c r="G221" i="32"/>
  <c r="I261" i="32"/>
  <c r="G141" i="32"/>
  <c r="G181" i="32"/>
  <c r="I21" i="32"/>
  <c r="J101" i="32"/>
  <c r="J261" i="32"/>
  <c r="I186" i="27"/>
  <c r="H226" i="27"/>
  <c r="I146" i="27"/>
  <c r="G226" i="27"/>
  <c r="J46" i="33"/>
  <c r="H166" i="33"/>
  <c r="J126" i="33"/>
  <c r="G46" i="33"/>
  <c r="I191" i="32"/>
  <c r="J31" i="32"/>
  <c r="J71" i="28"/>
  <c r="J147" i="27"/>
  <c r="G267" i="27"/>
  <c r="G227" i="27"/>
  <c r="J186" i="28"/>
  <c r="I266" i="28"/>
  <c r="H26" i="28"/>
  <c r="J36" i="32"/>
  <c r="G156" i="32"/>
  <c r="G36" i="32"/>
  <c r="J186" i="27"/>
  <c r="H106" i="27"/>
  <c r="H146" i="27"/>
  <c r="I26" i="27"/>
  <c r="I106" i="27"/>
  <c r="J146" i="27"/>
  <c r="G127" i="33"/>
  <c r="H56" i="31"/>
  <c r="I136" i="31"/>
  <c r="I56" i="31"/>
  <c r="J96" i="31"/>
  <c r="G56" i="31"/>
  <c r="J216" i="31"/>
  <c r="I96" i="31"/>
  <c r="G86" i="33"/>
  <c r="G166" i="33"/>
  <c r="I246" i="33"/>
  <c r="I46" i="33"/>
  <c r="H246" i="33"/>
  <c r="J206" i="33"/>
  <c r="G246" i="33"/>
  <c r="I71" i="32"/>
  <c r="J191" i="32"/>
  <c r="G151" i="32"/>
  <c r="J271" i="32"/>
  <c r="H151" i="32"/>
  <c r="I277" i="32"/>
  <c r="J117" i="32"/>
  <c r="I77" i="32"/>
  <c r="G277" i="32"/>
  <c r="J237" i="32"/>
  <c r="H37" i="32"/>
  <c r="H197" i="32"/>
  <c r="I187" i="27"/>
  <c r="J267" i="27"/>
  <c r="I107" i="27"/>
  <c r="J107" i="27"/>
  <c r="G107" i="27"/>
  <c r="G27" i="27"/>
  <c r="G187" i="27"/>
  <c r="H17" i="31"/>
  <c r="H177" i="31"/>
  <c r="G17" i="31"/>
  <c r="J137" i="31"/>
  <c r="I17" i="31"/>
  <c r="J281" i="32"/>
  <c r="J161" i="32"/>
  <c r="J201" i="32"/>
  <c r="J241" i="32"/>
  <c r="H81" i="32"/>
  <c r="H241" i="32"/>
  <c r="J146" i="28"/>
  <c r="J26" i="28"/>
  <c r="J266" i="28"/>
  <c r="G146" i="28"/>
  <c r="H106" i="28"/>
  <c r="G226" i="28"/>
  <c r="G116" i="32"/>
  <c r="J156" i="32"/>
  <c r="G236" i="32"/>
  <c r="J236" i="32"/>
  <c r="I276" i="32"/>
  <c r="H36" i="32"/>
  <c r="AD9" i="34"/>
  <c r="C135" i="29" l="1"/>
  <c r="C10" i="29"/>
  <c r="C220" i="27"/>
  <c r="C240" i="26"/>
  <c r="C81" i="26"/>
  <c r="C40" i="26"/>
  <c r="C166" i="38"/>
  <c r="C167" i="38"/>
  <c r="C124" i="33"/>
  <c r="C65" i="28"/>
  <c r="C120" i="26"/>
  <c r="C46" i="23"/>
  <c r="G131" i="23"/>
  <c r="C124" i="23"/>
  <c r="C6" i="25"/>
  <c r="C86" i="25"/>
  <c r="C206" i="25"/>
  <c r="C46" i="25"/>
  <c r="C6" i="39"/>
  <c r="C46" i="39"/>
  <c r="C86" i="39"/>
  <c r="C126" i="39"/>
  <c r="C166" i="39"/>
  <c r="C206" i="39"/>
  <c r="C246" i="39"/>
  <c r="C86" i="38"/>
  <c r="C46" i="38"/>
  <c r="C6" i="38"/>
  <c r="C206" i="38"/>
  <c r="C127" i="38"/>
  <c r="C246" i="38"/>
  <c r="C126" i="38"/>
  <c r="C164" i="33"/>
  <c r="C204" i="33"/>
  <c r="C44" i="33"/>
  <c r="C84" i="33"/>
  <c r="C4" i="33"/>
  <c r="C160" i="31"/>
  <c r="C120" i="31"/>
  <c r="C103" i="31"/>
  <c r="C246" i="29"/>
  <c r="C46" i="29"/>
  <c r="C170" i="29"/>
  <c r="C260" i="29"/>
  <c r="C50" i="29"/>
  <c r="C6" i="29"/>
  <c r="C166" i="29"/>
  <c r="C86" i="29"/>
  <c r="C126" i="29"/>
  <c r="C210" i="29"/>
  <c r="C206" i="29"/>
  <c r="C50" i="28"/>
  <c r="C4" i="28"/>
  <c r="C129" i="28"/>
  <c r="C164" i="28"/>
  <c r="C84" i="28"/>
  <c r="C241" i="26"/>
  <c r="C230" i="23"/>
  <c r="C246" i="23"/>
  <c r="C6" i="23"/>
  <c r="C44" i="23"/>
  <c r="C86" i="23"/>
  <c r="C164" i="23"/>
  <c r="C206" i="23"/>
  <c r="C166" i="23"/>
  <c r="C244" i="23"/>
  <c r="C126" i="23"/>
  <c r="C204" i="23"/>
  <c r="C84" i="25"/>
  <c r="C164" i="25"/>
  <c r="C246" i="25"/>
  <c r="C126" i="25"/>
  <c r="C124" i="25"/>
  <c r="C166" i="25"/>
  <c r="C44" i="25"/>
  <c r="C204" i="25"/>
  <c r="C244" i="25"/>
  <c r="C4" i="25"/>
  <c r="C80" i="31"/>
  <c r="C280" i="31"/>
  <c r="C185" i="28"/>
  <c r="C159" i="28"/>
  <c r="C130" i="28"/>
  <c r="C244" i="28"/>
  <c r="C124" i="28"/>
  <c r="C44" i="28"/>
  <c r="C169" i="28"/>
  <c r="C204" i="28"/>
  <c r="C40" i="31"/>
  <c r="C240" i="31"/>
  <c r="C34" i="28"/>
  <c r="C25" i="28"/>
  <c r="C170" i="28"/>
  <c r="C209" i="28"/>
  <c r="G202" i="31"/>
  <c r="C130" i="25"/>
  <c r="C170" i="25"/>
  <c r="C210" i="25"/>
  <c r="C105" i="28"/>
  <c r="C145" i="28"/>
  <c r="C154" i="28"/>
  <c r="C41" i="26"/>
  <c r="C281" i="26"/>
  <c r="C9" i="28"/>
  <c r="C23" i="31"/>
  <c r="C90" i="29"/>
  <c r="C225" i="28"/>
  <c r="H122" i="31"/>
  <c r="I162" i="31"/>
  <c r="C49" i="28"/>
  <c r="C143" i="31"/>
  <c r="J111" i="33"/>
  <c r="J242" i="31"/>
  <c r="H242" i="31"/>
  <c r="C210" i="31"/>
  <c r="C63" i="31"/>
  <c r="V71" i="35"/>
  <c r="AH105" i="35"/>
  <c r="W71" i="35" s="1"/>
  <c r="I282" i="31"/>
  <c r="H202" i="31"/>
  <c r="C263" i="31"/>
  <c r="J162" i="31"/>
  <c r="J82" i="31"/>
  <c r="J202" i="31"/>
  <c r="G111" i="33"/>
  <c r="I122" i="31"/>
  <c r="G82" i="31"/>
  <c r="J231" i="33"/>
  <c r="C249" i="28"/>
  <c r="C279" i="28"/>
  <c r="J42" i="31"/>
  <c r="C89" i="28"/>
  <c r="C100" i="33"/>
  <c r="H26" i="26"/>
  <c r="C183" i="31"/>
  <c r="C250" i="25"/>
  <c r="H281" i="33"/>
  <c r="C79" i="28"/>
  <c r="C85" i="29"/>
  <c r="C245" i="29"/>
  <c r="I211" i="25"/>
  <c r="G111" i="29"/>
  <c r="G241" i="28"/>
  <c r="H31" i="29"/>
  <c r="J271" i="31"/>
  <c r="H31" i="38"/>
  <c r="C180" i="33"/>
  <c r="I201" i="28"/>
  <c r="C199" i="28"/>
  <c r="I142" i="27"/>
  <c r="I22" i="27"/>
  <c r="H62" i="27"/>
  <c r="J182" i="27"/>
  <c r="G22" i="27"/>
  <c r="G182" i="27"/>
  <c r="G142" i="27"/>
  <c r="H22" i="27"/>
  <c r="J102" i="27"/>
  <c r="J22" i="27"/>
  <c r="I62" i="27"/>
  <c r="G62" i="27"/>
  <c r="H142" i="27"/>
  <c r="J222" i="27"/>
  <c r="I222" i="27"/>
  <c r="H182" i="27"/>
  <c r="G102" i="27"/>
  <c r="H222" i="27"/>
  <c r="G262" i="27"/>
  <c r="J62" i="27"/>
  <c r="J262" i="27"/>
  <c r="H102" i="27"/>
  <c r="J142" i="27"/>
  <c r="I182" i="27"/>
  <c r="I102" i="27"/>
  <c r="I262" i="27"/>
  <c r="G222" i="27"/>
  <c r="H262" i="27"/>
  <c r="G21" i="27"/>
  <c r="G221" i="27"/>
  <c r="G101" i="27"/>
  <c r="I21" i="27"/>
  <c r="I101" i="27"/>
  <c r="J181" i="27"/>
  <c r="J61" i="27"/>
  <c r="H221" i="27"/>
  <c r="H61" i="27"/>
  <c r="H261" i="27"/>
  <c r="J141" i="27"/>
  <c r="H141" i="27"/>
  <c r="H21" i="27"/>
  <c r="I221" i="27"/>
  <c r="I141" i="27"/>
  <c r="I61" i="27"/>
  <c r="H181" i="27"/>
  <c r="I261" i="27"/>
  <c r="G61" i="27"/>
  <c r="J101" i="27"/>
  <c r="G181" i="27"/>
  <c r="J221" i="27"/>
  <c r="J21" i="27"/>
  <c r="G261" i="27"/>
  <c r="G141" i="27"/>
  <c r="H101" i="27"/>
  <c r="J261" i="27"/>
  <c r="I181" i="27"/>
  <c r="I271" i="29"/>
  <c r="H42" i="28"/>
  <c r="G111" i="38"/>
  <c r="I26" i="29"/>
  <c r="C190" i="23"/>
  <c r="C220" i="29"/>
  <c r="C239" i="28"/>
  <c r="C50" i="25"/>
  <c r="J231" i="38"/>
  <c r="C39" i="28"/>
  <c r="I111" i="33"/>
  <c r="G281" i="28"/>
  <c r="C74" i="28"/>
  <c r="C106" i="30"/>
  <c r="I271" i="38"/>
  <c r="J241" i="28"/>
  <c r="G41" i="28"/>
  <c r="I282" i="28"/>
  <c r="I111" i="28"/>
  <c r="G201" i="28"/>
  <c r="C90" i="31"/>
  <c r="H161" i="28"/>
  <c r="H201" i="28"/>
  <c r="H111" i="28"/>
  <c r="C255" i="29"/>
  <c r="C175" i="23"/>
  <c r="H81" i="28"/>
  <c r="C250" i="29"/>
  <c r="G42" i="31"/>
  <c r="G101" i="33"/>
  <c r="G71" i="29"/>
  <c r="H82" i="31"/>
  <c r="H282" i="31"/>
  <c r="C155" i="23"/>
  <c r="C105" i="29"/>
  <c r="C60" i="29"/>
  <c r="C70" i="29"/>
  <c r="C180" i="29"/>
  <c r="G242" i="31"/>
  <c r="G162" i="31"/>
  <c r="I251" i="25"/>
  <c r="G131" i="25"/>
  <c r="J191" i="28"/>
  <c r="G66" i="29"/>
  <c r="H162" i="31"/>
  <c r="H171" i="25"/>
  <c r="J282" i="31"/>
  <c r="C155" i="28"/>
  <c r="C70" i="23"/>
  <c r="G122" i="31"/>
  <c r="I42" i="31"/>
  <c r="I82" i="31"/>
  <c r="I271" i="28"/>
  <c r="H231" i="28"/>
  <c r="G51" i="28"/>
  <c r="J191" i="38"/>
  <c r="C130" i="29"/>
  <c r="C20" i="29"/>
  <c r="C40" i="23"/>
  <c r="C270" i="29"/>
  <c r="J21" i="30"/>
  <c r="I281" i="31"/>
  <c r="G121" i="31"/>
  <c r="J81" i="31"/>
  <c r="H81" i="31"/>
  <c r="J241" i="31"/>
  <c r="H121" i="31"/>
  <c r="J201" i="31"/>
  <c r="J136" i="33"/>
  <c r="I211" i="23"/>
  <c r="H27" i="26"/>
  <c r="I176" i="33"/>
  <c r="I121" i="31"/>
  <c r="G101" i="30"/>
  <c r="G111" i="28"/>
  <c r="J111" i="28"/>
  <c r="J41" i="31"/>
  <c r="I202" i="31"/>
  <c r="I252" i="31"/>
  <c r="G187" i="26"/>
  <c r="H201" i="31"/>
  <c r="G201" i="31"/>
  <c r="H187" i="26"/>
  <c r="G41" i="38"/>
  <c r="I81" i="31"/>
  <c r="J147" i="26"/>
  <c r="H51" i="23"/>
  <c r="J67" i="26"/>
  <c r="G281" i="31"/>
  <c r="G11" i="23"/>
  <c r="J107" i="26"/>
  <c r="G267" i="26"/>
  <c r="I161" i="31"/>
  <c r="I27" i="26"/>
  <c r="I91" i="23"/>
  <c r="H41" i="31"/>
  <c r="H52" i="31"/>
  <c r="I52" i="31"/>
  <c r="J51" i="23"/>
  <c r="I51" i="23"/>
  <c r="G251" i="23"/>
  <c r="G171" i="23"/>
  <c r="I212" i="31"/>
  <c r="I231" i="33"/>
  <c r="I171" i="23"/>
  <c r="G172" i="31"/>
  <c r="G41" i="31"/>
  <c r="I107" i="26"/>
  <c r="C226" i="30"/>
  <c r="C114" i="28"/>
  <c r="H107" i="26"/>
  <c r="I67" i="26"/>
  <c r="C230" i="29"/>
  <c r="I227" i="26"/>
  <c r="G81" i="31"/>
  <c r="H252" i="31"/>
  <c r="I26" i="38"/>
  <c r="G241" i="31"/>
  <c r="C130" i="23"/>
  <c r="G161" i="31"/>
  <c r="J27" i="26"/>
  <c r="H281" i="31"/>
  <c r="J132" i="31"/>
  <c r="I41" i="31"/>
  <c r="I241" i="31"/>
  <c r="J121" i="31"/>
  <c r="I172" i="31"/>
  <c r="I261" i="38"/>
  <c r="I61" i="38"/>
  <c r="H181" i="33"/>
  <c r="G191" i="29"/>
  <c r="C185" i="29"/>
  <c r="I111" i="29"/>
  <c r="H231" i="29"/>
  <c r="H191" i="29"/>
  <c r="I151" i="29"/>
  <c r="G31" i="29"/>
  <c r="C30" i="29"/>
  <c r="I281" i="28"/>
  <c r="G71" i="28"/>
  <c r="J77" i="28"/>
  <c r="G271" i="28"/>
  <c r="I71" i="28"/>
  <c r="J271" i="28"/>
  <c r="I161" i="28"/>
  <c r="C234" i="28"/>
  <c r="G91" i="23"/>
  <c r="H91" i="23"/>
  <c r="I131" i="23"/>
  <c r="I251" i="23"/>
  <c r="J211" i="23"/>
  <c r="C270" i="23"/>
  <c r="H251" i="25"/>
  <c r="C26" i="30"/>
  <c r="H266" i="29"/>
  <c r="C150" i="29"/>
  <c r="G151" i="28"/>
  <c r="I231" i="28"/>
  <c r="C274" i="28"/>
  <c r="G201" i="38"/>
  <c r="J56" i="38"/>
  <c r="J201" i="38"/>
  <c r="J281" i="38"/>
  <c r="I281" i="38"/>
  <c r="G176" i="38"/>
  <c r="H101" i="33"/>
  <c r="H12" i="31"/>
  <c r="I201" i="31"/>
  <c r="C10" i="31"/>
  <c r="J172" i="31"/>
  <c r="J111" i="29"/>
  <c r="I71" i="29"/>
  <c r="I146" i="29"/>
  <c r="G151" i="29"/>
  <c r="G271" i="29"/>
  <c r="J271" i="29"/>
  <c r="I231" i="29"/>
  <c r="G231" i="29"/>
  <c r="J191" i="29"/>
  <c r="G266" i="29"/>
  <c r="C110" i="29"/>
  <c r="I241" i="28"/>
  <c r="I81" i="28"/>
  <c r="J227" i="26"/>
  <c r="J251" i="23"/>
  <c r="AP71" i="35"/>
  <c r="BB105" i="35"/>
  <c r="AQ71" i="35" s="1"/>
  <c r="J256" i="38"/>
  <c r="I131" i="38"/>
  <c r="G281" i="38"/>
  <c r="I201" i="38"/>
  <c r="H71" i="38"/>
  <c r="J111" i="38"/>
  <c r="J31" i="38"/>
  <c r="I151" i="38"/>
  <c r="H191" i="31"/>
  <c r="H231" i="31"/>
  <c r="C170" i="31"/>
  <c r="I56" i="29"/>
  <c r="J131" i="29"/>
  <c r="J31" i="29"/>
  <c r="H256" i="29"/>
  <c r="I191" i="28"/>
  <c r="H281" i="28"/>
  <c r="J31" i="28"/>
  <c r="C194" i="28"/>
  <c r="G107" i="26"/>
  <c r="C150" i="23"/>
  <c r="C275" i="25"/>
  <c r="C130" i="31"/>
  <c r="I106" i="38"/>
  <c r="J266" i="38"/>
  <c r="J186" i="38"/>
  <c r="J226" i="38"/>
  <c r="H106" i="38"/>
  <c r="I66" i="38"/>
  <c r="J26" i="38"/>
  <c r="I146" i="38"/>
  <c r="G186" i="38"/>
  <c r="H221" i="38"/>
  <c r="I186" i="38"/>
  <c r="J261" i="38"/>
  <c r="H161" i="38"/>
  <c r="C195" i="38"/>
  <c r="H26" i="38"/>
  <c r="J106" i="38"/>
  <c r="J146" i="38"/>
  <c r="H121" i="38"/>
  <c r="H226" i="38"/>
  <c r="G66" i="38"/>
  <c r="J66" i="38"/>
  <c r="H66" i="38"/>
  <c r="H146" i="38"/>
  <c r="H186" i="38"/>
  <c r="I141" i="38"/>
  <c r="H201" i="38"/>
  <c r="G226" i="38"/>
  <c r="I121" i="38"/>
  <c r="I161" i="38"/>
  <c r="I241" i="38"/>
  <c r="J241" i="38"/>
  <c r="I181" i="38"/>
  <c r="H61" i="38"/>
  <c r="J21" i="38"/>
  <c r="G26" i="38"/>
  <c r="I266" i="38"/>
  <c r="G146" i="38"/>
  <c r="H266" i="38"/>
  <c r="I226" i="38"/>
  <c r="H61" i="33"/>
  <c r="H221" i="33"/>
  <c r="G61" i="33"/>
  <c r="J261" i="33"/>
  <c r="G21" i="33"/>
  <c r="I101" i="33"/>
  <c r="G181" i="33"/>
  <c r="C50" i="31"/>
  <c r="J261" i="30"/>
  <c r="G261" i="30"/>
  <c r="I61" i="30"/>
  <c r="G61" i="30"/>
  <c r="I16" i="29"/>
  <c r="J96" i="29"/>
  <c r="I136" i="29"/>
  <c r="G176" i="29"/>
  <c r="H16" i="29"/>
  <c r="I176" i="29"/>
  <c r="G96" i="29"/>
  <c r="G16" i="29"/>
  <c r="J197" i="28"/>
  <c r="I157" i="28"/>
  <c r="J157" i="28"/>
  <c r="G131" i="28"/>
  <c r="I197" i="28"/>
  <c r="J277" i="28"/>
  <c r="I111" i="23"/>
  <c r="H66" i="23"/>
  <c r="J226" i="23"/>
  <c r="J266" i="23"/>
  <c r="H11" i="23"/>
  <c r="H211" i="23"/>
  <c r="H266" i="23"/>
  <c r="G226" i="23"/>
  <c r="I66" i="23"/>
  <c r="H186" i="23"/>
  <c r="C50" i="23"/>
  <c r="C210" i="23"/>
  <c r="J151" i="23"/>
  <c r="J31" i="23"/>
  <c r="I31" i="23"/>
  <c r="G71" i="23"/>
  <c r="J231" i="23"/>
  <c r="G111" i="23"/>
  <c r="H111" i="23"/>
  <c r="G146" i="23"/>
  <c r="G31" i="23"/>
  <c r="J111" i="23"/>
  <c r="I191" i="23"/>
  <c r="AA76" i="35"/>
  <c r="AM110" i="35"/>
  <c r="AB76" i="35" s="1"/>
  <c r="C186" i="30"/>
  <c r="C146" i="30"/>
  <c r="C25" i="26"/>
  <c r="H101" i="38"/>
  <c r="C275" i="38"/>
  <c r="G261" i="38"/>
  <c r="H181" i="38"/>
  <c r="J61" i="38"/>
  <c r="I221" i="38"/>
  <c r="I21" i="38"/>
  <c r="G221" i="38"/>
  <c r="H261" i="38"/>
  <c r="H41" i="33"/>
  <c r="J241" i="33"/>
  <c r="H171" i="33"/>
  <c r="H66" i="33"/>
  <c r="J171" i="33"/>
  <c r="H251" i="33"/>
  <c r="I171" i="33"/>
  <c r="G171" i="33"/>
  <c r="C171" i="33" s="1"/>
  <c r="H131" i="33"/>
  <c r="I91" i="33"/>
  <c r="G81" i="33"/>
  <c r="I211" i="33"/>
  <c r="J51" i="33"/>
  <c r="G106" i="33"/>
  <c r="J266" i="33"/>
  <c r="I266" i="33"/>
  <c r="G91" i="33"/>
  <c r="H161" i="33"/>
  <c r="H11" i="33"/>
  <c r="H201" i="33"/>
  <c r="G201" i="33"/>
  <c r="J91" i="33"/>
  <c r="H51" i="33"/>
  <c r="J201" i="33"/>
  <c r="I121" i="33"/>
  <c r="G251" i="33"/>
  <c r="J11" i="33"/>
  <c r="H211" i="33"/>
  <c r="G51" i="33"/>
  <c r="J146" i="33"/>
  <c r="J161" i="33"/>
  <c r="J131" i="33"/>
  <c r="I81" i="33"/>
  <c r="H266" i="33"/>
  <c r="I251" i="33"/>
  <c r="J251" i="33"/>
  <c r="J66" i="33"/>
  <c r="G131" i="33"/>
  <c r="J211" i="33"/>
  <c r="G241" i="33"/>
  <c r="H112" i="31"/>
  <c r="J112" i="31"/>
  <c r="I232" i="31"/>
  <c r="H72" i="31"/>
  <c r="G72" i="31"/>
  <c r="I72" i="31"/>
  <c r="I112" i="31"/>
  <c r="H272" i="31"/>
  <c r="J272" i="31"/>
  <c r="I32" i="31"/>
  <c r="J32" i="31"/>
  <c r="I192" i="31"/>
  <c r="J152" i="31"/>
  <c r="G32" i="31"/>
  <c r="G72" i="27"/>
  <c r="G272" i="27"/>
  <c r="I231" i="27"/>
  <c r="G71" i="27"/>
  <c r="J32" i="27"/>
  <c r="I191" i="27"/>
  <c r="H272" i="27"/>
  <c r="J191" i="27"/>
  <c r="J271" i="27"/>
  <c r="I192" i="27"/>
  <c r="G111" i="27"/>
  <c r="J111" i="27"/>
  <c r="G151" i="27"/>
  <c r="I111" i="27"/>
  <c r="I71" i="27"/>
  <c r="H111" i="27"/>
  <c r="I272" i="27"/>
  <c r="I32" i="27"/>
  <c r="H191" i="27"/>
  <c r="I31" i="27"/>
  <c r="H151" i="27"/>
  <c r="G31" i="27"/>
  <c r="G32" i="27"/>
  <c r="C250" i="23"/>
  <c r="J101" i="38"/>
  <c r="J221" i="38"/>
  <c r="J181" i="38"/>
  <c r="C75" i="38"/>
  <c r="G181" i="38"/>
  <c r="G211" i="33"/>
  <c r="I51" i="33"/>
  <c r="I11" i="33"/>
  <c r="J121" i="33"/>
  <c r="G16" i="33"/>
  <c r="I61" i="33"/>
  <c r="I111" i="31"/>
  <c r="G112" i="31"/>
  <c r="C100" i="31"/>
  <c r="J31" i="31"/>
  <c r="H152" i="31"/>
  <c r="J191" i="31"/>
  <c r="H71" i="29"/>
  <c r="I31" i="29"/>
  <c r="J151" i="29"/>
  <c r="J71" i="29"/>
  <c r="H271" i="29"/>
  <c r="J231" i="29"/>
  <c r="H111" i="29"/>
  <c r="H106" i="29"/>
  <c r="H151" i="29"/>
  <c r="C65" i="29"/>
  <c r="H151" i="28"/>
  <c r="G171" i="28"/>
  <c r="H237" i="28"/>
  <c r="G211" i="28"/>
  <c r="I237" i="28"/>
  <c r="J37" i="28"/>
  <c r="H31" i="28"/>
  <c r="G191" i="28"/>
  <c r="H197" i="28"/>
  <c r="G191" i="27"/>
  <c r="H221" i="23"/>
  <c r="H171" i="23"/>
  <c r="I26" i="23"/>
  <c r="H26" i="23"/>
  <c r="C280" i="23"/>
  <c r="C80" i="23"/>
  <c r="H21" i="23"/>
  <c r="G101" i="23"/>
  <c r="C235" i="23"/>
  <c r="C35" i="23"/>
  <c r="C170" i="23"/>
  <c r="G181" i="23"/>
  <c r="H251" i="23"/>
  <c r="I61" i="23"/>
  <c r="C115" i="23"/>
  <c r="G91" i="25"/>
  <c r="C155" i="25"/>
  <c r="C90" i="38"/>
  <c r="C35" i="38"/>
  <c r="C250" i="31"/>
  <c r="C265" i="29"/>
  <c r="C225" i="29"/>
  <c r="C190" i="29"/>
  <c r="C275" i="23"/>
  <c r="C195" i="23"/>
  <c r="C90" i="23"/>
  <c r="C75" i="23"/>
  <c r="C10" i="23"/>
  <c r="I216" i="38"/>
  <c r="I176" i="38"/>
  <c r="C235" i="38"/>
  <c r="I256" i="38"/>
  <c r="G16" i="38"/>
  <c r="G266" i="38"/>
  <c r="G96" i="33"/>
  <c r="J96" i="33"/>
  <c r="J61" i="33"/>
  <c r="G11" i="33"/>
  <c r="H71" i="33"/>
  <c r="H171" i="31"/>
  <c r="H161" i="31"/>
  <c r="C104" i="31"/>
  <c r="C220" i="31"/>
  <c r="J122" i="31"/>
  <c r="G192" i="31"/>
  <c r="G212" i="31"/>
  <c r="G92" i="31"/>
  <c r="C24" i="31"/>
  <c r="C20" i="31"/>
  <c r="C180" i="31"/>
  <c r="J92" i="31"/>
  <c r="I152" i="31"/>
  <c r="J72" i="31"/>
  <c r="G272" i="31"/>
  <c r="C184" i="31"/>
  <c r="C264" i="31"/>
  <c r="C144" i="31"/>
  <c r="I272" i="31"/>
  <c r="J232" i="31"/>
  <c r="H241" i="31"/>
  <c r="C260" i="31"/>
  <c r="H192" i="31"/>
  <c r="J281" i="31"/>
  <c r="H232" i="31"/>
  <c r="C140" i="31"/>
  <c r="H105" i="31"/>
  <c r="G185" i="31"/>
  <c r="I265" i="31"/>
  <c r="I65" i="31"/>
  <c r="J145" i="31"/>
  <c r="G105" i="31"/>
  <c r="J65" i="31"/>
  <c r="J185" i="31"/>
  <c r="I185" i="31"/>
  <c r="G265" i="31"/>
  <c r="G65" i="31"/>
  <c r="H65" i="31"/>
  <c r="G25" i="31"/>
  <c r="J265" i="31"/>
  <c r="J105" i="31"/>
  <c r="H225" i="31"/>
  <c r="H145" i="31"/>
  <c r="I225" i="31"/>
  <c r="J25" i="31"/>
  <c r="I105" i="31"/>
  <c r="J225" i="31"/>
  <c r="I145" i="31"/>
  <c r="H25" i="31"/>
  <c r="G225" i="31"/>
  <c r="I25" i="31"/>
  <c r="G145" i="31"/>
  <c r="H185" i="31"/>
  <c r="H265" i="31"/>
  <c r="C224" i="31"/>
  <c r="G232" i="31"/>
  <c r="J161" i="31"/>
  <c r="G52" i="31"/>
  <c r="I242" i="31"/>
  <c r="H42" i="31"/>
  <c r="C60" i="31"/>
  <c r="I251" i="31"/>
  <c r="C64" i="31"/>
  <c r="H221" i="30"/>
  <c r="H141" i="30"/>
  <c r="J181" i="30"/>
  <c r="H171" i="29"/>
  <c r="I51" i="29"/>
  <c r="I11" i="29"/>
  <c r="I171" i="29"/>
  <c r="J51" i="29"/>
  <c r="H251" i="29"/>
  <c r="H131" i="29"/>
  <c r="J211" i="29"/>
  <c r="J11" i="29"/>
  <c r="G11" i="29"/>
  <c r="I211" i="29"/>
  <c r="J171" i="29"/>
  <c r="G11" i="28"/>
  <c r="J171" i="28"/>
  <c r="I151" i="28"/>
  <c r="G117" i="28"/>
  <c r="H117" i="28"/>
  <c r="J251" i="28"/>
  <c r="H91" i="28"/>
  <c r="I31" i="28"/>
  <c r="J231" i="28"/>
  <c r="H37" i="28"/>
  <c r="G91" i="28"/>
  <c r="J171" i="23"/>
  <c r="H131" i="23"/>
  <c r="C95" i="23"/>
  <c r="H146" i="23"/>
  <c r="J91" i="23"/>
  <c r="C110" i="23"/>
  <c r="AM109" i="35"/>
  <c r="AS12" i="34" s="1"/>
  <c r="AR12" i="34"/>
  <c r="C65" i="33"/>
  <c r="C266" i="30"/>
  <c r="C145" i="29"/>
  <c r="C25" i="29"/>
  <c r="C115" i="28"/>
  <c r="C30" i="23"/>
  <c r="C235" i="25"/>
  <c r="C115" i="38"/>
  <c r="C30" i="38"/>
  <c r="C215" i="33"/>
  <c r="C160" i="33"/>
  <c r="C100" i="30"/>
  <c r="J11" i="23"/>
  <c r="I266" i="23"/>
  <c r="G51" i="23"/>
  <c r="I106" i="23"/>
  <c r="J16" i="29"/>
  <c r="H91" i="33"/>
  <c r="I96" i="29"/>
  <c r="H242" i="28"/>
  <c r="H51" i="29"/>
  <c r="I41" i="28"/>
  <c r="G21" i="38"/>
  <c r="H271" i="28"/>
  <c r="J131" i="23"/>
  <c r="G256" i="29"/>
  <c r="J216" i="29"/>
  <c r="I11" i="23"/>
  <c r="H32" i="31"/>
  <c r="C5" i="33"/>
  <c r="V76" i="35"/>
  <c r="AH110" i="35"/>
  <c r="W76" i="35" s="1"/>
  <c r="H141" i="38"/>
  <c r="I261" i="30"/>
  <c r="J151" i="31"/>
  <c r="G221" i="30"/>
  <c r="G141" i="38"/>
  <c r="I21" i="30"/>
  <c r="J81" i="38"/>
  <c r="J151" i="28"/>
  <c r="G21" i="30"/>
  <c r="J211" i="25"/>
  <c r="G31" i="28"/>
  <c r="G152" i="27"/>
  <c r="H71" i="28"/>
  <c r="H61" i="30"/>
  <c r="I141" i="33"/>
  <c r="H191" i="28"/>
  <c r="J161" i="28"/>
  <c r="J271" i="23"/>
  <c r="H181" i="30"/>
  <c r="J256" i="29"/>
  <c r="I77" i="28"/>
  <c r="J281" i="33"/>
  <c r="I101" i="38"/>
  <c r="C180" i="23"/>
  <c r="C195" i="25"/>
  <c r="C245" i="38"/>
  <c r="C165" i="38"/>
  <c r="C125" i="38"/>
  <c r="C45" i="38"/>
  <c r="C181" i="31"/>
  <c r="C110" i="31"/>
  <c r="C101" i="31"/>
  <c r="C22" i="31"/>
  <c r="C275" i="28"/>
  <c r="C235" i="28"/>
  <c r="C195" i="28"/>
  <c r="C75" i="28"/>
  <c r="C35" i="28"/>
  <c r="C115" i="25"/>
  <c r="C75" i="25"/>
  <c r="C35" i="25"/>
  <c r="C62" i="31"/>
  <c r="C261" i="31"/>
  <c r="I176" i="23"/>
  <c r="G101" i="38"/>
  <c r="G61" i="38"/>
  <c r="H176" i="33"/>
  <c r="I141" i="29"/>
  <c r="J56" i="23"/>
  <c r="G21" i="23"/>
  <c r="I62" i="30"/>
  <c r="H181" i="23"/>
  <c r="H216" i="38"/>
  <c r="J141" i="38"/>
  <c r="G152" i="31"/>
  <c r="J192" i="31"/>
  <c r="H16" i="33"/>
  <c r="C220" i="30"/>
  <c r="C205" i="38"/>
  <c r="C85" i="38"/>
  <c r="C5" i="38"/>
  <c r="C182" i="31"/>
  <c r="C262" i="31"/>
  <c r="C102" i="31"/>
  <c r="C221" i="31"/>
  <c r="C21" i="31"/>
  <c r="J131" i="38"/>
  <c r="J26" i="26"/>
  <c r="C222" i="31"/>
  <c r="C142" i="31"/>
  <c r="Q76" i="35"/>
  <c r="AC110" i="35"/>
  <c r="R76" i="35" s="1"/>
  <c r="L76" i="35"/>
  <c r="X110" i="35"/>
  <c r="M76" i="35" s="1"/>
  <c r="C141" i="31"/>
  <c r="C61" i="31"/>
  <c r="I16" i="23"/>
  <c r="I221" i="29"/>
  <c r="C80" i="33"/>
  <c r="C220" i="23"/>
  <c r="C210" i="38"/>
  <c r="C160" i="29"/>
  <c r="C75" i="33"/>
  <c r="C105" i="38"/>
  <c r="C190" i="38"/>
  <c r="C125" i="23"/>
  <c r="C175" i="30"/>
  <c r="C160" i="38"/>
  <c r="C95" i="38"/>
  <c r="C210" i="28"/>
  <c r="C30" i="28"/>
  <c r="C230" i="28"/>
  <c r="C80" i="38"/>
  <c r="C147" i="30"/>
  <c r="C170" i="38"/>
  <c r="C270" i="27"/>
  <c r="C275" i="29"/>
  <c r="C160" i="23"/>
  <c r="C135" i="30"/>
  <c r="C45" i="23"/>
  <c r="C270" i="28"/>
  <c r="C225" i="38"/>
  <c r="C255" i="38"/>
  <c r="C110" i="38"/>
  <c r="C140" i="33"/>
  <c r="C60" i="23"/>
  <c r="C120" i="29"/>
  <c r="C120" i="33"/>
  <c r="C245" i="39"/>
  <c r="C215" i="39"/>
  <c r="C55" i="39"/>
  <c r="C165" i="33"/>
  <c r="C220" i="33"/>
  <c r="C55" i="26"/>
  <c r="C215" i="29"/>
  <c r="C155" i="38"/>
  <c r="C245" i="23"/>
  <c r="C10" i="28"/>
  <c r="C180" i="30"/>
  <c r="C80" i="25"/>
  <c r="C150" i="33"/>
  <c r="C70" i="33"/>
  <c r="C40" i="33"/>
  <c r="C155" i="33"/>
  <c r="C30" i="27"/>
  <c r="C175" i="33"/>
  <c r="C70" i="27"/>
  <c r="C107" i="30"/>
  <c r="C280" i="29"/>
  <c r="C70" i="31"/>
  <c r="C195" i="33"/>
  <c r="C205" i="33"/>
  <c r="C150" i="38"/>
  <c r="C15" i="33"/>
  <c r="C95" i="33"/>
  <c r="C20" i="23"/>
  <c r="C267" i="30"/>
  <c r="C240" i="29"/>
  <c r="C5" i="39"/>
  <c r="C190" i="31"/>
  <c r="C50" i="38"/>
  <c r="C190" i="27"/>
  <c r="C125" i="33"/>
  <c r="C270" i="38"/>
  <c r="C60" i="33"/>
  <c r="C185" i="38"/>
  <c r="C255" i="23"/>
  <c r="C200" i="29"/>
  <c r="C95" i="26"/>
  <c r="C133" i="28"/>
  <c r="C200" i="28"/>
  <c r="C35" i="30"/>
  <c r="C179" i="28"/>
  <c r="C200" i="23"/>
  <c r="C30" i="33"/>
  <c r="C110" i="28"/>
  <c r="C85" i="23"/>
  <c r="C180" i="38"/>
  <c r="C280" i="38"/>
  <c r="C65" i="23"/>
  <c r="C205" i="23"/>
  <c r="C165" i="23"/>
  <c r="C135" i="38"/>
  <c r="C15" i="38"/>
  <c r="C60" i="30"/>
  <c r="C265" i="23"/>
  <c r="C225" i="23"/>
  <c r="C145" i="23"/>
  <c r="C185" i="23"/>
  <c r="C55" i="30"/>
  <c r="C95" i="30"/>
  <c r="C15" i="30"/>
  <c r="C100" i="38"/>
  <c r="C20" i="38"/>
  <c r="C260" i="38"/>
  <c r="C220" i="38"/>
  <c r="C70" i="28"/>
  <c r="C150" i="28"/>
  <c r="C120" i="25"/>
  <c r="C230" i="33"/>
  <c r="C110" i="33"/>
  <c r="C190" i="33"/>
  <c r="C140" i="30"/>
  <c r="C225" i="33"/>
  <c r="C135" i="33"/>
  <c r="C25" i="38"/>
  <c r="C187" i="30"/>
  <c r="C35" i="33"/>
  <c r="C105" i="39"/>
  <c r="C155" i="29"/>
  <c r="C40" i="29"/>
  <c r="C53" i="28"/>
  <c r="C240" i="28"/>
  <c r="C115" i="30"/>
  <c r="C120" i="23"/>
  <c r="C66" i="30"/>
  <c r="C175" i="38"/>
  <c r="C20" i="30"/>
  <c r="C25" i="23"/>
  <c r="C215" i="30"/>
  <c r="C255" i="30"/>
  <c r="C160" i="25"/>
  <c r="C60" i="38"/>
  <c r="C140" i="38"/>
  <c r="C120" i="38"/>
  <c r="C40" i="25"/>
  <c r="C200" i="25"/>
  <c r="C270" i="33"/>
  <c r="C105" i="23"/>
  <c r="J101" i="29"/>
  <c r="H181" i="29"/>
  <c r="G141" i="29"/>
  <c r="J21" i="29"/>
  <c r="I21" i="29"/>
  <c r="G221" i="29"/>
  <c r="H261" i="29"/>
  <c r="H61" i="29"/>
  <c r="J61" i="29"/>
  <c r="H221" i="29"/>
  <c r="G21" i="29"/>
  <c r="J181" i="29"/>
  <c r="H141" i="29"/>
  <c r="G61" i="29"/>
  <c r="H56" i="23"/>
  <c r="I256" i="23"/>
  <c r="H216" i="23"/>
  <c r="J256" i="23"/>
  <c r="H136" i="23"/>
  <c r="J216" i="23"/>
  <c r="G56" i="23"/>
  <c r="H176" i="23"/>
  <c r="G176" i="23"/>
  <c r="J176" i="23"/>
  <c r="J16" i="23"/>
  <c r="I96" i="23"/>
  <c r="G96" i="23"/>
  <c r="J136" i="23"/>
  <c r="J96" i="23"/>
  <c r="H16" i="23"/>
  <c r="I136" i="23"/>
  <c r="G256" i="23"/>
  <c r="I142" i="30"/>
  <c r="J142" i="30"/>
  <c r="G142" i="30"/>
  <c r="J222" i="30"/>
  <c r="J102" i="30"/>
  <c r="G22" i="30"/>
  <c r="G262" i="30"/>
  <c r="H62" i="30"/>
  <c r="I262" i="30"/>
  <c r="I102" i="30"/>
  <c r="G182" i="30"/>
  <c r="J22" i="30"/>
  <c r="H142" i="30"/>
  <c r="G102" i="30"/>
  <c r="H22" i="30"/>
  <c r="H262" i="30"/>
  <c r="G222" i="30"/>
  <c r="H102" i="30"/>
  <c r="H182" i="30"/>
  <c r="G62" i="30"/>
  <c r="I22" i="30"/>
  <c r="C10" i="38"/>
  <c r="C20" i="33"/>
  <c r="C93" i="28"/>
  <c r="I97" i="26"/>
  <c r="H97" i="26"/>
  <c r="G97" i="26"/>
  <c r="J257" i="26"/>
  <c r="H137" i="26"/>
  <c r="I177" i="26"/>
  <c r="H217" i="26"/>
  <c r="G217" i="26"/>
  <c r="J57" i="26"/>
  <c r="J177" i="26"/>
  <c r="G57" i="26"/>
  <c r="G257" i="26"/>
  <c r="J217" i="26"/>
  <c r="J137" i="26"/>
  <c r="I217" i="26"/>
  <c r="H257" i="26"/>
  <c r="J17" i="26"/>
  <c r="J97" i="26"/>
  <c r="G17" i="26"/>
  <c r="H57" i="26"/>
  <c r="I257" i="26"/>
  <c r="I137" i="26"/>
  <c r="H177" i="26"/>
  <c r="I17" i="26"/>
  <c r="G137" i="26"/>
  <c r="H17" i="26"/>
  <c r="G177" i="26"/>
  <c r="I57" i="26"/>
  <c r="X95" i="35"/>
  <c r="M73" i="35" s="1"/>
  <c r="L73" i="35"/>
  <c r="C250" i="28"/>
  <c r="C215" i="38"/>
  <c r="G51" i="31"/>
  <c r="H211" i="31"/>
  <c r="I131" i="31"/>
  <c r="H11" i="31"/>
  <c r="J91" i="31"/>
  <c r="G211" i="31"/>
  <c r="I91" i="31"/>
  <c r="H131" i="31"/>
  <c r="I51" i="31"/>
  <c r="J11" i="31"/>
  <c r="G131" i="31"/>
  <c r="I11" i="31"/>
  <c r="G251" i="31"/>
  <c r="G91" i="31"/>
  <c r="J131" i="31"/>
  <c r="J211" i="31"/>
  <c r="H251" i="31"/>
  <c r="I211" i="31"/>
  <c r="C40" i="38"/>
  <c r="C240" i="25"/>
  <c r="J51" i="31"/>
  <c r="H91" i="31"/>
  <c r="J211" i="38"/>
  <c r="I211" i="38"/>
  <c r="G181" i="29"/>
  <c r="J182" i="30"/>
  <c r="I182" i="30"/>
  <c r="J62" i="30"/>
  <c r="C275" i="33"/>
  <c r="C240" i="38"/>
  <c r="C5" i="23"/>
  <c r="G216" i="23"/>
  <c r="G11" i="38"/>
  <c r="I11" i="38"/>
  <c r="H21" i="29"/>
  <c r="J221" i="29"/>
  <c r="I181" i="29"/>
  <c r="H222" i="30"/>
  <c r="I61" i="29"/>
  <c r="J51" i="38"/>
  <c r="I51" i="38"/>
  <c r="J251" i="38"/>
  <c r="H211" i="38"/>
  <c r="I171" i="38"/>
  <c r="I251" i="38"/>
  <c r="H131" i="38"/>
  <c r="J171" i="38"/>
  <c r="G211" i="38"/>
  <c r="J11" i="38"/>
  <c r="G91" i="38"/>
  <c r="I91" i="38"/>
  <c r="J91" i="38"/>
  <c r="G171" i="38"/>
  <c r="H171" i="38"/>
  <c r="C115" i="33"/>
  <c r="C105" i="33"/>
  <c r="G146" i="26"/>
  <c r="H66" i="26"/>
  <c r="H266" i="26"/>
  <c r="G106" i="26"/>
  <c r="H226" i="26"/>
  <c r="J146" i="26"/>
  <c r="I226" i="26"/>
  <c r="I146" i="26"/>
  <c r="G266" i="26"/>
  <c r="J186" i="26"/>
  <c r="G186" i="26"/>
  <c r="I266" i="26"/>
  <c r="I66" i="26"/>
  <c r="G66" i="26"/>
  <c r="I186" i="26"/>
  <c r="H106" i="26"/>
  <c r="G26" i="26"/>
  <c r="J226" i="26"/>
  <c r="H146" i="26"/>
  <c r="G226" i="26"/>
  <c r="H220" i="28"/>
  <c r="J60" i="28"/>
  <c r="H260" i="28"/>
  <c r="H100" i="28"/>
  <c r="G100" i="28"/>
  <c r="G260" i="28"/>
  <c r="G140" i="28"/>
  <c r="J20" i="28"/>
  <c r="I180" i="28"/>
  <c r="J180" i="28"/>
  <c r="G20" i="28"/>
  <c r="G220" i="28"/>
  <c r="H140" i="28"/>
  <c r="I20" i="28"/>
  <c r="J140" i="28"/>
  <c r="I100" i="28"/>
  <c r="I60" i="28"/>
  <c r="G180" i="28"/>
  <c r="H180" i="28"/>
  <c r="I220" i="28"/>
  <c r="J100" i="28"/>
  <c r="I260" i="28"/>
  <c r="H60" i="28"/>
  <c r="I140" i="28"/>
  <c r="J220" i="28"/>
  <c r="G60" i="28"/>
  <c r="J260" i="28"/>
  <c r="H20" i="28"/>
  <c r="C19" i="28"/>
  <c r="G77" i="30"/>
  <c r="H197" i="30"/>
  <c r="H237" i="30"/>
  <c r="J77" i="30"/>
  <c r="I37" i="30"/>
  <c r="H77" i="30"/>
  <c r="G157" i="30"/>
  <c r="H157" i="30"/>
  <c r="I277" i="30"/>
  <c r="J157" i="30"/>
  <c r="G117" i="30"/>
  <c r="I157" i="30"/>
  <c r="J197" i="30"/>
  <c r="J237" i="30"/>
  <c r="I77" i="30"/>
  <c r="J117" i="30"/>
  <c r="G37" i="30"/>
  <c r="J37" i="30"/>
  <c r="G197" i="30"/>
  <c r="I197" i="30"/>
  <c r="I117" i="30"/>
  <c r="I237" i="30"/>
  <c r="H117" i="30"/>
  <c r="H277" i="30"/>
  <c r="H37" i="30"/>
  <c r="G237" i="30"/>
  <c r="G277" i="30"/>
  <c r="J277" i="30"/>
  <c r="C55" i="38"/>
  <c r="C190" i="28"/>
  <c r="C200" i="38"/>
  <c r="G16" i="23"/>
  <c r="H91" i="38"/>
  <c r="G131" i="38"/>
  <c r="G261" i="29"/>
  <c r="J141" i="29"/>
  <c r="I26" i="26"/>
  <c r="J262" i="30"/>
  <c r="H51" i="31"/>
  <c r="C140" i="23"/>
  <c r="C240" i="33"/>
  <c r="C35" i="29"/>
  <c r="C30" i="31"/>
  <c r="C270" i="31"/>
  <c r="C175" i="29"/>
  <c r="C240" i="23"/>
  <c r="C260" i="30"/>
  <c r="C280" i="25"/>
  <c r="J251" i="31"/>
  <c r="H256" i="23"/>
  <c r="I171" i="31"/>
  <c r="I216" i="23"/>
  <c r="G171" i="31"/>
  <c r="I56" i="23"/>
  <c r="H251" i="38"/>
  <c r="H11" i="38"/>
  <c r="H51" i="38"/>
  <c r="G251" i="38"/>
  <c r="J261" i="29"/>
  <c r="G101" i="29"/>
  <c r="I261" i="29"/>
  <c r="G11" i="31"/>
  <c r="G136" i="23"/>
  <c r="J66" i="26"/>
  <c r="J266" i="26"/>
  <c r="I101" i="29"/>
  <c r="I106" i="26"/>
  <c r="C178" i="28"/>
  <c r="C255" i="26"/>
  <c r="C14" i="28"/>
  <c r="C134" i="28"/>
  <c r="C219" i="28"/>
  <c r="G55" i="28"/>
  <c r="H135" i="28"/>
  <c r="G175" i="28"/>
  <c r="I95" i="28"/>
  <c r="I55" i="28"/>
  <c r="J215" i="28"/>
  <c r="J255" i="28"/>
  <c r="G95" i="28"/>
  <c r="H255" i="28"/>
  <c r="G215" i="28"/>
  <c r="G15" i="28"/>
  <c r="I215" i="28"/>
  <c r="J95" i="28"/>
  <c r="I175" i="28"/>
  <c r="G135" i="28"/>
  <c r="H215" i="28"/>
  <c r="J135" i="28"/>
  <c r="J15" i="28"/>
  <c r="H15" i="28"/>
  <c r="I135" i="28"/>
  <c r="G255" i="28"/>
  <c r="J175" i="28"/>
  <c r="J55" i="28"/>
  <c r="H55" i="28"/>
  <c r="H175" i="28"/>
  <c r="H95" i="28"/>
  <c r="I255" i="28"/>
  <c r="I15" i="28"/>
  <c r="H116" i="30"/>
  <c r="J276" i="30"/>
  <c r="I196" i="30"/>
  <c r="G156" i="30"/>
  <c r="H76" i="30"/>
  <c r="G116" i="30"/>
  <c r="G276" i="30"/>
  <c r="I156" i="30"/>
  <c r="G196" i="30"/>
  <c r="I36" i="30"/>
  <c r="J156" i="30"/>
  <c r="I276" i="30"/>
  <c r="J116" i="30"/>
  <c r="I236" i="30"/>
  <c r="J76" i="30"/>
  <c r="I116" i="30"/>
  <c r="J196" i="30"/>
  <c r="G236" i="30"/>
  <c r="H36" i="30"/>
  <c r="H276" i="30"/>
  <c r="H196" i="30"/>
  <c r="G36" i="30"/>
  <c r="H236" i="30"/>
  <c r="G76" i="30"/>
  <c r="J236" i="30"/>
  <c r="H156" i="30"/>
  <c r="I76" i="30"/>
  <c r="J36" i="30"/>
  <c r="G251" i="29"/>
  <c r="J41" i="38"/>
  <c r="H81" i="33"/>
  <c r="I241" i="33"/>
  <c r="G231" i="23"/>
  <c r="H151" i="23"/>
  <c r="G181" i="30"/>
  <c r="H277" i="28"/>
  <c r="H212" i="31"/>
  <c r="J52" i="31"/>
  <c r="H141" i="33"/>
  <c r="I221" i="33"/>
  <c r="G91" i="29"/>
  <c r="I201" i="33"/>
  <c r="J221" i="33"/>
  <c r="H91" i="29"/>
  <c r="H41" i="38"/>
  <c r="G161" i="38"/>
  <c r="G41" i="33"/>
  <c r="G271" i="23"/>
  <c r="G151" i="23"/>
  <c r="I181" i="30"/>
  <c r="I101" i="30"/>
  <c r="H157" i="28"/>
  <c r="G252" i="31"/>
  <c r="J252" i="31"/>
  <c r="G261" i="33"/>
  <c r="J181" i="33"/>
  <c r="I131" i="29"/>
  <c r="H241" i="33"/>
  <c r="J101" i="33"/>
  <c r="G121" i="33"/>
  <c r="J186" i="23"/>
  <c r="J66" i="23"/>
  <c r="G27" i="26"/>
  <c r="I147" i="26"/>
  <c r="G221" i="33"/>
  <c r="G26" i="23"/>
  <c r="G67" i="26"/>
  <c r="I161" i="33"/>
  <c r="G186" i="23"/>
  <c r="J26" i="23"/>
  <c r="G227" i="26"/>
  <c r="G106" i="23"/>
  <c r="J81" i="28"/>
  <c r="G121" i="28"/>
  <c r="J56" i="29"/>
  <c r="I231" i="23"/>
  <c r="I221" i="30"/>
  <c r="G197" i="28"/>
  <c r="I92" i="31"/>
  <c r="J151" i="27"/>
  <c r="H191" i="23"/>
  <c r="I277" i="28"/>
  <c r="G241" i="38"/>
  <c r="I121" i="28"/>
  <c r="J121" i="28"/>
  <c r="J136" i="29"/>
  <c r="G56" i="29"/>
  <c r="J71" i="23"/>
  <c r="J61" i="30"/>
  <c r="I117" i="28"/>
  <c r="J212" i="31"/>
  <c r="G231" i="27"/>
  <c r="J161" i="38"/>
  <c r="I71" i="23"/>
  <c r="G77" i="28"/>
  <c r="H241" i="38"/>
  <c r="G216" i="29"/>
  <c r="J221" i="30"/>
  <c r="I12" i="31"/>
  <c r="I151" i="27"/>
  <c r="G161" i="28"/>
  <c r="I256" i="29"/>
  <c r="H31" i="27"/>
  <c r="J251" i="29"/>
  <c r="I21" i="33"/>
  <c r="I91" i="29"/>
  <c r="H271" i="27"/>
  <c r="G266" i="23"/>
  <c r="H56" i="29"/>
  <c r="J141" i="33"/>
  <c r="H96" i="29"/>
  <c r="J231" i="27"/>
  <c r="C280" i="39"/>
  <c r="C170" i="33"/>
  <c r="C91" i="26"/>
  <c r="C150" i="31"/>
  <c r="C200" i="33"/>
  <c r="C150" i="27"/>
  <c r="C245" i="33"/>
  <c r="C265" i="38"/>
  <c r="C145" i="38"/>
  <c r="C55" i="33"/>
  <c r="C75" i="29"/>
  <c r="C145" i="33"/>
  <c r="C280" i="33"/>
  <c r="C230" i="31"/>
  <c r="C215" i="23"/>
  <c r="C80" i="29"/>
  <c r="C132" i="26"/>
  <c r="C52" i="26"/>
  <c r="C100" i="25"/>
  <c r="C45" i="25"/>
  <c r="C95" i="25"/>
  <c r="C250" i="39"/>
  <c r="C70" i="25"/>
  <c r="C40" i="30"/>
  <c r="C160" i="30"/>
  <c r="C265" i="25"/>
  <c r="C135" i="23"/>
  <c r="C100" i="23"/>
  <c r="C250" i="38"/>
  <c r="C130" i="38"/>
  <c r="C110" i="27"/>
  <c r="C85" i="33"/>
  <c r="C70" i="38"/>
  <c r="C185" i="33"/>
  <c r="C65" i="38"/>
  <c r="C255" i="33"/>
  <c r="C235" i="29"/>
  <c r="C115" i="29"/>
  <c r="C45" i="33"/>
  <c r="C27" i="30"/>
  <c r="C270" i="39"/>
  <c r="C20" i="39"/>
  <c r="C100" i="39"/>
  <c r="C165" i="39"/>
  <c r="C85" i="39"/>
  <c r="C235" i="39"/>
  <c r="C155" i="39"/>
  <c r="C75" i="39"/>
  <c r="C67" i="30"/>
  <c r="C55" i="23"/>
  <c r="C235" i="33"/>
  <c r="C230" i="27"/>
  <c r="C230" i="38"/>
  <c r="C260" i="33"/>
  <c r="C265" i="33"/>
  <c r="C25" i="33"/>
  <c r="C195" i="29"/>
  <c r="C260" i="23"/>
  <c r="C227" i="30"/>
  <c r="C15" i="23"/>
  <c r="C138" i="28"/>
  <c r="C258" i="28"/>
  <c r="C215" i="26"/>
  <c r="C15" i="26"/>
  <c r="AK76" i="35"/>
  <c r="AW110" i="35"/>
  <c r="AL76" i="35" s="1"/>
  <c r="C94" i="28"/>
  <c r="C214" i="28"/>
  <c r="C254" i="28"/>
  <c r="C173" i="28"/>
  <c r="C195" i="30"/>
  <c r="C275" i="30"/>
  <c r="C155" i="30"/>
  <c r="C59" i="28"/>
  <c r="AC94" i="35"/>
  <c r="AI9" i="34" s="1"/>
  <c r="J97" i="28" s="1"/>
  <c r="AH9" i="34"/>
  <c r="C230" i="39"/>
  <c r="C60" i="39"/>
  <c r="C218" i="28"/>
  <c r="C18" i="28"/>
  <c r="C58" i="28"/>
  <c r="C175" i="26"/>
  <c r="AH94" i="35"/>
  <c r="AN9" i="34" s="1"/>
  <c r="H262" i="28" s="1"/>
  <c r="AM9" i="34"/>
  <c r="C253" i="28"/>
  <c r="C213" i="28"/>
  <c r="G171" i="29"/>
  <c r="H81" i="38"/>
  <c r="I41" i="33"/>
  <c r="H231" i="23"/>
  <c r="I141" i="30"/>
  <c r="I37" i="28"/>
  <c r="J117" i="28"/>
  <c r="I132" i="31"/>
  <c r="I261" i="33"/>
  <c r="H211" i="29"/>
  <c r="H121" i="33"/>
  <c r="H11" i="29"/>
  <c r="G51" i="29"/>
  <c r="J121" i="38"/>
  <c r="I281" i="33"/>
  <c r="J81" i="33"/>
  <c r="I151" i="23"/>
  <c r="H71" i="23"/>
  <c r="J101" i="30"/>
  <c r="J237" i="28"/>
  <c r="G132" i="31"/>
  <c r="J12" i="31"/>
  <c r="G141" i="33"/>
  <c r="J91" i="29"/>
  <c r="G281" i="33"/>
  <c r="J21" i="33"/>
  <c r="J41" i="33"/>
  <c r="J106" i="23"/>
  <c r="H147" i="26"/>
  <c r="J187" i="26"/>
  <c r="I181" i="33"/>
  <c r="J146" i="23"/>
  <c r="H67" i="26"/>
  <c r="G211" i="29"/>
  <c r="H106" i="23"/>
  <c r="I186" i="23"/>
  <c r="G147" i="26"/>
  <c r="J267" i="26"/>
  <c r="G66" i="23"/>
  <c r="I267" i="26"/>
  <c r="I81" i="38"/>
  <c r="H241" i="28"/>
  <c r="J41" i="28"/>
  <c r="H136" i="29"/>
  <c r="G191" i="23"/>
  <c r="H101" i="30"/>
  <c r="G237" i="28"/>
  <c r="H92" i="31"/>
  <c r="I271" i="27"/>
  <c r="H77" i="28"/>
  <c r="I41" i="38"/>
  <c r="H121" i="28"/>
  <c r="H216" i="29"/>
  <c r="I216" i="29"/>
  <c r="H31" i="23"/>
  <c r="G141" i="30"/>
  <c r="G37" i="28"/>
  <c r="H172" i="31"/>
  <c r="H71" i="27"/>
  <c r="J31" i="27"/>
  <c r="G81" i="38"/>
  <c r="I271" i="23"/>
  <c r="H261" i="30"/>
  <c r="H132" i="31"/>
  <c r="G81" i="28"/>
  <c r="G136" i="29"/>
  <c r="J191" i="23"/>
  <c r="G157" i="28"/>
  <c r="G271" i="27"/>
  <c r="J281" i="28"/>
  <c r="J71" i="27"/>
  <c r="H281" i="38"/>
  <c r="H21" i="33"/>
  <c r="I251" i="29"/>
  <c r="J141" i="30"/>
  <c r="I187" i="26"/>
  <c r="I226" i="23"/>
  <c r="I146" i="23"/>
  <c r="J201" i="28"/>
  <c r="J176" i="29"/>
  <c r="H227" i="26"/>
  <c r="C251" i="26"/>
  <c r="C211" i="26"/>
  <c r="C12" i="26"/>
  <c r="C212" i="26"/>
  <c r="C92" i="26"/>
  <c r="C220" i="25"/>
  <c r="C95" i="39"/>
  <c r="C195" i="39"/>
  <c r="C35" i="39"/>
  <c r="C265" i="39"/>
  <c r="C98" i="28"/>
  <c r="C135" i="26"/>
  <c r="AF76" i="35"/>
  <c r="AR110" i="35"/>
  <c r="AG76" i="35" s="1"/>
  <c r="C54" i="28"/>
  <c r="C174" i="28"/>
  <c r="C13" i="28"/>
  <c r="C75" i="30"/>
  <c r="C235" i="30"/>
  <c r="J176" i="26"/>
  <c r="G176" i="26"/>
  <c r="H136" i="26"/>
  <c r="H176" i="26"/>
  <c r="J56" i="26"/>
  <c r="J256" i="26"/>
  <c r="J16" i="26"/>
  <c r="I216" i="26"/>
  <c r="G256" i="26"/>
  <c r="H16" i="26"/>
  <c r="H256" i="26"/>
  <c r="I16" i="26"/>
  <c r="H96" i="26"/>
  <c r="I176" i="26"/>
  <c r="I136" i="26"/>
  <c r="J216" i="26"/>
  <c r="J96" i="26"/>
  <c r="H216" i="26"/>
  <c r="I256" i="26"/>
  <c r="H56" i="26"/>
  <c r="G56" i="26"/>
  <c r="J136" i="26"/>
  <c r="G96" i="26"/>
  <c r="I96" i="26"/>
  <c r="I56" i="26"/>
  <c r="G136" i="26"/>
  <c r="G16" i="26"/>
  <c r="G216" i="26"/>
  <c r="C139" i="28"/>
  <c r="C259" i="28"/>
  <c r="C99" i="28"/>
  <c r="J261" i="39"/>
  <c r="H221" i="39"/>
  <c r="H181" i="39"/>
  <c r="H261" i="39"/>
  <c r="J141" i="39"/>
  <c r="G141" i="39"/>
  <c r="J221" i="39"/>
  <c r="H101" i="39"/>
  <c r="H61" i="39"/>
  <c r="H21" i="39"/>
  <c r="J181" i="39"/>
  <c r="J101" i="39"/>
  <c r="J61" i="39"/>
  <c r="I141" i="39"/>
  <c r="H141" i="39"/>
  <c r="I101" i="39"/>
  <c r="I61" i="39"/>
  <c r="I21" i="39"/>
  <c r="G101" i="39"/>
  <c r="G21" i="39"/>
  <c r="G61" i="39"/>
  <c r="J21" i="39"/>
  <c r="I261" i="39"/>
  <c r="G261" i="39"/>
  <c r="I221" i="39"/>
  <c r="G221" i="39"/>
  <c r="I181" i="39"/>
  <c r="G181" i="39"/>
  <c r="AF74" i="35"/>
  <c r="AF77" i="35"/>
  <c r="AF69" i="35"/>
  <c r="AF81" i="35"/>
  <c r="AF80" i="35"/>
  <c r="AF70" i="35"/>
  <c r="AR120" i="35"/>
  <c r="AA75" i="35"/>
  <c r="AM115" i="35"/>
  <c r="AB75" i="35" s="1"/>
  <c r="C171" i="26"/>
  <c r="G81" i="30"/>
  <c r="J281" i="30"/>
  <c r="J121" i="30"/>
  <c r="I281" i="30"/>
  <c r="I121" i="30"/>
  <c r="H161" i="30"/>
  <c r="G201" i="30"/>
  <c r="G241" i="30"/>
  <c r="J241" i="30"/>
  <c r="J81" i="30"/>
  <c r="I241" i="30"/>
  <c r="I81" i="30"/>
  <c r="H121" i="30"/>
  <c r="G281" i="30"/>
  <c r="H201" i="30"/>
  <c r="J201" i="30"/>
  <c r="J41" i="30"/>
  <c r="I201" i="30"/>
  <c r="I41" i="30"/>
  <c r="G121" i="30"/>
  <c r="G161" i="30"/>
  <c r="J161" i="30"/>
  <c r="H81" i="30"/>
  <c r="H281" i="30"/>
  <c r="H241" i="30"/>
  <c r="G41" i="30"/>
  <c r="H41" i="30"/>
  <c r="I161" i="30"/>
  <c r="C5" i="25"/>
  <c r="AD17" i="34"/>
  <c r="M12" i="39" s="1"/>
  <c r="AD13" i="34"/>
  <c r="M12" i="33" s="1"/>
  <c r="AD16" i="34"/>
  <c r="M12" i="38" s="1"/>
  <c r="AD6" i="34"/>
  <c r="M12" i="23" s="1"/>
  <c r="AD10" i="34"/>
  <c r="M12" i="29" s="1"/>
  <c r="J12" i="29" s="1"/>
  <c r="AD5" i="34"/>
  <c r="M12" i="25" s="1"/>
  <c r="G52" i="25" s="1"/>
  <c r="AK71" i="35"/>
  <c r="AW105" i="35"/>
  <c r="AL71" i="35" s="1"/>
  <c r="AF75" i="35"/>
  <c r="AR115" i="35"/>
  <c r="AG75" i="35" s="1"/>
  <c r="J281" i="39"/>
  <c r="J241" i="39"/>
  <c r="H201" i="39"/>
  <c r="H161" i="39"/>
  <c r="H281" i="39"/>
  <c r="J121" i="39"/>
  <c r="J161" i="39"/>
  <c r="H81" i="39"/>
  <c r="H41" i="39"/>
  <c r="H121" i="39"/>
  <c r="H241" i="39"/>
  <c r="J201" i="39"/>
  <c r="G121" i="39"/>
  <c r="J81" i="39"/>
  <c r="I81" i="39"/>
  <c r="J41" i="39"/>
  <c r="G41" i="39"/>
  <c r="G81" i="39"/>
  <c r="I121" i="39"/>
  <c r="I41" i="39"/>
  <c r="I201" i="39"/>
  <c r="G241" i="39"/>
  <c r="I161" i="39"/>
  <c r="G201" i="39"/>
  <c r="I281" i="39"/>
  <c r="G161" i="39"/>
  <c r="I241" i="39"/>
  <c r="G281" i="39"/>
  <c r="C145" i="39"/>
  <c r="J11" i="25"/>
  <c r="J171" i="25"/>
  <c r="J51" i="25"/>
  <c r="J251" i="25"/>
  <c r="I131" i="25"/>
  <c r="G251" i="25"/>
  <c r="I271" i="31"/>
  <c r="G192" i="27"/>
  <c r="J112" i="27"/>
  <c r="G96" i="38"/>
  <c r="G136" i="38"/>
  <c r="H226" i="33"/>
  <c r="I146" i="33"/>
  <c r="J71" i="31"/>
  <c r="I231" i="31"/>
  <c r="J11" i="28"/>
  <c r="J91" i="28"/>
  <c r="H251" i="28"/>
  <c r="H211" i="28"/>
  <c r="I191" i="38"/>
  <c r="G31" i="38"/>
  <c r="J256" i="33"/>
  <c r="J266" i="29"/>
  <c r="H186" i="29"/>
  <c r="I136" i="33"/>
  <c r="G191" i="38"/>
  <c r="H111" i="31"/>
  <c r="G176" i="33"/>
  <c r="G271" i="38"/>
  <c r="H96" i="33"/>
  <c r="G186" i="29"/>
  <c r="G282" i="28"/>
  <c r="J162" i="28"/>
  <c r="H72" i="27"/>
  <c r="I151" i="33"/>
  <c r="J96" i="38"/>
  <c r="G26" i="33"/>
  <c r="I21" i="23"/>
  <c r="J181" i="23"/>
  <c r="I96" i="38"/>
  <c r="I106" i="33"/>
  <c r="G242" i="28"/>
  <c r="J42" i="28"/>
  <c r="J71" i="33"/>
  <c r="G266" i="33"/>
  <c r="J61" i="23"/>
  <c r="H256" i="38"/>
  <c r="H26" i="33"/>
  <c r="J202" i="28"/>
  <c r="H271" i="33"/>
  <c r="I141" i="23"/>
  <c r="H106" i="33"/>
  <c r="G122" i="28"/>
  <c r="I71" i="33"/>
  <c r="H141" i="23"/>
  <c r="H232" i="27"/>
  <c r="G162" i="28"/>
  <c r="G31" i="33"/>
  <c r="G271" i="33"/>
  <c r="H282" i="28"/>
  <c r="G82" i="28"/>
  <c r="I191" i="33"/>
  <c r="H231" i="33"/>
  <c r="J216" i="33"/>
  <c r="G216" i="33"/>
  <c r="I31" i="38"/>
  <c r="G151" i="38"/>
  <c r="H101" i="25"/>
  <c r="G141" i="25"/>
  <c r="H181" i="25"/>
  <c r="J101" i="25"/>
  <c r="H261" i="25"/>
  <c r="J181" i="25"/>
  <c r="G61" i="25"/>
  <c r="I181" i="25"/>
  <c r="G261" i="25"/>
  <c r="I21" i="25"/>
  <c r="H61" i="25"/>
  <c r="G101" i="25"/>
  <c r="I141" i="25"/>
  <c r="J261" i="25"/>
  <c r="I261" i="25"/>
  <c r="H221" i="25"/>
  <c r="H21" i="25"/>
  <c r="G221" i="25"/>
  <c r="G181" i="25"/>
  <c r="G21" i="25"/>
  <c r="J141" i="25"/>
  <c r="I221" i="25"/>
  <c r="J21" i="25"/>
  <c r="I61" i="25"/>
  <c r="H141" i="25"/>
  <c r="I101" i="25"/>
  <c r="J61" i="25"/>
  <c r="J221" i="25"/>
  <c r="AI5" i="34"/>
  <c r="M17" i="25" s="1"/>
  <c r="AI17" i="34"/>
  <c r="M17" i="39" s="1"/>
  <c r="AI13" i="34"/>
  <c r="M17" i="33" s="1"/>
  <c r="G17" i="33" s="1"/>
  <c r="AI6" i="34"/>
  <c r="M17" i="23" s="1"/>
  <c r="J217" i="23" s="1"/>
  <c r="AI16" i="34"/>
  <c r="M17" i="38" s="1"/>
  <c r="I17" i="38" s="1"/>
  <c r="AI10" i="34"/>
  <c r="M17" i="29" s="1"/>
  <c r="H257" i="29" s="1"/>
  <c r="G56" i="25"/>
  <c r="G176" i="25"/>
  <c r="H16" i="25"/>
  <c r="J176" i="25"/>
  <c r="J136" i="25"/>
  <c r="J56" i="25"/>
  <c r="J256" i="25"/>
  <c r="H176" i="25"/>
  <c r="G16" i="25"/>
  <c r="G256" i="25"/>
  <c r="H136" i="25"/>
  <c r="G216" i="25"/>
  <c r="J16" i="25"/>
  <c r="H96" i="25"/>
  <c r="J216" i="25"/>
  <c r="I136" i="25"/>
  <c r="G96" i="25"/>
  <c r="I56" i="25"/>
  <c r="H56" i="25"/>
  <c r="H256" i="25"/>
  <c r="I176" i="25"/>
  <c r="I256" i="25"/>
  <c r="I96" i="25"/>
  <c r="J96" i="25"/>
  <c r="G136" i="25"/>
  <c r="H216" i="25"/>
  <c r="I16" i="25"/>
  <c r="I216" i="25"/>
  <c r="C40" i="39"/>
  <c r="C160" i="39"/>
  <c r="C10" i="33"/>
  <c r="C50" i="33"/>
  <c r="C11" i="26"/>
  <c r="G242" i="30"/>
  <c r="G82" i="30"/>
  <c r="H282" i="30"/>
  <c r="H242" i="30"/>
  <c r="G202" i="30"/>
  <c r="H42" i="30"/>
  <c r="I82" i="30"/>
  <c r="J122" i="30"/>
  <c r="I202" i="30"/>
  <c r="G42" i="30"/>
  <c r="H202" i="30"/>
  <c r="J242" i="30"/>
  <c r="J162" i="30"/>
  <c r="I122" i="30"/>
  <c r="J42" i="30"/>
  <c r="G122" i="30"/>
  <c r="H82" i="30"/>
  <c r="G282" i="30"/>
  <c r="I42" i="30"/>
  <c r="I242" i="30"/>
  <c r="I282" i="30"/>
  <c r="H122" i="30"/>
  <c r="J202" i="30"/>
  <c r="H162" i="30"/>
  <c r="I162" i="30"/>
  <c r="J82" i="30"/>
  <c r="J282" i="30"/>
  <c r="G162" i="30"/>
  <c r="I276" i="38"/>
  <c r="G116" i="38"/>
  <c r="G236" i="38"/>
  <c r="H196" i="38"/>
  <c r="I196" i="38"/>
  <c r="J76" i="38"/>
  <c r="G276" i="38"/>
  <c r="I236" i="38"/>
  <c r="J36" i="38"/>
  <c r="H76" i="38"/>
  <c r="J276" i="38"/>
  <c r="J116" i="38"/>
  <c r="I116" i="38"/>
  <c r="I36" i="38"/>
  <c r="I156" i="38"/>
  <c r="J236" i="38"/>
  <c r="H36" i="38"/>
  <c r="I76" i="38"/>
  <c r="H156" i="38"/>
  <c r="H116" i="38"/>
  <c r="H276" i="38"/>
  <c r="G196" i="38"/>
  <c r="G36" i="38"/>
  <c r="J196" i="38"/>
  <c r="G76" i="38"/>
  <c r="J156" i="38"/>
  <c r="H236" i="38"/>
  <c r="G156" i="38"/>
  <c r="L75" i="35"/>
  <c r="X115" i="35"/>
  <c r="M75" i="35" s="1"/>
  <c r="C140" i="25"/>
  <c r="C260" i="25"/>
  <c r="C60" i="25"/>
  <c r="AF72" i="35"/>
  <c r="AR100" i="35"/>
  <c r="AG72" i="35" s="1"/>
  <c r="C165" i="25"/>
  <c r="C215" i="25"/>
  <c r="C135" i="25"/>
  <c r="C15" i="25"/>
  <c r="C50" i="39"/>
  <c r="C80" i="30"/>
  <c r="C240" i="30"/>
  <c r="C225" i="25"/>
  <c r="C105" i="25"/>
  <c r="C30" i="39"/>
  <c r="C260" i="39"/>
  <c r="J201" i="29"/>
  <c r="H41" i="29"/>
  <c r="G161" i="29"/>
  <c r="H161" i="29"/>
  <c r="J281" i="29"/>
  <c r="H241" i="29"/>
  <c r="G241" i="29"/>
  <c r="I241" i="29"/>
  <c r="G281" i="29"/>
  <c r="I161" i="29"/>
  <c r="J81" i="29"/>
  <c r="I201" i="29"/>
  <c r="I281" i="29"/>
  <c r="J161" i="29"/>
  <c r="I81" i="29"/>
  <c r="I41" i="29"/>
  <c r="I121" i="29"/>
  <c r="G121" i="29"/>
  <c r="H201" i="29"/>
  <c r="H281" i="29"/>
  <c r="J121" i="29"/>
  <c r="H121" i="29"/>
  <c r="G201" i="29"/>
  <c r="H81" i="29"/>
  <c r="J41" i="29"/>
  <c r="G41" i="29"/>
  <c r="G81" i="29"/>
  <c r="J241" i="29"/>
  <c r="H241" i="25"/>
  <c r="J241" i="25"/>
  <c r="G201" i="25"/>
  <c r="H281" i="25"/>
  <c r="H161" i="25"/>
  <c r="H121" i="25"/>
  <c r="J121" i="25"/>
  <c r="I241" i="25"/>
  <c r="I161" i="25"/>
  <c r="H41" i="25"/>
  <c r="H201" i="25"/>
  <c r="G161" i="25"/>
  <c r="J81" i="25"/>
  <c r="I281" i="25"/>
  <c r="I201" i="25"/>
  <c r="G41" i="25"/>
  <c r="G241" i="25"/>
  <c r="H81" i="25"/>
  <c r="G121" i="25"/>
  <c r="I81" i="25"/>
  <c r="J161" i="25"/>
  <c r="G281" i="25"/>
  <c r="G81" i="25"/>
  <c r="I41" i="25"/>
  <c r="J41" i="25"/>
  <c r="J281" i="25"/>
  <c r="I121" i="25"/>
  <c r="J201" i="25"/>
  <c r="J271" i="39"/>
  <c r="J231" i="39"/>
  <c r="H191" i="39"/>
  <c r="H271" i="39"/>
  <c r="H231" i="39"/>
  <c r="J191" i="39"/>
  <c r="J151" i="39"/>
  <c r="I151" i="39"/>
  <c r="H151" i="39"/>
  <c r="H111" i="39"/>
  <c r="H71" i="39"/>
  <c r="H31" i="39"/>
  <c r="G151" i="39"/>
  <c r="I111" i="39"/>
  <c r="I71" i="39"/>
  <c r="I31" i="39"/>
  <c r="G111" i="39"/>
  <c r="G71" i="39"/>
  <c r="G31" i="39"/>
  <c r="J111" i="39"/>
  <c r="J31" i="39"/>
  <c r="J71" i="39"/>
  <c r="I271" i="39"/>
  <c r="G271" i="39"/>
  <c r="I231" i="39"/>
  <c r="G231" i="39"/>
  <c r="I191" i="39"/>
  <c r="G191" i="39"/>
  <c r="AK69" i="35"/>
  <c r="AK81" i="35"/>
  <c r="AK70" i="35"/>
  <c r="AK74" i="35"/>
  <c r="AK77" i="35"/>
  <c r="AK80" i="35"/>
  <c r="AW120" i="35"/>
  <c r="C115" i="39"/>
  <c r="C185" i="39"/>
  <c r="C65" i="39"/>
  <c r="G26" i="25"/>
  <c r="H186" i="25"/>
  <c r="H266" i="25"/>
  <c r="G66" i="25"/>
  <c r="I66" i="25"/>
  <c r="J146" i="25"/>
  <c r="I226" i="25"/>
  <c r="H106" i="25"/>
  <c r="J26" i="25"/>
  <c r="H66" i="25"/>
  <c r="H226" i="25"/>
  <c r="G186" i="25"/>
  <c r="G226" i="25"/>
  <c r="J66" i="25"/>
  <c r="J186" i="25"/>
  <c r="G146" i="25"/>
  <c r="I106" i="25"/>
  <c r="G266" i="25"/>
  <c r="I186" i="25"/>
  <c r="H26" i="25"/>
  <c r="H146" i="25"/>
  <c r="G106" i="25"/>
  <c r="I26" i="25"/>
  <c r="J266" i="25"/>
  <c r="J226" i="25"/>
  <c r="I266" i="25"/>
  <c r="I146" i="25"/>
  <c r="J106" i="25"/>
  <c r="V72" i="35"/>
  <c r="AH100" i="35"/>
  <c r="W72" i="35" s="1"/>
  <c r="I236" i="25"/>
  <c r="I276" i="25"/>
  <c r="J156" i="25"/>
  <c r="I156" i="25"/>
  <c r="G76" i="25"/>
  <c r="G36" i="25"/>
  <c r="G196" i="25"/>
  <c r="G236" i="25"/>
  <c r="J36" i="25"/>
  <c r="I76" i="25"/>
  <c r="J116" i="25"/>
  <c r="J196" i="25"/>
  <c r="H116" i="25"/>
  <c r="H76" i="25"/>
  <c r="I196" i="25"/>
  <c r="H276" i="25"/>
  <c r="I116" i="25"/>
  <c r="J236" i="25"/>
  <c r="G276" i="25"/>
  <c r="J76" i="25"/>
  <c r="H236" i="25"/>
  <c r="H156" i="25"/>
  <c r="G116" i="25"/>
  <c r="H196" i="25"/>
  <c r="I36" i="25"/>
  <c r="J276" i="25"/>
  <c r="G156" i="25"/>
  <c r="H36" i="25"/>
  <c r="BH5" i="34"/>
  <c r="M42" i="25" s="1"/>
  <c r="BH13" i="34"/>
  <c r="M42" i="33" s="1"/>
  <c r="G242" i="33" s="1"/>
  <c r="BH17" i="34"/>
  <c r="M42" i="39" s="1"/>
  <c r="BH6" i="34"/>
  <c r="M42" i="23" s="1"/>
  <c r="BH10" i="34"/>
  <c r="M42" i="29" s="1"/>
  <c r="BH16" i="34"/>
  <c r="M42" i="38" s="1"/>
  <c r="V75" i="35"/>
  <c r="AH115" i="35"/>
  <c r="W75" i="35" s="1"/>
  <c r="H56" i="38"/>
  <c r="J226" i="33"/>
  <c r="G191" i="31"/>
  <c r="I171" i="25"/>
  <c r="H152" i="27"/>
  <c r="J106" i="33"/>
  <c r="I51" i="25"/>
  <c r="G11" i="25"/>
  <c r="I232" i="27"/>
  <c r="I226" i="33"/>
  <c r="G271" i="31"/>
  <c r="J231" i="31"/>
  <c r="G231" i="31"/>
  <c r="H51" i="28"/>
  <c r="J131" i="28"/>
  <c r="J211" i="28"/>
  <c r="G251" i="28"/>
  <c r="H111" i="38"/>
  <c r="G56" i="33"/>
  <c r="I96" i="33"/>
  <c r="H146" i="29"/>
  <c r="J151" i="38"/>
  <c r="H256" i="33"/>
  <c r="G26" i="29"/>
  <c r="J71" i="38"/>
  <c r="H271" i="38"/>
  <c r="G111" i="31"/>
  <c r="G256" i="33"/>
  <c r="H216" i="33"/>
  <c r="J226" i="29"/>
  <c r="J26" i="29"/>
  <c r="G71" i="38"/>
  <c r="J176" i="33"/>
  <c r="I266" i="29"/>
  <c r="J66" i="29"/>
  <c r="G202" i="28"/>
  <c r="I82" i="28"/>
  <c r="H151" i="33"/>
  <c r="J271" i="33"/>
  <c r="H176" i="38"/>
  <c r="G226" i="33"/>
  <c r="I261" i="23"/>
  <c r="I101" i="23"/>
  <c r="J192" i="27"/>
  <c r="H162" i="28"/>
  <c r="I242" i="28"/>
  <c r="J232" i="27"/>
  <c r="G151" i="33"/>
  <c r="I271" i="33"/>
  <c r="I56" i="38"/>
  <c r="J26" i="33"/>
  <c r="J221" i="23"/>
  <c r="I221" i="23"/>
  <c r="H82" i="28"/>
  <c r="J152" i="27"/>
  <c r="J136" i="38"/>
  <c r="H146" i="33"/>
  <c r="J82" i="28"/>
  <c r="H31" i="33"/>
  <c r="J21" i="23"/>
  <c r="I191" i="31"/>
  <c r="I162" i="28"/>
  <c r="J151" i="33"/>
  <c r="I31" i="33"/>
  <c r="G141" i="23"/>
  <c r="I202" i="28"/>
  <c r="J101" i="23"/>
  <c r="J16" i="33"/>
  <c r="H226" i="29"/>
  <c r="G226" i="29"/>
  <c r="I231" i="38"/>
  <c r="I16" i="38"/>
  <c r="I16" i="33"/>
  <c r="V69" i="35"/>
  <c r="V70" i="35"/>
  <c r="V74" i="35"/>
  <c r="V77" i="35"/>
  <c r="V80" i="35"/>
  <c r="V81" i="35"/>
  <c r="AH120" i="35"/>
  <c r="C120" i="39"/>
  <c r="C200" i="39"/>
  <c r="G116" i="28"/>
  <c r="J36" i="28"/>
  <c r="G236" i="28"/>
  <c r="I276" i="28"/>
  <c r="H236" i="28"/>
  <c r="H196" i="28"/>
  <c r="I36" i="28"/>
  <c r="I196" i="28"/>
  <c r="H76" i="28"/>
  <c r="H36" i="28"/>
  <c r="J76" i="28"/>
  <c r="I156" i="28"/>
  <c r="J196" i="28"/>
  <c r="H276" i="28"/>
  <c r="G76" i="28"/>
  <c r="J276" i="28"/>
  <c r="G276" i="28"/>
  <c r="I76" i="28"/>
  <c r="G36" i="28"/>
  <c r="J236" i="28"/>
  <c r="G156" i="28"/>
  <c r="G196" i="28"/>
  <c r="I116" i="28"/>
  <c r="I236" i="28"/>
  <c r="H116" i="28"/>
  <c r="J116" i="28"/>
  <c r="H156" i="28"/>
  <c r="J156" i="28"/>
  <c r="C51" i="26"/>
  <c r="BC5" i="34"/>
  <c r="M37" i="25" s="1"/>
  <c r="BC17" i="34"/>
  <c r="M37" i="39" s="1"/>
  <c r="BC13" i="34"/>
  <c r="M37" i="33" s="1"/>
  <c r="J197" i="33" s="1"/>
  <c r="BC6" i="34"/>
  <c r="M37" i="23" s="1"/>
  <c r="BC16" i="34"/>
  <c r="M37" i="38" s="1"/>
  <c r="BC10" i="34"/>
  <c r="M37" i="29" s="1"/>
  <c r="J196" i="33"/>
  <c r="G156" i="33"/>
  <c r="H236" i="33"/>
  <c r="I36" i="33"/>
  <c r="I276" i="33"/>
  <c r="H116" i="33"/>
  <c r="J76" i="33"/>
  <c r="G196" i="33"/>
  <c r="I156" i="33"/>
  <c r="G276" i="33"/>
  <c r="G76" i="33"/>
  <c r="I236" i="33"/>
  <c r="H196" i="33"/>
  <c r="G36" i="33"/>
  <c r="G236" i="33"/>
  <c r="G116" i="33"/>
  <c r="H36" i="33"/>
  <c r="J236" i="33"/>
  <c r="I76" i="33"/>
  <c r="H156" i="33"/>
  <c r="H76" i="33"/>
  <c r="J116" i="33"/>
  <c r="J276" i="33"/>
  <c r="I116" i="33"/>
  <c r="J156" i="33"/>
  <c r="J36" i="33"/>
  <c r="I196" i="33"/>
  <c r="H276" i="33"/>
  <c r="H256" i="30"/>
  <c r="J16" i="30"/>
  <c r="H56" i="30"/>
  <c r="I176" i="30"/>
  <c r="H176" i="30"/>
  <c r="H136" i="30"/>
  <c r="J256" i="30"/>
  <c r="J176" i="30"/>
  <c r="H96" i="30"/>
  <c r="I16" i="30"/>
  <c r="G56" i="30"/>
  <c r="H216" i="30"/>
  <c r="G176" i="30"/>
  <c r="J216" i="30"/>
  <c r="I136" i="30"/>
  <c r="G136" i="30"/>
  <c r="I96" i="30"/>
  <c r="G256" i="30"/>
  <c r="J136" i="30"/>
  <c r="I256" i="30"/>
  <c r="H16" i="30"/>
  <c r="I216" i="30"/>
  <c r="G16" i="30"/>
  <c r="J56" i="30"/>
  <c r="J96" i="30"/>
  <c r="G96" i="30"/>
  <c r="G216" i="30"/>
  <c r="I56" i="30"/>
  <c r="AA72" i="35"/>
  <c r="AM100" i="35"/>
  <c r="AB72" i="35" s="1"/>
  <c r="L70" i="35"/>
  <c r="L69" i="35"/>
  <c r="L74" i="35"/>
  <c r="L77" i="35"/>
  <c r="L80" i="35"/>
  <c r="L81" i="35"/>
  <c r="X120" i="35"/>
  <c r="C252" i="26"/>
  <c r="C172" i="26"/>
  <c r="C180" i="25"/>
  <c r="AP75" i="35"/>
  <c r="BB115" i="35"/>
  <c r="AQ75" i="35" s="1"/>
  <c r="AP69" i="35"/>
  <c r="AP70" i="35"/>
  <c r="AP74" i="35"/>
  <c r="AP77" i="35"/>
  <c r="AP80" i="35"/>
  <c r="AP81" i="35"/>
  <c r="BB120" i="35"/>
  <c r="C125" i="25"/>
  <c r="C55" i="25"/>
  <c r="C255" i="25"/>
  <c r="C90" i="39"/>
  <c r="C170" i="39"/>
  <c r="J251" i="39"/>
  <c r="H251" i="39"/>
  <c r="H211" i="39"/>
  <c r="H171" i="39"/>
  <c r="J131" i="39"/>
  <c r="J211" i="39"/>
  <c r="J171" i="39"/>
  <c r="H131" i="39"/>
  <c r="H91" i="39"/>
  <c r="H51" i="39"/>
  <c r="H11" i="39"/>
  <c r="I91" i="39"/>
  <c r="I51" i="39"/>
  <c r="I11" i="39"/>
  <c r="I131" i="39"/>
  <c r="G91" i="39"/>
  <c r="J11" i="39"/>
  <c r="G131" i="39"/>
  <c r="J51" i="39"/>
  <c r="G51" i="39"/>
  <c r="J91" i="39"/>
  <c r="G11" i="39"/>
  <c r="I251" i="39"/>
  <c r="G251" i="39"/>
  <c r="I211" i="39"/>
  <c r="G211" i="39"/>
  <c r="I171" i="39"/>
  <c r="G171" i="39"/>
  <c r="AP76" i="35"/>
  <c r="BB110" i="35"/>
  <c r="AQ76" i="35" s="1"/>
  <c r="C30" i="25"/>
  <c r="C270" i="25"/>
  <c r="C230" i="25"/>
  <c r="Q75" i="35"/>
  <c r="AC115" i="35"/>
  <c r="R75" i="35" s="1"/>
  <c r="C200" i="30"/>
  <c r="C185" i="25"/>
  <c r="C70" i="39"/>
  <c r="C190" i="39"/>
  <c r="C180" i="39"/>
  <c r="Q72" i="35"/>
  <c r="AC100" i="35"/>
  <c r="R72" i="35" s="1"/>
  <c r="C205" i="39"/>
  <c r="C45" i="39"/>
  <c r="C175" i="39"/>
  <c r="C255" i="39"/>
  <c r="C135" i="39"/>
  <c r="G41" i="23"/>
  <c r="H41" i="23"/>
  <c r="G161" i="23"/>
  <c r="I201" i="23"/>
  <c r="G281" i="23"/>
  <c r="G81" i="23"/>
  <c r="G201" i="23"/>
  <c r="I161" i="23"/>
  <c r="H241" i="23"/>
  <c r="J241" i="23"/>
  <c r="J161" i="23"/>
  <c r="H281" i="23"/>
  <c r="H201" i="23"/>
  <c r="G241" i="23"/>
  <c r="H121" i="23"/>
  <c r="I81" i="23"/>
  <c r="I281" i="23"/>
  <c r="J41" i="23"/>
  <c r="I121" i="23"/>
  <c r="J81" i="23"/>
  <c r="J121" i="23"/>
  <c r="J201" i="23"/>
  <c r="I241" i="23"/>
  <c r="H81" i="23"/>
  <c r="G121" i="23"/>
  <c r="H161" i="23"/>
  <c r="I41" i="23"/>
  <c r="J281" i="23"/>
  <c r="AP72" i="35"/>
  <c r="BB100" i="35"/>
  <c r="AQ72" i="35" s="1"/>
  <c r="AX5" i="34"/>
  <c r="M32" i="25" s="1"/>
  <c r="AX13" i="34"/>
  <c r="M32" i="33" s="1"/>
  <c r="AX17" i="34"/>
  <c r="M32" i="39" s="1"/>
  <c r="AX10" i="34"/>
  <c r="M32" i="29" s="1"/>
  <c r="J32" i="29" s="1"/>
  <c r="AX16" i="34"/>
  <c r="M32" i="38" s="1"/>
  <c r="J152" i="38" s="1"/>
  <c r="AX6" i="34"/>
  <c r="M32" i="23" s="1"/>
  <c r="G72" i="23" s="1"/>
  <c r="G271" i="25"/>
  <c r="H271" i="25"/>
  <c r="I231" i="25"/>
  <c r="J271" i="25"/>
  <c r="H191" i="25"/>
  <c r="H31" i="25"/>
  <c r="I31" i="25"/>
  <c r="I151" i="25"/>
  <c r="G71" i="25"/>
  <c r="H151" i="25"/>
  <c r="G151" i="25"/>
  <c r="H71" i="25"/>
  <c r="G111" i="25"/>
  <c r="H111" i="25"/>
  <c r="J231" i="25"/>
  <c r="G191" i="25"/>
  <c r="J31" i="25"/>
  <c r="I111" i="25"/>
  <c r="J191" i="25"/>
  <c r="I71" i="25"/>
  <c r="G31" i="25"/>
  <c r="H231" i="25"/>
  <c r="I191" i="25"/>
  <c r="G231" i="25"/>
  <c r="J111" i="25"/>
  <c r="J71" i="25"/>
  <c r="I271" i="25"/>
  <c r="J151" i="25"/>
  <c r="C275" i="39"/>
  <c r="C25" i="39"/>
  <c r="AS5" i="34"/>
  <c r="M27" i="25" s="1"/>
  <c r="AS17" i="34"/>
  <c r="M27" i="39" s="1"/>
  <c r="AS13" i="34"/>
  <c r="M27" i="33" s="1"/>
  <c r="G147" i="33" s="1"/>
  <c r="AS16" i="34"/>
  <c r="M27" i="38" s="1"/>
  <c r="J67" i="38" s="1"/>
  <c r="AS10" i="34"/>
  <c r="M27" i="29" s="1"/>
  <c r="G27" i="29" s="1"/>
  <c r="AS6" i="34"/>
  <c r="M27" i="23" s="1"/>
  <c r="G267" i="23" s="1"/>
  <c r="H116" i="29"/>
  <c r="J76" i="29"/>
  <c r="G116" i="29"/>
  <c r="H276" i="29"/>
  <c r="G156" i="29"/>
  <c r="I36" i="29"/>
  <c r="G36" i="29"/>
  <c r="H76" i="29"/>
  <c r="J156" i="29"/>
  <c r="J116" i="29"/>
  <c r="I196" i="29"/>
  <c r="G236" i="29"/>
  <c r="J36" i="29"/>
  <c r="J276" i="29"/>
  <c r="J196" i="29"/>
  <c r="I276" i="29"/>
  <c r="I76" i="29"/>
  <c r="I156" i="29"/>
  <c r="H196" i="29"/>
  <c r="H156" i="29"/>
  <c r="G76" i="29"/>
  <c r="I236" i="29"/>
  <c r="G196" i="29"/>
  <c r="J236" i="29"/>
  <c r="G276" i="29"/>
  <c r="I116" i="29"/>
  <c r="H36" i="29"/>
  <c r="H236" i="29"/>
  <c r="C10" i="39"/>
  <c r="C150" i="25"/>
  <c r="C190" i="25"/>
  <c r="L71" i="35"/>
  <c r="X105" i="35"/>
  <c r="M71" i="35" s="1"/>
  <c r="H131" i="28"/>
  <c r="J72" i="27"/>
  <c r="J176" i="38"/>
  <c r="I26" i="33"/>
  <c r="G211" i="25"/>
  <c r="J51" i="28"/>
  <c r="I152" i="27"/>
  <c r="J216" i="38"/>
  <c r="H96" i="38"/>
  <c r="H186" i="33"/>
  <c r="H271" i="31"/>
  <c r="G31" i="31"/>
  <c r="I11" i="25"/>
  <c r="J91" i="25"/>
  <c r="G51" i="25"/>
  <c r="G171" i="25"/>
  <c r="H131" i="25"/>
  <c r="H11" i="28"/>
  <c r="I31" i="31"/>
  <c r="I11" i="28"/>
  <c r="H32" i="27"/>
  <c r="H16" i="38"/>
  <c r="J16" i="38"/>
  <c r="I112" i="27"/>
  <c r="G256" i="38"/>
  <c r="G146" i="33"/>
  <c r="I151" i="31"/>
  <c r="I71" i="31"/>
  <c r="J131" i="25"/>
  <c r="I91" i="25"/>
  <c r="H51" i="25"/>
  <c r="H91" i="25"/>
  <c r="H11" i="25"/>
  <c r="H31" i="31"/>
  <c r="I72" i="27"/>
  <c r="H192" i="27"/>
  <c r="I136" i="38"/>
  <c r="G216" i="38"/>
  <c r="J186" i="33"/>
  <c r="J111" i="31"/>
  <c r="H71" i="31"/>
  <c r="H171" i="28"/>
  <c r="I51" i="28"/>
  <c r="I211" i="28"/>
  <c r="I251" i="28"/>
  <c r="I131" i="28"/>
  <c r="I91" i="28"/>
  <c r="J271" i="38"/>
  <c r="H231" i="38"/>
  <c r="H151" i="31"/>
  <c r="I56" i="33"/>
  <c r="H56" i="33"/>
  <c r="I186" i="29"/>
  <c r="I71" i="38"/>
  <c r="G136" i="33"/>
  <c r="H66" i="29"/>
  <c r="G231" i="38"/>
  <c r="I256" i="33"/>
  <c r="J56" i="33"/>
  <c r="I226" i="29"/>
  <c r="J106" i="29"/>
  <c r="H151" i="38"/>
  <c r="I66" i="29"/>
  <c r="I122" i="28"/>
  <c r="J272" i="27"/>
  <c r="G71" i="33"/>
  <c r="J191" i="33"/>
  <c r="G56" i="38"/>
  <c r="I66" i="33"/>
  <c r="J261" i="23"/>
  <c r="H202" i="28"/>
  <c r="J282" i="28"/>
  <c r="G112" i="27"/>
  <c r="G191" i="33"/>
  <c r="H136" i="38"/>
  <c r="G66" i="33"/>
  <c r="G221" i="23"/>
  <c r="I181" i="23"/>
  <c r="H112" i="27"/>
  <c r="H122" i="28"/>
  <c r="J31" i="33"/>
  <c r="G261" i="23"/>
  <c r="I42" i="28"/>
  <c r="G231" i="33"/>
  <c r="H61" i="23"/>
  <c r="G71" i="31"/>
  <c r="J141" i="23"/>
  <c r="I186" i="33"/>
  <c r="H101" i="23"/>
  <c r="H261" i="23"/>
  <c r="H111" i="33"/>
  <c r="J122" i="28"/>
  <c r="H136" i="33"/>
  <c r="J146" i="29"/>
  <c r="I216" i="33"/>
  <c r="G106" i="29"/>
  <c r="H26" i="29"/>
  <c r="I106" i="29"/>
  <c r="I111" i="38"/>
  <c r="AN5" i="34"/>
  <c r="M22" i="25" s="1"/>
  <c r="AN13" i="34"/>
  <c r="M22" i="33" s="1"/>
  <c r="AN17" i="34"/>
  <c r="M22" i="39" s="1"/>
  <c r="AN16" i="34"/>
  <c r="M22" i="38" s="1"/>
  <c r="AN6" i="34"/>
  <c r="M22" i="23" s="1"/>
  <c r="G142" i="23" s="1"/>
  <c r="AN10" i="34"/>
  <c r="M22" i="29" s="1"/>
  <c r="J22" i="29" s="1"/>
  <c r="J256" i="39"/>
  <c r="H256" i="39"/>
  <c r="I256" i="39"/>
  <c r="I216" i="39"/>
  <c r="I176" i="39"/>
  <c r="G216" i="39"/>
  <c r="G176" i="39"/>
  <c r="G256" i="39"/>
  <c r="J136" i="39"/>
  <c r="H176" i="39"/>
  <c r="I136" i="39"/>
  <c r="H96" i="39"/>
  <c r="H56" i="39"/>
  <c r="H16" i="39"/>
  <c r="J216" i="39"/>
  <c r="J96" i="39"/>
  <c r="J56" i="39"/>
  <c r="J16" i="39"/>
  <c r="H216" i="39"/>
  <c r="I96" i="39"/>
  <c r="I56" i="39"/>
  <c r="H136" i="39"/>
  <c r="G136" i="39"/>
  <c r="G96" i="39"/>
  <c r="G56" i="39"/>
  <c r="G16" i="39"/>
  <c r="J176" i="39"/>
  <c r="I16" i="39"/>
  <c r="AC95" i="35"/>
  <c r="R73" i="35" s="1"/>
  <c r="Q73" i="35"/>
  <c r="C80" i="39"/>
  <c r="C240" i="39"/>
  <c r="C210" i="33"/>
  <c r="C130" i="33"/>
  <c r="C90" i="33"/>
  <c r="C250" i="33"/>
  <c r="AK72" i="35"/>
  <c r="AW100" i="35"/>
  <c r="AL72" i="35" s="1"/>
  <c r="C131" i="26"/>
  <c r="G236" i="23"/>
  <c r="G156" i="23"/>
  <c r="H236" i="23"/>
  <c r="J76" i="23"/>
  <c r="H36" i="23"/>
  <c r="H156" i="23"/>
  <c r="H276" i="23"/>
  <c r="G76" i="23"/>
  <c r="J236" i="23"/>
  <c r="J196" i="23"/>
  <c r="H196" i="23"/>
  <c r="H76" i="23"/>
  <c r="I116" i="23"/>
  <c r="G116" i="23"/>
  <c r="G36" i="23"/>
  <c r="J36" i="23"/>
  <c r="G276" i="23"/>
  <c r="I276" i="23"/>
  <c r="J156" i="23"/>
  <c r="J276" i="23"/>
  <c r="I36" i="23"/>
  <c r="I76" i="23"/>
  <c r="H116" i="23"/>
  <c r="I236" i="23"/>
  <c r="I156" i="23"/>
  <c r="G196" i="23"/>
  <c r="J116" i="23"/>
  <c r="I196" i="23"/>
  <c r="J276" i="39"/>
  <c r="J236" i="39"/>
  <c r="H276" i="39"/>
  <c r="H236" i="39"/>
  <c r="I196" i="39"/>
  <c r="I276" i="39"/>
  <c r="I236" i="39"/>
  <c r="G196" i="39"/>
  <c r="G156" i="39"/>
  <c r="G276" i="39"/>
  <c r="J196" i="39"/>
  <c r="J156" i="39"/>
  <c r="I156" i="39"/>
  <c r="G236" i="39"/>
  <c r="H196" i="39"/>
  <c r="H156" i="39"/>
  <c r="H116" i="39"/>
  <c r="H76" i="39"/>
  <c r="H36" i="39"/>
  <c r="J116" i="39"/>
  <c r="J76" i="39"/>
  <c r="J36" i="39"/>
  <c r="I116" i="39"/>
  <c r="I76" i="39"/>
  <c r="G116" i="39"/>
  <c r="G76" i="39"/>
  <c r="I36" i="39"/>
  <c r="G36" i="39"/>
  <c r="Q71" i="35"/>
  <c r="AC105" i="35"/>
  <c r="R71" i="35" s="1"/>
  <c r="I137" i="30"/>
  <c r="G17" i="30"/>
  <c r="H97" i="30"/>
  <c r="J17" i="30"/>
  <c r="G177" i="30"/>
  <c r="H57" i="30"/>
  <c r="H17" i="30"/>
  <c r="G137" i="30"/>
  <c r="G57" i="30"/>
  <c r="I177" i="30"/>
  <c r="H177" i="30"/>
  <c r="I17" i="30"/>
  <c r="G217" i="30"/>
  <c r="G257" i="30"/>
  <c r="I97" i="30"/>
  <c r="J97" i="30"/>
  <c r="I217" i="30"/>
  <c r="J257" i="30"/>
  <c r="H137" i="30"/>
  <c r="G97" i="30"/>
  <c r="J217" i="30"/>
  <c r="I257" i="30"/>
  <c r="J177" i="30"/>
  <c r="J57" i="30"/>
  <c r="I57" i="30"/>
  <c r="J137" i="30"/>
  <c r="H217" i="30"/>
  <c r="H257" i="30"/>
  <c r="L72" i="35"/>
  <c r="X100" i="35"/>
  <c r="M72" i="35" s="1"/>
  <c r="C20" i="25"/>
  <c r="C245" i="25"/>
  <c r="C205" i="25"/>
  <c r="C85" i="25"/>
  <c r="AF71" i="35"/>
  <c r="AR105" i="35"/>
  <c r="AG71" i="35" s="1"/>
  <c r="C175" i="25"/>
  <c r="C130" i="39"/>
  <c r="C210" i="39"/>
  <c r="C110" i="25"/>
  <c r="Q70" i="35"/>
  <c r="Q69" i="35"/>
  <c r="Q74" i="35"/>
  <c r="Q77" i="35"/>
  <c r="Q81" i="35"/>
  <c r="Q80" i="35"/>
  <c r="AC120" i="35"/>
  <c r="C280" i="30"/>
  <c r="C120" i="30"/>
  <c r="C25" i="25"/>
  <c r="C65" i="25"/>
  <c r="C145" i="25"/>
  <c r="C110" i="39"/>
  <c r="C150" i="39"/>
  <c r="C140" i="39"/>
  <c r="C220" i="39"/>
  <c r="AK75" i="35"/>
  <c r="AW115" i="35"/>
  <c r="AL75" i="35" s="1"/>
  <c r="C125" i="39"/>
  <c r="C15" i="39"/>
  <c r="C225" i="39"/>
  <c r="H266" i="39"/>
  <c r="H226" i="39"/>
  <c r="J266" i="39"/>
  <c r="J226" i="39"/>
  <c r="G186" i="39"/>
  <c r="G266" i="39"/>
  <c r="G226" i="39"/>
  <c r="I186" i="39"/>
  <c r="I266" i="39"/>
  <c r="H186" i="39"/>
  <c r="J146" i="39"/>
  <c r="I226" i="39"/>
  <c r="J186" i="39"/>
  <c r="H146" i="39"/>
  <c r="G146" i="39"/>
  <c r="H106" i="39"/>
  <c r="H66" i="39"/>
  <c r="H26" i="39"/>
  <c r="G106" i="39"/>
  <c r="G66" i="39"/>
  <c r="G26" i="39"/>
  <c r="I146" i="39"/>
  <c r="J106" i="39"/>
  <c r="J66" i="39"/>
  <c r="J26" i="39"/>
  <c r="I106" i="39"/>
  <c r="I66" i="39"/>
  <c r="I26" i="39"/>
  <c r="BB95" i="35"/>
  <c r="AQ73" i="35" s="1"/>
  <c r="AP73" i="35"/>
  <c r="AA74" i="35"/>
  <c r="AA77" i="35"/>
  <c r="AA81" i="35"/>
  <c r="AA70" i="35"/>
  <c r="AA69" i="35"/>
  <c r="AA80" i="35"/>
  <c r="AM120" i="35"/>
  <c r="C146" i="28"/>
  <c r="C51" i="27"/>
  <c r="C52" i="27"/>
  <c r="C231" i="32"/>
  <c r="C251" i="27"/>
  <c r="C142" i="32"/>
  <c r="C187" i="32"/>
  <c r="C16" i="31"/>
  <c r="C186" i="32"/>
  <c r="C152" i="32"/>
  <c r="C27" i="27"/>
  <c r="C227" i="27"/>
  <c r="C177" i="31"/>
  <c r="C252" i="27"/>
  <c r="C42" i="32"/>
  <c r="C277" i="32"/>
  <c r="C111" i="32"/>
  <c r="C256" i="31"/>
  <c r="C41" i="32"/>
  <c r="C197" i="32"/>
  <c r="C216" i="31"/>
  <c r="C26" i="27"/>
  <c r="C86" i="32"/>
  <c r="C92" i="27"/>
  <c r="C212" i="27"/>
  <c r="C17" i="31"/>
  <c r="C106" i="32"/>
  <c r="C276" i="32"/>
  <c r="C32" i="32"/>
  <c r="C176" i="31"/>
  <c r="C36" i="32"/>
  <c r="C27" i="32"/>
  <c r="C196" i="32"/>
  <c r="C271" i="32"/>
  <c r="C186" i="28"/>
  <c r="C166" i="32"/>
  <c r="C141" i="26"/>
  <c r="C282" i="32"/>
  <c r="C61" i="26"/>
  <c r="C102" i="26"/>
  <c r="C181" i="32"/>
  <c r="C227" i="32"/>
  <c r="C147" i="32"/>
  <c r="C66" i="32"/>
  <c r="C26" i="32"/>
  <c r="C246" i="32"/>
  <c r="C121" i="32"/>
  <c r="C241" i="32"/>
  <c r="C117" i="32"/>
  <c r="C112" i="32"/>
  <c r="C116" i="32"/>
  <c r="C151" i="32"/>
  <c r="C156" i="32"/>
  <c r="C141" i="32"/>
  <c r="C261" i="32"/>
  <c r="C21" i="32"/>
  <c r="C262" i="32"/>
  <c r="C222" i="32"/>
  <c r="C107" i="32"/>
  <c r="C201" i="32"/>
  <c r="C76" i="32"/>
  <c r="C146" i="32"/>
  <c r="C266" i="32"/>
  <c r="C126" i="32"/>
  <c r="C82" i="32"/>
  <c r="C161" i="32"/>
  <c r="C77" i="32"/>
  <c r="C81" i="32"/>
  <c r="C237" i="32"/>
  <c r="C281" i="32"/>
  <c r="C192" i="32"/>
  <c r="C72" i="32"/>
  <c r="C206" i="32"/>
  <c r="C101" i="32"/>
  <c r="C182" i="32"/>
  <c r="C37" i="32"/>
  <c r="C71" i="32"/>
  <c r="C46" i="32"/>
  <c r="C122" i="32"/>
  <c r="C272" i="32"/>
  <c r="C202" i="32"/>
  <c r="C236" i="32"/>
  <c r="C221" i="32"/>
  <c r="C61" i="32"/>
  <c r="C62" i="32"/>
  <c r="C22" i="32"/>
  <c r="C102" i="32"/>
  <c r="C267" i="32"/>
  <c r="C67" i="32"/>
  <c r="C191" i="32"/>
  <c r="C226" i="32"/>
  <c r="C6" i="32"/>
  <c r="C242" i="32"/>
  <c r="C162" i="32"/>
  <c r="C31" i="32"/>
  <c r="C157" i="32"/>
  <c r="C232" i="32"/>
  <c r="C126" i="33"/>
  <c r="C246" i="33"/>
  <c r="C206" i="33"/>
  <c r="C166" i="33"/>
  <c r="C46" i="33"/>
  <c r="C86" i="33"/>
  <c r="C6" i="33"/>
  <c r="C257" i="31"/>
  <c r="C217" i="31"/>
  <c r="C57" i="31"/>
  <c r="C137" i="31"/>
  <c r="C97" i="31"/>
  <c r="C56" i="31"/>
  <c r="C136" i="31"/>
  <c r="C96" i="31"/>
  <c r="C111" i="29"/>
  <c r="C226" i="28"/>
  <c r="C66" i="28"/>
  <c r="C106" i="28"/>
  <c r="C266" i="28"/>
  <c r="C26" i="28"/>
  <c r="C226" i="27"/>
  <c r="C107" i="27"/>
  <c r="C267" i="27"/>
  <c r="C266" i="27"/>
  <c r="C147" i="27"/>
  <c r="C106" i="27"/>
  <c r="C12" i="27"/>
  <c r="C11" i="27"/>
  <c r="C91" i="27"/>
  <c r="C146" i="27"/>
  <c r="C66" i="27"/>
  <c r="C132" i="27"/>
  <c r="C187" i="27"/>
  <c r="C186" i="27"/>
  <c r="C67" i="27"/>
  <c r="C171" i="27"/>
  <c r="C131" i="27"/>
  <c r="C172" i="27"/>
  <c r="C211" i="27"/>
  <c r="C182" i="26"/>
  <c r="C181" i="26"/>
  <c r="C62" i="26"/>
  <c r="C261" i="26"/>
  <c r="C22" i="26"/>
  <c r="C262" i="26"/>
  <c r="C21" i="26"/>
  <c r="C101" i="26"/>
  <c r="C142" i="26"/>
  <c r="C221" i="26"/>
  <c r="C222" i="26"/>
  <c r="C171" i="23"/>
  <c r="H27" i="28"/>
  <c r="J192" i="28"/>
  <c r="H107" i="28"/>
  <c r="G187" i="28"/>
  <c r="G32" i="28"/>
  <c r="I147" i="28"/>
  <c r="G147" i="28"/>
  <c r="G27" i="28"/>
  <c r="H192" i="28"/>
  <c r="H32" i="28"/>
  <c r="H152" i="28"/>
  <c r="G152" i="28"/>
  <c r="J272" i="28"/>
  <c r="G167" i="32"/>
  <c r="H72" i="28"/>
  <c r="G272" i="28"/>
  <c r="J152" i="28"/>
  <c r="J32" i="28"/>
  <c r="G112" i="28"/>
  <c r="G232" i="28"/>
  <c r="I192" i="28"/>
  <c r="H232" i="28"/>
  <c r="G72" i="28"/>
  <c r="I112" i="28"/>
  <c r="H112" i="28"/>
  <c r="I72" i="28"/>
  <c r="J232" i="28"/>
  <c r="H272" i="28"/>
  <c r="I232" i="28"/>
  <c r="J112" i="28"/>
  <c r="G227" i="28"/>
  <c r="H267" i="28"/>
  <c r="J147" i="28"/>
  <c r="H147" i="28"/>
  <c r="I67" i="28"/>
  <c r="H187" i="28"/>
  <c r="I267" i="28"/>
  <c r="H67" i="28"/>
  <c r="I107" i="28"/>
  <c r="J67" i="28"/>
  <c r="G267" i="28"/>
  <c r="G107" i="28"/>
  <c r="J227" i="28"/>
  <c r="J187" i="28"/>
  <c r="H227" i="28"/>
  <c r="J72" i="28"/>
  <c r="G192" i="28"/>
  <c r="I227" i="28"/>
  <c r="J107" i="28"/>
  <c r="I272" i="28"/>
  <c r="I32" i="28"/>
  <c r="J267" i="28"/>
  <c r="I187" i="28"/>
  <c r="J27" i="28"/>
  <c r="G67" i="28"/>
  <c r="H52" i="28"/>
  <c r="I252" i="28"/>
  <c r="G7" i="33"/>
  <c r="H47" i="33"/>
  <c r="I247" i="33"/>
  <c r="J247" i="33"/>
  <c r="H92" i="28"/>
  <c r="J167" i="33"/>
  <c r="H247" i="33"/>
  <c r="I7" i="32"/>
  <c r="H207" i="32"/>
  <c r="H247" i="32"/>
  <c r="I167" i="32"/>
  <c r="I87" i="32"/>
  <c r="J127" i="32"/>
  <c r="H167" i="32"/>
  <c r="H7" i="32"/>
  <c r="G127" i="32"/>
  <c r="J167" i="32"/>
  <c r="H87" i="32"/>
  <c r="J247" i="32"/>
  <c r="G7" i="32"/>
  <c r="G212" i="28"/>
  <c r="G12" i="28"/>
  <c r="J132" i="28"/>
  <c r="I92" i="28"/>
  <c r="J172" i="28"/>
  <c r="G172" i="28"/>
  <c r="H252" i="28"/>
  <c r="I52" i="28"/>
  <c r="J52" i="28"/>
  <c r="H12" i="28"/>
  <c r="H212" i="28"/>
  <c r="I172" i="28"/>
  <c r="G92" i="28"/>
  <c r="H132" i="28"/>
  <c r="I7" i="33"/>
  <c r="I167" i="33"/>
  <c r="J87" i="33"/>
  <c r="G87" i="33"/>
  <c r="H167" i="33"/>
  <c r="I12" i="28"/>
  <c r="J92" i="28"/>
  <c r="J7" i="33"/>
  <c r="I47" i="32"/>
  <c r="I247" i="32"/>
  <c r="G87" i="32"/>
  <c r="G52" i="28"/>
  <c r="J252" i="28"/>
  <c r="I132" i="28"/>
  <c r="I127" i="33"/>
  <c r="G167" i="33"/>
  <c r="H127" i="33"/>
  <c r="H172" i="28"/>
  <c r="G132" i="28"/>
  <c r="I207" i="33"/>
  <c r="J47" i="33"/>
  <c r="H7" i="33"/>
  <c r="G247" i="33"/>
  <c r="G47" i="33"/>
  <c r="I207" i="32"/>
  <c r="J7" i="32"/>
  <c r="G207" i="32"/>
  <c r="H127" i="32"/>
  <c r="I47" i="33"/>
  <c r="J127" i="33"/>
  <c r="J207" i="33"/>
  <c r="I87" i="33"/>
  <c r="H207" i="33"/>
  <c r="H87" i="33"/>
  <c r="G207" i="33"/>
  <c r="G247" i="32"/>
  <c r="J47" i="32"/>
  <c r="J207" i="32"/>
  <c r="H47" i="32"/>
  <c r="J87" i="32"/>
  <c r="I127" i="32"/>
  <c r="J212" i="28"/>
  <c r="I212" i="28"/>
  <c r="J12" i="28"/>
  <c r="G252" i="28"/>
  <c r="C26" i="38" l="1"/>
  <c r="C11" i="33"/>
  <c r="C202" i="31"/>
  <c r="I257" i="28"/>
  <c r="C251" i="33"/>
  <c r="C231" i="28"/>
  <c r="C82" i="31"/>
  <c r="I182" i="28"/>
  <c r="J182" i="28"/>
  <c r="C131" i="29"/>
  <c r="C61" i="33"/>
  <c r="C231" i="29"/>
  <c r="C211" i="23"/>
  <c r="C27" i="26"/>
  <c r="C271" i="28"/>
  <c r="C111" i="33"/>
  <c r="H22" i="28"/>
  <c r="J257" i="33"/>
  <c r="C102" i="27"/>
  <c r="C162" i="31"/>
  <c r="C262" i="27"/>
  <c r="H267" i="23"/>
  <c r="C241" i="31"/>
  <c r="C72" i="31"/>
  <c r="C282" i="31"/>
  <c r="C61" i="27"/>
  <c r="C142" i="27"/>
  <c r="J17" i="38"/>
  <c r="C62" i="27"/>
  <c r="C182" i="27"/>
  <c r="C22" i="27"/>
  <c r="G106" i="31"/>
  <c r="J26" i="31"/>
  <c r="J146" i="31"/>
  <c r="I66" i="31"/>
  <c r="I106" i="31"/>
  <c r="G186" i="31"/>
  <c r="I26" i="31"/>
  <c r="I146" i="31"/>
  <c r="J226" i="31"/>
  <c r="I226" i="31"/>
  <c r="H186" i="31"/>
  <c r="I186" i="31"/>
  <c r="H146" i="31"/>
  <c r="G66" i="31"/>
  <c r="H226" i="31"/>
  <c r="H66" i="31"/>
  <c r="J186" i="31"/>
  <c r="H26" i="31"/>
  <c r="J106" i="31"/>
  <c r="G226" i="31"/>
  <c r="J66" i="31"/>
  <c r="H106" i="31"/>
  <c r="J266" i="31"/>
  <c r="H266" i="31"/>
  <c r="I266" i="31"/>
  <c r="G266" i="31"/>
  <c r="G146" i="31"/>
  <c r="G26" i="31"/>
  <c r="C101" i="27"/>
  <c r="C201" i="28"/>
  <c r="I107" i="31"/>
  <c r="J227" i="31"/>
  <c r="H227" i="31"/>
  <c r="I267" i="31"/>
  <c r="J27" i="31"/>
  <c r="J267" i="31"/>
  <c r="G27" i="31"/>
  <c r="I67" i="31"/>
  <c r="J67" i="31"/>
  <c r="H147" i="31"/>
  <c r="H27" i="31"/>
  <c r="H187" i="31"/>
  <c r="G227" i="31"/>
  <c r="H267" i="31"/>
  <c r="I187" i="31"/>
  <c r="H67" i="31"/>
  <c r="I227" i="31"/>
  <c r="I27" i="31"/>
  <c r="G267" i="31"/>
  <c r="G67" i="31"/>
  <c r="G147" i="31"/>
  <c r="H107" i="31"/>
  <c r="J107" i="31"/>
  <c r="J147" i="31"/>
  <c r="J187" i="31"/>
  <c r="G187" i="31"/>
  <c r="G107" i="31"/>
  <c r="I147" i="31"/>
  <c r="C221" i="27"/>
  <c r="C21" i="27"/>
  <c r="C91" i="23"/>
  <c r="C222" i="27"/>
  <c r="C141" i="27"/>
  <c r="C261" i="27"/>
  <c r="C181" i="27"/>
  <c r="H27" i="33"/>
  <c r="C122" i="31"/>
  <c r="C172" i="31"/>
  <c r="C71" i="28"/>
  <c r="C211" i="33"/>
  <c r="C131" i="33"/>
  <c r="C111" i="28"/>
  <c r="H177" i="38"/>
  <c r="C106" i="38"/>
  <c r="C81" i="31"/>
  <c r="C266" i="38"/>
  <c r="C121" i="31"/>
  <c r="C221" i="38"/>
  <c r="C107" i="26"/>
  <c r="C112" i="31"/>
  <c r="H57" i="28"/>
  <c r="G177" i="38"/>
  <c r="H257" i="38"/>
  <c r="I57" i="38"/>
  <c r="C281" i="38"/>
  <c r="H217" i="38"/>
  <c r="C241" i="28"/>
  <c r="C242" i="31"/>
  <c r="C31" i="28"/>
  <c r="C61" i="38"/>
  <c r="H17" i="38"/>
  <c r="J17" i="28"/>
  <c r="J187" i="29"/>
  <c r="I137" i="28"/>
  <c r="J27" i="29"/>
  <c r="C51" i="23"/>
  <c r="C42" i="31"/>
  <c r="J57" i="28"/>
  <c r="G97" i="38"/>
  <c r="I242" i="33"/>
  <c r="H227" i="23"/>
  <c r="I27" i="23"/>
  <c r="G217" i="28"/>
  <c r="H97" i="38"/>
  <c r="G57" i="28"/>
  <c r="C131" i="23"/>
  <c r="C201" i="38"/>
  <c r="C31" i="29"/>
  <c r="C281" i="28"/>
  <c r="C191" i="29"/>
  <c r="C41" i="31"/>
  <c r="C201" i="31"/>
  <c r="C111" i="27"/>
  <c r="H182" i="28"/>
  <c r="J222" i="28"/>
  <c r="I177" i="28"/>
  <c r="J27" i="23"/>
  <c r="G17" i="23"/>
  <c r="G257" i="23"/>
  <c r="I137" i="23"/>
  <c r="G177" i="23"/>
  <c r="I57" i="23"/>
  <c r="H137" i="23"/>
  <c r="I187" i="23"/>
  <c r="G137" i="23"/>
  <c r="G97" i="23"/>
  <c r="G257" i="28"/>
  <c r="C101" i="33"/>
  <c r="C151" i="29"/>
  <c r="G217" i="23"/>
  <c r="I217" i="23"/>
  <c r="C251" i="23"/>
  <c r="C281" i="31"/>
  <c r="J17" i="23"/>
  <c r="H57" i="23"/>
  <c r="G17" i="38"/>
  <c r="J32" i="38"/>
  <c r="C261" i="38"/>
  <c r="G177" i="28"/>
  <c r="H147" i="23"/>
  <c r="G107" i="23"/>
  <c r="J137" i="38"/>
  <c r="I217" i="38"/>
  <c r="C146" i="38"/>
  <c r="J277" i="33"/>
  <c r="I232" i="29"/>
  <c r="J222" i="29"/>
  <c r="C271" i="29"/>
  <c r="I177" i="23"/>
  <c r="J102" i="23"/>
  <c r="C21" i="38"/>
  <c r="C226" i="38"/>
  <c r="G97" i="33"/>
  <c r="H187" i="33"/>
  <c r="H177" i="33"/>
  <c r="C176" i="29"/>
  <c r="G57" i="23"/>
  <c r="C211" i="25"/>
  <c r="I257" i="38"/>
  <c r="C66" i="38"/>
  <c r="I177" i="38"/>
  <c r="I72" i="38"/>
  <c r="H72" i="38"/>
  <c r="I97" i="38"/>
  <c r="I137" i="38"/>
  <c r="H57" i="38"/>
  <c r="J257" i="38"/>
  <c r="G177" i="33"/>
  <c r="I137" i="33"/>
  <c r="G37" i="33"/>
  <c r="I57" i="33"/>
  <c r="C272" i="31"/>
  <c r="C161" i="31"/>
  <c r="C232" i="31"/>
  <c r="C32" i="31"/>
  <c r="I227" i="29"/>
  <c r="H187" i="29"/>
  <c r="C16" i="29"/>
  <c r="H67" i="29"/>
  <c r="C42" i="28"/>
  <c r="C151" i="28"/>
  <c r="C171" i="28"/>
  <c r="H107" i="23"/>
  <c r="I17" i="23"/>
  <c r="H187" i="23"/>
  <c r="I227" i="23"/>
  <c r="G227" i="23"/>
  <c r="G27" i="23"/>
  <c r="J147" i="23"/>
  <c r="J107" i="23"/>
  <c r="J137" i="23"/>
  <c r="J267" i="23"/>
  <c r="C181" i="38"/>
  <c r="C186" i="38"/>
  <c r="C121" i="38"/>
  <c r="C21" i="30"/>
  <c r="C71" i="29"/>
  <c r="C191" i="28"/>
  <c r="C191" i="27"/>
  <c r="C226" i="23"/>
  <c r="C111" i="23"/>
  <c r="I117" i="33"/>
  <c r="J67" i="33"/>
  <c r="J147" i="33"/>
  <c r="H277" i="33"/>
  <c r="C181" i="33"/>
  <c r="G152" i="33"/>
  <c r="G157" i="33"/>
  <c r="J107" i="33"/>
  <c r="I232" i="33"/>
  <c r="H227" i="33"/>
  <c r="J192" i="33"/>
  <c r="G187" i="33"/>
  <c r="I267" i="33"/>
  <c r="G27" i="33"/>
  <c r="G72" i="33"/>
  <c r="H147" i="33"/>
  <c r="H267" i="33"/>
  <c r="I187" i="33"/>
  <c r="I227" i="33"/>
  <c r="J237" i="33"/>
  <c r="G252" i="29"/>
  <c r="H227" i="29"/>
  <c r="C171" i="29"/>
  <c r="C32" i="27"/>
  <c r="C31" i="23"/>
  <c r="H257" i="23"/>
  <c r="J177" i="23"/>
  <c r="I102" i="23"/>
  <c r="I147" i="23"/>
  <c r="J97" i="23"/>
  <c r="I257" i="23"/>
  <c r="C11" i="23"/>
  <c r="J172" i="25"/>
  <c r="I172" i="25"/>
  <c r="I132" i="25"/>
  <c r="J92" i="25"/>
  <c r="G132" i="25"/>
  <c r="J212" i="25"/>
  <c r="G172" i="25"/>
  <c r="C266" i="33"/>
  <c r="C161" i="33"/>
  <c r="C91" i="33"/>
  <c r="C66" i="33"/>
  <c r="C51" i="33"/>
  <c r="C192" i="31"/>
  <c r="C197" i="28"/>
  <c r="C272" i="27"/>
  <c r="H62" i="33"/>
  <c r="G232" i="33"/>
  <c r="I72" i="33"/>
  <c r="H222" i="33"/>
  <c r="J142" i="33"/>
  <c r="I152" i="33"/>
  <c r="J182" i="33"/>
  <c r="I62" i="33"/>
  <c r="H232" i="33"/>
  <c r="H112" i="33"/>
  <c r="J72" i="33"/>
  <c r="G32" i="33"/>
  <c r="I112" i="33"/>
  <c r="J32" i="33"/>
  <c r="G192" i="33"/>
  <c r="J232" i="33"/>
  <c r="C201" i="33"/>
  <c r="G62" i="33"/>
  <c r="H32" i="33"/>
  <c r="J262" i="33"/>
  <c r="I262" i="33"/>
  <c r="I182" i="33"/>
  <c r="H72" i="33"/>
  <c r="H142" i="33"/>
  <c r="H182" i="33"/>
  <c r="J272" i="33"/>
  <c r="J112" i="33"/>
  <c r="G262" i="33"/>
  <c r="J22" i="33"/>
  <c r="H102" i="33"/>
  <c r="J152" i="33"/>
  <c r="H272" i="33"/>
  <c r="H192" i="33"/>
  <c r="I32" i="33"/>
  <c r="G112" i="33"/>
  <c r="J142" i="29"/>
  <c r="H22" i="29"/>
  <c r="J62" i="29"/>
  <c r="J182" i="29"/>
  <c r="H62" i="29"/>
  <c r="C11" i="29"/>
  <c r="I102" i="29"/>
  <c r="I57" i="29"/>
  <c r="I112" i="23"/>
  <c r="J272" i="23"/>
  <c r="H177" i="23"/>
  <c r="J67" i="23"/>
  <c r="G232" i="23"/>
  <c r="I272" i="23"/>
  <c r="G152" i="23"/>
  <c r="H272" i="23"/>
  <c r="C266" i="23"/>
  <c r="H97" i="23"/>
  <c r="J177" i="38"/>
  <c r="G217" i="38"/>
  <c r="J57" i="38"/>
  <c r="H137" i="38"/>
  <c r="J97" i="38"/>
  <c r="G257" i="38"/>
  <c r="G57" i="38"/>
  <c r="J217" i="38"/>
  <c r="G137" i="38"/>
  <c r="I272" i="33"/>
  <c r="H262" i="33"/>
  <c r="G272" i="33"/>
  <c r="J27" i="33"/>
  <c r="I192" i="33"/>
  <c r="H22" i="33"/>
  <c r="G222" i="33"/>
  <c r="J62" i="33"/>
  <c r="J222" i="33"/>
  <c r="C16" i="33"/>
  <c r="G142" i="33"/>
  <c r="H152" i="33"/>
  <c r="C52" i="31"/>
  <c r="I142" i="29"/>
  <c r="G102" i="29"/>
  <c r="G22" i="29"/>
  <c r="G182" i="29"/>
  <c r="I62" i="29"/>
  <c r="C161" i="28"/>
  <c r="G262" i="28"/>
  <c r="H112" i="23"/>
  <c r="J57" i="23"/>
  <c r="G32" i="23"/>
  <c r="G192" i="23"/>
  <c r="I72" i="23"/>
  <c r="J232" i="23"/>
  <c r="G272" i="23"/>
  <c r="G112" i="23"/>
  <c r="J262" i="23"/>
  <c r="H17" i="23"/>
  <c r="J32" i="23"/>
  <c r="I152" i="23"/>
  <c r="C281" i="33"/>
  <c r="C65" i="31"/>
  <c r="C61" i="23"/>
  <c r="C56" i="23"/>
  <c r="J232" i="38"/>
  <c r="I102" i="33"/>
  <c r="J187" i="33"/>
  <c r="C25" i="31"/>
  <c r="C265" i="31"/>
  <c r="C152" i="31"/>
  <c r="C105" i="31"/>
  <c r="C185" i="31"/>
  <c r="C145" i="31"/>
  <c r="C225" i="31"/>
  <c r="G262" i="29"/>
  <c r="J102" i="29"/>
  <c r="C256" i="29"/>
  <c r="H102" i="29"/>
  <c r="H182" i="29"/>
  <c r="J22" i="23"/>
  <c r="H262" i="23"/>
  <c r="H67" i="23"/>
  <c r="J227" i="23"/>
  <c r="J192" i="23"/>
  <c r="H232" i="23"/>
  <c r="J187" i="23"/>
  <c r="I32" i="23"/>
  <c r="J152" i="23"/>
  <c r="H27" i="23"/>
  <c r="J257" i="23"/>
  <c r="I97" i="23"/>
  <c r="I232" i="23"/>
  <c r="H192" i="23"/>
  <c r="G147" i="23"/>
  <c r="H72" i="23"/>
  <c r="C181" i="23"/>
  <c r="C61" i="30"/>
  <c r="C266" i="29"/>
  <c r="C96" i="29"/>
  <c r="C51" i="29"/>
  <c r="C41" i="28"/>
  <c r="C231" i="27"/>
  <c r="C147" i="26"/>
  <c r="C61" i="39"/>
  <c r="C141" i="38"/>
  <c r="C151" i="31"/>
  <c r="C261" i="30"/>
  <c r="C21" i="23"/>
  <c r="J262" i="29"/>
  <c r="H107" i="33"/>
  <c r="I142" i="33"/>
  <c r="G187" i="23"/>
  <c r="I182" i="29"/>
  <c r="I222" i="29"/>
  <c r="I267" i="23"/>
  <c r="I67" i="23"/>
  <c r="J112" i="23"/>
  <c r="J72" i="38"/>
  <c r="H217" i="23"/>
  <c r="H232" i="38"/>
  <c r="I222" i="23"/>
  <c r="H142" i="29"/>
  <c r="H137" i="33"/>
  <c r="H32" i="23"/>
  <c r="J102" i="33"/>
  <c r="C231" i="33"/>
  <c r="C101" i="38"/>
  <c r="C71" i="33"/>
  <c r="G227" i="33"/>
  <c r="G182" i="33"/>
  <c r="I107" i="23"/>
  <c r="H67" i="33"/>
  <c r="G222" i="29"/>
  <c r="G67" i="23"/>
  <c r="I107" i="33"/>
  <c r="J227" i="33"/>
  <c r="G142" i="29"/>
  <c r="I222" i="33"/>
  <c r="G22" i="33"/>
  <c r="I262" i="29"/>
  <c r="I67" i="33"/>
  <c r="G67" i="33"/>
  <c r="I22" i="29"/>
  <c r="H152" i="23"/>
  <c r="J72" i="23"/>
  <c r="I22" i="33"/>
  <c r="G107" i="33"/>
  <c r="H222" i="29"/>
  <c r="G267" i="33"/>
  <c r="I142" i="28"/>
  <c r="H262" i="29"/>
  <c r="I147" i="29"/>
  <c r="I192" i="23"/>
  <c r="G102" i="33"/>
  <c r="J267" i="33"/>
  <c r="I27" i="33"/>
  <c r="C81" i="28"/>
  <c r="I147" i="33"/>
  <c r="G62" i="29"/>
  <c r="C171" i="39"/>
  <c r="C196" i="39"/>
  <c r="C41" i="39"/>
  <c r="C216" i="38"/>
  <c r="C191" i="38"/>
  <c r="C131" i="38"/>
  <c r="C111" i="38"/>
  <c r="C16" i="38"/>
  <c r="C81" i="33"/>
  <c r="C211" i="29"/>
  <c r="C211" i="28"/>
  <c r="C71" i="27"/>
  <c r="J212" i="29"/>
  <c r="G112" i="29"/>
  <c r="J282" i="33"/>
  <c r="H107" i="38"/>
  <c r="C256" i="38"/>
  <c r="J227" i="38"/>
  <c r="H92" i="29"/>
  <c r="H177" i="29"/>
  <c r="I267" i="38"/>
  <c r="J57" i="29"/>
  <c r="G92" i="29"/>
  <c r="J177" i="29"/>
  <c r="J97" i="29"/>
  <c r="J267" i="38"/>
  <c r="C267" i="26"/>
  <c r="C221" i="30"/>
  <c r="C191" i="31"/>
  <c r="C77" i="28"/>
  <c r="C222" i="30"/>
  <c r="C251" i="31"/>
  <c r="C131" i="31"/>
  <c r="C256" i="33"/>
  <c r="C136" i="25"/>
  <c r="C91" i="28"/>
  <c r="C101" i="39"/>
  <c r="C101" i="30"/>
  <c r="C71" i="23"/>
  <c r="C231" i="23"/>
  <c r="C252" i="31"/>
  <c r="C241" i="33"/>
  <c r="C16" i="23"/>
  <c r="C177" i="26"/>
  <c r="C16" i="39"/>
  <c r="C136" i="33"/>
  <c r="C231" i="38"/>
  <c r="C26" i="33"/>
  <c r="C271" i="38"/>
  <c r="C56" i="33"/>
  <c r="C232" i="27"/>
  <c r="C122" i="30"/>
  <c r="C216" i="33"/>
  <c r="C251" i="38"/>
  <c r="C96" i="23"/>
  <c r="C192" i="27"/>
  <c r="C106" i="33"/>
  <c r="C132" i="31"/>
  <c r="C237" i="28"/>
  <c r="C121" i="33"/>
  <c r="C95" i="28"/>
  <c r="C61" i="29"/>
  <c r="C136" i="39"/>
  <c r="C101" i="23"/>
  <c r="C251" i="39"/>
  <c r="C162" i="28"/>
  <c r="C151" i="38"/>
  <c r="C231" i="31"/>
  <c r="C152" i="27"/>
  <c r="C241" i="25"/>
  <c r="C81" i="29"/>
  <c r="C251" i="25"/>
  <c r="C141" i="33"/>
  <c r="C151" i="27"/>
  <c r="C277" i="28"/>
  <c r="C255" i="28"/>
  <c r="C171" i="31"/>
  <c r="C226" i="26"/>
  <c r="C106" i="26"/>
  <c r="C56" i="39"/>
  <c r="C36" i="28"/>
  <c r="C271" i="39"/>
  <c r="C201" i="29"/>
  <c r="C251" i="29"/>
  <c r="C141" i="29"/>
  <c r="C146" i="23"/>
  <c r="C51" i="25"/>
  <c r="C136" i="38"/>
  <c r="C281" i="29"/>
  <c r="C191" i="23"/>
  <c r="C271" i="27"/>
  <c r="C31" i="27"/>
  <c r="C91" i="38"/>
  <c r="C21" i="29"/>
  <c r="C191" i="25"/>
  <c r="C176" i="38"/>
  <c r="C72" i="27"/>
  <c r="C176" i="33"/>
  <c r="C131" i="25"/>
  <c r="C141" i="30"/>
  <c r="C136" i="29"/>
  <c r="C187" i="26"/>
  <c r="C37" i="28"/>
  <c r="C81" i="38"/>
  <c r="C12" i="31"/>
  <c r="C261" i="33"/>
  <c r="C271" i="23"/>
  <c r="C41" i="38"/>
  <c r="C186" i="26"/>
  <c r="C91" i="31"/>
  <c r="C221" i="29"/>
  <c r="C141" i="23"/>
  <c r="C226" i="33"/>
  <c r="C186" i="29"/>
  <c r="C171" i="38"/>
  <c r="C22" i="30"/>
  <c r="C181" i="29"/>
  <c r="C117" i="28"/>
  <c r="C151" i="23"/>
  <c r="C161" i="38"/>
  <c r="C261" i="29"/>
  <c r="C26" i="23"/>
  <c r="C51" i="31"/>
  <c r="C146" i="29"/>
  <c r="C112" i="27"/>
  <c r="C122" i="28"/>
  <c r="C106" i="29"/>
  <c r="C71" i="38"/>
  <c r="C186" i="33"/>
  <c r="C11" i="25"/>
  <c r="C131" i="28"/>
  <c r="C226" i="29"/>
  <c r="C111" i="31"/>
  <c r="C96" i="33"/>
  <c r="C51" i="28"/>
  <c r="C282" i="28"/>
  <c r="C31" i="38"/>
  <c r="C271" i="31"/>
  <c r="C216" i="26"/>
  <c r="C256" i="26"/>
  <c r="C21" i="33"/>
  <c r="C157" i="28"/>
  <c r="C121" i="28"/>
  <c r="C66" i="23"/>
  <c r="C186" i="23"/>
  <c r="C106" i="23"/>
  <c r="C91" i="29"/>
  <c r="C216" i="29"/>
  <c r="C212" i="31"/>
  <c r="C56" i="29"/>
  <c r="C241" i="38"/>
  <c r="C92" i="31"/>
  <c r="C227" i="26"/>
  <c r="C67" i="26"/>
  <c r="C181" i="30"/>
  <c r="C41" i="33"/>
  <c r="C221" i="33"/>
  <c r="C36" i="30"/>
  <c r="C196" i="30"/>
  <c r="C136" i="23"/>
  <c r="C101" i="29"/>
  <c r="C11" i="38"/>
  <c r="C157" i="30"/>
  <c r="C20" i="28"/>
  <c r="C26" i="26"/>
  <c r="C66" i="26"/>
  <c r="C266" i="26"/>
  <c r="C146" i="26"/>
  <c r="C211" i="38"/>
  <c r="C51" i="38"/>
  <c r="C216" i="23"/>
  <c r="C62" i="30"/>
  <c r="C11" i="31"/>
  <c r="C211" i="31"/>
  <c r="C102" i="30"/>
  <c r="C182" i="30"/>
  <c r="C262" i="30"/>
  <c r="C142" i="30"/>
  <c r="C256" i="23"/>
  <c r="C176" i="23"/>
  <c r="I37" i="33"/>
  <c r="G72" i="38"/>
  <c r="I192" i="38"/>
  <c r="H97" i="28"/>
  <c r="J37" i="33"/>
  <c r="H172" i="25"/>
  <c r="H92" i="25"/>
  <c r="J252" i="25"/>
  <c r="I52" i="25"/>
  <c r="I237" i="33"/>
  <c r="I62" i="28"/>
  <c r="I112" i="38"/>
  <c r="H237" i="33"/>
  <c r="H257" i="33"/>
  <c r="H217" i="28"/>
  <c r="J217" i="33"/>
  <c r="H22" i="23"/>
  <c r="H177" i="28"/>
  <c r="G22" i="23"/>
  <c r="G97" i="28"/>
  <c r="J117" i="33"/>
  <c r="G32" i="38"/>
  <c r="J267" i="29"/>
  <c r="G67" i="29"/>
  <c r="I107" i="29"/>
  <c r="J137" i="33"/>
  <c r="H17" i="33"/>
  <c r="C176" i="39"/>
  <c r="C71" i="31"/>
  <c r="C261" i="23"/>
  <c r="C202" i="28"/>
  <c r="C251" i="28"/>
  <c r="C91" i="25"/>
  <c r="C146" i="33"/>
  <c r="C31" i="31"/>
  <c r="C91" i="39"/>
  <c r="C66" i="25"/>
  <c r="C151" i="39"/>
  <c r="C82" i="30"/>
  <c r="C256" i="25"/>
  <c r="C82" i="28"/>
  <c r="C31" i="33"/>
  <c r="C271" i="33"/>
  <c r="C242" i="28"/>
  <c r="C201" i="39"/>
  <c r="C121" i="39"/>
  <c r="C141" i="39"/>
  <c r="C96" i="26"/>
  <c r="C156" i="30"/>
  <c r="C15" i="28"/>
  <c r="C37" i="30"/>
  <c r="C180" i="28"/>
  <c r="C140" i="28"/>
  <c r="C257" i="26"/>
  <c r="C217" i="26"/>
  <c r="G282" i="33"/>
  <c r="G277" i="33"/>
  <c r="H37" i="33"/>
  <c r="G142" i="28"/>
  <c r="I32" i="29"/>
  <c r="H152" i="38"/>
  <c r="G152" i="38"/>
  <c r="I17" i="28"/>
  <c r="H32" i="38"/>
  <c r="G232" i="38"/>
  <c r="G17" i="28"/>
  <c r="G197" i="33"/>
  <c r="H112" i="38"/>
  <c r="I12" i="25"/>
  <c r="H252" i="25"/>
  <c r="G252" i="25"/>
  <c r="H52" i="25"/>
  <c r="I92" i="25"/>
  <c r="H12" i="25"/>
  <c r="I212" i="25"/>
  <c r="G77" i="33"/>
  <c r="H142" i="28"/>
  <c r="J142" i="28"/>
  <c r="J72" i="29"/>
  <c r="H252" i="29"/>
  <c r="H172" i="29"/>
  <c r="I152" i="38"/>
  <c r="I22" i="28"/>
  <c r="H217" i="33"/>
  <c r="I177" i="33"/>
  <c r="H222" i="23"/>
  <c r="J62" i="23"/>
  <c r="G137" i="28"/>
  <c r="I222" i="28"/>
  <c r="G217" i="33"/>
  <c r="I17" i="33"/>
  <c r="G262" i="23"/>
  <c r="J142" i="23"/>
  <c r="I57" i="28"/>
  <c r="G222" i="23"/>
  <c r="J102" i="28"/>
  <c r="I142" i="23"/>
  <c r="J22" i="28"/>
  <c r="H77" i="33"/>
  <c r="G272" i="38"/>
  <c r="H157" i="33"/>
  <c r="G32" i="29"/>
  <c r="G267" i="29"/>
  <c r="J182" i="38"/>
  <c r="I27" i="29"/>
  <c r="G27" i="38"/>
  <c r="I82" i="33"/>
  <c r="G237" i="33"/>
  <c r="J147" i="29"/>
  <c r="H107" i="29"/>
  <c r="H267" i="29"/>
  <c r="H147" i="38"/>
  <c r="I222" i="38"/>
  <c r="I187" i="29"/>
  <c r="H27" i="29"/>
  <c r="H62" i="23"/>
  <c r="I257" i="33"/>
  <c r="J17" i="33"/>
  <c r="J67" i="29"/>
  <c r="C36" i="23"/>
  <c r="C221" i="23"/>
  <c r="C11" i="28"/>
  <c r="C276" i="29"/>
  <c r="C231" i="25"/>
  <c r="C216" i="30"/>
  <c r="C256" i="30"/>
  <c r="C196" i="25"/>
  <c r="C191" i="39"/>
  <c r="C41" i="29"/>
  <c r="C161" i="39"/>
  <c r="C136" i="26"/>
  <c r="C176" i="26"/>
  <c r="C76" i="30"/>
  <c r="C236" i="30"/>
  <c r="C276" i="30"/>
  <c r="C215" i="28"/>
  <c r="C277" i="30"/>
  <c r="C77" i="30"/>
  <c r="C260" i="28"/>
  <c r="C137" i="26"/>
  <c r="C17" i="26"/>
  <c r="C57" i="26"/>
  <c r="C97" i="26"/>
  <c r="I157" i="33"/>
  <c r="J62" i="28"/>
  <c r="I97" i="28"/>
  <c r="J177" i="28"/>
  <c r="J12" i="25"/>
  <c r="H212" i="25"/>
  <c r="G12" i="25"/>
  <c r="G212" i="25"/>
  <c r="I77" i="33"/>
  <c r="G62" i="28"/>
  <c r="H17" i="28"/>
  <c r="J157" i="33"/>
  <c r="I262" i="28"/>
  <c r="I97" i="33"/>
  <c r="G182" i="23"/>
  <c r="H102" i="23"/>
  <c r="H97" i="33"/>
  <c r="J182" i="23"/>
  <c r="J257" i="28"/>
  <c r="J97" i="33"/>
  <c r="I232" i="38"/>
  <c r="G227" i="29"/>
  <c r="J107" i="29"/>
  <c r="G187" i="29"/>
  <c r="H142" i="23"/>
  <c r="C226" i="39"/>
  <c r="C26" i="29"/>
  <c r="C191" i="33"/>
  <c r="C66" i="29"/>
  <c r="C156" i="29"/>
  <c r="C31" i="25"/>
  <c r="C51" i="39"/>
  <c r="C196" i="33"/>
  <c r="C56" i="38"/>
  <c r="C111" i="39"/>
  <c r="C201" i="25"/>
  <c r="C36" i="38"/>
  <c r="C181" i="25"/>
  <c r="C151" i="33"/>
  <c r="C96" i="38"/>
  <c r="C171" i="25"/>
  <c r="C121" i="30"/>
  <c r="C221" i="39"/>
  <c r="C16" i="26"/>
  <c r="C135" i="28"/>
  <c r="C175" i="28"/>
  <c r="H202" i="33"/>
  <c r="I277" i="33"/>
  <c r="G222" i="28"/>
  <c r="I102" i="28"/>
  <c r="I32" i="38"/>
  <c r="H272" i="38"/>
  <c r="I217" i="28"/>
  <c r="I272" i="38"/>
  <c r="H137" i="28"/>
  <c r="H197" i="33"/>
  <c r="J192" i="38"/>
  <c r="G92" i="25"/>
  <c r="J132" i="25"/>
  <c r="I252" i="25"/>
  <c r="J52" i="25"/>
  <c r="H132" i="25"/>
  <c r="J77" i="33"/>
  <c r="H62" i="28"/>
  <c r="J262" i="28"/>
  <c r="H32" i="29"/>
  <c r="G192" i="38"/>
  <c r="G12" i="29"/>
  <c r="G117" i="33"/>
  <c r="I197" i="33"/>
  <c r="J112" i="38"/>
  <c r="H222" i="28"/>
  <c r="G137" i="33"/>
  <c r="J57" i="33"/>
  <c r="J222" i="23"/>
  <c r="H257" i="28"/>
  <c r="H102" i="28"/>
  <c r="J137" i="28"/>
  <c r="G102" i="28"/>
  <c r="G257" i="33"/>
  <c r="I217" i="33"/>
  <c r="I262" i="23"/>
  <c r="H182" i="23"/>
  <c r="J217" i="28"/>
  <c r="G22" i="28"/>
  <c r="J177" i="33"/>
  <c r="I182" i="23"/>
  <c r="I62" i="23"/>
  <c r="H117" i="33"/>
  <c r="H192" i="38"/>
  <c r="J272" i="38"/>
  <c r="H272" i="29"/>
  <c r="G182" i="28"/>
  <c r="G112" i="38"/>
  <c r="I267" i="29"/>
  <c r="I177" i="29"/>
  <c r="H242" i="33"/>
  <c r="J17" i="29"/>
  <c r="I67" i="29"/>
  <c r="J227" i="29"/>
  <c r="G147" i="29"/>
  <c r="J27" i="38"/>
  <c r="H182" i="38"/>
  <c r="H217" i="29"/>
  <c r="H147" i="29"/>
  <c r="G57" i="33"/>
  <c r="G102" i="23"/>
  <c r="I22" i="23"/>
  <c r="J147" i="38"/>
  <c r="H57" i="33"/>
  <c r="G62" i="23"/>
  <c r="I137" i="29"/>
  <c r="G107" i="29"/>
  <c r="C96" i="39"/>
  <c r="C56" i="26"/>
  <c r="G181" i="28"/>
  <c r="J101" i="28"/>
  <c r="G221" i="28"/>
  <c r="I61" i="28"/>
  <c r="I221" i="28"/>
  <c r="J61" i="28"/>
  <c r="G141" i="28"/>
  <c r="H101" i="28"/>
  <c r="H261" i="28"/>
  <c r="H141" i="28"/>
  <c r="G21" i="28"/>
  <c r="H221" i="28"/>
  <c r="J221" i="28"/>
  <c r="I181" i="28"/>
  <c r="H181" i="28"/>
  <c r="H21" i="28"/>
  <c r="J261" i="28"/>
  <c r="J21" i="28"/>
  <c r="I21" i="28"/>
  <c r="J181" i="28"/>
  <c r="G61" i="28"/>
  <c r="I261" i="28"/>
  <c r="G261" i="28"/>
  <c r="J141" i="28"/>
  <c r="I141" i="28"/>
  <c r="H61" i="28"/>
  <c r="G101" i="28"/>
  <c r="I101" i="28"/>
  <c r="H216" i="28"/>
  <c r="G96" i="28"/>
  <c r="H56" i="28"/>
  <c r="J256" i="28"/>
  <c r="G56" i="28"/>
  <c r="H96" i="28"/>
  <c r="J56" i="28"/>
  <c r="I216" i="28"/>
  <c r="I256" i="28"/>
  <c r="I136" i="28"/>
  <c r="H256" i="28"/>
  <c r="J216" i="28"/>
  <c r="J16" i="28"/>
  <c r="I56" i="28"/>
  <c r="H16" i="28"/>
  <c r="J136" i="28"/>
  <c r="I176" i="28"/>
  <c r="I16" i="28"/>
  <c r="H176" i="28"/>
  <c r="G256" i="28"/>
  <c r="G16" i="28"/>
  <c r="J96" i="28"/>
  <c r="H136" i="28"/>
  <c r="G216" i="28"/>
  <c r="I96" i="28"/>
  <c r="G136" i="28"/>
  <c r="J176" i="28"/>
  <c r="G176" i="28"/>
  <c r="C116" i="30"/>
  <c r="C55" i="28"/>
  <c r="C237" i="30"/>
  <c r="C197" i="30"/>
  <c r="C117" i="30"/>
  <c r="C60" i="28"/>
  <c r="C220" i="28"/>
  <c r="C100" i="28"/>
  <c r="C146" i="39"/>
  <c r="J252" i="39"/>
  <c r="H252" i="39"/>
  <c r="I212" i="39"/>
  <c r="I172" i="39"/>
  <c r="I252" i="39"/>
  <c r="G212" i="39"/>
  <c r="G172" i="39"/>
  <c r="J212" i="39"/>
  <c r="J172" i="39"/>
  <c r="J132" i="39"/>
  <c r="H172" i="39"/>
  <c r="I132" i="39"/>
  <c r="H92" i="39"/>
  <c r="H52" i="39"/>
  <c r="H12" i="39"/>
  <c r="G132" i="39"/>
  <c r="J92" i="39"/>
  <c r="J52" i="39"/>
  <c r="J12" i="39"/>
  <c r="I92" i="39"/>
  <c r="G92" i="39"/>
  <c r="I52" i="39"/>
  <c r="H212" i="39"/>
  <c r="H132" i="39"/>
  <c r="I12" i="39"/>
  <c r="G52" i="39"/>
  <c r="G12" i="39"/>
  <c r="G252" i="39"/>
  <c r="G152" i="29"/>
  <c r="G132" i="29"/>
  <c r="H212" i="29"/>
  <c r="J42" i="33"/>
  <c r="H27" i="38"/>
  <c r="I42" i="33"/>
  <c r="I202" i="33"/>
  <c r="I97" i="29"/>
  <c r="I257" i="29"/>
  <c r="H57" i="29"/>
  <c r="G57" i="29"/>
  <c r="H187" i="38"/>
  <c r="H267" i="38"/>
  <c r="H142" i="38"/>
  <c r="I22" i="38"/>
  <c r="J142" i="38"/>
  <c r="G142" i="38"/>
  <c r="G162" i="33"/>
  <c r="G257" i="29"/>
  <c r="H227" i="38"/>
  <c r="I27" i="38"/>
  <c r="H97" i="29"/>
  <c r="J202" i="33"/>
  <c r="J137" i="29"/>
  <c r="AB70" i="35"/>
  <c r="AB69" i="35"/>
  <c r="AB74" i="35"/>
  <c r="AB77" i="35"/>
  <c r="AB81" i="35"/>
  <c r="AB80" i="35"/>
  <c r="C26" i="39"/>
  <c r="C266" i="39"/>
  <c r="C257" i="30"/>
  <c r="C196" i="23"/>
  <c r="C156" i="23"/>
  <c r="C216" i="39"/>
  <c r="H262" i="39"/>
  <c r="J262" i="39"/>
  <c r="G262" i="39"/>
  <c r="G222" i="39"/>
  <c r="G182" i="39"/>
  <c r="I222" i="39"/>
  <c r="I182" i="39"/>
  <c r="J142" i="39"/>
  <c r="H222" i="39"/>
  <c r="J182" i="39"/>
  <c r="H142" i="39"/>
  <c r="H182" i="39"/>
  <c r="G142" i="39"/>
  <c r="H102" i="39"/>
  <c r="H62" i="39"/>
  <c r="H22" i="39"/>
  <c r="G102" i="39"/>
  <c r="G62" i="39"/>
  <c r="G22" i="39"/>
  <c r="I262" i="39"/>
  <c r="J222" i="39"/>
  <c r="I142" i="39"/>
  <c r="J102" i="39"/>
  <c r="J62" i="39"/>
  <c r="I22" i="39"/>
  <c r="J22" i="39"/>
  <c r="I102" i="39"/>
  <c r="I62" i="39"/>
  <c r="C236" i="29"/>
  <c r="C111" i="25"/>
  <c r="C71" i="25"/>
  <c r="C271" i="25"/>
  <c r="J272" i="39"/>
  <c r="J232" i="39"/>
  <c r="H272" i="39"/>
  <c r="H232" i="39"/>
  <c r="I272" i="39"/>
  <c r="I232" i="39"/>
  <c r="I192" i="39"/>
  <c r="G192" i="39"/>
  <c r="G272" i="39"/>
  <c r="J152" i="39"/>
  <c r="J192" i="39"/>
  <c r="I152" i="39"/>
  <c r="H112" i="39"/>
  <c r="H72" i="39"/>
  <c r="H32" i="39"/>
  <c r="J112" i="39"/>
  <c r="J72" i="39"/>
  <c r="J32" i="39"/>
  <c r="I112" i="39"/>
  <c r="I72" i="39"/>
  <c r="G232" i="39"/>
  <c r="H152" i="39"/>
  <c r="G152" i="39"/>
  <c r="H192" i="39"/>
  <c r="G112" i="39"/>
  <c r="G72" i="39"/>
  <c r="G32" i="39"/>
  <c r="I32" i="39"/>
  <c r="C121" i="23"/>
  <c r="C281" i="23"/>
  <c r="C41" i="23"/>
  <c r="C116" i="33"/>
  <c r="C36" i="33"/>
  <c r="C76" i="33"/>
  <c r="G277" i="38"/>
  <c r="G157" i="38"/>
  <c r="H117" i="38"/>
  <c r="I37" i="38"/>
  <c r="I117" i="38"/>
  <c r="J37" i="38"/>
  <c r="G197" i="38"/>
  <c r="I197" i="38"/>
  <c r="J197" i="38"/>
  <c r="H277" i="38"/>
  <c r="G77" i="38"/>
  <c r="I237" i="38"/>
  <c r="H197" i="38"/>
  <c r="J237" i="38"/>
  <c r="I157" i="38"/>
  <c r="J77" i="38"/>
  <c r="H37" i="38"/>
  <c r="I77" i="38"/>
  <c r="H157" i="38"/>
  <c r="I277" i="38"/>
  <c r="J157" i="38"/>
  <c r="G237" i="38"/>
  <c r="G37" i="38"/>
  <c r="H237" i="38"/>
  <c r="J117" i="38"/>
  <c r="H77" i="38"/>
  <c r="G117" i="38"/>
  <c r="J277" i="38"/>
  <c r="G117" i="25"/>
  <c r="G77" i="25"/>
  <c r="G277" i="25"/>
  <c r="G197" i="25"/>
  <c r="J117" i="25"/>
  <c r="I37" i="25"/>
  <c r="J277" i="25"/>
  <c r="H197" i="25"/>
  <c r="I117" i="25"/>
  <c r="J77" i="25"/>
  <c r="G37" i="25"/>
  <c r="H37" i="25"/>
  <c r="H117" i="25"/>
  <c r="I157" i="25"/>
  <c r="I197" i="25"/>
  <c r="J37" i="25"/>
  <c r="H77" i="25"/>
  <c r="I277" i="25"/>
  <c r="H237" i="25"/>
  <c r="H157" i="25"/>
  <c r="H277" i="25"/>
  <c r="J157" i="25"/>
  <c r="I237" i="25"/>
  <c r="I77" i="25"/>
  <c r="J197" i="25"/>
  <c r="G157" i="25"/>
  <c r="G237" i="25"/>
  <c r="J237" i="25"/>
  <c r="C76" i="28"/>
  <c r="W70" i="35"/>
  <c r="W69" i="35"/>
  <c r="W80" i="35"/>
  <c r="W81" i="35"/>
  <c r="W74" i="35"/>
  <c r="W77" i="35"/>
  <c r="G162" i="29"/>
  <c r="H42" i="29"/>
  <c r="I282" i="29"/>
  <c r="J122" i="29"/>
  <c r="H122" i="29"/>
  <c r="H162" i="29"/>
  <c r="I202" i="29"/>
  <c r="I162" i="29"/>
  <c r="G202" i="29"/>
  <c r="H82" i="29"/>
  <c r="I42" i="29"/>
  <c r="G282" i="29"/>
  <c r="J202" i="29"/>
  <c r="H202" i="29"/>
  <c r="J162" i="29"/>
  <c r="G122" i="29"/>
  <c r="J42" i="29"/>
  <c r="G42" i="29"/>
  <c r="H242" i="29"/>
  <c r="J282" i="29"/>
  <c r="J242" i="29"/>
  <c r="J82" i="29"/>
  <c r="G242" i="29"/>
  <c r="I122" i="29"/>
  <c r="H282" i="29"/>
  <c r="I82" i="29"/>
  <c r="G82" i="29"/>
  <c r="I242" i="29"/>
  <c r="G122" i="25"/>
  <c r="J202" i="25"/>
  <c r="G242" i="25"/>
  <c r="I82" i="25"/>
  <c r="G202" i="25"/>
  <c r="J122" i="25"/>
  <c r="H82" i="25"/>
  <c r="J162" i="25"/>
  <c r="G162" i="25"/>
  <c r="H282" i="25"/>
  <c r="I242" i="25"/>
  <c r="H122" i="25"/>
  <c r="I122" i="25"/>
  <c r="G82" i="25"/>
  <c r="I202" i="25"/>
  <c r="H242" i="25"/>
  <c r="G42" i="25"/>
  <c r="G282" i="25"/>
  <c r="J242" i="25"/>
  <c r="I282" i="25"/>
  <c r="H162" i="25"/>
  <c r="I162" i="25"/>
  <c r="I42" i="25"/>
  <c r="J42" i="25"/>
  <c r="H202" i="25"/>
  <c r="J282" i="25"/>
  <c r="H42" i="25"/>
  <c r="J82" i="25"/>
  <c r="C76" i="25"/>
  <c r="C266" i="25"/>
  <c r="C81" i="25"/>
  <c r="C41" i="25"/>
  <c r="C202" i="30"/>
  <c r="C242" i="30"/>
  <c r="C96" i="25"/>
  <c r="C16" i="25"/>
  <c r="C176" i="25"/>
  <c r="G17" i="25"/>
  <c r="H257" i="25"/>
  <c r="H217" i="25"/>
  <c r="J217" i="25"/>
  <c r="I217" i="25"/>
  <c r="I97" i="25"/>
  <c r="G137" i="25"/>
  <c r="I57" i="25"/>
  <c r="G257" i="25"/>
  <c r="J17" i="25"/>
  <c r="I137" i="25"/>
  <c r="J97" i="25"/>
  <c r="I177" i="25"/>
  <c r="G177" i="25"/>
  <c r="H137" i="25"/>
  <c r="H97" i="25"/>
  <c r="G97" i="25"/>
  <c r="I257" i="25"/>
  <c r="H57" i="25"/>
  <c r="G217" i="25"/>
  <c r="G57" i="25"/>
  <c r="H17" i="25"/>
  <c r="J137" i="25"/>
  <c r="J57" i="25"/>
  <c r="J177" i="25"/>
  <c r="H177" i="25"/>
  <c r="I17" i="25"/>
  <c r="J257" i="25"/>
  <c r="C221" i="25"/>
  <c r="C261" i="25"/>
  <c r="G252" i="23"/>
  <c r="I172" i="23"/>
  <c r="H52" i="23"/>
  <c r="H12" i="23"/>
  <c r="H212" i="23"/>
  <c r="J212" i="23"/>
  <c r="H252" i="23"/>
  <c r="G212" i="23"/>
  <c r="J132" i="23"/>
  <c r="J12" i="23"/>
  <c r="I252" i="23"/>
  <c r="I132" i="23"/>
  <c r="G12" i="23"/>
  <c r="J252" i="23"/>
  <c r="H172" i="23"/>
  <c r="I92" i="23"/>
  <c r="H132" i="23"/>
  <c r="I12" i="23"/>
  <c r="J92" i="23"/>
  <c r="G172" i="23"/>
  <c r="G132" i="23"/>
  <c r="G52" i="23"/>
  <c r="G92" i="23"/>
  <c r="H92" i="23"/>
  <c r="J52" i="23"/>
  <c r="J172" i="23"/>
  <c r="I212" i="23"/>
  <c r="I52" i="23"/>
  <c r="C41" i="30"/>
  <c r="C81" i="30"/>
  <c r="AG70" i="35"/>
  <c r="AG69" i="35"/>
  <c r="AG77" i="35"/>
  <c r="AG80" i="35"/>
  <c r="AG81" i="35"/>
  <c r="AG74" i="35"/>
  <c r="J277" i="39"/>
  <c r="J237" i="39"/>
  <c r="H197" i="39"/>
  <c r="H157" i="39"/>
  <c r="H277" i="39"/>
  <c r="H237" i="39"/>
  <c r="J197" i="39"/>
  <c r="H117" i="39"/>
  <c r="H77" i="39"/>
  <c r="H37" i="39"/>
  <c r="J157" i="39"/>
  <c r="J117" i="39"/>
  <c r="J77" i="39"/>
  <c r="I117" i="39"/>
  <c r="I77" i="39"/>
  <c r="I37" i="39"/>
  <c r="G117" i="39"/>
  <c r="G77" i="39"/>
  <c r="G37" i="39"/>
  <c r="J37" i="39"/>
  <c r="I277" i="39"/>
  <c r="G157" i="39"/>
  <c r="I237" i="39"/>
  <c r="G277" i="39"/>
  <c r="I197" i="39"/>
  <c r="G237" i="39"/>
  <c r="I157" i="39"/>
  <c r="G197" i="39"/>
  <c r="C236" i="28"/>
  <c r="G202" i="38"/>
  <c r="I242" i="38"/>
  <c r="G162" i="38"/>
  <c r="G242" i="38"/>
  <c r="G282" i="38"/>
  <c r="I162" i="38"/>
  <c r="H122" i="38"/>
  <c r="J162" i="38"/>
  <c r="I282" i="38"/>
  <c r="I122" i="38"/>
  <c r="H42" i="38"/>
  <c r="H202" i="38"/>
  <c r="J122" i="38"/>
  <c r="I82" i="38"/>
  <c r="J82" i="38"/>
  <c r="G42" i="38"/>
  <c r="J242" i="38"/>
  <c r="H282" i="38"/>
  <c r="I42" i="38"/>
  <c r="J282" i="38"/>
  <c r="J202" i="38"/>
  <c r="G122" i="38"/>
  <c r="I202" i="38"/>
  <c r="H162" i="38"/>
  <c r="J42" i="38"/>
  <c r="H82" i="38"/>
  <c r="H242" i="38"/>
  <c r="G82" i="38"/>
  <c r="C236" i="25"/>
  <c r="C106" i="25"/>
  <c r="C116" i="38"/>
  <c r="J257" i="39"/>
  <c r="H217" i="39"/>
  <c r="H177" i="39"/>
  <c r="J137" i="39"/>
  <c r="G137" i="39"/>
  <c r="H257" i="39"/>
  <c r="J217" i="39"/>
  <c r="H97" i="39"/>
  <c r="H57" i="39"/>
  <c r="H17" i="39"/>
  <c r="I137" i="39"/>
  <c r="H137" i="39"/>
  <c r="J97" i="39"/>
  <c r="J57" i="39"/>
  <c r="I97" i="39"/>
  <c r="I57" i="39"/>
  <c r="G17" i="39"/>
  <c r="J177" i="39"/>
  <c r="J17" i="39"/>
  <c r="I17" i="39"/>
  <c r="G97" i="39"/>
  <c r="G57" i="39"/>
  <c r="I257" i="39"/>
  <c r="G257" i="39"/>
  <c r="I217" i="39"/>
  <c r="G217" i="39"/>
  <c r="I177" i="39"/>
  <c r="G177" i="39"/>
  <c r="C141" i="25"/>
  <c r="J152" i="29"/>
  <c r="H72" i="29"/>
  <c r="H132" i="29"/>
  <c r="I172" i="29"/>
  <c r="G107" i="38"/>
  <c r="G17" i="29"/>
  <c r="H82" i="33"/>
  <c r="I252" i="29"/>
  <c r="I282" i="33"/>
  <c r="H17" i="29"/>
  <c r="G62" i="38"/>
  <c r="G102" i="38"/>
  <c r="I122" i="33"/>
  <c r="H102" i="38"/>
  <c r="I182" i="38"/>
  <c r="C66" i="39"/>
  <c r="R69" i="35"/>
  <c r="R70" i="35"/>
  <c r="R74" i="35"/>
  <c r="R77" i="35"/>
  <c r="R80" i="35"/>
  <c r="R81" i="35"/>
  <c r="C97" i="30"/>
  <c r="C217" i="30"/>
  <c r="C17" i="30"/>
  <c r="C76" i="39"/>
  <c r="C236" i="39"/>
  <c r="C276" i="39"/>
  <c r="C276" i="23"/>
  <c r="C236" i="23"/>
  <c r="C76" i="29"/>
  <c r="C36" i="29"/>
  <c r="J267" i="39"/>
  <c r="J227" i="39"/>
  <c r="H267" i="39"/>
  <c r="H227" i="39"/>
  <c r="H187" i="39"/>
  <c r="J147" i="39"/>
  <c r="I147" i="39"/>
  <c r="H147" i="39"/>
  <c r="H107" i="39"/>
  <c r="H67" i="39"/>
  <c r="H27" i="39"/>
  <c r="I107" i="39"/>
  <c r="I67" i="39"/>
  <c r="I27" i="39"/>
  <c r="J187" i="39"/>
  <c r="G107" i="39"/>
  <c r="G67" i="39"/>
  <c r="G147" i="39"/>
  <c r="J27" i="39"/>
  <c r="J67" i="39"/>
  <c r="G27" i="39"/>
  <c r="J107" i="39"/>
  <c r="I267" i="39"/>
  <c r="G267" i="39"/>
  <c r="I227" i="39"/>
  <c r="G227" i="39"/>
  <c r="I187" i="39"/>
  <c r="G187" i="39"/>
  <c r="C241" i="23"/>
  <c r="C201" i="23"/>
  <c r="C211" i="39"/>
  <c r="C11" i="39"/>
  <c r="C131" i="39"/>
  <c r="C96" i="30"/>
  <c r="C16" i="30"/>
  <c r="C176" i="30"/>
  <c r="C276" i="33"/>
  <c r="C156" i="33"/>
  <c r="H77" i="23"/>
  <c r="H237" i="23"/>
  <c r="J157" i="23"/>
  <c r="G237" i="23"/>
  <c r="G117" i="23"/>
  <c r="H37" i="23"/>
  <c r="I237" i="23"/>
  <c r="G77" i="23"/>
  <c r="G197" i="23"/>
  <c r="I77" i="23"/>
  <c r="J37" i="23"/>
  <c r="H197" i="23"/>
  <c r="J277" i="23"/>
  <c r="J117" i="23"/>
  <c r="J197" i="23"/>
  <c r="G277" i="23"/>
  <c r="H117" i="23"/>
  <c r="I37" i="23"/>
  <c r="H277" i="23"/>
  <c r="I197" i="23"/>
  <c r="I277" i="23"/>
  <c r="I117" i="23"/>
  <c r="J237" i="23"/>
  <c r="H157" i="23"/>
  <c r="J77" i="23"/>
  <c r="G37" i="23"/>
  <c r="G157" i="23"/>
  <c r="I157" i="23"/>
  <c r="C196" i="28"/>
  <c r="C116" i="28"/>
  <c r="H202" i="23"/>
  <c r="G82" i="23"/>
  <c r="G122" i="23"/>
  <c r="I122" i="23"/>
  <c r="J122" i="23"/>
  <c r="I242" i="23"/>
  <c r="G282" i="23"/>
  <c r="J162" i="23"/>
  <c r="H282" i="23"/>
  <c r="J242" i="23"/>
  <c r="G242" i="23"/>
  <c r="I82" i="23"/>
  <c r="J282" i="23"/>
  <c r="H242" i="23"/>
  <c r="H162" i="23"/>
  <c r="G202" i="23"/>
  <c r="H42" i="23"/>
  <c r="I202" i="23"/>
  <c r="H122" i="23"/>
  <c r="G42" i="23"/>
  <c r="G162" i="23"/>
  <c r="J42" i="23"/>
  <c r="H82" i="23"/>
  <c r="I162" i="23"/>
  <c r="I42" i="23"/>
  <c r="J202" i="23"/>
  <c r="J82" i="23"/>
  <c r="I282" i="23"/>
  <c r="C36" i="25"/>
  <c r="C226" i="25"/>
  <c r="C31" i="39"/>
  <c r="C281" i="25"/>
  <c r="C121" i="25"/>
  <c r="C161" i="25"/>
  <c r="C156" i="38"/>
  <c r="C76" i="38"/>
  <c r="C196" i="38"/>
  <c r="C162" i="30"/>
  <c r="C282" i="30"/>
  <c r="C42" i="30"/>
  <c r="C216" i="25"/>
  <c r="C56" i="25"/>
  <c r="C101" i="25"/>
  <c r="J132" i="38"/>
  <c r="J52" i="38"/>
  <c r="G92" i="38"/>
  <c r="I212" i="38"/>
  <c r="H12" i="38"/>
  <c r="J212" i="38"/>
  <c r="G12" i="38"/>
  <c r="G212" i="38"/>
  <c r="H92" i="38"/>
  <c r="H52" i="38"/>
  <c r="J172" i="38"/>
  <c r="G52" i="38"/>
  <c r="G132" i="38"/>
  <c r="I172" i="38"/>
  <c r="I52" i="38"/>
  <c r="G172" i="38"/>
  <c r="I252" i="38"/>
  <c r="I132" i="38"/>
  <c r="H212" i="38"/>
  <c r="J92" i="38"/>
  <c r="H172" i="38"/>
  <c r="H132" i="38"/>
  <c r="J12" i="38"/>
  <c r="I12" i="38"/>
  <c r="G252" i="38"/>
  <c r="H252" i="38"/>
  <c r="J252" i="38"/>
  <c r="I92" i="38"/>
  <c r="C241" i="30"/>
  <c r="C181" i="39"/>
  <c r="C261" i="39"/>
  <c r="C21" i="39"/>
  <c r="C137" i="30"/>
  <c r="C56" i="30"/>
  <c r="G37" i="29"/>
  <c r="I117" i="29"/>
  <c r="H157" i="29"/>
  <c r="G157" i="29"/>
  <c r="I37" i="29"/>
  <c r="I277" i="29"/>
  <c r="H197" i="29"/>
  <c r="G197" i="29"/>
  <c r="H77" i="29"/>
  <c r="G77" i="29"/>
  <c r="I157" i="29"/>
  <c r="J277" i="29"/>
  <c r="H117" i="29"/>
  <c r="J237" i="29"/>
  <c r="J77" i="29"/>
  <c r="H37" i="29"/>
  <c r="G237" i="29"/>
  <c r="J37" i="29"/>
  <c r="J117" i="29"/>
  <c r="G117" i="29"/>
  <c r="I77" i="29"/>
  <c r="I197" i="29"/>
  <c r="G277" i="29"/>
  <c r="H277" i="29"/>
  <c r="I237" i="29"/>
  <c r="H237" i="29"/>
  <c r="J197" i="29"/>
  <c r="J157" i="29"/>
  <c r="AL69" i="35"/>
  <c r="AL70" i="35"/>
  <c r="AL74" i="35"/>
  <c r="AL77" i="35"/>
  <c r="AL80" i="35"/>
  <c r="AL81" i="35"/>
  <c r="G122" i="33"/>
  <c r="H152" i="29"/>
  <c r="J132" i="29"/>
  <c r="I12" i="29"/>
  <c r="J52" i="29"/>
  <c r="G72" i="29"/>
  <c r="I62" i="38"/>
  <c r="G262" i="38"/>
  <c r="J242" i="33"/>
  <c r="H122" i="33"/>
  <c r="J112" i="29"/>
  <c r="I112" i="29"/>
  <c r="H192" i="29"/>
  <c r="I152" i="29"/>
  <c r="H52" i="29"/>
  <c r="I132" i="29"/>
  <c r="J92" i="29"/>
  <c r="J252" i="29"/>
  <c r="H12" i="29"/>
  <c r="G52" i="29"/>
  <c r="G232" i="29"/>
  <c r="G192" i="29"/>
  <c r="H282" i="33"/>
  <c r="G227" i="38"/>
  <c r="J222" i="38"/>
  <c r="J257" i="29"/>
  <c r="I67" i="38"/>
  <c r="J102" i="38"/>
  <c r="J122" i="33"/>
  <c r="G177" i="29"/>
  <c r="G97" i="29"/>
  <c r="J217" i="29"/>
  <c r="I147" i="38"/>
  <c r="I187" i="38"/>
  <c r="G147" i="38"/>
  <c r="I262" i="38"/>
  <c r="G22" i="38"/>
  <c r="H42" i="33"/>
  <c r="H62" i="38"/>
  <c r="I102" i="38"/>
  <c r="J22" i="38"/>
  <c r="G82" i="33"/>
  <c r="J82" i="33"/>
  <c r="I272" i="29"/>
  <c r="J192" i="29"/>
  <c r="G272" i="29"/>
  <c r="I72" i="29"/>
  <c r="J272" i="29"/>
  <c r="I212" i="29"/>
  <c r="J172" i="29"/>
  <c r="I92" i="29"/>
  <c r="G172" i="29"/>
  <c r="G212" i="29"/>
  <c r="I52" i="29"/>
  <c r="H232" i="29"/>
  <c r="J232" i="29"/>
  <c r="H112" i="29"/>
  <c r="I192" i="29"/>
  <c r="G202" i="33"/>
  <c r="G67" i="38"/>
  <c r="J62" i="38"/>
  <c r="I17" i="29"/>
  <c r="G137" i="29"/>
  <c r="H162" i="33"/>
  <c r="G42" i="33"/>
  <c r="H137" i="29"/>
  <c r="I217" i="29"/>
  <c r="G217" i="29"/>
  <c r="J162" i="33"/>
  <c r="J107" i="38"/>
  <c r="H262" i="38"/>
  <c r="G187" i="38"/>
  <c r="H67" i="38"/>
  <c r="J187" i="38"/>
  <c r="H22" i="38"/>
  <c r="J262" i="38"/>
  <c r="G222" i="38"/>
  <c r="H222" i="38"/>
  <c r="G182" i="38"/>
  <c r="I142" i="38"/>
  <c r="G267" i="38"/>
  <c r="I107" i="38"/>
  <c r="I227" i="38"/>
  <c r="I162" i="33"/>
  <c r="C106" i="39"/>
  <c r="C186" i="39"/>
  <c r="C57" i="30"/>
  <c r="C177" i="30"/>
  <c r="C36" i="39"/>
  <c r="C116" i="39"/>
  <c r="C156" i="39"/>
  <c r="C116" i="23"/>
  <c r="C76" i="23"/>
  <c r="C256" i="39"/>
  <c r="J222" i="25"/>
  <c r="H102" i="25"/>
  <c r="I142" i="25"/>
  <c r="H222" i="25"/>
  <c r="G222" i="25"/>
  <c r="G102" i="25"/>
  <c r="J102" i="25"/>
  <c r="G62" i="25"/>
  <c r="H142" i="25"/>
  <c r="I262" i="25"/>
  <c r="H182" i="25"/>
  <c r="G262" i="25"/>
  <c r="I22" i="25"/>
  <c r="H22" i="25"/>
  <c r="G182" i="25"/>
  <c r="J262" i="25"/>
  <c r="J182" i="25"/>
  <c r="H262" i="25"/>
  <c r="J62" i="25"/>
  <c r="I222" i="25"/>
  <c r="G22" i="25"/>
  <c r="I102" i="25"/>
  <c r="G142" i="25"/>
  <c r="J142" i="25"/>
  <c r="H62" i="25"/>
  <c r="I182" i="25"/>
  <c r="J22" i="25"/>
  <c r="I62" i="25"/>
  <c r="C196" i="29"/>
  <c r="C116" i="29"/>
  <c r="G67" i="25"/>
  <c r="I27" i="25"/>
  <c r="H147" i="25"/>
  <c r="H27" i="25"/>
  <c r="I147" i="25"/>
  <c r="H107" i="25"/>
  <c r="H267" i="25"/>
  <c r="H187" i="25"/>
  <c r="I267" i="25"/>
  <c r="H67" i="25"/>
  <c r="G27" i="25"/>
  <c r="J267" i="25"/>
  <c r="J27" i="25"/>
  <c r="G107" i="25"/>
  <c r="G187" i="25"/>
  <c r="G267" i="25"/>
  <c r="G147" i="25"/>
  <c r="G227" i="25"/>
  <c r="I227" i="25"/>
  <c r="H227" i="25"/>
  <c r="J107" i="25"/>
  <c r="J67" i="25"/>
  <c r="I187" i="25"/>
  <c r="I107" i="25"/>
  <c r="J227" i="25"/>
  <c r="J187" i="25"/>
  <c r="J147" i="25"/>
  <c r="I67" i="25"/>
  <c r="C151" i="25"/>
  <c r="I192" i="25"/>
  <c r="H192" i="25"/>
  <c r="I72" i="25"/>
  <c r="H32" i="25"/>
  <c r="G112" i="25"/>
  <c r="J272" i="25"/>
  <c r="H112" i="25"/>
  <c r="I32" i="25"/>
  <c r="J232" i="25"/>
  <c r="H272" i="25"/>
  <c r="G72" i="25"/>
  <c r="I152" i="25"/>
  <c r="G232" i="25"/>
  <c r="H232" i="25"/>
  <c r="G272" i="25"/>
  <c r="J32" i="25"/>
  <c r="I272" i="25"/>
  <c r="H152" i="25"/>
  <c r="J192" i="25"/>
  <c r="G32" i="25"/>
  <c r="J72" i="25"/>
  <c r="I112" i="25"/>
  <c r="J112" i="25"/>
  <c r="J152" i="25"/>
  <c r="G192" i="25"/>
  <c r="I232" i="25"/>
  <c r="G152" i="25"/>
  <c r="H72" i="25"/>
  <c r="C81" i="23"/>
  <c r="C161" i="23"/>
  <c r="AQ80" i="35"/>
  <c r="AQ70" i="35"/>
  <c r="AQ69" i="35"/>
  <c r="AQ74" i="35"/>
  <c r="AQ77" i="35"/>
  <c r="AQ81" i="35"/>
  <c r="M70" i="35"/>
  <c r="M69" i="35"/>
  <c r="M74" i="35"/>
  <c r="M77" i="35"/>
  <c r="M80" i="35"/>
  <c r="M81" i="35"/>
  <c r="C136" i="30"/>
  <c r="C236" i="33"/>
  <c r="C156" i="28"/>
  <c r="C276" i="28"/>
  <c r="H282" i="39"/>
  <c r="H242" i="39"/>
  <c r="J282" i="39"/>
  <c r="J242" i="39"/>
  <c r="G202" i="39"/>
  <c r="G282" i="39"/>
  <c r="G242" i="39"/>
  <c r="I202" i="39"/>
  <c r="I162" i="39"/>
  <c r="I282" i="39"/>
  <c r="H202" i="39"/>
  <c r="H162" i="39"/>
  <c r="J122" i="39"/>
  <c r="G122" i="39"/>
  <c r="H82" i="39"/>
  <c r="H42" i="39"/>
  <c r="I242" i="39"/>
  <c r="J202" i="39"/>
  <c r="J162" i="39"/>
  <c r="G82" i="39"/>
  <c r="G42" i="39"/>
  <c r="G162" i="39"/>
  <c r="I122" i="39"/>
  <c r="H122" i="39"/>
  <c r="J82" i="39"/>
  <c r="J42" i="39"/>
  <c r="I42" i="39"/>
  <c r="I82" i="39"/>
  <c r="C156" i="25"/>
  <c r="C116" i="25"/>
  <c r="C276" i="25"/>
  <c r="C146" i="25"/>
  <c r="C186" i="25"/>
  <c r="C26" i="25"/>
  <c r="C231" i="39"/>
  <c r="C71" i="39"/>
  <c r="C121" i="29"/>
  <c r="C241" i="29"/>
  <c r="C161" i="29"/>
  <c r="C276" i="38"/>
  <c r="C236" i="38"/>
  <c r="C21" i="25"/>
  <c r="C61" i="25"/>
  <c r="C281" i="39"/>
  <c r="C241" i="39"/>
  <c r="C81" i="39"/>
  <c r="H92" i="33"/>
  <c r="G252" i="33"/>
  <c r="I52" i="33"/>
  <c r="I252" i="33"/>
  <c r="G52" i="33"/>
  <c r="J92" i="33"/>
  <c r="J172" i="33"/>
  <c r="H172" i="33"/>
  <c r="I92" i="33"/>
  <c r="G12" i="33"/>
  <c r="I172" i="33"/>
  <c r="G212" i="33"/>
  <c r="H12" i="33"/>
  <c r="H252" i="33"/>
  <c r="G92" i="33"/>
  <c r="J252" i="33"/>
  <c r="J12" i="33"/>
  <c r="I132" i="33"/>
  <c r="I212" i="33"/>
  <c r="H212" i="33"/>
  <c r="J212" i="33"/>
  <c r="G132" i="33"/>
  <c r="J52" i="33"/>
  <c r="I12" i="33"/>
  <c r="G172" i="33"/>
  <c r="J132" i="33"/>
  <c r="H52" i="33"/>
  <c r="H132" i="33"/>
  <c r="C161" i="30"/>
  <c r="C281" i="30"/>
  <c r="C201" i="30"/>
  <c r="C107" i="28"/>
  <c r="C47" i="32"/>
  <c r="C72" i="28"/>
  <c r="C167" i="33"/>
  <c r="C87" i="33"/>
  <c r="C247" i="33"/>
  <c r="C127" i="33"/>
  <c r="C127" i="32"/>
  <c r="C167" i="32"/>
  <c r="C252" i="28"/>
  <c r="C232" i="28"/>
  <c r="C87" i="32"/>
  <c r="C247" i="32"/>
  <c r="C207" i="32"/>
  <c r="C7" i="32"/>
  <c r="C7" i="33"/>
  <c r="C207" i="33"/>
  <c r="C47" i="33"/>
  <c r="C272" i="28"/>
  <c r="C32" i="28"/>
  <c r="C132" i="28"/>
  <c r="C267" i="28"/>
  <c r="C112" i="28"/>
  <c r="C187" i="28"/>
  <c r="C92" i="28"/>
  <c r="C172" i="28"/>
  <c r="C67" i="28"/>
  <c r="C192" i="28"/>
  <c r="C27" i="28"/>
  <c r="C212" i="28"/>
  <c r="C52" i="28"/>
  <c r="C12" i="28"/>
  <c r="C227" i="28"/>
  <c r="C152" i="28"/>
  <c r="C147" i="28"/>
  <c r="C22" i="29" l="1"/>
  <c r="C182" i="28"/>
  <c r="C137" i="23"/>
  <c r="C17" i="23"/>
  <c r="C227" i="31"/>
  <c r="C147" i="31"/>
  <c r="C67" i="31"/>
  <c r="C267" i="31"/>
  <c r="C267" i="23"/>
  <c r="C226" i="31"/>
  <c r="C66" i="31"/>
  <c r="C27" i="31"/>
  <c r="C17" i="38"/>
  <c r="C186" i="31"/>
  <c r="C107" i="31"/>
  <c r="C106" i="31"/>
  <c r="C187" i="31"/>
  <c r="C26" i="31"/>
  <c r="C146" i="31"/>
  <c r="C266" i="31"/>
  <c r="C57" i="23"/>
  <c r="C57" i="38"/>
  <c r="C187" i="33"/>
  <c r="C177" i="38"/>
  <c r="C217" i="23"/>
  <c r="C57" i="28"/>
  <c r="C112" i="23"/>
  <c r="C97" i="38"/>
  <c r="C147" i="23"/>
  <c r="C27" i="23"/>
  <c r="C62" i="29"/>
  <c r="C217" i="38"/>
  <c r="C172" i="25"/>
  <c r="C177" i="23"/>
  <c r="C97" i="23"/>
  <c r="C257" i="23"/>
  <c r="C107" i="23"/>
  <c r="C227" i="23"/>
  <c r="C257" i="38"/>
  <c r="C222" i="33"/>
  <c r="C137" i="38"/>
  <c r="C227" i="33"/>
  <c r="C32" i="33"/>
  <c r="C187" i="23"/>
  <c r="C272" i="23"/>
  <c r="C152" i="23"/>
  <c r="C262" i="33"/>
  <c r="C232" i="33"/>
  <c r="C147" i="33"/>
  <c r="C112" i="33"/>
  <c r="C272" i="33"/>
  <c r="C192" i="33"/>
  <c r="C152" i="33"/>
  <c r="C142" i="33"/>
  <c r="C62" i="33"/>
  <c r="C72" i="33"/>
  <c r="C67" i="33"/>
  <c r="C27" i="33"/>
  <c r="C182" i="33"/>
  <c r="C22" i="33"/>
  <c r="C182" i="29"/>
  <c r="C102" i="29"/>
  <c r="C142" i="29"/>
  <c r="C72" i="23"/>
  <c r="C257" i="28"/>
  <c r="C232" i="23"/>
  <c r="C262" i="29"/>
  <c r="C67" i="23"/>
  <c r="C32" i="23"/>
  <c r="C192" i="23"/>
  <c r="C72" i="38"/>
  <c r="C267" i="33"/>
  <c r="C107" i="33"/>
  <c r="C102" i="33"/>
  <c r="C222" i="29"/>
  <c r="C52" i="39"/>
  <c r="C137" i="33"/>
  <c r="C27" i="29"/>
  <c r="C197" i="39"/>
  <c r="C262" i="23"/>
  <c r="C102" i="23"/>
  <c r="C52" i="29"/>
  <c r="C232" i="38"/>
  <c r="C57" i="33"/>
  <c r="C187" i="29"/>
  <c r="C137" i="28"/>
  <c r="C267" i="38"/>
  <c r="C282" i="33"/>
  <c r="C22" i="28"/>
  <c r="C272" i="29"/>
  <c r="C112" i="29"/>
  <c r="C267" i="29"/>
  <c r="C222" i="23"/>
  <c r="C52" i="25"/>
  <c r="C147" i="38"/>
  <c r="C112" i="38"/>
  <c r="C227" i="38"/>
  <c r="C17" i="29"/>
  <c r="C216" i="28"/>
  <c r="C62" i="23"/>
  <c r="C12" i="29"/>
  <c r="C262" i="28"/>
  <c r="C132" i="25"/>
  <c r="C142" i="23"/>
  <c r="C97" i="33"/>
  <c r="C77" i="33"/>
  <c r="C252" i="25"/>
  <c r="C277" i="33"/>
  <c r="C17" i="33"/>
  <c r="C67" i="29"/>
  <c r="C237" i="33"/>
  <c r="C117" i="33"/>
  <c r="C182" i="23"/>
  <c r="C12" i="25"/>
  <c r="C37" i="33"/>
  <c r="C177" i="28"/>
  <c r="C187" i="38"/>
  <c r="C242" i="33"/>
  <c r="C227" i="29"/>
  <c r="C217" i="28"/>
  <c r="C82" i="33"/>
  <c r="C97" i="28"/>
  <c r="C57" i="29"/>
  <c r="C22" i="23"/>
  <c r="C137" i="29"/>
  <c r="C62" i="38"/>
  <c r="C132" i="29"/>
  <c r="C21" i="28"/>
  <c r="C182" i="38"/>
  <c r="C102" i="28"/>
  <c r="C222" i="28"/>
  <c r="C27" i="38"/>
  <c r="C197" i="33"/>
  <c r="C257" i="33"/>
  <c r="C92" i="23"/>
  <c r="C256" i="28"/>
  <c r="C221" i="28"/>
  <c r="C62" i="28"/>
  <c r="C32" i="29"/>
  <c r="C177" i="33"/>
  <c r="C152" i="38"/>
  <c r="C222" i="25"/>
  <c r="C222" i="38"/>
  <c r="C262" i="38"/>
  <c r="C217" i="29"/>
  <c r="C162" i="33"/>
  <c r="C67" i="38"/>
  <c r="C232" i="29"/>
  <c r="C172" i="29"/>
  <c r="C177" i="29"/>
  <c r="C92" i="29"/>
  <c r="C122" i="33"/>
  <c r="C72" i="29"/>
  <c r="C277" i="29"/>
  <c r="C172" i="38"/>
  <c r="C52" i="38"/>
  <c r="C162" i="23"/>
  <c r="C27" i="39"/>
  <c r="C67" i="39"/>
  <c r="C107" i="38"/>
  <c r="C152" i="29"/>
  <c r="C217" i="39"/>
  <c r="C237" i="25"/>
  <c r="C97" i="29"/>
  <c r="C257" i="29"/>
  <c r="C42" i="33"/>
  <c r="C107" i="29"/>
  <c r="C147" i="29"/>
  <c r="C217" i="33"/>
  <c r="C192" i="38"/>
  <c r="C92" i="25"/>
  <c r="C272" i="38"/>
  <c r="C202" i="33"/>
  <c r="C212" i="25"/>
  <c r="C157" i="33"/>
  <c r="C252" i="29"/>
  <c r="C17" i="28"/>
  <c r="C142" i="28"/>
  <c r="C32" i="38"/>
  <c r="C141" i="28"/>
  <c r="C252" i="38"/>
  <c r="C132" i="38"/>
  <c r="C147" i="39"/>
  <c r="C242" i="38"/>
  <c r="C212" i="23"/>
  <c r="C197" i="25"/>
  <c r="C222" i="39"/>
  <c r="C252" i="39"/>
  <c r="C136" i="28"/>
  <c r="C56" i="28"/>
  <c r="C96" i="28"/>
  <c r="C101" i="28"/>
  <c r="C261" i="28"/>
  <c r="C12" i="33"/>
  <c r="C147" i="25"/>
  <c r="C262" i="25"/>
  <c r="C22" i="38"/>
  <c r="C192" i="29"/>
  <c r="C102" i="38"/>
  <c r="C57" i="39"/>
  <c r="C82" i="38"/>
  <c r="C237" i="39"/>
  <c r="C157" i="39"/>
  <c r="C37" i="39"/>
  <c r="C132" i="23"/>
  <c r="C217" i="25"/>
  <c r="C122" i="29"/>
  <c r="C277" i="25"/>
  <c r="C72" i="39"/>
  <c r="C62" i="39"/>
  <c r="C262" i="39"/>
  <c r="C142" i="38"/>
  <c r="C212" i="29"/>
  <c r="C12" i="39"/>
  <c r="C181" i="28"/>
  <c r="C267" i="39"/>
  <c r="C176" i="28"/>
  <c r="C16" i="28"/>
  <c r="C61" i="28"/>
  <c r="C282" i="23"/>
  <c r="C252" i="23"/>
  <c r="C132" i="33"/>
  <c r="C92" i="33"/>
  <c r="C212" i="33"/>
  <c r="C52" i="33"/>
  <c r="C252" i="33"/>
  <c r="C202" i="39"/>
  <c r="C192" i="25"/>
  <c r="C272" i="25"/>
  <c r="C72" i="25"/>
  <c r="C267" i="25"/>
  <c r="C22" i="25"/>
  <c r="C182" i="25"/>
  <c r="C77" i="29"/>
  <c r="C37" i="29"/>
  <c r="C12" i="38"/>
  <c r="C92" i="38"/>
  <c r="C42" i="23"/>
  <c r="C202" i="23"/>
  <c r="C122" i="23"/>
  <c r="C157" i="23"/>
  <c r="C277" i="23"/>
  <c r="C197" i="23"/>
  <c r="C187" i="39"/>
  <c r="C107" i="39"/>
  <c r="C97" i="39"/>
  <c r="C17" i="39"/>
  <c r="C137" i="39"/>
  <c r="C77" i="39"/>
  <c r="C172" i="23"/>
  <c r="C97" i="25"/>
  <c r="C177" i="25"/>
  <c r="C162" i="25"/>
  <c r="C202" i="25"/>
  <c r="C82" i="29"/>
  <c r="C242" i="29"/>
  <c r="C282" i="29"/>
  <c r="C202" i="29"/>
  <c r="C157" i="25"/>
  <c r="C77" i="25"/>
  <c r="C117" i="38"/>
  <c r="C157" i="38"/>
  <c r="C112" i="39"/>
  <c r="C232" i="39"/>
  <c r="C102" i="39"/>
  <c r="C142" i="39"/>
  <c r="C172" i="39"/>
  <c r="C162" i="38"/>
  <c r="C172" i="33"/>
  <c r="C162" i="39"/>
  <c r="C122" i="39"/>
  <c r="C242" i="39"/>
  <c r="C187" i="25"/>
  <c r="C27" i="25"/>
  <c r="C67" i="25"/>
  <c r="C142" i="25"/>
  <c r="C102" i="25"/>
  <c r="C237" i="29"/>
  <c r="C157" i="29"/>
  <c r="C82" i="23"/>
  <c r="C37" i="23"/>
  <c r="C77" i="23"/>
  <c r="C117" i="23"/>
  <c r="C177" i="39"/>
  <c r="C257" i="39"/>
  <c r="C122" i="38"/>
  <c r="C42" i="38"/>
  <c r="C282" i="38"/>
  <c r="C277" i="39"/>
  <c r="C117" i="39"/>
  <c r="C12" i="23"/>
  <c r="C57" i="25"/>
  <c r="C257" i="25"/>
  <c r="C17" i="25"/>
  <c r="C282" i="25"/>
  <c r="C82" i="25"/>
  <c r="C42" i="29"/>
  <c r="C37" i="25"/>
  <c r="C117" i="25"/>
  <c r="C37" i="38"/>
  <c r="C77" i="38"/>
  <c r="C277" i="38"/>
  <c r="C272" i="39"/>
  <c r="C182" i="39"/>
  <c r="C92" i="39"/>
  <c r="C212" i="39"/>
  <c r="C82" i="39"/>
  <c r="C112" i="25"/>
  <c r="C62" i="25"/>
  <c r="C137" i="25"/>
  <c r="C197" i="38"/>
  <c r="C42" i="39"/>
  <c r="C282" i="39"/>
  <c r="C152" i="25"/>
  <c r="C32" i="25"/>
  <c r="C232" i="25"/>
  <c r="C227" i="25"/>
  <c r="C107" i="25"/>
  <c r="C117" i="29"/>
  <c r="C197" i="29"/>
  <c r="C212" i="38"/>
  <c r="C242" i="23"/>
  <c r="C237" i="23"/>
  <c r="C227" i="39"/>
  <c r="C202" i="38"/>
  <c r="C52" i="23"/>
  <c r="C42" i="25"/>
  <c r="C242" i="25"/>
  <c r="C122" i="25"/>
  <c r="C162" i="29"/>
  <c r="C237" i="38"/>
  <c r="C32" i="39"/>
  <c r="C152" i="39"/>
  <c r="C192" i="39"/>
  <c r="C22" i="39"/>
  <c r="C132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1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<sst xmlns="http://schemas.openxmlformats.org/spreadsheetml/2006/main" count="5233" uniqueCount="387">
  <si>
    <t>Year</t>
  </si>
  <si>
    <t>Cset_CN</t>
  </si>
  <si>
    <t>Attribute</t>
  </si>
  <si>
    <t>DEM</t>
  </si>
  <si>
    <t>Cset_SET</t>
  </si>
  <si>
    <t>Fraction of annual energy</t>
  </si>
  <si>
    <t>Number of hours</t>
  </si>
  <si>
    <t>Relative time</t>
  </si>
  <si>
    <t>Power demand</t>
  </si>
  <si>
    <t>Heat demand</t>
  </si>
  <si>
    <t>PV</t>
  </si>
  <si>
    <t>Wind</t>
  </si>
  <si>
    <t>Agriculture</t>
  </si>
  <si>
    <t>Food</t>
  </si>
  <si>
    <t>Chemical</t>
  </si>
  <si>
    <t>Glass &amp; Concrete</t>
  </si>
  <si>
    <t>Metal</t>
  </si>
  <si>
    <t>Other Commodity</t>
  </si>
  <si>
    <t>Motor Vehicles</t>
  </si>
  <si>
    <t>Wholesale &amp; Retail</t>
  </si>
  <si>
    <t>Private Service</t>
  </si>
  <si>
    <t>RWDA</t>
  </si>
  <si>
    <t>RWDD</t>
  </si>
  <si>
    <t>RWDC</t>
  </si>
  <si>
    <t>RWDB</t>
  </si>
  <si>
    <t>RNWA</t>
  </si>
  <si>
    <t>RNWD</t>
  </si>
  <si>
    <t>RNWC</t>
  </si>
  <si>
    <t>RNWB</t>
  </si>
  <si>
    <t>SWDA</t>
  </si>
  <si>
    <t>SWDD</t>
  </si>
  <si>
    <t>SWDC</t>
  </si>
  <si>
    <t>SWDB</t>
  </si>
  <si>
    <t>SNWA</t>
  </si>
  <si>
    <t>SNWD</t>
  </si>
  <si>
    <t>SNWC</t>
  </si>
  <si>
    <t>SNWB</t>
  </si>
  <si>
    <t>FWDA</t>
  </si>
  <si>
    <t>FWDD</t>
  </si>
  <si>
    <t>FWDC</t>
  </si>
  <si>
    <t>FWDB</t>
  </si>
  <si>
    <t>FNWA</t>
  </si>
  <si>
    <t>FNWD</t>
  </si>
  <si>
    <t>FNWC</t>
  </si>
  <si>
    <t>FNWB</t>
  </si>
  <si>
    <t>WWDA</t>
  </si>
  <si>
    <t>WWDD</t>
  </si>
  <si>
    <t>WWDC</t>
  </si>
  <si>
    <t>WWDB</t>
  </si>
  <si>
    <t>WNWA</t>
  </si>
  <si>
    <t>WNWD</t>
  </si>
  <si>
    <t>WNWC</t>
  </si>
  <si>
    <t>WNWB</t>
  </si>
  <si>
    <t>~TFM_FILL</t>
  </si>
  <si>
    <t>Operation_Sum_Avg_Count</t>
  </si>
  <si>
    <t>Scenario Name</t>
  </si>
  <si>
    <t>A</t>
  </si>
  <si>
    <t>BASE</t>
  </si>
  <si>
    <t>Demand</t>
  </si>
  <si>
    <t>Sector/Years</t>
  </si>
  <si>
    <t>Glass&amp;Concrete</t>
  </si>
  <si>
    <t>Other</t>
  </si>
  <si>
    <t>Motor vehicles</t>
  </si>
  <si>
    <t>Drivers</t>
  </si>
  <si>
    <t>~TFM_DINS</t>
  </si>
  <si>
    <t>TIMES sectors</t>
  </si>
  <si>
    <t>Growth is assumed to follow</t>
  </si>
  <si>
    <t>TIMES code</t>
  </si>
  <si>
    <t>IA</t>
  </si>
  <si>
    <t>IF</t>
  </si>
  <si>
    <t>IC</t>
  </si>
  <si>
    <t>IG</t>
  </si>
  <si>
    <t>IM</t>
  </si>
  <si>
    <t>IO</t>
  </si>
  <si>
    <t>IV</t>
  </si>
  <si>
    <t>IT</t>
  </si>
  <si>
    <t>IP</t>
  </si>
  <si>
    <t>IU</t>
  </si>
  <si>
    <t>Construction</t>
  </si>
  <si>
    <t>Demand Drivers Growth in Fraction</t>
  </si>
  <si>
    <t>Date</t>
  </si>
  <si>
    <t>Name</t>
  </si>
  <si>
    <t>Sheet Name</t>
  </si>
  <si>
    <t>Cells</t>
  </si>
  <si>
    <t>Comments</t>
  </si>
  <si>
    <t>Olexandr Balyk</t>
  </si>
  <si>
    <t>DEM_FR_Glass&amp;Concrete</t>
  </si>
  <si>
    <t xml:space="preserve">Corrected erroneous links: i.e. 2025 instead of 2026 and vice versa </t>
  </si>
  <si>
    <t>Corrected erroneous links: i.e. 2027 is used now instead of 2036</t>
  </si>
  <si>
    <t>DEM_FR_Metal</t>
  </si>
  <si>
    <t>DEM_FR_Chemical</t>
  </si>
  <si>
    <t>DEM_FR_FOOD</t>
  </si>
  <si>
    <t>DEM_FR_Agriculture</t>
  </si>
  <si>
    <t>DEM_FR_OtherCommodity</t>
  </si>
  <si>
    <t>DEM_FR_MotorVehicles</t>
  </si>
  <si>
    <t>DEM_FR_Wholesale&amp;Retail</t>
  </si>
  <si>
    <t>DEM_FR_PrivateService</t>
  </si>
  <si>
    <t>DEM_FR_PublicService</t>
  </si>
  <si>
    <t>Data Column</t>
  </si>
  <si>
    <t>Source Workbook</t>
  </si>
  <si>
    <t>Range</t>
  </si>
  <si>
    <t>Timeslice FEEDER.xlsx</t>
  </si>
  <si>
    <t>Rikke Næraa</t>
  </si>
  <si>
    <t>TimeSeries</t>
  </si>
  <si>
    <t xml:space="preserve">The Table have been updated tu NO PV 4 TS </t>
  </si>
  <si>
    <t>For all the DEM_FR sheets the timeserie names A6:A35 have been linked to the names in the TimeSeries sheet A6:A35</t>
  </si>
  <si>
    <t>updated to  4 TS nov</t>
  </si>
  <si>
    <t>Other Utilities</t>
  </si>
  <si>
    <t>IN</t>
  </si>
  <si>
    <t>IL</t>
  </si>
  <si>
    <t xml:space="preserve">Public service </t>
  </si>
  <si>
    <t>A5:S37</t>
  </si>
  <si>
    <t>Timeslices INDUSTRY'!A9:s42</t>
  </si>
  <si>
    <t xml:space="preserve">In the full table data for industry adjusted to 2011 year and from UCT to local  imported including the 3 "new"sectors  </t>
  </si>
  <si>
    <t>Index</t>
  </si>
  <si>
    <t>Code</t>
  </si>
  <si>
    <t>Sector</t>
  </si>
  <si>
    <t>Text</t>
  </si>
  <si>
    <t>IAG</t>
  </si>
  <si>
    <t>INDA</t>
  </si>
  <si>
    <t>01 Agriculture, forestry, fishing, gravel &amp; stone</t>
  </si>
  <si>
    <t>IFD</t>
  </si>
  <si>
    <t>INDF</t>
  </si>
  <si>
    <t>Food industry</t>
  </si>
  <si>
    <t>02 Food, beverages, tobacco industry</t>
  </si>
  <si>
    <t>ICH</t>
  </si>
  <si>
    <t>INDC</t>
  </si>
  <si>
    <t>Chemical industry</t>
  </si>
  <si>
    <t>04 Chemical industry (excl manufacture of basic metals)</t>
  </si>
  <si>
    <t>IGL</t>
  </si>
  <si>
    <t>INDG</t>
  </si>
  <si>
    <t>Glass &amp; Concrete industry</t>
  </si>
  <si>
    <t>05 Concrete and bricks, glass and ceramics</t>
  </si>
  <si>
    <t>IME</t>
  </si>
  <si>
    <t>INDM</t>
  </si>
  <si>
    <t>Metal industry</t>
  </si>
  <si>
    <t>06 Metals, machinery and transport equipment industry</t>
  </si>
  <si>
    <t>IOT</t>
  </si>
  <si>
    <t>INDO</t>
  </si>
  <si>
    <t>Other comm</t>
  </si>
  <si>
    <t>07 Other commodity production</t>
  </si>
  <si>
    <t>IR</t>
  </si>
  <si>
    <t>IPR</t>
  </si>
  <si>
    <t>INDR</t>
  </si>
  <si>
    <t>Pulp and paper industry</t>
  </si>
  <si>
    <t>08 Pulp and paper</t>
  </si>
  <si>
    <t>IS</t>
  </si>
  <si>
    <t>ISM</t>
  </si>
  <si>
    <t>INDS</t>
  </si>
  <si>
    <t>Steel and metals</t>
  </si>
  <si>
    <t>09 Steel and metals</t>
  </si>
  <si>
    <t>INDP</t>
  </si>
  <si>
    <t>Private service</t>
  </si>
  <si>
    <t>10 Private service industries (incl support for transportation and postal activities)</t>
  </si>
  <si>
    <t>IPU</t>
  </si>
  <si>
    <t>INDU</t>
  </si>
  <si>
    <t>Public service</t>
  </si>
  <si>
    <t>11 Public service industries</t>
  </si>
  <si>
    <t>ICO</t>
  </si>
  <si>
    <t>INDN</t>
  </si>
  <si>
    <t>12 Construction industries</t>
  </si>
  <si>
    <t>IW</t>
  </si>
  <si>
    <t>IWP</t>
  </si>
  <si>
    <t>INDW</t>
  </si>
  <si>
    <t>Wood products industry</t>
  </si>
  <si>
    <t>13 Wood products</t>
  </si>
  <si>
    <t>Wood products</t>
  </si>
  <si>
    <t>BLÅ KOLUMN FRÅN VT_FIL</t>
  </si>
  <si>
    <t>SE1</t>
  </si>
  <si>
    <t>SE2</t>
  </si>
  <si>
    <t>SE3</t>
  </si>
  <si>
    <t>SE4</t>
  </si>
  <si>
    <t>Not this =&gt;</t>
  </si>
  <si>
    <t>03 Oil refinery &amp; manufacture of basic chemicals</t>
  </si>
  <si>
    <t>IMV</t>
  </si>
  <si>
    <t>INDV</t>
  </si>
  <si>
    <t>08 Motor vehicles - purchase and repair</t>
  </si>
  <si>
    <t>ITR</t>
  </si>
  <si>
    <t>INDT</t>
  </si>
  <si>
    <t>Wholesale and retail</t>
  </si>
  <si>
    <t>09 Wholesale and retail trade</t>
  </si>
  <si>
    <t>IOU</t>
  </si>
  <si>
    <t>INDL</t>
  </si>
  <si>
    <t>Other utilities</t>
  </si>
  <si>
    <t>13 Other utilities</t>
  </si>
  <si>
    <t>WOOD</t>
  </si>
  <si>
    <t>PULP AND PAPER</t>
  </si>
  <si>
    <t>STEEL AND METALS</t>
  </si>
  <si>
    <t/>
  </si>
  <si>
    <t xml:space="preserve"> </t>
  </si>
  <si>
    <t>Energy growth (min)</t>
  </si>
  <si>
    <t>Energy growth (max)</t>
  </si>
  <si>
    <t>BASED ON NETP 2016 SCENARIOS</t>
  </si>
  <si>
    <t>ALUMINIUM_SE</t>
  </si>
  <si>
    <t>CEMENT_SE</t>
  </si>
  <si>
    <t>Production development from 2 degree scenario (but is in most cases very similar to 6 and 4 degree scenarios)</t>
  </si>
  <si>
    <t>Decoupling factors derived from 2 and 6 degree scenarios</t>
  </si>
  <si>
    <t>CHEMICAL_SE</t>
  </si>
  <si>
    <t>IRON AND STEEL_SE</t>
  </si>
  <si>
    <t>Production development (Megatonnnes etc)</t>
  </si>
  <si>
    <t>PULP AND PAPER_SE</t>
  </si>
  <si>
    <t>OTHER_IND_SE</t>
  </si>
  <si>
    <t>MANUFACTURING INDUSTRIES (SWEDEN)</t>
  </si>
  <si>
    <t>SERVICE INDUSTRIES (SWEDEN)</t>
  </si>
  <si>
    <t>Industrial production in Sweden 1913-2015, 1935=100</t>
  </si>
  <si>
    <t>Industrial production index</t>
  </si>
  <si>
    <t>Percent change from previous year</t>
  </si>
  <si>
    <t>Industriproduktionen i Sverige 1913-2015, 1935=100</t>
  </si>
  <si>
    <t>År</t>
  </si>
  <si>
    <t>Industriproduktionsindex</t>
  </si>
  <si>
    <t>Förändring i procent från föregående år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</si>
  <si>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</si>
  <si>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</si>
  <si>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</si>
  <si>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</si>
  <si>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</si>
  <si>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</si>
  <si>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</si>
  <si>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</si>
  <si>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</si>
  <si>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</si>
  <si>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</si>
  <si>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</si>
  <si>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</si>
  <si>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</si>
  <si>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</si>
  <si>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</si>
  <si>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</si>
  <si>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</si>
  <si>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</si>
  <si>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</si>
  <si>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</si>
  <si>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</si>
  <si>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</si>
  <si>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</si>
  <si>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</si>
  <si>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</si>
  <si>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</si>
  <si>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</si>
  <si>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</si>
  <si>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</si>
  <si>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Slutlig energianvändning i industrisektorn per bransch fr.o.m. 1990, TWh</t>
  </si>
  <si>
    <t>Massa- och pappersindustri</t>
  </si>
  <si>
    <t>Stål- och metallverk</t>
  </si>
  <si>
    <t>Kemisk industri</t>
  </si>
  <si>
    <t>Verkstadsindustri</t>
  </si>
  <si>
    <t>Gruvor</t>
  </si>
  <si>
    <t>Livsmedelsindustri</t>
  </si>
  <si>
    <t>Jord och sten</t>
  </si>
  <si>
    <t>Trävaruindustri</t>
  </si>
  <si>
    <t>Småindustri och övriga branscher</t>
  </si>
  <si>
    <t>Totalt</t>
  </si>
  <si>
    <t>Källa: Energimyndigheten och SCB.</t>
  </si>
  <si>
    <t>Anm: I kemisk industri ingår SNI 19-22 till och med år 2004, fr.o.m. 2005 ingår SNI 20-22.</t>
  </si>
  <si>
    <t>2010/2013</t>
  </si>
  <si>
    <t>Decoupling</t>
  </si>
  <si>
    <t>2 degree scenario</t>
  </si>
  <si>
    <t>4 degree scenario</t>
  </si>
  <si>
    <t xml:space="preserve">Values for 2010 is based on Energimyndigheten. </t>
  </si>
  <si>
    <t>not used</t>
  </si>
  <si>
    <t>Floor area development</t>
  </si>
  <si>
    <t>Buildings, Service + Residential</t>
  </si>
  <si>
    <t>Used as proxy for construction output</t>
  </si>
  <si>
    <t>Buildings, Service</t>
  </si>
  <si>
    <t>Energy service growth (max)</t>
  </si>
  <si>
    <t>Energy service growth (min)</t>
  </si>
  <si>
    <t>ASSUMED</t>
  </si>
  <si>
    <r>
      <t xml:space="preserve">Floor Area </t>
    </r>
    <r>
      <rPr>
        <b/>
        <sz val="11"/>
        <color theme="1"/>
        <rFont val="Calibri"/>
        <family val="2"/>
        <scheme val="minor"/>
      </rPr>
      <t>Increase</t>
    </r>
    <r>
      <rPr>
        <sz val="11"/>
        <color theme="1"/>
        <rFont val="Calibri"/>
        <family val="2"/>
        <scheme val="minor"/>
      </rPr>
      <t xml:space="preserve"> development</t>
    </r>
  </si>
  <si>
    <t>Decoupling Production/Energy service demand (min)</t>
  </si>
  <si>
    <t>industry "other" for now</t>
  </si>
  <si>
    <t>TO BE UPDATED FOR SWEDEN!</t>
  </si>
  <si>
    <t>All sheets</t>
  </si>
  <si>
    <t>Martin Hagberg</t>
  </si>
  <si>
    <t>Updates for Sweden (Time series data remains to be adjusted)</t>
  </si>
  <si>
    <t>TJ</t>
  </si>
  <si>
    <t>2016-11-XX</t>
  </si>
  <si>
    <t>Convergence programme</t>
  </si>
  <si>
    <t>Demand projections for industry based on NETP2016</t>
  </si>
  <si>
    <t>Eurostat</t>
  </si>
  <si>
    <t>Temperature Distribution</t>
  </si>
  <si>
    <t>Efficiency</t>
  </si>
  <si>
    <t>EUROSTAT final energy use sector</t>
  </si>
  <si>
    <t>01 Agriculture, forestry and fishing</t>
  </si>
  <si>
    <t>Agriculture / Forestry + Fishing</t>
  </si>
  <si>
    <t>DK (Agriculture)</t>
  </si>
  <si>
    <t>Same across all subsectors</t>
  </si>
  <si>
    <t>Other sectors</t>
  </si>
  <si>
    <t>02 Food and Tabacco industry</t>
  </si>
  <si>
    <t>Food and Tabacco</t>
  </si>
  <si>
    <t>DK (Food)</t>
  </si>
  <si>
    <t>Industry</t>
  </si>
  <si>
    <t>04 Chemical and Petrochemical industry</t>
  </si>
  <si>
    <t>Chemical and Petrochemical industry</t>
  </si>
  <si>
    <t>DK (Chemical)</t>
  </si>
  <si>
    <t>05 Non-metallic Minerals (Glass, pottery &amp; building mat. Industry)</t>
  </si>
  <si>
    <t>Non-metallic Minerals (Glass, pottery &amp; building mat. Industry)</t>
  </si>
  <si>
    <t>DK (GlassConcrete)</t>
  </si>
  <si>
    <t>GlassConcrete</t>
  </si>
  <si>
    <t>IX</t>
  </si>
  <si>
    <t>IAL</t>
  </si>
  <si>
    <t>INDX</t>
  </si>
  <si>
    <t>Aluminium industry</t>
  </si>
  <si>
    <t>06 Non-ferrous metal industry</t>
  </si>
  <si>
    <t>Non-ferrous metal industry</t>
  </si>
  <si>
    <t>SE (IronSteel)</t>
  </si>
  <si>
    <t>Aluminium</t>
  </si>
  <si>
    <t>Non-specified (Industry)+Textile and Leather</t>
  </si>
  <si>
    <t>DK (Other comm)</t>
  </si>
  <si>
    <t>IPP</t>
  </si>
  <si>
    <t>Paper &amp; Pulp industry</t>
  </si>
  <si>
    <t>08 Paper, Pulp and Print</t>
  </si>
  <si>
    <t>Paper, Pulp and Print</t>
  </si>
  <si>
    <t>SE (PaperPulp)</t>
  </si>
  <si>
    <t>PaperPulp</t>
  </si>
  <si>
    <t xml:space="preserve">Iron &amp; Steel </t>
  </si>
  <si>
    <t>09 Iron and steel industry</t>
  </si>
  <si>
    <t>Iron &amp; steel industry</t>
  </si>
  <si>
    <t>IronSteel</t>
  </si>
  <si>
    <t>Machinery industry</t>
  </si>
  <si>
    <t>10 Machinery and Transport Equipment</t>
  </si>
  <si>
    <t>Machinery + Transport Equipment</t>
  </si>
  <si>
    <t>DK (Metals, machinery and transport equipment)</t>
  </si>
  <si>
    <t>Machinery</t>
  </si>
  <si>
    <t>ISR</t>
  </si>
  <si>
    <t>Service</t>
  </si>
  <si>
    <t>11 Service industries</t>
  </si>
  <si>
    <t>Services+Non-specified (Other)</t>
  </si>
  <si>
    <t>DK (Public Service)</t>
  </si>
  <si>
    <t>DK (Construction)</t>
  </si>
  <si>
    <t>13 Wood and Wood Products</t>
  </si>
  <si>
    <t>Wood and Wood Products</t>
  </si>
  <si>
    <t>SE (Wood)</t>
  </si>
  <si>
    <t>Wood</t>
  </si>
  <si>
    <t>II</t>
  </si>
  <si>
    <t>IMQ</t>
  </si>
  <si>
    <t>INDI</t>
  </si>
  <si>
    <t>Mining</t>
  </si>
  <si>
    <t>14 Mining and Quarrying</t>
  </si>
  <si>
    <t>Mining and Quarrying</t>
  </si>
  <si>
    <t>Paper &amp; Pulp</t>
  </si>
  <si>
    <t>Iron and steel</t>
  </si>
  <si>
    <t>LOW</t>
  </si>
  <si>
    <t>COPY TO SCEN FILE</t>
  </si>
  <si>
    <t>ESTIMATED POTENTIAL FOR ENERGY EFFICIENCY MEASURES</t>
  </si>
  <si>
    <t>OK</t>
  </si>
  <si>
    <t>TO MODEL</t>
  </si>
  <si>
    <t>Gruvindustri</t>
  </si>
  <si>
    <t>Massa och pappersindustri</t>
  </si>
  <si>
    <t>Kemisk Industri</t>
  </si>
  <si>
    <t>Jord och stenindustri</t>
  </si>
  <si>
    <t>Järn och stålindustri inkl. metallverk</t>
  </si>
  <si>
    <t>Verksatdsindustri</t>
  </si>
  <si>
    <t>Energimyndigheten (2019), långsilktiga scenarier 2018</t>
  </si>
  <si>
    <t>Bostäder och service mm</t>
  </si>
  <si>
    <t>REFERENS EU</t>
  </si>
  <si>
    <t>Järn och stålindustri</t>
  </si>
  <si>
    <t>Metallverk</t>
  </si>
  <si>
    <t>REFERENS ADJUSTED</t>
  </si>
  <si>
    <t>Scenario Lägre BNP</t>
  </si>
  <si>
    <t>Scenario LÄGRE ENERGIPRISER</t>
  </si>
  <si>
    <t xml:space="preserve">Anmärkningar: </t>
  </si>
  <si>
    <t>1) I kemisk industri ingår SNI 19–22 till och med år 2004, fr.o.m. 2005 ingår SNI 20–22.</t>
  </si>
  <si>
    <t>Scenario Högre Elektrifiering</t>
  </si>
  <si>
    <t>Scenario Varmare Klimat</t>
  </si>
  <si>
    <t>Scenario REDUKTIONSPLIKT</t>
  </si>
  <si>
    <t>Scenario REFERENS EU</t>
  </si>
  <si>
    <t>DATA BELOW THIS LINE IS NOT IN USE AS OF 2021-02-03</t>
  </si>
  <si>
    <t>OLD 2050 values</t>
  </si>
  <si>
    <t>Old values with efficiency measures</t>
  </si>
  <si>
    <r>
      <t>Difference between "max" and "min" is used to derive energy efficiency potentials to "</t>
    </r>
    <r>
      <rPr>
        <b/>
        <sz val="11"/>
        <color theme="1"/>
        <rFont val="Calibri"/>
        <family val="2"/>
        <scheme val="minor"/>
      </rPr>
      <t>SubRes_IND_Energy_Trans.xlsx</t>
    </r>
    <r>
      <rPr>
        <sz val="11"/>
        <color theme="1"/>
        <rFont val="Calibri"/>
        <family val="2"/>
        <scheme val="minor"/>
      </rPr>
      <t>"</t>
    </r>
  </si>
  <si>
    <t>PJ in eurostats</t>
  </si>
  <si>
    <t>Corrections factor according to Eurostats energy demnad in pulp and paper</t>
  </si>
  <si>
    <t xml:space="preserve">PJ in TIMEs results </t>
  </si>
  <si>
    <t>Updated in 4/3/2021 according to Eurostats</t>
  </si>
  <si>
    <t>Sweden</t>
  </si>
  <si>
    <t>Total</t>
  </si>
  <si>
    <t>2010</t>
  </si>
  <si>
    <t>2012</t>
  </si>
  <si>
    <t>2015</t>
  </si>
  <si>
    <t>2018</t>
  </si>
  <si>
    <t>2019</t>
  </si>
  <si>
    <t xml:space="preserve">Eurostats </t>
  </si>
  <si>
    <t>Data extracted on 03/03/2021 17:17:53 from [ESTAT]</t>
  </si>
  <si>
    <t xml:space="preserve">Dataset: </t>
  </si>
  <si>
    <t>Simplified energy balances [NRG_BAL_S__custom_638826]</t>
  </si>
  <si>
    <t xml:space="preserve">Last updated: </t>
  </si>
  <si>
    <t>24/01/2021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</si>
</sst>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#,##0\ &quot;kr&quot;;[Red]\-#,##0\ &quot;kr&quot;"/>
    <numFmt numFmtId="165" formatCode="_(* #,##0_);_(* \(#,##0\);_(* &quot;-&quot;_);_(@_)"/>
    <numFmt numFmtId="166" formatCode="_(* #,##0.00_);_(* \(#,##0.00\);_(* &quot;-&quot;??_);_(@_)"/>
    <numFmt numFmtId="167" formatCode="_-* #,##0.00\ _k_r_-;\-* #,##0.00\ _k_r_-;_-* &quot;-&quot;??\ _k_r_-;_-@_-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0\ \ \ "/>
    <numFmt numFmtId="173" formatCode="0.000"/>
    <numFmt numFmtId="174" formatCode="0.0000"/>
    <numFmt numFmtId="175" formatCode="0.0"/>
    <numFmt numFmtId="176" formatCode="0.0%"/>
    <numFmt numFmtId="177" formatCode="#,##0.0"/>
    <numFmt numFmtId="178" formatCode="#,##0;[Red]&quot;-&quot;#,##0"/>
    <numFmt numFmtId="179" formatCode="0.00000E+00"/>
    <numFmt numFmtId="180" formatCode="#,##0.##########"/>
    <numFmt numFmtId="181" formatCode="#,##0.000"/>
  </numFmts>
  <fonts count="9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9"/>
      <color indexed="8"/>
      <name val="Times New Roman"/>
      <family val="1"/>
    </font>
    <font>
      <sz val="10"/>
      <name val="Helv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i/>
      <sz val="11"/>
      <color theme="1"/>
      <name val="Calibri"/>
      <family val="2"/>
      <scheme val="minor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9"/>
      <name val="Geneva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0"/>
      <name val="Verdana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8"/>
      <color indexed="12"/>
      <name val="Arial"/>
      <family val="2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b/>
      <sz val="12"/>
      <color theme="3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</fonts>
  <fills count="7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C5D9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DCE6F1"/>
      </patternFill>
    </fill>
    <fill>
      <patternFill patternType="solid">
        <fgColor rgb="FF4669AF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rgb="FFFDE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68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4" fontId="25" fillId="20" borderId="1">
      <alignment horizontal="right" vertical="center"/>
    </xf>
    <xf numFmtId="4" fontId="25" fillId="20" borderId="1">
      <alignment horizontal="right" vertical="center"/>
    </xf>
    <xf numFmtId="0" fontId="31" fillId="28" borderId="0" applyNumberFormat="0" applyBorder="0" applyAlignment="0" applyProtection="0"/>
    <xf numFmtId="0" fontId="9" fillId="21" borderId="2" applyNumberFormat="0" applyAlignment="0" applyProtection="0"/>
    <xf numFmtId="0" fontId="17" fillId="0" borderId="3" applyNumberFormat="0" applyFill="0" applyAlignment="0" applyProtection="0"/>
    <xf numFmtId="0" fontId="10" fillId="22" borderId="4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6" fontId="2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6" fillId="0" borderId="0"/>
    <xf numFmtId="0" fontId="27" fillId="0" borderId="5">
      <alignment horizontal="left" vertical="center" wrapText="1" indent="2"/>
    </xf>
    <xf numFmtId="17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6" fillId="0" borderId="0"/>
    <xf numFmtId="0" fontId="16" fillId="7" borderId="2" applyNumberFormat="0" applyAlignment="0" applyProtection="0"/>
    <xf numFmtId="4" fontId="27" fillId="0" borderId="0" applyBorder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18" fillId="23" borderId="0" applyNumberFormat="0" applyBorder="0" applyAlignment="0" applyProtection="0"/>
    <xf numFmtId="0" fontId="4" fillId="0" borderId="0"/>
    <xf numFmtId="0" fontId="22" fillId="0" borderId="0"/>
    <xf numFmtId="0" fontId="26" fillId="0" borderId="0"/>
    <xf numFmtId="0" fontId="30" fillId="0" borderId="0"/>
    <xf numFmtId="0" fontId="30" fillId="0" borderId="0"/>
    <xf numFmtId="0" fontId="32" fillId="0" borderId="0"/>
    <xf numFmtId="0" fontId="33" fillId="0" borderId="0"/>
    <xf numFmtId="0" fontId="30" fillId="0" borderId="0"/>
    <xf numFmtId="0" fontId="33" fillId="0" borderId="0"/>
    <xf numFmtId="0" fontId="24" fillId="0" borderId="0"/>
    <xf numFmtId="4" fontId="27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9" fillId="0" borderId="0"/>
    <xf numFmtId="0" fontId="22" fillId="25" borderId="9" applyNumberFormat="0" applyFont="0" applyAlignment="0" applyProtection="0"/>
    <xf numFmtId="0" fontId="4" fillId="25" borderId="9" applyNumberFormat="0" applyFont="0" applyAlignment="0" applyProtection="0"/>
    <xf numFmtId="0" fontId="24" fillId="25" borderId="9" applyNumberFormat="0" applyFont="0" applyAlignment="0" applyProtection="0"/>
    <xf numFmtId="0" fontId="24" fillId="25" borderId="9" applyNumberFormat="0" applyFont="0" applyAlignment="0" applyProtection="0"/>
    <xf numFmtId="0" fontId="24" fillId="25" borderId="9" applyNumberFormat="0" applyFont="0" applyAlignment="0" applyProtection="0"/>
    <xf numFmtId="0" fontId="24" fillId="25" borderId="9" applyNumberFormat="0" applyFont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9" fillId="21" borderId="10" applyNumberFormat="0" applyAlignment="0" applyProtection="0"/>
    <xf numFmtId="0" fontId="26" fillId="0" borderId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4" fontId="27" fillId="0" borderId="0"/>
    <xf numFmtId="0" fontId="4" fillId="0" borderId="0"/>
    <xf numFmtId="0" fontId="30" fillId="0" borderId="0"/>
    <xf numFmtId="167" fontId="30" fillId="0" borderId="0" applyFont="0" applyFill="0" applyBorder="0" applyAlignment="0" applyProtection="0"/>
    <xf numFmtId="0" fontId="44" fillId="0" borderId="0"/>
    <xf numFmtId="0" fontId="30" fillId="0" borderId="0"/>
    <xf numFmtId="0" fontId="4" fillId="0" borderId="0"/>
    <xf numFmtId="0" fontId="4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2" fillId="2" borderId="0" applyNumberFormat="0" applyBorder="0" applyAlignment="0" applyProtection="0"/>
    <xf numFmtId="0" fontId="52" fillId="3" borderId="0" applyNumberFormat="0" applyBorder="0" applyAlignment="0" applyProtection="0"/>
    <xf numFmtId="0" fontId="52" fillId="4" borderId="0" applyNumberFormat="0" applyBorder="0" applyAlignment="0" applyProtection="0"/>
    <xf numFmtId="0" fontId="52" fillId="5" borderId="0" applyNumberFormat="0" applyBorder="0" applyAlignment="0" applyProtection="0"/>
    <xf numFmtId="0" fontId="52" fillId="6" borderId="0" applyNumberFormat="0" applyBorder="0" applyAlignment="0" applyProtection="0"/>
    <xf numFmtId="0" fontId="5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8" borderId="0" applyNumberFormat="0" applyBorder="0" applyAlignment="0" applyProtection="0"/>
    <xf numFmtId="0" fontId="5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53" fillId="12" borderId="0" applyNumberFormat="0" applyBorder="0" applyAlignment="0" applyProtection="0"/>
    <xf numFmtId="0" fontId="53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7" fillId="16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17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7" fillId="56" borderId="0" applyNumberFormat="0" applyBorder="0" applyAlignment="0" applyProtection="0"/>
    <xf numFmtId="0" fontId="7" fillId="18" borderId="0" applyNumberFormat="0" applyBorder="0" applyAlignment="0" applyProtection="0"/>
    <xf numFmtId="0" fontId="1" fillId="54" borderId="0" applyNumberFormat="0" applyBorder="0" applyAlignment="0" applyProtection="0"/>
    <xf numFmtId="0" fontId="1" fillId="57" borderId="0" applyNumberFormat="0" applyBorder="0" applyAlignment="0" applyProtection="0"/>
    <xf numFmtId="0" fontId="7" fillId="55" borderId="0" applyNumberFormat="0" applyBorder="0" applyAlignment="0" applyProtection="0"/>
    <xf numFmtId="0" fontId="7" fillId="13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14" borderId="0" applyNumberFormat="0" applyBorder="0" applyAlignment="0" applyProtection="0"/>
    <xf numFmtId="0" fontId="1" fillId="58" borderId="0" applyNumberFormat="0" applyBorder="0" applyAlignment="0" applyProtection="0"/>
    <xf numFmtId="0" fontId="1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19" borderId="0" applyNumberFormat="0" applyBorder="0" applyAlignment="0" applyProtection="0"/>
    <xf numFmtId="0" fontId="1" fillId="54" borderId="0" applyNumberFormat="0" applyBorder="0" applyAlignment="0" applyProtection="0"/>
    <xf numFmtId="0" fontId="1" fillId="59" borderId="0" applyNumberFormat="0" applyBorder="0" applyAlignment="0" applyProtection="0"/>
    <xf numFmtId="0" fontId="7" fillId="59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9" borderId="0" applyNumberFormat="0" applyBorder="0" applyAlignment="0" applyProtection="0"/>
    <xf numFmtId="0" fontId="54" fillId="21" borderId="10" applyNumberFormat="0" applyAlignment="0" applyProtection="0"/>
    <xf numFmtId="0" fontId="8" fillId="3" borderId="0" applyNumberFormat="0" applyBorder="0" applyAlignment="0" applyProtection="0"/>
    <xf numFmtId="0" fontId="55" fillId="21" borderId="2" applyNumberFormat="0" applyAlignment="0" applyProtection="0"/>
    <xf numFmtId="4" fontId="28" fillId="0" borderId="30" applyFill="0" applyBorder="0" applyProtection="0">
      <alignment horizontal="right" vertical="center"/>
    </xf>
    <xf numFmtId="0" fontId="69" fillId="0" borderId="0"/>
    <xf numFmtId="0" fontId="70" fillId="0" borderId="0">
      <alignment horizontal="right"/>
    </xf>
    <xf numFmtId="0" fontId="71" fillId="0" borderId="0"/>
    <xf numFmtId="0" fontId="72" fillId="0" borderId="0"/>
    <xf numFmtId="0" fontId="73" fillId="0" borderId="0"/>
    <xf numFmtId="0" fontId="74" fillId="0" borderId="37" applyNumberFormat="0" applyAlignment="0"/>
    <xf numFmtId="0" fontId="75" fillId="0" borderId="0" applyAlignment="0">
      <alignment horizontal="left"/>
    </xf>
    <xf numFmtId="0" fontId="75" fillId="0" borderId="0">
      <alignment horizontal="right"/>
    </xf>
    <xf numFmtId="176" fontId="75" fillId="0" borderId="0">
      <alignment horizontal="right"/>
    </xf>
    <xf numFmtId="175" fontId="76" fillId="0" borderId="0">
      <alignment horizontal="right"/>
    </xf>
    <xf numFmtId="0" fontId="77" fillId="0" borderId="0"/>
    <xf numFmtId="0" fontId="9" fillId="21" borderId="2" applyNumberFormat="0" applyAlignment="0" applyProtection="0"/>
    <xf numFmtId="0" fontId="10" fillId="22" borderId="4" applyNumberFormat="0" applyAlignment="0" applyProtection="0"/>
    <xf numFmtId="0" fontId="56" fillId="7" borderId="2" applyNumberFormat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2" borderId="0" applyNumberFormat="0" applyBorder="0" applyAlignment="0" applyProtection="0"/>
    <xf numFmtId="0" fontId="57" fillId="0" borderId="11" applyNumberFormat="0" applyFill="0" applyAlignment="0" applyProtection="0"/>
    <xf numFmtId="0" fontId="5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59" fillId="4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17" fillId="0" borderId="3" applyNumberFormat="0" applyFill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68" fillId="0" borderId="0"/>
    <xf numFmtId="0" fontId="51" fillId="0" borderId="0"/>
    <xf numFmtId="0" fontId="51" fillId="0" borderId="0"/>
    <xf numFmtId="0" fontId="48" fillId="0" borderId="0"/>
    <xf numFmtId="0" fontId="81" fillId="0" borderId="0"/>
    <xf numFmtId="0" fontId="8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27" fillId="0" borderId="1" applyNumberFormat="0" applyFill="0" applyAlignment="0" applyProtection="0"/>
    <xf numFmtId="0" fontId="51" fillId="0" borderId="0"/>
    <xf numFmtId="0" fontId="51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0" fillId="3" borderId="0" applyNumberFormat="0" applyBorder="0" applyAlignment="0" applyProtection="0"/>
    <xf numFmtId="0" fontId="7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 applyNumberFormat="0" applyFill="0" applyBorder="0" applyAlignment="0" applyProtection="0"/>
    <xf numFmtId="0" fontId="2" fillId="0" borderId="11" applyNumberFormat="0" applyFill="0" applyAlignment="0" applyProtection="0"/>
    <xf numFmtId="178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2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6" applyNumberFormat="0" applyFill="0" applyAlignment="0" applyProtection="0"/>
    <xf numFmtId="0" fontId="65" fillId="0" borderId="7" applyNumberFormat="0" applyFill="0" applyAlignment="0" applyProtection="0"/>
    <xf numFmtId="0" fontId="66" fillId="0" borderId="8" applyNumberFormat="0" applyFill="0" applyAlignment="0" applyProtection="0"/>
    <xf numFmtId="0" fontId="66" fillId="0" borderId="0" applyNumberFormat="0" applyFill="0" applyBorder="0" applyAlignment="0" applyProtection="0"/>
    <xf numFmtId="0" fontId="67" fillId="22" borderId="4" applyNumberFormat="0" applyAlignment="0" applyProtection="0"/>
    <xf numFmtId="0" fontId="51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6" fillId="0" borderId="0"/>
    <xf numFmtId="0" fontId="30" fillId="0" borderId="0"/>
    <xf numFmtId="9" fontId="4" fillId="0" borderId="0" applyFont="0" applyFill="0" applyBorder="0" applyAlignment="0" applyProtection="0"/>
    <xf numFmtId="0" fontId="4" fillId="0" borderId="0"/>
    <xf numFmtId="0" fontId="87" fillId="0" borderId="0"/>
  </cellStyleXfs>
  <cellXfs count="290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3" fillId="26" borderId="12" xfId="0" applyFont="1" applyFill="1" applyBorder="1"/>
    <xf numFmtId="0" fontId="3" fillId="27" borderId="12" xfId="0" applyFont="1" applyFill="1" applyBorder="1"/>
    <xf numFmtId="173" fontId="33" fillId="29" borderId="13" xfId="0" applyNumberFormat="1" applyFont="1" applyFill="1" applyBorder="1" applyAlignment="1">
      <alignment horizontal="center"/>
    </xf>
    <xf numFmtId="173" fontId="33" fillId="30" borderId="13" xfId="0" applyNumberFormat="1" applyFont="1" applyFill="1" applyBorder="1" applyAlignment="1">
      <alignment horizontal="center"/>
    </xf>
    <xf numFmtId="173" fontId="33" fillId="30" borderId="14" xfId="0" applyNumberFormat="1" applyFont="1" applyFill="1" applyBorder="1" applyAlignment="1">
      <alignment horizontal="center"/>
    </xf>
    <xf numFmtId="173" fontId="33" fillId="30" borderId="15" xfId="0" applyNumberFormat="1" applyFont="1" applyFill="1" applyBorder="1" applyAlignment="1">
      <alignment horizontal="center"/>
    </xf>
    <xf numFmtId="173" fontId="33" fillId="30" borderId="0" xfId="0" applyNumberFormat="1" applyFont="1" applyFill="1" applyBorder="1" applyAlignment="1">
      <alignment horizontal="center"/>
    </xf>
    <xf numFmtId="173" fontId="33" fillId="30" borderId="20" xfId="0" applyNumberFormat="1" applyFont="1" applyFill="1" applyBorder="1" applyAlignment="1">
      <alignment horizontal="center"/>
    </xf>
    <xf numFmtId="173" fontId="33" fillId="30" borderId="19" xfId="0" applyNumberFormat="1" applyFont="1" applyFill="1" applyBorder="1" applyAlignment="1">
      <alignment horizontal="center"/>
    </xf>
    <xf numFmtId="0" fontId="4" fillId="0" borderId="0" xfId="1521"/>
    <xf numFmtId="0" fontId="4" fillId="0" borderId="0" xfId="1521" applyFill="1"/>
    <xf numFmtId="0" fontId="35" fillId="31" borderId="0" xfId="1521" applyFont="1" applyFill="1"/>
    <xf numFmtId="0" fontId="3" fillId="32" borderId="0" xfId="1521" applyFont="1" applyFill="1"/>
    <xf numFmtId="0" fontId="3" fillId="31" borderId="0" xfId="1521" applyFont="1" applyFill="1"/>
    <xf numFmtId="0" fontId="3" fillId="0" borderId="0" xfId="1521" applyFont="1" applyFill="1"/>
    <xf numFmtId="0" fontId="34" fillId="0" borderId="0" xfId="0" applyFont="1"/>
    <xf numFmtId="0" fontId="0" fillId="0" borderId="0" xfId="0" quotePrefix="1"/>
    <xf numFmtId="0" fontId="4" fillId="0" borderId="0" xfId="1521" quotePrefix="1" applyFill="1" applyBorder="1" applyAlignment="1">
      <alignment horizontal="left" wrapText="1"/>
    </xf>
    <xf numFmtId="0" fontId="0" fillId="0" borderId="0" xfId="0" applyFill="1"/>
    <xf numFmtId="0" fontId="3" fillId="33" borderId="12" xfId="0" applyFont="1" applyFill="1" applyBorder="1"/>
    <xf numFmtId="0" fontId="0" fillId="0" borderId="19" xfId="0" applyBorder="1"/>
    <xf numFmtId="0" fontId="0" fillId="0" borderId="0" xfId="0" applyBorder="1"/>
    <xf numFmtId="0" fontId="0" fillId="0" borderId="14" xfId="0" applyBorder="1"/>
    <xf numFmtId="2" fontId="0" fillId="0" borderId="0" xfId="0" applyNumberFormat="1"/>
    <xf numFmtId="0" fontId="34" fillId="0" borderId="0" xfId="0" applyFont="1" applyBorder="1"/>
    <xf numFmtId="0" fontId="0" fillId="0" borderId="0" xfId="0" quotePrefix="1" applyBorder="1"/>
    <xf numFmtId="0" fontId="34" fillId="0" borderId="14" xfId="0" applyFont="1" applyBorder="1"/>
    <xf numFmtId="0" fontId="0" fillId="0" borderId="14" xfId="0" quotePrefix="1" applyBorder="1"/>
    <xf numFmtId="2" fontId="34" fillId="34" borderId="0" xfId="0" applyNumberFormat="1" applyFont="1" applyFill="1"/>
    <xf numFmtId="0" fontId="36" fillId="35" borderId="21" xfId="0" applyFont="1" applyFill="1" applyBorder="1"/>
    <xf numFmtId="0" fontId="36" fillId="35" borderId="22" xfId="0" applyFont="1" applyFill="1" applyBorder="1"/>
    <xf numFmtId="0" fontId="36" fillId="35" borderId="22" xfId="0" applyNumberFormat="1" applyFont="1" applyFill="1" applyBorder="1"/>
    <xf numFmtId="0" fontId="36" fillId="35" borderId="23" xfId="0" applyNumberFormat="1" applyFont="1" applyFill="1" applyBorder="1"/>
    <xf numFmtId="0" fontId="0" fillId="36" borderId="22" xfId="0" applyFont="1" applyFill="1" applyBorder="1"/>
    <xf numFmtId="2" fontId="0" fillId="36" borderId="22" xfId="0" applyNumberFormat="1" applyFont="1" applyFill="1" applyBorder="1"/>
    <xf numFmtId="0" fontId="0" fillId="0" borderId="22" xfId="0" applyFont="1" applyBorder="1"/>
    <xf numFmtId="2" fontId="0" fillId="0" borderId="22" xfId="0" applyNumberFormat="1" applyFont="1" applyBorder="1"/>
    <xf numFmtId="0" fontId="0" fillId="0" borderId="24" xfId="0" applyFont="1" applyBorder="1"/>
    <xf numFmtId="2" fontId="0" fillId="0" borderId="24" xfId="0" applyNumberFormat="1" applyFont="1" applyBorder="1"/>
    <xf numFmtId="0" fontId="0" fillId="0" borderId="25" xfId="0" applyBorder="1"/>
    <xf numFmtId="2" fontId="0" fillId="0" borderId="0" xfId="0" applyNumberFormat="1" applyBorder="1"/>
    <xf numFmtId="2" fontId="0" fillId="0" borderId="19" xfId="0" applyNumberFormat="1" applyBorder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37" fillId="0" borderId="26" xfId="1521" applyFont="1" applyBorder="1" applyAlignment="1">
      <alignment horizontal="center"/>
    </xf>
    <xf numFmtId="0" fontId="37" fillId="0" borderId="27" xfId="1521" applyFont="1" applyBorder="1" applyAlignment="1">
      <alignment horizontal="center"/>
    </xf>
    <xf numFmtId="0" fontId="37" fillId="0" borderId="28" xfId="1521" applyFont="1" applyBorder="1" applyAlignment="1">
      <alignment horizontal="center"/>
    </xf>
    <xf numFmtId="0" fontId="4" fillId="0" borderId="30" xfId="1521" applyBorder="1"/>
    <xf numFmtId="0" fontId="4" fillId="0" borderId="31" xfId="1521" applyBorder="1"/>
    <xf numFmtId="0" fontId="38" fillId="0" borderId="32" xfId="1521" applyFont="1" applyBorder="1"/>
    <xf numFmtId="0" fontId="38" fillId="0" borderId="33" xfId="1521" applyFont="1" applyBorder="1"/>
    <xf numFmtId="0" fontId="4" fillId="0" borderId="34" xfId="1521" applyBorder="1"/>
    <xf numFmtId="0" fontId="38" fillId="37" borderId="29" xfId="1521" applyFont="1" applyFill="1" applyBorder="1"/>
    <xf numFmtId="0" fontId="4" fillId="37" borderId="30" xfId="1521" applyFill="1" applyBorder="1"/>
    <xf numFmtId="0" fontId="4" fillId="37" borderId="31" xfId="1521" applyFill="1" applyBorder="1"/>
    <xf numFmtId="0" fontId="0" fillId="37" borderId="0" xfId="0" applyFont="1" applyFill="1" applyAlignment="1">
      <alignment horizontal="left"/>
    </xf>
    <xf numFmtId="0" fontId="0" fillId="37" borderId="0" xfId="0" applyFill="1"/>
    <xf numFmtId="0" fontId="0" fillId="0" borderId="0" xfId="0" applyFont="1"/>
    <xf numFmtId="0" fontId="0" fillId="38" borderId="0" xfId="0" applyFont="1" applyFill="1"/>
    <xf numFmtId="0" fontId="0" fillId="39" borderId="0" xfId="0" applyFont="1" applyFill="1"/>
    <xf numFmtId="172" fontId="0" fillId="40" borderId="14" xfId="0" applyNumberFormat="1" applyFont="1" applyFill="1" applyBorder="1" applyAlignment="1">
      <alignment horizontal="center" wrapText="1"/>
    </xf>
    <xf numFmtId="173" fontId="0" fillId="40" borderId="14" xfId="0" applyNumberFormat="1" applyFont="1" applyFill="1" applyBorder="1" applyAlignment="1">
      <alignment horizontal="center" wrapText="1"/>
    </xf>
    <xf numFmtId="173" fontId="0" fillId="41" borderId="14" xfId="0" applyNumberFormat="1" applyFont="1" applyFill="1" applyBorder="1" applyAlignment="1">
      <alignment horizontal="center" wrapText="1"/>
    </xf>
    <xf numFmtId="0" fontId="0" fillId="42" borderId="14" xfId="0" applyFill="1" applyBorder="1" applyAlignment="1">
      <alignment horizontal="center" vertical="center" wrapText="1"/>
    </xf>
    <xf numFmtId="0" fontId="33" fillId="43" borderId="16" xfId="1522" applyFont="1" applyFill="1" applyBorder="1"/>
    <xf numFmtId="174" fontId="0" fillId="39" borderId="14" xfId="0" applyNumberFormat="1" applyFont="1" applyFill="1" applyBorder="1" applyAlignment="1">
      <alignment horizontal="center"/>
    </xf>
    <xf numFmtId="0" fontId="33" fillId="44" borderId="17" xfId="1522" applyFont="1" applyFill="1" applyBorder="1"/>
    <xf numFmtId="172" fontId="0" fillId="40" borderId="0" xfId="0" applyNumberFormat="1" applyFont="1" applyFill="1" applyBorder="1" applyAlignment="1"/>
    <xf numFmtId="173" fontId="0" fillId="40" borderId="0" xfId="0" applyNumberFormat="1" applyFont="1" applyFill="1" applyBorder="1" applyAlignment="1">
      <alignment horizontal="center"/>
    </xf>
    <xf numFmtId="174" fontId="0" fillId="39" borderId="0" xfId="0" applyNumberFormat="1" applyFont="1" applyFill="1" applyBorder="1" applyAlignment="1">
      <alignment horizontal="center"/>
    </xf>
    <xf numFmtId="0" fontId="33" fillId="45" borderId="17" xfId="1522" applyFont="1" applyFill="1" applyBorder="1"/>
    <xf numFmtId="0" fontId="33" fillId="46" borderId="18" xfId="1522" applyFont="1" applyFill="1" applyBorder="1"/>
    <xf numFmtId="172" fontId="0" fillId="40" borderId="19" xfId="0" applyNumberFormat="1" applyFont="1" applyFill="1" applyBorder="1" applyAlignment="1"/>
    <xf numFmtId="173" fontId="0" fillId="40" borderId="19" xfId="0" applyNumberFormat="1" applyFont="1" applyFill="1" applyBorder="1" applyAlignment="1">
      <alignment horizontal="center"/>
    </xf>
    <xf numFmtId="172" fontId="0" fillId="40" borderId="14" xfId="0" applyNumberFormat="1" applyFont="1" applyFill="1" applyBorder="1" applyAlignment="1"/>
    <xf numFmtId="173" fontId="0" fillId="40" borderId="14" xfId="0" applyNumberFormat="1" applyFont="1" applyFill="1" applyBorder="1" applyAlignment="1">
      <alignment horizontal="center"/>
    </xf>
    <xf numFmtId="0" fontId="39" fillId="43" borderId="0" xfId="0" applyFont="1" applyFill="1" applyAlignment="1">
      <alignment horizontal="center" vertical="center"/>
    </xf>
    <xf numFmtId="0" fontId="39" fillId="43" borderId="0" xfId="0" applyFont="1" applyFill="1" applyAlignment="1">
      <alignment vertical="center"/>
    </xf>
    <xf numFmtId="0" fontId="39" fillId="47" borderId="0" xfId="0" applyFont="1" applyFill="1" applyAlignment="1">
      <alignment horizontal="center"/>
    </xf>
    <xf numFmtId="0" fontId="39" fillId="47" borderId="0" xfId="0" applyFont="1" applyFill="1" applyAlignment="1"/>
    <xf numFmtId="0" fontId="39" fillId="47" borderId="0" xfId="0" applyFont="1" applyFill="1"/>
    <xf numFmtId="0" fontId="39" fillId="33" borderId="0" xfId="0" applyFont="1" applyFill="1" applyAlignment="1">
      <alignment horizontal="center"/>
    </xf>
    <xf numFmtId="0" fontId="39" fillId="33" borderId="0" xfId="0" applyFont="1" applyFill="1" applyAlignment="1"/>
    <xf numFmtId="0" fontId="39" fillId="33" borderId="0" xfId="0" applyFont="1" applyFill="1"/>
    <xf numFmtId="0" fontId="39" fillId="37" borderId="0" xfId="0" applyFont="1" applyFill="1" applyAlignment="1">
      <alignment horizontal="center"/>
    </xf>
    <xf numFmtId="0" fontId="39" fillId="37" borderId="0" xfId="0" applyFont="1" applyFill="1" applyAlignment="1"/>
    <xf numFmtId="0" fontId="39" fillId="37" borderId="0" xfId="0" applyFont="1" applyFill="1"/>
    <xf numFmtId="0" fontId="0" fillId="48" borderId="0" xfId="0" applyFill="1"/>
    <xf numFmtId="0" fontId="39" fillId="0" borderId="0" xfId="0" applyFont="1"/>
    <xf numFmtId="167" fontId="40" fillId="0" borderId="0" xfId="1523" applyFont="1" applyFill="1" applyBorder="1" applyAlignment="1">
      <alignment horizontal="center"/>
    </xf>
    <xf numFmtId="167" fontId="40" fillId="0" borderId="0" xfId="1523" applyFont="1" applyFill="1" applyBorder="1" applyAlignment="1">
      <alignment horizontal="right"/>
    </xf>
    <xf numFmtId="0" fontId="39" fillId="33" borderId="0" xfId="0" applyFont="1" applyFill="1" applyAlignment="1">
      <alignment horizontal="center" vertical="center"/>
    </xf>
    <xf numFmtId="0" fontId="39" fillId="33" borderId="0" xfId="0" applyFont="1" applyFill="1" applyAlignment="1">
      <alignment vertical="center"/>
    </xf>
    <xf numFmtId="0" fontId="34" fillId="37" borderId="19" xfId="0" applyFont="1" applyFill="1" applyBorder="1"/>
    <xf numFmtId="0" fontId="0" fillId="39" borderId="0" xfId="0" quotePrefix="1" applyFont="1" applyFill="1"/>
    <xf numFmtId="0" fontId="0" fillId="50" borderId="0" xfId="0" applyFill="1"/>
    <xf numFmtId="0" fontId="41" fillId="0" borderId="0" xfId="0" applyFont="1"/>
    <xf numFmtId="0" fontId="34" fillId="0" borderId="0" xfId="0" applyFont="1"/>
    <xf numFmtId="2" fontId="41" fillId="49" borderId="0" xfId="0" applyNumberFormat="1" applyFont="1" applyFill="1"/>
    <xf numFmtId="2" fontId="0" fillId="50" borderId="0" xfId="0" applyNumberFormat="1" applyFill="1"/>
    <xf numFmtId="0" fontId="0" fillId="33" borderId="0" xfId="0" applyFill="1"/>
    <xf numFmtId="2" fontId="41" fillId="49" borderId="0" xfId="0" applyNumberFormat="1" applyFont="1" applyFill="1"/>
    <xf numFmtId="0" fontId="0" fillId="0" borderId="0" xfId="0"/>
    <xf numFmtId="2" fontId="41" fillId="49" borderId="0" xfId="0" applyNumberFormat="1" applyFont="1" applyFill="1"/>
    <xf numFmtId="0" fontId="0" fillId="0" borderId="0" xfId="0"/>
    <xf numFmtId="0" fontId="0" fillId="0" borderId="0" xfId="0"/>
    <xf numFmtId="2" fontId="41" fillId="49" borderId="0" xfId="0" applyNumberFormat="1" applyFont="1" applyFill="1"/>
    <xf numFmtId="0" fontId="0" fillId="0" borderId="0" xfId="0"/>
    <xf numFmtId="2" fontId="41" fillId="49" borderId="0" xfId="0" applyNumberFormat="1" applyFont="1" applyFill="1"/>
    <xf numFmtId="0" fontId="0" fillId="0" borderId="0" xfId="0"/>
    <xf numFmtId="2" fontId="41" fillId="49" borderId="0" xfId="0" applyNumberFormat="1" applyFont="1" applyFill="1"/>
    <xf numFmtId="0" fontId="34" fillId="33" borderId="0" xfId="0" applyFont="1" applyFill="1"/>
    <xf numFmtId="177" fontId="4" fillId="33" borderId="0" xfId="732" applyNumberFormat="1" applyFill="1"/>
    <xf numFmtId="175" fontId="0" fillId="40" borderId="0" xfId="0" applyNumberFormat="1" applyFill="1"/>
    <xf numFmtId="1" fontId="50" fillId="33" borderId="0" xfId="732" applyNumberFormat="1" applyFont="1" applyFill="1" applyAlignment="1">
      <alignment horizontal="center"/>
    </xf>
    <xf numFmtId="2" fontId="41" fillId="49" borderId="0" xfId="0" applyNumberFormat="1" applyFont="1" applyFill="1"/>
    <xf numFmtId="175" fontId="41" fillId="49" borderId="0" xfId="0" applyNumberFormat="1" applyFont="1" applyFill="1"/>
    <xf numFmtId="2" fontId="41" fillId="49" borderId="0" xfId="0" applyNumberFormat="1" applyFont="1" applyFill="1"/>
    <xf numFmtId="2" fontId="41" fillId="49" borderId="0" xfId="0" applyNumberFormat="1" applyFont="1" applyFill="1"/>
    <xf numFmtId="2" fontId="41" fillId="49" borderId="0" xfId="0" applyNumberFormat="1" applyFont="1" applyFill="1"/>
    <xf numFmtId="0" fontId="0" fillId="0" borderId="0" xfId="0"/>
    <xf numFmtId="2" fontId="41" fillId="0" borderId="0" xfId="0" applyNumberFormat="1" applyFont="1"/>
    <xf numFmtId="175" fontId="0" fillId="0" borderId="0" xfId="0" applyNumberFormat="1"/>
    <xf numFmtId="173" fontId="0" fillId="0" borderId="0" xfId="0" applyNumberFormat="1"/>
    <xf numFmtId="1" fontId="49" fillId="51" borderId="0" xfId="732" applyNumberFormat="1" applyFont="1" applyFill="1" applyAlignment="1">
      <alignment horizontal="left"/>
    </xf>
    <xf numFmtId="3" fontId="4" fillId="51" borderId="0" xfId="732" applyNumberFormat="1" applyFill="1"/>
    <xf numFmtId="1" fontId="50" fillId="51" borderId="0" xfId="732" applyNumberFormat="1" applyFont="1" applyFill="1" applyBorder="1" applyAlignment="1">
      <alignment horizontal="center"/>
    </xf>
    <xf numFmtId="1" fontId="50" fillId="51" borderId="35" xfId="732" applyNumberFormat="1" applyFont="1" applyFill="1" applyBorder="1" applyAlignment="1">
      <alignment horizontal="center"/>
    </xf>
    <xf numFmtId="3" fontId="3" fillId="51" borderId="36" xfId="732" applyNumberFormat="1" applyFont="1" applyFill="1" applyBorder="1" applyAlignment="1"/>
    <xf numFmtId="1" fontId="50" fillId="51" borderId="35" xfId="732" applyNumberFormat="1" applyFont="1" applyFill="1" applyBorder="1" applyAlignment="1">
      <alignment horizontal="center" vertical="top" wrapText="1"/>
    </xf>
    <xf numFmtId="3" fontId="50" fillId="51" borderId="36" xfId="732" applyNumberFormat="1" applyFont="1" applyFill="1" applyBorder="1" applyAlignment="1">
      <alignment horizontal="right" vertical="top" wrapText="1"/>
    </xf>
    <xf numFmtId="1" fontId="50" fillId="51" borderId="0" xfId="732" applyNumberFormat="1" applyFont="1" applyFill="1" applyAlignment="1">
      <alignment horizontal="center"/>
    </xf>
    <xf numFmtId="3" fontId="4" fillId="0" borderId="0" xfId="732" applyNumberFormat="1" applyAlignment="1" applyProtection="1">
      <alignment horizontal="right"/>
      <protection locked="0"/>
    </xf>
    <xf numFmtId="177" fontId="4" fillId="0" borderId="0" xfId="732" applyNumberFormat="1" applyAlignment="1">
      <alignment horizontal="right" wrapText="1"/>
    </xf>
    <xf numFmtId="177" fontId="4" fillId="0" borderId="0" xfId="732" applyNumberFormat="1"/>
    <xf numFmtId="175" fontId="0" fillId="33" borderId="0" xfId="0" applyNumberFormat="1" applyFill="1"/>
    <xf numFmtId="173" fontId="0" fillId="40" borderId="0" xfId="0" applyNumberFormat="1" applyFill="1"/>
    <xf numFmtId="0" fontId="0" fillId="0" borderId="0" xfId="0"/>
    <xf numFmtId="0" fontId="39" fillId="64" borderId="0" xfId="1642" applyFont="1" applyFill="1"/>
    <xf numFmtId="0" fontId="42" fillId="63" borderId="0" xfId="1643" applyFont="1" applyFill="1"/>
    <xf numFmtId="0" fontId="45" fillId="64" borderId="0" xfId="1627" applyFont="1" applyFill="1" applyBorder="1"/>
    <xf numFmtId="0" fontId="82" fillId="64" borderId="0" xfId="1627" applyFont="1" applyFill="1" applyBorder="1"/>
    <xf numFmtId="0" fontId="42" fillId="64" borderId="0" xfId="1627" applyFont="1" applyFill="1" applyBorder="1"/>
    <xf numFmtId="0" fontId="46" fillId="65" borderId="19" xfId="1643" applyFont="1" applyFill="1" applyBorder="1"/>
    <xf numFmtId="0" fontId="45" fillId="65" borderId="19" xfId="1643" applyFont="1" applyFill="1" applyBorder="1" applyAlignment="1">
      <alignment horizontal="right" wrapText="1"/>
    </xf>
    <xf numFmtId="0" fontId="46" fillId="65" borderId="19" xfId="1643" applyFont="1" applyFill="1" applyBorder="1" applyAlignment="1">
      <alignment horizontal="right" wrapText="1"/>
    </xf>
    <xf numFmtId="0" fontId="46" fillId="66" borderId="0" xfId="1643" applyFont="1" applyFill="1" applyBorder="1" applyAlignment="1">
      <alignment horizontal="left"/>
    </xf>
    <xf numFmtId="175" fontId="45" fillId="66" borderId="0" xfId="1643" applyNumberFormat="1" applyFont="1" applyFill="1" applyBorder="1"/>
    <xf numFmtId="175" fontId="46" fillId="66" borderId="0" xfId="1643" applyNumberFormat="1" applyFont="1" applyFill="1" applyBorder="1"/>
    <xf numFmtId="0" fontId="46" fillId="65" borderId="0" xfId="1643" applyFont="1" applyFill="1" applyBorder="1" applyAlignment="1">
      <alignment horizontal="left"/>
    </xf>
    <xf numFmtId="175" fontId="45" fillId="65" borderId="0" xfId="1643" applyNumberFormat="1" applyFont="1" applyFill="1" applyBorder="1"/>
    <xf numFmtId="175" fontId="46" fillId="65" borderId="0" xfId="1643" applyNumberFormat="1" applyFont="1" applyFill="1" applyBorder="1"/>
    <xf numFmtId="0" fontId="46" fillId="65" borderId="38" xfId="1643" applyFont="1" applyFill="1" applyBorder="1" applyAlignment="1">
      <alignment horizontal="left"/>
    </xf>
    <xf numFmtId="175" fontId="45" fillId="65" borderId="38" xfId="1643" applyNumberFormat="1" applyFont="1" applyFill="1" applyBorder="1"/>
    <xf numFmtId="175" fontId="46" fillId="65" borderId="38" xfId="1643" applyNumberFormat="1" applyFont="1" applyFill="1" applyBorder="1"/>
    <xf numFmtId="0" fontId="46" fillId="65" borderId="0" xfId="1627" applyFont="1" applyFill="1" applyBorder="1" applyAlignment="1">
      <alignment horizontal="left"/>
    </xf>
    <xf numFmtId="175" fontId="45" fillId="65" borderId="0" xfId="1627" applyNumberFormat="1" applyFont="1" applyFill="1" applyBorder="1" applyAlignment="1">
      <alignment horizontal="right"/>
    </xf>
    <xf numFmtId="175" fontId="46" fillId="65" borderId="0" xfId="1627" applyNumberFormat="1" applyFont="1" applyFill="1" applyBorder="1" applyAlignment="1">
      <alignment horizontal="right"/>
    </xf>
    <xf numFmtId="0" fontId="46" fillId="66" borderId="0" xfId="1627" applyFont="1" applyFill="1" applyBorder="1" applyAlignment="1">
      <alignment horizontal="left"/>
    </xf>
    <xf numFmtId="175" fontId="45" fillId="66" borderId="0" xfId="1627" applyNumberFormat="1" applyFont="1" applyFill="1" applyBorder="1" applyAlignment="1">
      <alignment horizontal="right"/>
    </xf>
    <xf numFmtId="175" fontId="46" fillId="66" borderId="0" xfId="1627" applyNumberFormat="1" applyFont="1" applyFill="1" applyBorder="1" applyAlignment="1">
      <alignment horizontal="right"/>
    </xf>
    <xf numFmtId="0" fontId="45" fillId="65" borderId="0" xfId="1627" applyFont="1" applyFill="1" applyBorder="1"/>
    <xf numFmtId="0" fontId="39" fillId="64" borderId="0" xfId="1643" applyFont="1" applyFill="1"/>
    <xf numFmtId="0" fontId="45" fillId="0" borderId="19" xfId="1643" applyFont="1" applyFill="1" applyBorder="1" applyAlignment="1">
      <alignment horizontal="right" wrapText="1"/>
    </xf>
    <xf numFmtId="0" fontId="43" fillId="0" borderId="0" xfId="0" applyFont="1"/>
    <xf numFmtId="0" fontId="0" fillId="0" borderId="0" xfId="0"/>
    <xf numFmtId="0" fontId="34" fillId="0" borderId="0" xfId="0" applyFont="1"/>
    <xf numFmtId="175" fontId="0" fillId="0" borderId="0" xfId="0" applyNumberFormat="1"/>
    <xf numFmtId="2" fontId="41" fillId="49" borderId="0" xfId="0" applyNumberFormat="1" applyFont="1" applyFill="1"/>
    <xf numFmtId="0" fontId="47" fillId="0" borderId="0" xfId="0" applyFont="1"/>
    <xf numFmtId="175" fontId="43" fillId="0" borderId="0" xfId="0" applyNumberFormat="1" applyFont="1"/>
    <xf numFmtId="175" fontId="0" fillId="0" borderId="0" xfId="0" applyNumberFormat="1"/>
    <xf numFmtId="0" fontId="0" fillId="0" borderId="0" xfId="0"/>
    <xf numFmtId="0" fontId="83" fillId="0" borderId="0" xfId="0" applyFont="1"/>
    <xf numFmtId="0" fontId="0" fillId="68" borderId="22" xfId="0" applyFont="1" applyFill="1" applyBorder="1"/>
    <xf numFmtId="1" fontId="0" fillId="50" borderId="0" xfId="0" applyNumberFormat="1" applyFill="1"/>
    <xf numFmtId="0" fontId="0" fillId="67" borderId="22" xfId="0" applyFont="1" applyFill="1" applyBorder="1"/>
    <xf numFmtId="0" fontId="0" fillId="0" borderId="0" xfId="0"/>
    <xf numFmtId="0" fontId="34" fillId="0" borderId="0" xfId="0" applyFont="1"/>
    <xf numFmtId="0" fontId="36" fillId="0" borderId="0" xfId="0" applyFont="1"/>
    <xf numFmtId="1" fontId="0" fillId="0" borderId="0" xfId="0" applyNumberFormat="1"/>
    <xf numFmtId="2" fontId="0" fillId="0" borderId="0" xfId="0" applyNumberFormat="1"/>
    <xf numFmtId="175" fontId="0" fillId="0" borderId="0" xfId="0" applyNumberFormat="1"/>
    <xf numFmtId="0" fontId="0" fillId="0" borderId="0" xfId="0" applyFont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74" fontId="0" fillId="0" borderId="0" xfId="0" applyNumberFormat="1" applyFont="1" applyFill="1" applyBorder="1"/>
    <xf numFmtId="175" fontId="0" fillId="0" borderId="0" xfId="0" applyNumberFormat="1" applyFont="1" applyFill="1" applyBorder="1" applyAlignment="1">
      <alignment horizontal="left"/>
    </xf>
    <xf numFmtId="174" fontId="0" fillId="0" borderId="0" xfId="0" applyNumberFormat="1"/>
    <xf numFmtId="0" fontId="4" fillId="0" borderId="19" xfId="732" applyBorder="1"/>
    <xf numFmtId="173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2" fontId="0" fillId="0" borderId="19" xfId="0" applyNumberFormat="1" applyFont="1" applyFill="1" applyBorder="1"/>
    <xf numFmtId="173" fontId="0" fillId="0" borderId="19" xfId="0" applyNumberFormat="1" applyBorder="1"/>
    <xf numFmtId="0" fontId="0" fillId="0" borderId="19" xfId="0" applyFill="1" applyBorder="1"/>
    <xf numFmtId="1" fontId="0" fillId="0" borderId="19" xfId="0" applyNumberFormat="1" applyBorder="1"/>
    <xf numFmtId="1" fontId="0" fillId="33" borderId="0" xfId="0" applyNumberFormat="1" applyFill="1"/>
    <xf numFmtId="1" fontId="0" fillId="33" borderId="0" xfId="0" applyNumberFormat="1" applyFill="1" applyBorder="1"/>
    <xf numFmtId="1" fontId="0" fillId="33" borderId="19" xfId="0" applyNumberFormat="1" applyFill="1" applyBorder="1"/>
    <xf numFmtId="0" fontId="4" fillId="0" borderId="0" xfId="732" applyBorder="1"/>
    <xf numFmtId="0" fontId="4" fillId="0" borderId="0" xfId="732" applyFill="1" applyBorder="1"/>
    <xf numFmtId="0" fontId="4" fillId="0" borderId="19" xfId="732" applyFill="1" applyBorder="1"/>
    <xf numFmtId="0" fontId="0" fillId="69" borderId="0" xfId="0" applyFill="1"/>
    <xf numFmtId="0" fontId="39" fillId="43" borderId="0" xfId="0" applyFont="1" applyFill="1" applyAlignment="1">
      <alignment vertical="center" wrapText="1"/>
    </xf>
    <xf numFmtId="0" fontId="39" fillId="47" borderId="0" xfId="0" applyFont="1" applyFill="1" applyAlignment="1">
      <alignment horizontal="left"/>
    </xf>
    <xf numFmtId="0" fontId="84" fillId="0" borderId="1" xfId="0" applyFont="1" applyFill="1" applyBorder="1"/>
    <xf numFmtId="0" fontId="39" fillId="0" borderId="1" xfId="0" applyFont="1" applyFill="1" applyBorder="1"/>
    <xf numFmtId="0" fontId="39" fillId="0" borderId="1" xfId="0" applyFont="1" applyBorder="1"/>
    <xf numFmtId="0" fontId="85" fillId="0" borderId="1" xfId="1678" applyFont="1" applyFill="1" applyBorder="1" applyAlignment="1">
      <alignment horizontal="left"/>
    </xf>
    <xf numFmtId="0" fontId="39" fillId="37" borderId="0" xfId="0" applyFont="1" applyFill="1" applyAlignment="1">
      <alignment horizontal="left"/>
    </xf>
    <xf numFmtId="0" fontId="84" fillId="0" borderId="1" xfId="0" applyFont="1" applyBorder="1" applyAlignment="1">
      <alignment horizontal="left"/>
    </xf>
    <xf numFmtId="0" fontId="39" fillId="0" borderId="1" xfId="0" applyFont="1" applyFill="1" applyBorder="1" applyAlignment="1">
      <alignment horizontal="left"/>
    </xf>
    <xf numFmtId="0" fontId="39" fillId="0" borderId="1" xfId="0" applyFont="1" applyBorder="1" applyAlignment="1">
      <alignment horizontal="left"/>
    </xf>
    <xf numFmtId="0" fontId="84" fillId="0" borderId="1" xfId="0" applyFont="1" applyBorder="1"/>
    <xf numFmtId="0" fontId="86" fillId="0" borderId="1" xfId="1678" applyFont="1" applyFill="1" applyBorder="1" applyAlignment="1">
      <alignment horizontal="left"/>
    </xf>
    <xf numFmtId="0" fontId="4" fillId="37" borderId="0" xfId="1521" quotePrefix="1" applyFill="1" applyBorder="1" applyAlignment="1">
      <alignment horizontal="left" wrapText="1"/>
    </xf>
    <xf numFmtId="0" fontId="0" fillId="37" borderId="0" xfId="0" applyFill="1" applyBorder="1"/>
    <xf numFmtId="0" fontId="41" fillId="37" borderId="0" xfId="1521" quotePrefix="1" applyFont="1" applyFill="1" applyBorder="1" applyAlignment="1">
      <alignment horizontal="left" wrapText="1"/>
    </xf>
    <xf numFmtId="0" fontId="4" fillId="0" borderId="19" xfId="1521" quotePrefix="1" applyFill="1" applyBorder="1" applyAlignment="1">
      <alignment horizontal="left" wrapText="1"/>
    </xf>
    <xf numFmtId="0" fontId="0" fillId="0" borderId="39" xfId="0" applyBorder="1"/>
    <xf numFmtId="0" fontId="4" fillId="0" borderId="25" xfId="732" applyBorder="1"/>
    <xf numFmtId="1" fontId="0" fillId="44" borderId="25" xfId="0" applyNumberFormat="1" applyFill="1" applyBorder="1"/>
    <xf numFmtId="0" fontId="0" fillId="0" borderId="40" xfId="0" applyBorder="1"/>
    <xf numFmtId="0" fontId="0" fillId="0" borderId="41" xfId="0" applyBorder="1"/>
    <xf numFmtId="1" fontId="0" fillId="44" borderId="0" xfId="0" applyNumberFormat="1" applyFill="1" applyBorder="1"/>
    <xf numFmtId="0" fontId="0" fillId="0" borderId="42" xfId="0" applyBorder="1"/>
    <xf numFmtId="0" fontId="34" fillId="0" borderId="42" xfId="0" applyFont="1" applyBorder="1"/>
    <xf numFmtId="0" fontId="0" fillId="0" borderId="43" xfId="0" applyBorder="1"/>
    <xf numFmtId="0" fontId="4" fillId="0" borderId="44" xfId="732" applyFill="1" applyBorder="1"/>
    <xf numFmtId="1" fontId="0" fillId="44" borderId="44" xfId="0" applyNumberFormat="1" applyFill="1" applyBorder="1"/>
    <xf numFmtId="0" fontId="0" fillId="0" borderId="45" xfId="0" applyBorder="1"/>
    <xf numFmtId="0" fontId="34" fillId="37" borderId="0" xfId="0" applyFont="1" applyFill="1"/>
    <xf numFmtId="2" fontId="0" fillId="70" borderId="22" xfId="0" applyNumberFormat="1" applyFont="1" applyFill="1" applyBorder="1"/>
    <xf numFmtId="2" fontId="0" fillId="71" borderId="22" xfId="0" applyNumberFormat="1" applyFont="1" applyFill="1" applyBorder="1"/>
    <xf numFmtId="2" fontId="0" fillId="71" borderId="24" xfId="0" applyNumberFormat="1" applyFont="1" applyFill="1" applyBorder="1"/>
    <xf numFmtId="0" fontId="36" fillId="35" borderId="23" xfId="0" applyFont="1" applyFill="1" applyBorder="1"/>
    <xf numFmtId="0" fontId="0" fillId="36" borderId="22" xfId="0" applyFill="1" applyBorder="1"/>
    <xf numFmtId="173" fontId="0" fillId="40" borderId="22" xfId="0" applyNumberFormat="1" applyFill="1" applyBorder="1"/>
    <xf numFmtId="0" fontId="0" fillId="0" borderId="22" xfId="0" applyBorder="1"/>
    <xf numFmtId="0" fontId="0" fillId="68" borderId="22" xfId="0" applyFill="1" applyBorder="1"/>
    <xf numFmtId="0" fontId="85" fillId="0" borderId="1" xfId="1678" applyFont="1" applyBorder="1" applyAlignment="1">
      <alignment horizontal="left"/>
    </xf>
    <xf numFmtId="0" fontId="0" fillId="0" borderId="24" xfId="0" applyBorder="1"/>
    <xf numFmtId="0" fontId="86" fillId="0" borderId="1" xfId="1678" applyFont="1" applyBorder="1" applyAlignment="1">
      <alignment horizontal="left"/>
    </xf>
    <xf numFmtId="173" fontId="0" fillId="0" borderId="42" xfId="0" applyNumberFormat="1" applyBorder="1"/>
    <xf numFmtId="173" fontId="0" fillId="0" borderId="44" xfId="0" applyNumberFormat="1" applyBorder="1"/>
    <xf numFmtId="173" fontId="0" fillId="0" borderId="45" xfId="0" applyNumberFormat="1" applyBorder="1"/>
    <xf numFmtId="2" fontId="45" fillId="66" borderId="0" xfId="1643" applyNumberFormat="1" applyFont="1" applyFill="1"/>
    <xf numFmtId="175" fontId="45" fillId="66" borderId="0" xfId="1643" applyNumberFormat="1" applyFont="1" applyFill="1"/>
    <xf numFmtId="175" fontId="45" fillId="72" borderId="0" xfId="1627" applyNumberFormat="1" applyFont="1" applyFill="1" applyAlignment="1">
      <alignment horizontal="right"/>
    </xf>
    <xf numFmtId="2" fontId="34" fillId="0" borderId="0" xfId="0" applyNumberFormat="1" applyFont="1"/>
    <xf numFmtId="0" fontId="42" fillId="64" borderId="0" xfId="1627" applyFont="1" applyFill="1"/>
    <xf numFmtId="0" fontId="82" fillId="64" borderId="0" xfId="1627" applyFont="1" applyFill="1"/>
    <xf numFmtId="0" fontId="45" fillId="0" borderId="19" xfId="1643" applyFont="1" applyBorder="1" applyAlignment="1">
      <alignment horizontal="right" wrapText="1"/>
    </xf>
    <xf numFmtId="0" fontId="46" fillId="66" borderId="0" xfId="1643" applyFont="1" applyFill="1" applyAlignment="1">
      <alignment horizontal="left"/>
    </xf>
    <xf numFmtId="175" fontId="46" fillId="66" borderId="0" xfId="1643" applyNumberFormat="1" applyFont="1" applyFill="1"/>
    <xf numFmtId="0" fontId="46" fillId="65" borderId="0" xfId="1643" applyFont="1" applyFill="1" applyAlignment="1">
      <alignment horizontal="left"/>
    </xf>
    <xf numFmtId="175" fontId="45" fillId="65" borderId="0" xfId="1643" applyNumberFormat="1" applyFont="1" applyFill="1"/>
    <xf numFmtId="175" fontId="46" fillId="65" borderId="0" xfId="1643" applyNumberFormat="1" applyFont="1" applyFill="1"/>
    <xf numFmtId="0" fontId="46" fillId="66" borderId="46" xfId="1643" applyFont="1" applyFill="1" applyBorder="1" applyAlignment="1">
      <alignment horizontal="left"/>
    </xf>
    <xf numFmtId="175" fontId="45" fillId="66" borderId="47" xfId="1643" applyNumberFormat="1" applyFont="1" applyFill="1" applyBorder="1"/>
    <xf numFmtId="175" fontId="46" fillId="66" borderId="48" xfId="1643" applyNumberFormat="1" applyFont="1" applyFill="1" applyBorder="1"/>
    <xf numFmtId="0" fontId="46" fillId="65" borderId="0" xfId="1627" applyFont="1" applyFill="1" applyAlignment="1">
      <alignment horizontal="left"/>
    </xf>
    <xf numFmtId="175" fontId="45" fillId="65" borderId="0" xfId="1627" applyNumberFormat="1" applyFont="1" applyFill="1" applyAlignment="1">
      <alignment horizontal="right"/>
    </xf>
    <xf numFmtId="175" fontId="46" fillId="65" borderId="0" xfId="1627" applyNumberFormat="1" applyFont="1" applyFill="1" applyAlignment="1">
      <alignment horizontal="right"/>
    </xf>
    <xf numFmtId="0" fontId="46" fillId="66" borderId="0" xfId="1627" applyFont="1" applyFill="1" applyAlignment="1">
      <alignment horizontal="left"/>
    </xf>
    <xf numFmtId="175" fontId="45" fillId="66" borderId="0" xfId="1627" applyNumberFormat="1" applyFont="1" applyFill="1" applyAlignment="1">
      <alignment horizontal="right"/>
    </xf>
    <xf numFmtId="175" fontId="46" fillId="66" borderId="0" xfId="1627" applyNumberFormat="1" applyFont="1" applyFill="1" applyAlignment="1">
      <alignment horizontal="right"/>
    </xf>
    <xf numFmtId="0" fontId="45" fillId="65" borderId="0" xfId="1627" applyFont="1" applyFill="1"/>
    <xf numFmtId="0" fontId="45" fillId="64" borderId="0" xfId="1627" applyFont="1" applyFill="1"/>
    <xf numFmtId="0" fontId="46" fillId="72" borderId="0" xfId="1643" applyFont="1" applyFill="1" applyAlignment="1">
      <alignment horizontal="left"/>
    </xf>
    <xf numFmtId="175" fontId="45" fillId="72" borderId="0" xfId="1643" applyNumberFormat="1" applyFont="1" applyFill="1"/>
    <xf numFmtId="175" fontId="46" fillId="72" borderId="0" xfId="1643" applyNumberFormat="1" applyFont="1" applyFill="1"/>
    <xf numFmtId="0" fontId="46" fillId="72" borderId="0" xfId="1627" applyFont="1" applyFill="1" applyAlignment="1">
      <alignment horizontal="left"/>
    </xf>
    <xf numFmtId="175" fontId="46" fillId="72" borderId="0" xfId="1627" applyNumberFormat="1" applyFont="1" applyFill="1" applyAlignment="1">
      <alignment horizontal="right"/>
    </xf>
    <xf numFmtId="0" fontId="39" fillId="64" borderId="0" xfId="1627" applyFont="1" applyFill="1"/>
    <xf numFmtId="179" fontId="0" fillId="0" borderId="0" xfId="0" applyNumberFormat="1"/>
    <xf numFmtId="0" fontId="0" fillId="73" borderId="0" xfId="0" applyFill="1"/>
    <xf numFmtId="175" fontId="0" fillId="33" borderId="22" xfId="0" applyNumberFormat="1" applyFont="1" applyFill="1" applyBorder="1"/>
    <xf numFmtId="0" fontId="88" fillId="74" borderId="49" xfId="1679" applyFont="1" applyFill="1" applyBorder="1" applyAlignment="1">
      <alignment horizontal="left" vertical="center"/>
    </xf>
    <xf numFmtId="180" fontId="89" fillId="0" borderId="0" xfId="1679" applyNumberFormat="1" applyFont="1" applyAlignment="1">
      <alignment horizontal="right" vertical="center" shrinkToFit="1"/>
    </xf>
    <xf numFmtId="3" fontId="89" fillId="0" borderId="0" xfId="1679" applyNumberFormat="1" applyFont="1" applyAlignment="1">
      <alignment horizontal="right" vertical="center" shrinkToFit="1"/>
    </xf>
    <xf numFmtId="181" fontId="89" fillId="0" borderId="0" xfId="1679" applyNumberFormat="1" applyFont="1" applyAlignment="1">
      <alignment horizontal="right" vertical="center" shrinkToFit="1"/>
    </xf>
    <xf numFmtId="0" fontId="89" fillId="0" borderId="0" xfId="1679" applyFont="1" applyAlignment="1">
      <alignment horizontal="left" vertical="center"/>
    </xf>
    <xf numFmtId="0" fontId="87" fillId="0" borderId="0" xfId="1679"/>
    <xf numFmtId="0" fontId="88" fillId="0" borderId="0" xfId="1679" applyFont="1" applyAlignment="1">
      <alignment horizontal="left" vertical="center"/>
    </xf>
    <xf numFmtId="0" fontId="90" fillId="75" borderId="49" xfId="1679" applyFont="1" applyFill="1" applyBorder="1" applyAlignment="1">
      <alignment horizontal="left" vertical="center"/>
    </xf>
  </cellXfs>
  <cellStyles count="1680">
    <cellStyle name="20% - Accent1 2" xfId="1528" xr:uid="{00000000-0005-0000-0000-000000000000}"/>
    <cellStyle name="20% - Accent2 2" xfId="1529" xr:uid="{00000000-0005-0000-0000-000001000000}"/>
    <cellStyle name="20% - Accent3 2" xfId="1530" xr:uid="{00000000-0005-0000-0000-000002000000}"/>
    <cellStyle name="20% - Accent4 2" xfId="1531" xr:uid="{00000000-0005-0000-0000-000003000000}"/>
    <cellStyle name="20% - Accent5 2" xfId="1532" xr:uid="{00000000-0005-0000-0000-000004000000}"/>
    <cellStyle name="20% - Accent6 2" xfId="1533" xr:uid="{00000000-0005-0000-0000-000005000000}"/>
    <cellStyle name="20% - Akzent1" xfId="1534" xr:uid="{00000000-0005-0000-0000-000006000000}"/>
    <cellStyle name="20% - Akzent2" xfId="1535" xr:uid="{00000000-0005-0000-0000-000007000000}"/>
    <cellStyle name="20% - Akzent3" xfId="1536" xr:uid="{00000000-0005-0000-0000-000008000000}"/>
    <cellStyle name="20% - Akzent4" xfId="1537" xr:uid="{00000000-0005-0000-0000-000009000000}"/>
    <cellStyle name="20% - Akzent5" xfId="1538" xr:uid="{00000000-0005-0000-0000-00000A000000}"/>
    <cellStyle name="20% - Akzent6" xfId="1539" xr:uid="{00000000-0005-0000-0000-00000B000000}"/>
    <cellStyle name="20% - Colore 1" xfId="1" xr:uid="{00000000-0005-0000-0000-00000C000000}"/>
    <cellStyle name="20% - Colore 2" xfId="2" xr:uid="{00000000-0005-0000-0000-00000D000000}"/>
    <cellStyle name="20% - Colore 3" xfId="3" xr:uid="{00000000-0005-0000-0000-00000E000000}"/>
    <cellStyle name="20% - Colore 4" xfId="4" xr:uid="{00000000-0005-0000-0000-00000F000000}"/>
    <cellStyle name="20% - Colore 5" xfId="5" xr:uid="{00000000-0005-0000-0000-000010000000}"/>
    <cellStyle name="20% - Colore 6" xfId="6" xr:uid="{00000000-0005-0000-0000-000011000000}"/>
    <cellStyle name="40% - Accent1 2" xfId="1540" xr:uid="{00000000-0005-0000-0000-000012000000}"/>
    <cellStyle name="40% - Accent2 2" xfId="1541" xr:uid="{00000000-0005-0000-0000-000013000000}"/>
    <cellStyle name="40% - Accent3 2" xfId="1542" xr:uid="{00000000-0005-0000-0000-000014000000}"/>
    <cellStyle name="40% - Accent4 2" xfId="1543" xr:uid="{00000000-0005-0000-0000-000015000000}"/>
    <cellStyle name="40% - Accent5 2" xfId="1544" xr:uid="{00000000-0005-0000-0000-000016000000}"/>
    <cellStyle name="40% - Accent6 2" xfId="1545" xr:uid="{00000000-0005-0000-0000-000017000000}"/>
    <cellStyle name="40% - Akzent1" xfId="1546" xr:uid="{00000000-0005-0000-0000-000018000000}"/>
    <cellStyle name="40% - Akzent2" xfId="1547" xr:uid="{00000000-0005-0000-0000-000019000000}"/>
    <cellStyle name="40% - Akzent3" xfId="1548" xr:uid="{00000000-0005-0000-0000-00001A000000}"/>
    <cellStyle name="40% - Akzent4" xfId="1549" xr:uid="{00000000-0005-0000-0000-00001B000000}"/>
    <cellStyle name="40% - Akzent5" xfId="1550" xr:uid="{00000000-0005-0000-0000-00001C000000}"/>
    <cellStyle name="40% - Akzent6" xfId="1551" xr:uid="{00000000-0005-0000-0000-00001D000000}"/>
    <cellStyle name="40% - Colore 1" xfId="7" xr:uid="{00000000-0005-0000-0000-00001E000000}"/>
    <cellStyle name="40% - Colore 2" xfId="8" xr:uid="{00000000-0005-0000-0000-00001F000000}"/>
    <cellStyle name="40% - Colore 3" xfId="9" xr:uid="{00000000-0005-0000-0000-000020000000}"/>
    <cellStyle name="40% - Colore 4" xfId="10" xr:uid="{00000000-0005-0000-0000-000021000000}"/>
    <cellStyle name="40% - Colore 5" xfId="11" xr:uid="{00000000-0005-0000-0000-000022000000}"/>
    <cellStyle name="40% - Colore 6" xfId="12" xr:uid="{00000000-0005-0000-0000-000023000000}"/>
    <cellStyle name="5x indented GHG Textfiels" xfId="13" xr:uid="{00000000-0005-0000-0000-000024000000}"/>
    <cellStyle name="60% - Accent1 2" xfId="1552" xr:uid="{00000000-0005-0000-0000-000025000000}"/>
    <cellStyle name="60% - Accent2 2" xfId="1553" xr:uid="{00000000-0005-0000-0000-000026000000}"/>
    <cellStyle name="60% - Accent3 2" xfId="1554" xr:uid="{00000000-0005-0000-0000-000027000000}"/>
    <cellStyle name="60% - Accent4 2" xfId="1555" xr:uid="{00000000-0005-0000-0000-000028000000}"/>
    <cellStyle name="60% - Accent5 2" xfId="1556" xr:uid="{00000000-0005-0000-0000-000029000000}"/>
    <cellStyle name="60% - Accent6 2" xfId="1557" xr:uid="{00000000-0005-0000-0000-00002A000000}"/>
    <cellStyle name="60% - Akzent1" xfId="1558" xr:uid="{00000000-0005-0000-0000-00002B000000}"/>
    <cellStyle name="60% - Akzent2" xfId="1559" xr:uid="{00000000-0005-0000-0000-00002C000000}"/>
    <cellStyle name="60% - Akzent3" xfId="1560" xr:uid="{00000000-0005-0000-0000-00002D000000}"/>
    <cellStyle name="60% - Akzent4" xfId="1561" xr:uid="{00000000-0005-0000-0000-00002E000000}"/>
    <cellStyle name="60% - Akzent5" xfId="1562" xr:uid="{00000000-0005-0000-0000-00002F000000}"/>
    <cellStyle name="60% - Akzent6" xfId="1563" xr:uid="{00000000-0005-0000-0000-000030000000}"/>
    <cellStyle name="60% - Colore 1" xfId="14" xr:uid="{00000000-0005-0000-0000-000031000000}"/>
    <cellStyle name="60% - Colore 2" xfId="15" xr:uid="{00000000-0005-0000-0000-000032000000}"/>
    <cellStyle name="60% - Colore 3" xfId="16" xr:uid="{00000000-0005-0000-0000-000033000000}"/>
    <cellStyle name="60% - Colore 4" xfId="17" xr:uid="{00000000-0005-0000-0000-000034000000}"/>
    <cellStyle name="60% - Colore 5" xfId="18" xr:uid="{00000000-0005-0000-0000-000035000000}"/>
    <cellStyle name="60% - Colore 6" xfId="19" xr:uid="{00000000-0005-0000-0000-000036000000}"/>
    <cellStyle name="Accent1 - 20%" xfId="1565" xr:uid="{00000000-0005-0000-0000-000037000000}"/>
    <cellStyle name="Accent1 - 40%" xfId="1566" xr:uid="{00000000-0005-0000-0000-000038000000}"/>
    <cellStyle name="Accent1 - 60%" xfId="1567" xr:uid="{00000000-0005-0000-0000-000039000000}"/>
    <cellStyle name="Accent1 2" xfId="1564" xr:uid="{00000000-0005-0000-0000-00003A000000}"/>
    <cellStyle name="Accent2 - 20%" xfId="1569" xr:uid="{00000000-0005-0000-0000-00003B000000}"/>
    <cellStyle name="Accent2 - 40%" xfId="1570" xr:uid="{00000000-0005-0000-0000-00003C000000}"/>
    <cellStyle name="Accent2 - 60%" xfId="1571" xr:uid="{00000000-0005-0000-0000-00003D000000}"/>
    <cellStyle name="Accent2 2" xfId="1568" xr:uid="{00000000-0005-0000-0000-00003E000000}"/>
    <cellStyle name="Accent3 - 20%" xfId="1573" xr:uid="{00000000-0005-0000-0000-00003F000000}"/>
    <cellStyle name="Accent3 - 40%" xfId="1574" xr:uid="{00000000-0005-0000-0000-000040000000}"/>
    <cellStyle name="Accent3 - 60%" xfId="1575" xr:uid="{00000000-0005-0000-0000-000041000000}"/>
    <cellStyle name="Accent3 2" xfId="1572" xr:uid="{00000000-0005-0000-0000-000042000000}"/>
    <cellStyle name="Accent4 - 20%" xfId="1577" xr:uid="{00000000-0005-0000-0000-000043000000}"/>
    <cellStyle name="Accent4 - 40%" xfId="1578" xr:uid="{00000000-0005-0000-0000-000044000000}"/>
    <cellStyle name="Accent4 - 60%" xfId="1579" xr:uid="{00000000-0005-0000-0000-000045000000}"/>
    <cellStyle name="Accent4 2" xfId="1576" xr:uid="{00000000-0005-0000-0000-000046000000}"/>
    <cellStyle name="Accent5 - 20%" xfId="1581" xr:uid="{00000000-0005-0000-0000-000047000000}"/>
    <cellStyle name="Accent5 - 40%" xfId="1582" xr:uid="{00000000-0005-0000-0000-000048000000}"/>
    <cellStyle name="Accent5 - 60%" xfId="1583" xr:uid="{00000000-0005-0000-0000-000049000000}"/>
    <cellStyle name="Accent5 2" xfId="1580" xr:uid="{00000000-0005-0000-0000-00004A000000}"/>
    <cellStyle name="Accent6 - 20%" xfId="1585" xr:uid="{00000000-0005-0000-0000-00004B000000}"/>
    <cellStyle name="Accent6 - 40%" xfId="1586" xr:uid="{00000000-0005-0000-0000-00004C000000}"/>
    <cellStyle name="Accent6 - 60%" xfId="1587" xr:uid="{00000000-0005-0000-0000-00004D000000}"/>
    <cellStyle name="Accent6 2" xfId="1584" xr:uid="{00000000-0005-0000-0000-00004E000000}"/>
    <cellStyle name="AggOrange_CRFReport-template" xfId="20" xr:uid="{00000000-0005-0000-0000-00004F000000}"/>
    <cellStyle name="AggOrange9_CRFReport-template" xfId="21" xr:uid="{00000000-0005-0000-0000-000050000000}"/>
    <cellStyle name="Akzent1" xfId="1588" xr:uid="{00000000-0005-0000-0000-000051000000}"/>
    <cellStyle name="Akzent2" xfId="1589" xr:uid="{00000000-0005-0000-0000-000052000000}"/>
    <cellStyle name="Akzent3" xfId="1590" xr:uid="{00000000-0005-0000-0000-000053000000}"/>
    <cellStyle name="Akzent4" xfId="1591" xr:uid="{00000000-0005-0000-0000-000054000000}"/>
    <cellStyle name="Akzent5" xfId="1592" xr:uid="{00000000-0005-0000-0000-000055000000}"/>
    <cellStyle name="Akzent6" xfId="1593" xr:uid="{00000000-0005-0000-0000-000056000000}"/>
    <cellStyle name="Ausgabe" xfId="1594" xr:uid="{00000000-0005-0000-0000-000057000000}"/>
    <cellStyle name="Bad 2" xfId="22" xr:uid="{00000000-0005-0000-0000-000058000000}"/>
    <cellStyle name="Bad 3" xfId="1595" xr:uid="{00000000-0005-0000-0000-000059000000}"/>
    <cellStyle name="Berechnung" xfId="1596" xr:uid="{00000000-0005-0000-0000-00005A000000}"/>
    <cellStyle name="Bold GHG Numbers (0.00)" xfId="1597" xr:uid="{00000000-0005-0000-0000-00005B000000}"/>
    <cellStyle name="C01_Main head" xfId="1598" xr:uid="{00000000-0005-0000-0000-00005C000000}"/>
    <cellStyle name="C02_Column heads" xfId="1599" xr:uid="{00000000-0005-0000-0000-00005D000000}"/>
    <cellStyle name="C03_Sub head bold" xfId="1600" xr:uid="{00000000-0005-0000-0000-00005E000000}"/>
    <cellStyle name="C03a_Sub head" xfId="1601" xr:uid="{00000000-0005-0000-0000-00005F000000}"/>
    <cellStyle name="C04_Total text white bold" xfId="1602" xr:uid="{00000000-0005-0000-0000-000060000000}"/>
    <cellStyle name="C04a_Total text black with rule" xfId="1603" xr:uid="{00000000-0005-0000-0000-000061000000}"/>
    <cellStyle name="C05_Main text" xfId="1604" xr:uid="{00000000-0005-0000-0000-000062000000}"/>
    <cellStyle name="C06_Figs" xfId="1605" xr:uid="{00000000-0005-0000-0000-000063000000}"/>
    <cellStyle name="C07_Figs 1 dec percent" xfId="1606" xr:uid="{00000000-0005-0000-0000-000064000000}"/>
    <cellStyle name="C08_Figs 1 decimal" xfId="1607" xr:uid="{00000000-0005-0000-0000-000065000000}"/>
    <cellStyle name="C09_Notes" xfId="1608" xr:uid="{00000000-0005-0000-0000-000066000000}"/>
    <cellStyle name="Calcolo" xfId="23" xr:uid="{00000000-0005-0000-0000-000067000000}"/>
    <cellStyle name="Calculation 2" xfId="1609" xr:uid="{00000000-0005-0000-0000-000068000000}"/>
    <cellStyle name="Cella collegata" xfId="24" xr:uid="{00000000-0005-0000-0000-000069000000}"/>
    <cellStyle name="Cella da controllare" xfId="25" xr:uid="{00000000-0005-0000-0000-00006A000000}"/>
    <cellStyle name="Check Cell 2" xfId="1610" xr:uid="{00000000-0005-0000-0000-00006B000000}"/>
    <cellStyle name="Colore 1" xfId="26" xr:uid="{00000000-0005-0000-0000-00006C000000}"/>
    <cellStyle name="Colore 2" xfId="27" xr:uid="{00000000-0005-0000-0000-00006D000000}"/>
    <cellStyle name="Colore 3" xfId="28" xr:uid="{00000000-0005-0000-0000-00006E000000}"/>
    <cellStyle name="Colore 4" xfId="29" xr:uid="{00000000-0005-0000-0000-00006F000000}"/>
    <cellStyle name="Colore 5" xfId="30" xr:uid="{00000000-0005-0000-0000-000070000000}"/>
    <cellStyle name="Colore 6" xfId="31" xr:uid="{00000000-0005-0000-0000-000071000000}"/>
    <cellStyle name="Comma" xfId="1523" builtinId="3"/>
    <cellStyle name="Comma 2" xfId="32" xr:uid="{00000000-0005-0000-0000-000073000000}"/>
    <cellStyle name="Comma 2 2" xfId="33" xr:uid="{00000000-0005-0000-0000-000074000000}"/>
    <cellStyle name="Comma 2 3" xfId="34" xr:uid="{00000000-0005-0000-0000-000075000000}"/>
    <cellStyle name="Comma 2 3 2" xfId="35" xr:uid="{00000000-0005-0000-0000-000076000000}"/>
    <cellStyle name="Comma 2 4" xfId="36" xr:uid="{00000000-0005-0000-0000-000077000000}"/>
    <cellStyle name="Comma 2 5" xfId="1673" xr:uid="{00000000-0005-0000-0000-000078000000}"/>
    <cellStyle name="Comma 3" xfId="37" xr:uid="{00000000-0005-0000-0000-000079000000}"/>
    <cellStyle name="Comma 3 2" xfId="1674" xr:uid="{00000000-0005-0000-0000-00007A000000}"/>
    <cellStyle name="Comma 4" xfId="38" xr:uid="{00000000-0005-0000-0000-00007B000000}"/>
    <cellStyle name="Comma 6" xfId="39" xr:uid="{00000000-0005-0000-0000-00007C000000}"/>
    <cellStyle name="Comma0 - Type3" xfId="40" xr:uid="{00000000-0005-0000-0000-00007D000000}"/>
    <cellStyle name="CustomizationCells" xfId="41" xr:uid="{00000000-0005-0000-0000-00007E000000}"/>
    <cellStyle name="Eingabe" xfId="1611" xr:uid="{00000000-0005-0000-0000-00007F000000}"/>
    <cellStyle name="Emphasis 1" xfId="1612" xr:uid="{00000000-0005-0000-0000-000080000000}"/>
    <cellStyle name="Emphasis 2" xfId="1613" xr:uid="{00000000-0005-0000-0000-000081000000}"/>
    <cellStyle name="Emphasis 3" xfId="1614" xr:uid="{00000000-0005-0000-0000-000082000000}"/>
    <cellStyle name="Ergebnis" xfId="1615" xr:uid="{00000000-0005-0000-0000-000083000000}"/>
    <cellStyle name="Erklärender Text" xfId="1616" xr:uid="{00000000-0005-0000-0000-000084000000}"/>
    <cellStyle name="Euro" xfId="42" xr:uid="{00000000-0005-0000-0000-000085000000}"/>
    <cellStyle name="Euro 10" xfId="43" xr:uid="{00000000-0005-0000-0000-000086000000}"/>
    <cellStyle name="Euro 10 2" xfId="44" xr:uid="{00000000-0005-0000-0000-000087000000}"/>
    <cellStyle name="Euro 10 3" xfId="45" xr:uid="{00000000-0005-0000-0000-000088000000}"/>
    <cellStyle name="Euro 10 3 2" xfId="46" xr:uid="{00000000-0005-0000-0000-000089000000}"/>
    <cellStyle name="Euro 10 4" xfId="47" xr:uid="{00000000-0005-0000-0000-00008A000000}"/>
    <cellStyle name="Euro 10 5" xfId="48" xr:uid="{00000000-0005-0000-0000-00008B000000}"/>
    <cellStyle name="Euro 11" xfId="49" xr:uid="{00000000-0005-0000-0000-00008C000000}"/>
    <cellStyle name="Euro 11 2" xfId="50" xr:uid="{00000000-0005-0000-0000-00008D000000}"/>
    <cellStyle name="Euro 11 3" xfId="51" xr:uid="{00000000-0005-0000-0000-00008E000000}"/>
    <cellStyle name="Euro 11 3 2" xfId="52" xr:uid="{00000000-0005-0000-0000-00008F000000}"/>
    <cellStyle name="Euro 11 4" xfId="53" xr:uid="{00000000-0005-0000-0000-000090000000}"/>
    <cellStyle name="Euro 11 5" xfId="54" xr:uid="{00000000-0005-0000-0000-000091000000}"/>
    <cellStyle name="Euro 12" xfId="55" xr:uid="{00000000-0005-0000-0000-000092000000}"/>
    <cellStyle name="Euro 12 2" xfId="56" xr:uid="{00000000-0005-0000-0000-000093000000}"/>
    <cellStyle name="Euro 12 3" xfId="57" xr:uid="{00000000-0005-0000-0000-000094000000}"/>
    <cellStyle name="Euro 12 3 2" xfId="58" xr:uid="{00000000-0005-0000-0000-000095000000}"/>
    <cellStyle name="Euro 12 4" xfId="59" xr:uid="{00000000-0005-0000-0000-000096000000}"/>
    <cellStyle name="Euro 12 5" xfId="60" xr:uid="{00000000-0005-0000-0000-000097000000}"/>
    <cellStyle name="Euro 13" xfId="61" xr:uid="{00000000-0005-0000-0000-000098000000}"/>
    <cellStyle name="Euro 13 2" xfId="62" xr:uid="{00000000-0005-0000-0000-000099000000}"/>
    <cellStyle name="Euro 13 3" xfId="63" xr:uid="{00000000-0005-0000-0000-00009A000000}"/>
    <cellStyle name="Euro 13 3 2" xfId="64" xr:uid="{00000000-0005-0000-0000-00009B000000}"/>
    <cellStyle name="Euro 13 4" xfId="65" xr:uid="{00000000-0005-0000-0000-00009C000000}"/>
    <cellStyle name="Euro 13 5" xfId="66" xr:uid="{00000000-0005-0000-0000-00009D000000}"/>
    <cellStyle name="Euro 14" xfId="67" xr:uid="{00000000-0005-0000-0000-00009E000000}"/>
    <cellStyle name="Euro 14 2" xfId="68" xr:uid="{00000000-0005-0000-0000-00009F000000}"/>
    <cellStyle name="Euro 14 3" xfId="69" xr:uid="{00000000-0005-0000-0000-0000A0000000}"/>
    <cellStyle name="Euro 14 3 2" xfId="70" xr:uid="{00000000-0005-0000-0000-0000A1000000}"/>
    <cellStyle name="Euro 14 4" xfId="71" xr:uid="{00000000-0005-0000-0000-0000A2000000}"/>
    <cellStyle name="Euro 14 5" xfId="72" xr:uid="{00000000-0005-0000-0000-0000A3000000}"/>
    <cellStyle name="Euro 15" xfId="73" xr:uid="{00000000-0005-0000-0000-0000A4000000}"/>
    <cellStyle name="Euro 15 2" xfId="74" xr:uid="{00000000-0005-0000-0000-0000A5000000}"/>
    <cellStyle name="Euro 15 3" xfId="75" xr:uid="{00000000-0005-0000-0000-0000A6000000}"/>
    <cellStyle name="Euro 15 3 2" xfId="76" xr:uid="{00000000-0005-0000-0000-0000A7000000}"/>
    <cellStyle name="Euro 15 4" xfId="77" xr:uid="{00000000-0005-0000-0000-0000A8000000}"/>
    <cellStyle name="Euro 15 5" xfId="78" xr:uid="{00000000-0005-0000-0000-0000A9000000}"/>
    <cellStyle name="Euro 16" xfId="79" xr:uid="{00000000-0005-0000-0000-0000AA000000}"/>
    <cellStyle name="Euro 16 2" xfId="80" xr:uid="{00000000-0005-0000-0000-0000AB000000}"/>
    <cellStyle name="Euro 16 3" xfId="81" xr:uid="{00000000-0005-0000-0000-0000AC000000}"/>
    <cellStyle name="Euro 16 3 2" xfId="82" xr:uid="{00000000-0005-0000-0000-0000AD000000}"/>
    <cellStyle name="Euro 16 4" xfId="83" xr:uid="{00000000-0005-0000-0000-0000AE000000}"/>
    <cellStyle name="Euro 16 5" xfId="84" xr:uid="{00000000-0005-0000-0000-0000AF000000}"/>
    <cellStyle name="Euro 17" xfId="85" xr:uid="{00000000-0005-0000-0000-0000B0000000}"/>
    <cellStyle name="Euro 17 2" xfId="86" xr:uid="{00000000-0005-0000-0000-0000B1000000}"/>
    <cellStyle name="Euro 17 3" xfId="87" xr:uid="{00000000-0005-0000-0000-0000B2000000}"/>
    <cellStyle name="Euro 17 3 2" xfId="88" xr:uid="{00000000-0005-0000-0000-0000B3000000}"/>
    <cellStyle name="Euro 17 4" xfId="89" xr:uid="{00000000-0005-0000-0000-0000B4000000}"/>
    <cellStyle name="Euro 17 5" xfId="90" xr:uid="{00000000-0005-0000-0000-0000B5000000}"/>
    <cellStyle name="Euro 18" xfId="91" xr:uid="{00000000-0005-0000-0000-0000B6000000}"/>
    <cellStyle name="Euro 18 2" xfId="92" xr:uid="{00000000-0005-0000-0000-0000B7000000}"/>
    <cellStyle name="Euro 18 3" xfId="93" xr:uid="{00000000-0005-0000-0000-0000B8000000}"/>
    <cellStyle name="Euro 18 3 2" xfId="94" xr:uid="{00000000-0005-0000-0000-0000B9000000}"/>
    <cellStyle name="Euro 18 4" xfId="95" xr:uid="{00000000-0005-0000-0000-0000BA000000}"/>
    <cellStyle name="Euro 18 5" xfId="96" xr:uid="{00000000-0005-0000-0000-0000BB000000}"/>
    <cellStyle name="Euro 19" xfId="97" xr:uid="{00000000-0005-0000-0000-0000BC000000}"/>
    <cellStyle name="Euro 19 2" xfId="98" xr:uid="{00000000-0005-0000-0000-0000BD000000}"/>
    <cellStyle name="Euro 19 3" xfId="99" xr:uid="{00000000-0005-0000-0000-0000BE000000}"/>
    <cellStyle name="Euro 19 3 2" xfId="100" xr:uid="{00000000-0005-0000-0000-0000BF000000}"/>
    <cellStyle name="Euro 19 4" xfId="101" xr:uid="{00000000-0005-0000-0000-0000C0000000}"/>
    <cellStyle name="Euro 19 5" xfId="102" xr:uid="{00000000-0005-0000-0000-0000C1000000}"/>
    <cellStyle name="Euro 2" xfId="103" xr:uid="{00000000-0005-0000-0000-0000C2000000}"/>
    <cellStyle name="Euro 2 2" xfId="104" xr:uid="{00000000-0005-0000-0000-0000C3000000}"/>
    <cellStyle name="Euro 2 3" xfId="105" xr:uid="{00000000-0005-0000-0000-0000C4000000}"/>
    <cellStyle name="Euro 2 3 2" xfId="106" xr:uid="{00000000-0005-0000-0000-0000C5000000}"/>
    <cellStyle name="Euro 2 4" xfId="107" xr:uid="{00000000-0005-0000-0000-0000C6000000}"/>
    <cellStyle name="Euro 2 5" xfId="108" xr:uid="{00000000-0005-0000-0000-0000C7000000}"/>
    <cellStyle name="Euro 20" xfId="109" xr:uid="{00000000-0005-0000-0000-0000C8000000}"/>
    <cellStyle name="Euro 20 2" xfId="110" xr:uid="{00000000-0005-0000-0000-0000C9000000}"/>
    <cellStyle name="Euro 20 3" xfId="111" xr:uid="{00000000-0005-0000-0000-0000CA000000}"/>
    <cellStyle name="Euro 20 3 2" xfId="112" xr:uid="{00000000-0005-0000-0000-0000CB000000}"/>
    <cellStyle name="Euro 20 4" xfId="113" xr:uid="{00000000-0005-0000-0000-0000CC000000}"/>
    <cellStyle name="Euro 20 5" xfId="114" xr:uid="{00000000-0005-0000-0000-0000CD000000}"/>
    <cellStyle name="Euro 21" xfId="115" xr:uid="{00000000-0005-0000-0000-0000CE000000}"/>
    <cellStyle name="Euro 21 2" xfId="116" xr:uid="{00000000-0005-0000-0000-0000CF000000}"/>
    <cellStyle name="Euro 21 3" xfId="117" xr:uid="{00000000-0005-0000-0000-0000D0000000}"/>
    <cellStyle name="Euro 21 3 2" xfId="118" xr:uid="{00000000-0005-0000-0000-0000D1000000}"/>
    <cellStyle name="Euro 21 4" xfId="119" xr:uid="{00000000-0005-0000-0000-0000D2000000}"/>
    <cellStyle name="Euro 21 5" xfId="120" xr:uid="{00000000-0005-0000-0000-0000D3000000}"/>
    <cellStyle name="Euro 22" xfId="121" xr:uid="{00000000-0005-0000-0000-0000D4000000}"/>
    <cellStyle name="Euro 22 2" xfId="122" xr:uid="{00000000-0005-0000-0000-0000D5000000}"/>
    <cellStyle name="Euro 22 3" xfId="123" xr:uid="{00000000-0005-0000-0000-0000D6000000}"/>
    <cellStyle name="Euro 22 3 2" xfId="124" xr:uid="{00000000-0005-0000-0000-0000D7000000}"/>
    <cellStyle name="Euro 22 4" xfId="125" xr:uid="{00000000-0005-0000-0000-0000D8000000}"/>
    <cellStyle name="Euro 22 5" xfId="126" xr:uid="{00000000-0005-0000-0000-0000D9000000}"/>
    <cellStyle name="Euro 23" xfId="127" xr:uid="{00000000-0005-0000-0000-0000DA000000}"/>
    <cellStyle name="Euro 23 2" xfId="128" xr:uid="{00000000-0005-0000-0000-0000DB000000}"/>
    <cellStyle name="Euro 23 3" xfId="129" xr:uid="{00000000-0005-0000-0000-0000DC000000}"/>
    <cellStyle name="Euro 23 3 2" xfId="130" xr:uid="{00000000-0005-0000-0000-0000DD000000}"/>
    <cellStyle name="Euro 23 4" xfId="131" xr:uid="{00000000-0005-0000-0000-0000DE000000}"/>
    <cellStyle name="Euro 23 5" xfId="132" xr:uid="{00000000-0005-0000-0000-0000DF000000}"/>
    <cellStyle name="Euro 24" xfId="133" xr:uid="{00000000-0005-0000-0000-0000E0000000}"/>
    <cellStyle name="Euro 24 2" xfId="134" xr:uid="{00000000-0005-0000-0000-0000E1000000}"/>
    <cellStyle name="Euro 24 3" xfId="135" xr:uid="{00000000-0005-0000-0000-0000E2000000}"/>
    <cellStyle name="Euro 24 3 2" xfId="136" xr:uid="{00000000-0005-0000-0000-0000E3000000}"/>
    <cellStyle name="Euro 24 4" xfId="137" xr:uid="{00000000-0005-0000-0000-0000E4000000}"/>
    <cellStyle name="Euro 24 5" xfId="138" xr:uid="{00000000-0005-0000-0000-0000E5000000}"/>
    <cellStyle name="Euro 25" xfId="139" xr:uid="{00000000-0005-0000-0000-0000E6000000}"/>
    <cellStyle name="Euro 25 2" xfId="140" xr:uid="{00000000-0005-0000-0000-0000E7000000}"/>
    <cellStyle name="Euro 25 3" xfId="141" xr:uid="{00000000-0005-0000-0000-0000E8000000}"/>
    <cellStyle name="Euro 25 3 2" xfId="142" xr:uid="{00000000-0005-0000-0000-0000E9000000}"/>
    <cellStyle name="Euro 25 4" xfId="143" xr:uid="{00000000-0005-0000-0000-0000EA000000}"/>
    <cellStyle name="Euro 25 5" xfId="144" xr:uid="{00000000-0005-0000-0000-0000EB000000}"/>
    <cellStyle name="Euro 26" xfId="145" xr:uid="{00000000-0005-0000-0000-0000EC000000}"/>
    <cellStyle name="Euro 26 2" xfId="146" xr:uid="{00000000-0005-0000-0000-0000ED000000}"/>
    <cellStyle name="Euro 26 3" xfId="147" xr:uid="{00000000-0005-0000-0000-0000EE000000}"/>
    <cellStyle name="Euro 26 3 2" xfId="148" xr:uid="{00000000-0005-0000-0000-0000EF000000}"/>
    <cellStyle name="Euro 26 4" xfId="149" xr:uid="{00000000-0005-0000-0000-0000F0000000}"/>
    <cellStyle name="Euro 26 5" xfId="150" xr:uid="{00000000-0005-0000-0000-0000F1000000}"/>
    <cellStyle name="Euro 27" xfId="151" xr:uid="{00000000-0005-0000-0000-0000F2000000}"/>
    <cellStyle name="Euro 27 2" xfId="152" xr:uid="{00000000-0005-0000-0000-0000F3000000}"/>
    <cellStyle name="Euro 27 3" xfId="153" xr:uid="{00000000-0005-0000-0000-0000F4000000}"/>
    <cellStyle name="Euro 27 3 2" xfId="154" xr:uid="{00000000-0005-0000-0000-0000F5000000}"/>
    <cellStyle name="Euro 27 4" xfId="155" xr:uid="{00000000-0005-0000-0000-0000F6000000}"/>
    <cellStyle name="Euro 27 5" xfId="156" xr:uid="{00000000-0005-0000-0000-0000F7000000}"/>
    <cellStyle name="Euro 28" xfId="157" xr:uid="{00000000-0005-0000-0000-0000F8000000}"/>
    <cellStyle name="Euro 28 2" xfId="158" xr:uid="{00000000-0005-0000-0000-0000F9000000}"/>
    <cellStyle name="Euro 28 3" xfId="159" xr:uid="{00000000-0005-0000-0000-0000FA000000}"/>
    <cellStyle name="Euro 28 3 2" xfId="160" xr:uid="{00000000-0005-0000-0000-0000FB000000}"/>
    <cellStyle name="Euro 28 4" xfId="161" xr:uid="{00000000-0005-0000-0000-0000FC000000}"/>
    <cellStyle name="Euro 28 5" xfId="162" xr:uid="{00000000-0005-0000-0000-0000FD000000}"/>
    <cellStyle name="Euro 29" xfId="163" xr:uid="{00000000-0005-0000-0000-0000FE000000}"/>
    <cellStyle name="Euro 29 2" xfId="164" xr:uid="{00000000-0005-0000-0000-0000FF000000}"/>
    <cellStyle name="Euro 29 3" xfId="165" xr:uid="{00000000-0005-0000-0000-000000010000}"/>
    <cellStyle name="Euro 29 3 2" xfId="166" xr:uid="{00000000-0005-0000-0000-000001010000}"/>
    <cellStyle name="Euro 29 4" xfId="167" xr:uid="{00000000-0005-0000-0000-000002010000}"/>
    <cellStyle name="Euro 29 5" xfId="168" xr:uid="{00000000-0005-0000-0000-000003010000}"/>
    <cellStyle name="Euro 3" xfId="169" xr:uid="{00000000-0005-0000-0000-000004010000}"/>
    <cellStyle name="Euro 3 2" xfId="170" xr:uid="{00000000-0005-0000-0000-000005010000}"/>
    <cellStyle name="Euro 3 3" xfId="171" xr:uid="{00000000-0005-0000-0000-000006010000}"/>
    <cellStyle name="Euro 3 3 2" xfId="172" xr:uid="{00000000-0005-0000-0000-000007010000}"/>
    <cellStyle name="Euro 3 4" xfId="173" xr:uid="{00000000-0005-0000-0000-000008010000}"/>
    <cellStyle name="Euro 3 5" xfId="174" xr:uid="{00000000-0005-0000-0000-000009010000}"/>
    <cellStyle name="Euro 30" xfId="175" xr:uid="{00000000-0005-0000-0000-00000A010000}"/>
    <cellStyle name="Euro 30 2" xfId="176" xr:uid="{00000000-0005-0000-0000-00000B010000}"/>
    <cellStyle name="Euro 30 3" xfId="177" xr:uid="{00000000-0005-0000-0000-00000C010000}"/>
    <cellStyle name="Euro 30 3 2" xfId="178" xr:uid="{00000000-0005-0000-0000-00000D010000}"/>
    <cellStyle name="Euro 30 4" xfId="179" xr:uid="{00000000-0005-0000-0000-00000E010000}"/>
    <cellStyle name="Euro 30 5" xfId="180" xr:uid="{00000000-0005-0000-0000-00000F010000}"/>
    <cellStyle name="Euro 31" xfId="181" xr:uid="{00000000-0005-0000-0000-000010010000}"/>
    <cellStyle name="Euro 31 2" xfId="182" xr:uid="{00000000-0005-0000-0000-000011010000}"/>
    <cellStyle name="Euro 31 3" xfId="183" xr:uid="{00000000-0005-0000-0000-000012010000}"/>
    <cellStyle name="Euro 31 3 2" xfId="184" xr:uid="{00000000-0005-0000-0000-000013010000}"/>
    <cellStyle name="Euro 31 4" xfId="185" xr:uid="{00000000-0005-0000-0000-000014010000}"/>
    <cellStyle name="Euro 31 5" xfId="186" xr:uid="{00000000-0005-0000-0000-000015010000}"/>
    <cellStyle name="Euro 32" xfId="187" xr:uid="{00000000-0005-0000-0000-000016010000}"/>
    <cellStyle name="Euro 32 2" xfId="188" xr:uid="{00000000-0005-0000-0000-000017010000}"/>
    <cellStyle name="Euro 32 3" xfId="189" xr:uid="{00000000-0005-0000-0000-000018010000}"/>
    <cellStyle name="Euro 32 3 2" xfId="190" xr:uid="{00000000-0005-0000-0000-000019010000}"/>
    <cellStyle name="Euro 32 4" xfId="191" xr:uid="{00000000-0005-0000-0000-00001A010000}"/>
    <cellStyle name="Euro 32 5" xfId="192" xr:uid="{00000000-0005-0000-0000-00001B010000}"/>
    <cellStyle name="Euro 33" xfId="193" xr:uid="{00000000-0005-0000-0000-00001C010000}"/>
    <cellStyle name="Euro 33 2" xfId="194" xr:uid="{00000000-0005-0000-0000-00001D010000}"/>
    <cellStyle name="Euro 33 3" xfId="195" xr:uid="{00000000-0005-0000-0000-00001E010000}"/>
    <cellStyle name="Euro 33 3 2" xfId="196" xr:uid="{00000000-0005-0000-0000-00001F010000}"/>
    <cellStyle name="Euro 33 4" xfId="197" xr:uid="{00000000-0005-0000-0000-000020010000}"/>
    <cellStyle name="Euro 33 5" xfId="198" xr:uid="{00000000-0005-0000-0000-000021010000}"/>
    <cellStyle name="Euro 34" xfId="199" xr:uid="{00000000-0005-0000-0000-000022010000}"/>
    <cellStyle name="Euro 34 2" xfId="200" xr:uid="{00000000-0005-0000-0000-000023010000}"/>
    <cellStyle name="Euro 34 3" xfId="201" xr:uid="{00000000-0005-0000-0000-000024010000}"/>
    <cellStyle name="Euro 34 3 2" xfId="202" xr:uid="{00000000-0005-0000-0000-000025010000}"/>
    <cellStyle name="Euro 34 4" xfId="203" xr:uid="{00000000-0005-0000-0000-000026010000}"/>
    <cellStyle name="Euro 34 5" xfId="204" xr:uid="{00000000-0005-0000-0000-000027010000}"/>
    <cellStyle name="Euro 35" xfId="205" xr:uid="{00000000-0005-0000-0000-000028010000}"/>
    <cellStyle name="Euro 35 2" xfId="206" xr:uid="{00000000-0005-0000-0000-000029010000}"/>
    <cellStyle name="Euro 35 3" xfId="207" xr:uid="{00000000-0005-0000-0000-00002A010000}"/>
    <cellStyle name="Euro 35 3 2" xfId="208" xr:uid="{00000000-0005-0000-0000-00002B010000}"/>
    <cellStyle name="Euro 35 4" xfId="209" xr:uid="{00000000-0005-0000-0000-00002C010000}"/>
    <cellStyle name="Euro 35 5" xfId="210" xr:uid="{00000000-0005-0000-0000-00002D010000}"/>
    <cellStyle name="Euro 36" xfId="211" xr:uid="{00000000-0005-0000-0000-00002E010000}"/>
    <cellStyle name="Euro 36 2" xfId="212" xr:uid="{00000000-0005-0000-0000-00002F010000}"/>
    <cellStyle name="Euro 36 3" xfId="213" xr:uid="{00000000-0005-0000-0000-000030010000}"/>
    <cellStyle name="Euro 36 3 2" xfId="214" xr:uid="{00000000-0005-0000-0000-000031010000}"/>
    <cellStyle name="Euro 36 4" xfId="215" xr:uid="{00000000-0005-0000-0000-000032010000}"/>
    <cellStyle name="Euro 36 5" xfId="216" xr:uid="{00000000-0005-0000-0000-000033010000}"/>
    <cellStyle name="Euro 37" xfId="217" xr:uid="{00000000-0005-0000-0000-000034010000}"/>
    <cellStyle name="Euro 37 2" xfId="218" xr:uid="{00000000-0005-0000-0000-000035010000}"/>
    <cellStyle name="Euro 37 3" xfId="219" xr:uid="{00000000-0005-0000-0000-000036010000}"/>
    <cellStyle name="Euro 37 3 2" xfId="220" xr:uid="{00000000-0005-0000-0000-000037010000}"/>
    <cellStyle name="Euro 37 4" xfId="221" xr:uid="{00000000-0005-0000-0000-000038010000}"/>
    <cellStyle name="Euro 37 5" xfId="222" xr:uid="{00000000-0005-0000-0000-000039010000}"/>
    <cellStyle name="Euro 38" xfId="223" xr:uid="{00000000-0005-0000-0000-00003A010000}"/>
    <cellStyle name="Euro 38 2" xfId="224" xr:uid="{00000000-0005-0000-0000-00003B010000}"/>
    <cellStyle name="Euro 38 3" xfId="225" xr:uid="{00000000-0005-0000-0000-00003C010000}"/>
    <cellStyle name="Euro 38 3 2" xfId="226" xr:uid="{00000000-0005-0000-0000-00003D010000}"/>
    <cellStyle name="Euro 38 4" xfId="227" xr:uid="{00000000-0005-0000-0000-00003E010000}"/>
    <cellStyle name="Euro 38 5" xfId="228" xr:uid="{00000000-0005-0000-0000-00003F010000}"/>
    <cellStyle name="Euro 39" xfId="229" xr:uid="{00000000-0005-0000-0000-000040010000}"/>
    <cellStyle name="Euro 39 2" xfId="230" xr:uid="{00000000-0005-0000-0000-000041010000}"/>
    <cellStyle name="Euro 39 3" xfId="231" xr:uid="{00000000-0005-0000-0000-000042010000}"/>
    <cellStyle name="Euro 39 3 2" xfId="232" xr:uid="{00000000-0005-0000-0000-000043010000}"/>
    <cellStyle name="Euro 39 4" xfId="233" xr:uid="{00000000-0005-0000-0000-000044010000}"/>
    <cellStyle name="Euro 39 5" xfId="234" xr:uid="{00000000-0005-0000-0000-000045010000}"/>
    <cellStyle name="Euro 4" xfId="235" xr:uid="{00000000-0005-0000-0000-000046010000}"/>
    <cellStyle name="Euro 4 2" xfId="236" xr:uid="{00000000-0005-0000-0000-000047010000}"/>
    <cellStyle name="Euro 4 3" xfId="237" xr:uid="{00000000-0005-0000-0000-000048010000}"/>
    <cellStyle name="Euro 4 3 2" xfId="238" xr:uid="{00000000-0005-0000-0000-000049010000}"/>
    <cellStyle name="Euro 4 4" xfId="239" xr:uid="{00000000-0005-0000-0000-00004A010000}"/>
    <cellStyle name="Euro 4 5" xfId="240" xr:uid="{00000000-0005-0000-0000-00004B010000}"/>
    <cellStyle name="Euro 40" xfId="241" xr:uid="{00000000-0005-0000-0000-00004C010000}"/>
    <cellStyle name="Euro 40 2" xfId="242" xr:uid="{00000000-0005-0000-0000-00004D010000}"/>
    <cellStyle name="Euro 40 3" xfId="243" xr:uid="{00000000-0005-0000-0000-00004E010000}"/>
    <cellStyle name="Euro 40 3 2" xfId="244" xr:uid="{00000000-0005-0000-0000-00004F010000}"/>
    <cellStyle name="Euro 40 4" xfId="245" xr:uid="{00000000-0005-0000-0000-000050010000}"/>
    <cellStyle name="Euro 40 5" xfId="246" xr:uid="{00000000-0005-0000-0000-000051010000}"/>
    <cellStyle name="Euro 41" xfId="247" xr:uid="{00000000-0005-0000-0000-000052010000}"/>
    <cellStyle name="Euro 41 2" xfId="248" xr:uid="{00000000-0005-0000-0000-000053010000}"/>
    <cellStyle name="Euro 41 3" xfId="249" xr:uid="{00000000-0005-0000-0000-000054010000}"/>
    <cellStyle name="Euro 41 3 2" xfId="250" xr:uid="{00000000-0005-0000-0000-000055010000}"/>
    <cellStyle name="Euro 41 4" xfId="251" xr:uid="{00000000-0005-0000-0000-000056010000}"/>
    <cellStyle name="Euro 41 5" xfId="252" xr:uid="{00000000-0005-0000-0000-000057010000}"/>
    <cellStyle name="Euro 42" xfId="253" xr:uid="{00000000-0005-0000-0000-000058010000}"/>
    <cellStyle name="Euro 42 2" xfId="254" xr:uid="{00000000-0005-0000-0000-000059010000}"/>
    <cellStyle name="Euro 42 3" xfId="255" xr:uid="{00000000-0005-0000-0000-00005A010000}"/>
    <cellStyle name="Euro 42 3 2" xfId="256" xr:uid="{00000000-0005-0000-0000-00005B010000}"/>
    <cellStyle name="Euro 42 4" xfId="257" xr:uid="{00000000-0005-0000-0000-00005C010000}"/>
    <cellStyle name="Euro 42 5" xfId="258" xr:uid="{00000000-0005-0000-0000-00005D010000}"/>
    <cellStyle name="Euro 43" xfId="259" xr:uid="{00000000-0005-0000-0000-00005E010000}"/>
    <cellStyle name="Euro 43 2" xfId="260" xr:uid="{00000000-0005-0000-0000-00005F010000}"/>
    <cellStyle name="Euro 43 3" xfId="261" xr:uid="{00000000-0005-0000-0000-000060010000}"/>
    <cellStyle name="Euro 43 3 2" xfId="262" xr:uid="{00000000-0005-0000-0000-000061010000}"/>
    <cellStyle name="Euro 43 4" xfId="263" xr:uid="{00000000-0005-0000-0000-000062010000}"/>
    <cellStyle name="Euro 43 5" xfId="264" xr:uid="{00000000-0005-0000-0000-000063010000}"/>
    <cellStyle name="Euro 44" xfId="265" xr:uid="{00000000-0005-0000-0000-000064010000}"/>
    <cellStyle name="Euro 44 2" xfId="266" xr:uid="{00000000-0005-0000-0000-000065010000}"/>
    <cellStyle name="Euro 44 3" xfId="267" xr:uid="{00000000-0005-0000-0000-000066010000}"/>
    <cellStyle name="Euro 44 3 2" xfId="268" xr:uid="{00000000-0005-0000-0000-000067010000}"/>
    <cellStyle name="Euro 44 4" xfId="269" xr:uid="{00000000-0005-0000-0000-000068010000}"/>
    <cellStyle name="Euro 44 5" xfId="270" xr:uid="{00000000-0005-0000-0000-000069010000}"/>
    <cellStyle name="Euro 45" xfId="271" xr:uid="{00000000-0005-0000-0000-00006A010000}"/>
    <cellStyle name="Euro 46" xfId="272" xr:uid="{00000000-0005-0000-0000-00006B010000}"/>
    <cellStyle name="Euro 47" xfId="273" xr:uid="{00000000-0005-0000-0000-00006C010000}"/>
    <cellStyle name="Euro 47 2" xfId="274" xr:uid="{00000000-0005-0000-0000-00006D010000}"/>
    <cellStyle name="Euro 48" xfId="275" xr:uid="{00000000-0005-0000-0000-00006E010000}"/>
    <cellStyle name="Euro 49" xfId="276" xr:uid="{00000000-0005-0000-0000-00006F010000}"/>
    <cellStyle name="Euro 5" xfId="277" xr:uid="{00000000-0005-0000-0000-000070010000}"/>
    <cellStyle name="Euro 5 2" xfId="278" xr:uid="{00000000-0005-0000-0000-000071010000}"/>
    <cellStyle name="Euro 5 3" xfId="279" xr:uid="{00000000-0005-0000-0000-000072010000}"/>
    <cellStyle name="Euro 5 3 2" xfId="280" xr:uid="{00000000-0005-0000-0000-000073010000}"/>
    <cellStyle name="Euro 5 4" xfId="281" xr:uid="{00000000-0005-0000-0000-000074010000}"/>
    <cellStyle name="Euro 5 5" xfId="282" xr:uid="{00000000-0005-0000-0000-000075010000}"/>
    <cellStyle name="Euro 50" xfId="283" xr:uid="{00000000-0005-0000-0000-000076010000}"/>
    <cellStyle name="Euro 6" xfId="284" xr:uid="{00000000-0005-0000-0000-000077010000}"/>
    <cellStyle name="Euro 6 2" xfId="285" xr:uid="{00000000-0005-0000-0000-000078010000}"/>
    <cellStyle name="Euro 6 3" xfId="286" xr:uid="{00000000-0005-0000-0000-000079010000}"/>
    <cellStyle name="Euro 6 3 2" xfId="287" xr:uid="{00000000-0005-0000-0000-00007A010000}"/>
    <cellStyle name="Euro 6 4" xfId="288" xr:uid="{00000000-0005-0000-0000-00007B010000}"/>
    <cellStyle name="Euro 6 5" xfId="289" xr:uid="{00000000-0005-0000-0000-00007C010000}"/>
    <cellStyle name="Euro 7" xfId="290" xr:uid="{00000000-0005-0000-0000-00007D010000}"/>
    <cellStyle name="Euro 7 2" xfId="291" xr:uid="{00000000-0005-0000-0000-00007E010000}"/>
    <cellStyle name="Euro 7 3" xfId="292" xr:uid="{00000000-0005-0000-0000-00007F010000}"/>
    <cellStyle name="Euro 7 3 2" xfId="293" xr:uid="{00000000-0005-0000-0000-000080010000}"/>
    <cellStyle name="Euro 7 4" xfId="294" xr:uid="{00000000-0005-0000-0000-000081010000}"/>
    <cellStyle name="Euro 7 5" xfId="295" xr:uid="{00000000-0005-0000-0000-000082010000}"/>
    <cellStyle name="Euro 8" xfId="296" xr:uid="{00000000-0005-0000-0000-000083010000}"/>
    <cellStyle name="Euro 8 2" xfId="297" xr:uid="{00000000-0005-0000-0000-000084010000}"/>
    <cellStyle name="Euro 8 3" xfId="298" xr:uid="{00000000-0005-0000-0000-000085010000}"/>
    <cellStyle name="Euro 8 3 2" xfId="299" xr:uid="{00000000-0005-0000-0000-000086010000}"/>
    <cellStyle name="Euro 8 4" xfId="300" xr:uid="{00000000-0005-0000-0000-000087010000}"/>
    <cellStyle name="Euro 8 5" xfId="301" xr:uid="{00000000-0005-0000-0000-000088010000}"/>
    <cellStyle name="Euro 9" xfId="302" xr:uid="{00000000-0005-0000-0000-000089010000}"/>
    <cellStyle name="Euro 9 2" xfId="303" xr:uid="{00000000-0005-0000-0000-00008A010000}"/>
    <cellStyle name="Euro 9 3" xfId="304" xr:uid="{00000000-0005-0000-0000-00008B010000}"/>
    <cellStyle name="Euro 9 3 2" xfId="305" xr:uid="{00000000-0005-0000-0000-00008C010000}"/>
    <cellStyle name="Euro 9 4" xfId="306" xr:uid="{00000000-0005-0000-0000-00008D010000}"/>
    <cellStyle name="Euro 9 5" xfId="307" xr:uid="{00000000-0005-0000-0000-00008E010000}"/>
    <cellStyle name="Explanatory Text 2" xfId="1617" xr:uid="{00000000-0005-0000-0000-00008F010000}"/>
    <cellStyle name="Fixed2 - Type2" xfId="308" xr:uid="{00000000-0005-0000-0000-000090010000}"/>
    <cellStyle name="Good 2" xfId="1618" xr:uid="{00000000-0005-0000-0000-000091010000}"/>
    <cellStyle name="Gut" xfId="1619" xr:uid="{00000000-0005-0000-0000-000092010000}"/>
    <cellStyle name="Heading 1 2" xfId="1620" xr:uid="{00000000-0005-0000-0000-000093010000}"/>
    <cellStyle name="Heading 2 2" xfId="1621" xr:uid="{00000000-0005-0000-0000-000094010000}"/>
    <cellStyle name="Heading 3 2" xfId="1622" xr:uid="{00000000-0005-0000-0000-000095010000}"/>
    <cellStyle name="Heading 4 2" xfId="1623" xr:uid="{00000000-0005-0000-0000-000096010000}"/>
    <cellStyle name="Hyperlänk 2" xfId="1625" xr:uid="{00000000-0005-0000-0000-000097010000}"/>
    <cellStyle name="Hyperlink 2" xfId="1624" xr:uid="{00000000-0005-0000-0000-000098010000}"/>
    <cellStyle name="Input 2" xfId="309" xr:uid="{00000000-0005-0000-0000-000099010000}"/>
    <cellStyle name="InputCells" xfId="310" xr:uid="{00000000-0005-0000-0000-00009A010000}"/>
    <cellStyle name="Linked Cell 2" xfId="1626" xr:uid="{00000000-0005-0000-0000-00009B010000}"/>
    <cellStyle name="Migliaia [0] 10" xfId="311" xr:uid="{00000000-0005-0000-0000-00009C010000}"/>
    <cellStyle name="Migliaia [0] 11" xfId="312" xr:uid="{00000000-0005-0000-0000-00009D010000}"/>
    <cellStyle name="Migliaia [0] 12" xfId="313" xr:uid="{00000000-0005-0000-0000-00009E010000}"/>
    <cellStyle name="Migliaia [0] 13" xfId="314" xr:uid="{00000000-0005-0000-0000-00009F010000}"/>
    <cellStyle name="Migliaia [0] 14" xfId="315" xr:uid="{00000000-0005-0000-0000-0000A0010000}"/>
    <cellStyle name="Migliaia [0] 15" xfId="316" xr:uid="{00000000-0005-0000-0000-0000A1010000}"/>
    <cellStyle name="Migliaia [0] 16" xfId="317" xr:uid="{00000000-0005-0000-0000-0000A2010000}"/>
    <cellStyle name="Migliaia [0] 17" xfId="318" xr:uid="{00000000-0005-0000-0000-0000A3010000}"/>
    <cellStyle name="Migliaia [0] 18" xfId="319" xr:uid="{00000000-0005-0000-0000-0000A4010000}"/>
    <cellStyle name="Migliaia [0] 19" xfId="320" xr:uid="{00000000-0005-0000-0000-0000A5010000}"/>
    <cellStyle name="Migliaia [0] 2" xfId="321" xr:uid="{00000000-0005-0000-0000-0000A6010000}"/>
    <cellStyle name="Migliaia [0] 20" xfId="322" xr:uid="{00000000-0005-0000-0000-0000A7010000}"/>
    <cellStyle name="Migliaia [0] 21" xfId="323" xr:uid="{00000000-0005-0000-0000-0000A8010000}"/>
    <cellStyle name="Migliaia [0] 22" xfId="324" xr:uid="{00000000-0005-0000-0000-0000A9010000}"/>
    <cellStyle name="Migliaia [0] 23" xfId="325" xr:uid="{00000000-0005-0000-0000-0000AA010000}"/>
    <cellStyle name="Migliaia [0] 24" xfId="326" xr:uid="{00000000-0005-0000-0000-0000AB010000}"/>
    <cellStyle name="Migliaia [0] 25" xfId="327" xr:uid="{00000000-0005-0000-0000-0000AC010000}"/>
    <cellStyle name="Migliaia [0] 26" xfId="328" xr:uid="{00000000-0005-0000-0000-0000AD010000}"/>
    <cellStyle name="Migliaia [0] 27" xfId="329" xr:uid="{00000000-0005-0000-0000-0000AE010000}"/>
    <cellStyle name="Migliaia [0] 28" xfId="330" xr:uid="{00000000-0005-0000-0000-0000AF010000}"/>
    <cellStyle name="Migliaia [0] 29" xfId="331" xr:uid="{00000000-0005-0000-0000-0000B0010000}"/>
    <cellStyle name="Migliaia [0] 3" xfId="332" xr:uid="{00000000-0005-0000-0000-0000B1010000}"/>
    <cellStyle name="Migliaia [0] 30" xfId="333" xr:uid="{00000000-0005-0000-0000-0000B2010000}"/>
    <cellStyle name="Migliaia [0] 31" xfId="334" xr:uid="{00000000-0005-0000-0000-0000B3010000}"/>
    <cellStyle name="Migliaia [0] 32" xfId="335" xr:uid="{00000000-0005-0000-0000-0000B4010000}"/>
    <cellStyle name="Migliaia [0] 33" xfId="336" xr:uid="{00000000-0005-0000-0000-0000B5010000}"/>
    <cellStyle name="Migliaia [0] 34" xfId="337" xr:uid="{00000000-0005-0000-0000-0000B6010000}"/>
    <cellStyle name="Migliaia [0] 35" xfId="338" xr:uid="{00000000-0005-0000-0000-0000B7010000}"/>
    <cellStyle name="Migliaia [0] 36" xfId="339" xr:uid="{00000000-0005-0000-0000-0000B8010000}"/>
    <cellStyle name="Migliaia [0] 37" xfId="340" xr:uid="{00000000-0005-0000-0000-0000B9010000}"/>
    <cellStyle name="Migliaia [0] 38" xfId="341" xr:uid="{00000000-0005-0000-0000-0000BA010000}"/>
    <cellStyle name="Migliaia [0] 39" xfId="342" xr:uid="{00000000-0005-0000-0000-0000BB010000}"/>
    <cellStyle name="Migliaia [0] 4" xfId="343" xr:uid="{00000000-0005-0000-0000-0000BC010000}"/>
    <cellStyle name="Migliaia [0] 40" xfId="344" xr:uid="{00000000-0005-0000-0000-0000BD010000}"/>
    <cellStyle name="Migliaia [0] 41" xfId="345" xr:uid="{00000000-0005-0000-0000-0000BE010000}"/>
    <cellStyle name="Migliaia [0] 42" xfId="346" xr:uid="{00000000-0005-0000-0000-0000BF010000}"/>
    <cellStyle name="Migliaia [0] 43" xfId="347" xr:uid="{00000000-0005-0000-0000-0000C0010000}"/>
    <cellStyle name="Migliaia [0] 44" xfId="348" xr:uid="{00000000-0005-0000-0000-0000C1010000}"/>
    <cellStyle name="Migliaia [0] 45" xfId="349" xr:uid="{00000000-0005-0000-0000-0000C2010000}"/>
    <cellStyle name="Migliaia [0] 46" xfId="350" xr:uid="{00000000-0005-0000-0000-0000C3010000}"/>
    <cellStyle name="Migliaia [0] 47" xfId="351" xr:uid="{00000000-0005-0000-0000-0000C4010000}"/>
    <cellStyle name="Migliaia [0] 48" xfId="352" xr:uid="{00000000-0005-0000-0000-0000C5010000}"/>
    <cellStyle name="Migliaia [0] 49" xfId="353" xr:uid="{00000000-0005-0000-0000-0000C6010000}"/>
    <cellStyle name="Migliaia [0] 5" xfId="354" xr:uid="{00000000-0005-0000-0000-0000C7010000}"/>
    <cellStyle name="Migliaia [0] 50" xfId="355" xr:uid="{00000000-0005-0000-0000-0000C8010000}"/>
    <cellStyle name="Migliaia [0] 51" xfId="356" xr:uid="{00000000-0005-0000-0000-0000C9010000}"/>
    <cellStyle name="Migliaia [0] 52" xfId="357" xr:uid="{00000000-0005-0000-0000-0000CA010000}"/>
    <cellStyle name="Migliaia [0] 53" xfId="358" xr:uid="{00000000-0005-0000-0000-0000CB010000}"/>
    <cellStyle name="Migliaia [0] 54" xfId="359" xr:uid="{00000000-0005-0000-0000-0000CC010000}"/>
    <cellStyle name="Migliaia [0] 55" xfId="360" xr:uid="{00000000-0005-0000-0000-0000CD010000}"/>
    <cellStyle name="Migliaia [0] 56" xfId="361" xr:uid="{00000000-0005-0000-0000-0000CE010000}"/>
    <cellStyle name="Migliaia [0] 57" xfId="362" xr:uid="{00000000-0005-0000-0000-0000CF010000}"/>
    <cellStyle name="Migliaia [0] 58" xfId="363" xr:uid="{00000000-0005-0000-0000-0000D0010000}"/>
    <cellStyle name="Migliaia [0] 59" xfId="364" xr:uid="{00000000-0005-0000-0000-0000D1010000}"/>
    <cellStyle name="Migliaia [0] 6" xfId="365" xr:uid="{00000000-0005-0000-0000-0000D2010000}"/>
    <cellStyle name="Migliaia [0] 7" xfId="366" xr:uid="{00000000-0005-0000-0000-0000D3010000}"/>
    <cellStyle name="Migliaia [0] 8" xfId="367" xr:uid="{00000000-0005-0000-0000-0000D4010000}"/>
    <cellStyle name="Migliaia [0] 9" xfId="368" xr:uid="{00000000-0005-0000-0000-0000D5010000}"/>
    <cellStyle name="Migliaia 10" xfId="369" xr:uid="{00000000-0005-0000-0000-0000D6010000}"/>
    <cellStyle name="Migliaia 10 2" xfId="370" xr:uid="{00000000-0005-0000-0000-0000D7010000}"/>
    <cellStyle name="Migliaia 10 3" xfId="371" xr:uid="{00000000-0005-0000-0000-0000D8010000}"/>
    <cellStyle name="Migliaia 10 3 2" xfId="372" xr:uid="{00000000-0005-0000-0000-0000D9010000}"/>
    <cellStyle name="Migliaia 10 4" xfId="373" xr:uid="{00000000-0005-0000-0000-0000DA010000}"/>
    <cellStyle name="Migliaia 10 5" xfId="374" xr:uid="{00000000-0005-0000-0000-0000DB010000}"/>
    <cellStyle name="Migliaia 11" xfId="375" xr:uid="{00000000-0005-0000-0000-0000DC010000}"/>
    <cellStyle name="Migliaia 11 2" xfId="376" xr:uid="{00000000-0005-0000-0000-0000DD010000}"/>
    <cellStyle name="Migliaia 11 3" xfId="377" xr:uid="{00000000-0005-0000-0000-0000DE010000}"/>
    <cellStyle name="Migliaia 11 3 2" xfId="378" xr:uid="{00000000-0005-0000-0000-0000DF010000}"/>
    <cellStyle name="Migliaia 11 4" xfId="379" xr:uid="{00000000-0005-0000-0000-0000E0010000}"/>
    <cellStyle name="Migliaia 11 5" xfId="380" xr:uid="{00000000-0005-0000-0000-0000E1010000}"/>
    <cellStyle name="Migliaia 12" xfId="381" xr:uid="{00000000-0005-0000-0000-0000E2010000}"/>
    <cellStyle name="Migliaia 12 2" xfId="382" xr:uid="{00000000-0005-0000-0000-0000E3010000}"/>
    <cellStyle name="Migliaia 12 3" xfId="383" xr:uid="{00000000-0005-0000-0000-0000E4010000}"/>
    <cellStyle name="Migliaia 12 3 2" xfId="384" xr:uid="{00000000-0005-0000-0000-0000E5010000}"/>
    <cellStyle name="Migliaia 12 4" xfId="385" xr:uid="{00000000-0005-0000-0000-0000E6010000}"/>
    <cellStyle name="Migliaia 12 5" xfId="386" xr:uid="{00000000-0005-0000-0000-0000E7010000}"/>
    <cellStyle name="Migliaia 13" xfId="387" xr:uid="{00000000-0005-0000-0000-0000E8010000}"/>
    <cellStyle name="Migliaia 13 2" xfId="388" xr:uid="{00000000-0005-0000-0000-0000E9010000}"/>
    <cellStyle name="Migliaia 13 3" xfId="389" xr:uid="{00000000-0005-0000-0000-0000EA010000}"/>
    <cellStyle name="Migliaia 13 3 2" xfId="390" xr:uid="{00000000-0005-0000-0000-0000EB010000}"/>
    <cellStyle name="Migliaia 13 4" xfId="391" xr:uid="{00000000-0005-0000-0000-0000EC010000}"/>
    <cellStyle name="Migliaia 13 5" xfId="392" xr:uid="{00000000-0005-0000-0000-0000ED010000}"/>
    <cellStyle name="Migliaia 14" xfId="393" xr:uid="{00000000-0005-0000-0000-0000EE010000}"/>
    <cellStyle name="Migliaia 14 2" xfId="394" xr:uid="{00000000-0005-0000-0000-0000EF010000}"/>
    <cellStyle name="Migliaia 14 3" xfId="395" xr:uid="{00000000-0005-0000-0000-0000F0010000}"/>
    <cellStyle name="Migliaia 14 3 2" xfId="396" xr:uid="{00000000-0005-0000-0000-0000F1010000}"/>
    <cellStyle name="Migliaia 14 4" xfId="397" xr:uid="{00000000-0005-0000-0000-0000F2010000}"/>
    <cellStyle name="Migliaia 14 5" xfId="398" xr:uid="{00000000-0005-0000-0000-0000F3010000}"/>
    <cellStyle name="Migliaia 15" xfId="399" xr:uid="{00000000-0005-0000-0000-0000F4010000}"/>
    <cellStyle name="Migliaia 15 2" xfId="400" xr:uid="{00000000-0005-0000-0000-0000F5010000}"/>
    <cellStyle name="Migliaia 15 3" xfId="401" xr:uid="{00000000-0005-0000-0000-0000F6010000}"/>
    <cellStyle name="Migliaia 15 3 2" xfId="402" xr:uid="{00000000-0005-0000-0000-0000F7010000}"/>
    <cellStyle name="Migliaia 15 4" xfId="403" xr:uid="{00000000-0005-0000-0000-0000F8010000}"/>
    <cellStyle name="Migliaia 15 5" xfId="404" xr:uid="{00000000-0005-0000-0000-0000F9010000}"/>
    <cellStyle name="Migliaia 16" xfId="405" xr:uid="{00000000-0005-0000-0000-0000FA010000}"/>
    <cellStyle name="Migliaia 16 2" xfId="406" xr:uid="{00000000-0005-0000-0000-0000FB010000}"/>
    <cellStyle name="Migliaia 16 3" xfId="407" xr:uid="{00000000-0005-0000-0000-0000FC010000}"/>
    <cellStyle name="Migliaia 16 3 2" xfId="408" xr:uid="{00000000-0005-0000-0000-0000FD010000}"/>
    <cellStyle name="Migliaia 16 4" xfId="409" xr:uid="{00000000-0005-0000-0000-0000FE010000}"/>
    <cellStyle name="Migliaia 16 5" xfId="410" xr:uid="{00000000-0005-0000-0000-0000FF010000}"/>
    <cellStyle name="Migliaia 17" xfId="411" xr:uid="{00000000-0005-0000-0000-000000020000}"/>
    <cellStyle name="Migliaia 17 2" xfId="412" xr:uid="{00000000-0005-0000-0000-000001020000}"/>
    <cellStyle name="Migliaia 17 3" xfId="413" xr:uid="{00000000-0005-0000-0000-000002020000}"/>
    <cellStyle name="Migliaia 17 3 2" xfId="414" xr:uid="{00000000-0005-0000-0000-000003020000}"/>
    <cellStyle name="Migliaia 17 4" xfId="415" xr:uid="{00000000-0005-0000-0000-000004020000}"/>
    <cellStyle name="Migliaia 17 5" xfId="416" xr:uid="{00000000-0005-0000-0000-000005020000}"/>
    <cellStyle name="Migliaia 18" xfId="417" xr:uid="{00000000-0005-0000-0000-000006020000}"/>
    <cellStyle name="Migliaia 18 2" xfId="418" xr:uid="{00000000-0005-0000-0000-000007020000}"/>
    <cellStyle name="Migliaia 18 3" xfId="419" xr:uid="{00000000-0005-0000-0000-000008020000}"/>
    <cellStyle name="Migliaia 18 3 2" xfId="420" xr:uid="{00000000-0005-0000-0000-000009020000}"/>
    <cellStyle name="Migliaia 18 4" xfId="421" xr:uid="{00000000-0005-0000-0000-00000A020000}"/>
    <cellStyle name="Migliaia 18 5" xfId="422" xr:uid="{00000000-0005-0000-0000-00000B020000}"/>
    <cellStyle name="Migliaia 19" xfId="423" xr:uid="{00000000-0005-0000-0000-00000C020000}"/>
    <cellStyle name="Migliaia 19 2" xfId="424" xr:uid="{00000000-0005-0000-0000-00000D020000}"/>
    <cellStyle name="Migliaia 19 3" xfId="425" xr:uid="{00000000-0005-0000-0000-00000E020000}"/>
    <cellStyle name="Migliaia 19 3 2" xfId="426" xr:uid="{00000000-0005-0000-0000-00000F020000}"/>
    <cellStyle name="Migliaia 19 4" xfId="427" xr:uid="{00000000-0005-0000-0000-000010020000}"/>
    <cellStyle name="Migliaia 19 5" xfId="428" xr:uid="{00000000-0005-0000-0000-000011020000}"/>
    <cellStyle name="Migliaia 2" xfId="429" xr:uid="{00000000-0005-0000-0000-000012020000}"/>
    <cellStyle name="Migliaia 2 2" xfId="430" xr:uid="{00000000-0005-0000-0000-000013020000}"/>
    <cellStyle name="Migliaia 2 3" xfId="431" xr:uid="{00000000-0005-0000-0000-000014020000}"/>
    <cellStyle name="Migliaia 2 4" xfId="432" xr:uid="{00000000-0005-0000-0000-000015020000}"/>
    <cellStyle name="Migliaia 2 4 2" xfId="433" xr:uid="{00000000-0005-0000-0000-000016020000}"/>
    <cellStyle name="Migliaia 2 5" xfId="434" xr:uid="{00000000-0005-0000-0000-000017020000}"/>
    <cellStyle name="Migliaia 2 6" xfId="435" xr:uid="{00000000-0005-0000-0000-000018020000}"/>
    <cellStyle name="Migliaia 2_Domestico_reg&amp;naz" xfId="436" xr:uid="{00000000-0005-0000-0000-000019020000}"/>
    <cellStyle name="Migliaia 20" xfId="437" xr:uid="{00000000-0005-0000-0000-00001A020000}"/>
    <cellStyle name="Migliaia 20 2" xfId="438" xr:uid="{00000000-0005-0000-0000-00001B020000}"/>
    <cellStyle name="Migliaia 20 3" xfId="439" xr:uid="{00000000-0005-0000-0000-00001C020000}"/>
    <cellStyle name="Migliaia 20 3 2" xfId="440" xr:uid="{00000000-0005-0000-0000-00001D020000}"/>
    <cellStyle name="Migliaia 20 4" xfId="441" xr:uid="{00000000-0005-0000-0000-00001E020000}"/>
    <cellStyle name="Migliaia 20 5" xfId="442" xr:uid="{00000000-0005-0000-0000-00001F020000}"/>
    <cellStyle name="Migliaia 21" xfId="443" xr:uid="{00000000-0005-0000-0000-000020020000}"/>
    <cellStyle name="Migliaia 21 2" xfId="444" xr:uid="{00000000-0005-0000-0000-000021020000}"/>
    <cellStyle name="Migliaia 21 3" xfId="445" xr:uid="{00000000-0005-0000-0000-000022020000}"/>
    <cellStyle name="Migliaia 21 3 2" xfId="446" xr:uid="{00000000-0005-0000-0000-000023020000}"/>
    <cellStyle name="Migliaia 21 4" xfId="447" xr:uid="{00000000-0005-0000-0000-000024020000}"/>
    <cellStyle name="Migliaia 21 5" xfId="448" xr:uid="{00000000-0005-0000-0000-000025020000}"/>
    <cellStyle name="Migliaia 22" xfId="449" xr:uid="{00000000-0005-0000-0000-000026020000}"/>
    <cellStyle name="Migliaia 22 2" xfId="450" xr:uid="{00000000-0005-0000-0000-000027020000}"/>
    <cellStyle name="Migliaia 22 3" xfId="451" xr:uid="{00000000-0005-0000-0000-000028020000}"/>
    <cellStyle name="Migliaia 22 3 2" xfId="452" xr:uid="{00000000-0005-0000-0000-000029020000}"/>
    <cellStyle name="Migliaia 22 4" xfId="453" xr:uid="{00000000-0005-0000-0000-00002A020000}"/>
    <cellStyle name="Migliaia 22 5" xfId="454" xr:uid="{00000000-0005-0000-0000-00002B020000}"/>
    <cellStyle name="Migliaia 23" xfId="455" xr:uid="{00000000-0005-0000-0000-00002C020000}"/>
    <cellStyle name="Migliaia 23 2" xfId="456" xr:uid="{00000000-0005-0000-0000-00002D020000}"/>
    <cellStyle name="Migliaia 23 3" xfId="457" xr:uid="{00000000-0005-0000-0000-00002E020000}"/>
    <cellStyle name="Migliaia 23 3 2" xfId="458" xr:uid="{00000000-0005-0000-0000-00002F020000}"/>
    <cellStyle name="Migliaia 23 4" xfId="459" xr:uid="{00000000-0005-0000-0000-000030020000}"/>
    <cellStyle name="Migliaia 23 5" xfId="460" xr:uid="{00000000-0005-0000-0000-000031020000}"/>
    <cellStyle name="Migliaia 24" xfId="461" xr:uid="{00000000-0005-0000-0000-000032020000}"/>
    <cellStyle name="Migliaia 24 2" xfId="462" xr:uid="{00000000-0005-0000-0000-000033020000}"/>
    <cellStyle name="Migliaia 24 3" xfId="463" xr:uid="{00000000-0005-0000-0000-000034020000}"/>
    <cellStyle name="Migliaia 24 3 2" xfId="464" xr:uid="{00000000-0005-0000-0000-000035020000}"/>
    <cellStyle name="Migliaia 24 4" xfId="465" xr:uid="{00000000-0005-0000-0000-000036020000}"/>
    <cellStyle name="Migliaia 24 5" xfId="466" xr:uid="{00000000-0005-0000-0000-000037020000}"/>
    <cellStyle name="Migliaia 25" xfId="467" xr:uid="{00000000-0005-0000-0000-000038020000}"/>
    <cellStyle name="Migliaia 25 2" xfId="468" xr:uid="{00000000-0005-0000-0000-000039020000}"/>
    <cellStyle name="Migliaia 25 3" xfId="469" xr:uid="{00000000-0005-0000-0000-00003A020000}"/>
    <cellStyle name="Migliaia 25 3 2" xfId="470" xr:uid="{00000000-0005-0000-0000-00003B020000}"/>
    <cellStyle name="Migliaia 25 4" xfId="471" xr:uid="{00000000-0005-0000-0000-00003C020000}"/>
    <cellStyle name="Migliaia 25 5" xfId="472" xr:uid="{00000000-0005-0000-0000-00003D020000}"/>
    <cellStyle name="Migliaia 26" xfId="473" xr:uid="{00000000-0005-0000-0000-00003E020000}"/>
    <cellStyle name="Migliaia 26 2" xfId="474" xr:uid="{00000000-0005-0000-0000-00003F020000}"/>
    <cellStyle name="Migliaia 26 3" xfId="475" xr:uid="{00000000-0005-0000-0000-000040020000}"/>
    <cellStyle name="Migliaia 26 3 2" xfId="476" xr:uid="{00000000-0005-0000-0000-000041020000}"/>
    <cellStyle name="Migliaia 26 4" xfId="477" xr:uid="{00000000-0005-0000-0000-000042020000}"/>
    <cellStyle name="Migliaia 26 5" xfId="478" xr:uid="{00000000-0005-0000-0000-000043020000}"/>
    <cellStyle name="Migliaia 27" xfId="479" xr:uid="{00000000-0005-0000-0000-000044020000}"/>
    <cellStyle name="Migliaia 27 2" xfId="480" xr:uid="{00000000-0005-0000-0000-000045020000}"/>
    <cellStyle name="Migliaia 27 3" xfId="481" xr:uid="{00000000-0005-0000-0000-000046020000}"/>
    <cellStyle name="Migliaia 27 3 2" xfId="482" xr:uid="{00000000-0005-0000-0000-000047020000}"/>
    <cellStyle name="Migliaia 27 4" xfId="483" xr:uid="{00000000-0005-0000-0000-000048020000}"/>
    <cellStyle name="Migliaia 27 5" xfId="484" xr:uid="{00000000-0005-0000-0000-000049020000}"/>
    <cellStyle name="Migliaia 28" xfId="485" xr:uid="{00000000-0005-0000-0000-00004A020000}"/>
    <cellStyle name="Migliaia 28 2" xfId="486" xr:uid="{00000000-0005-0000-0000-00004B020000}"/>
    <cellStyle name="Migliaia 28 3" xfId="487" xr:uid="{00000000-0005-0000-0000-00004C020000}"/>
    <cellStyle name="Migliaia 28 3 2" xfId="488" xr:uid="{00000000-0005-0000-0000-00004D020000}"/>
    <cellStyle name="Migliaia 28 4" xfId="489" xr:uid="{00000000-0005-0000-0000-00004E020000}"/>
    <cellStyle name="Migliaia 28 5" xfId="490" xr:uid="{00000000-0005-0000-0000-00004F020000}"/>
    <cellStyle name="Migliaia 29" xfId="491" xr:uid="{00000000-0005-0000-0000-000050020000}"/>
    <cellStyle name="Migliaia 29 2" xfId="492" xr:uid="{00000000-0005-0000-0000-000051020000}"/>
    <cellStyle name="Migliaia 29 3" xfId="493" xr:uid="{00000000-0005-0000-0000-000052020000}"/>
    <cellStyle name="Migliaia 29 3 2" xfId="494" xr:uid="{00000000-0005-0000-0000-000053020000}"/>
    <cellStyle name="Migliaia 29 4" xfId="495" xr:uid="{00000000-0005-0000-0000-000054020000}"/>
    <cellStyle name="Migliaia 29 5" xfId="496" xr:uid="{00000000-0005-0000-0000-000055020000}"/>
    <cellStyle name="Migliaia 3" xfId="497" xr:uid="{00000000-0005-0000-0000-000056020000}"/>
    <cellStyle name="Migliaia 3 2" xfId="498" xr:uid="{00000000-0005-0000-0000-000057020000}"/>
    <cellStyle name="Migliaia 3 3" xfId="499" xr:uid="{00000000-0005-0000-0000-000058020000}"/>
    <cellStyle name="Migliaia 3 3 2" xfId="500" xr:uid="{00000000-0005-0000-0000-000059020000}"/>
    <cellStyle name="Migliaia 3 4" xfId="501" xr:uid="{00000000-0005-0000-0000-00005A020000}"/>
    <cellStyle name="Migliaia 3 5" xfId="502" xr:uid="{00000000-0005-0000-0000-00005B020000}"/>
    <cellStyle name="Migliaia 30" xfId="503" xr:uid="{00000000-0005-0000-0000-00005C020000}"/>
    <cellStyle name="Migliaia 30 2" xfId="504" xr:uid="{00000000-0005-0000-0000-00005D020000}"/>
    <cellStyle name="Migliaia 30 3" xfId="505" xr:uid="{00000000-0005-0000-0000-00005E020000}"/>
    <cellStyle name="Migliaia 30 3 2" xfId="506" xr:uid="{00000000-0005-0000-0000-00005F020000}"/>
    <cellStyle name="Migliaia 30 4" xfId="507" xr:uid="{00000000-0005-0000-0000-000060020000}"/>
    <cellStyle name="Migliaia 30 5" xfId="508" xr:uid="{00000000-0005-0000-0000-000061020000}"/>
    <cellStyle name="Migliaia 31" xfId="509" xr:uid="{00000000-0005-0000-0000-000062020000}"/>
    <cellStyle name="Migliaia 31 2" xfId="510" xr:uid="{00000000-0005-0000-0000-000063020000}"/>
    <cellStyle name="Migliaia 31 3" xfId="511" xr:uid="{00000000-0005-0000-0000-000064020000}"/>
    <cellStyle name="Migliaia 31 3 2" xfId="512" xr:uid="{00000000-0005-0000-0000-000065020000}"/>
    <cellStyle name="Migliaia 31 4" xfId="513" xr:uid="{00000000-0005-0000-0000-000066020000}"/>
    <cellStyle name="Migliaia 31 5" xfId="514" xr:uid="{00000000-0005-0000-0000-000067020000}"/>
    <cellStyle name="Migliaia 32" xfId="515" xr:uid="{00000000-0005-0000-0000-000068020000}"/>
    <cellStyle name="Migliaia 32 2" xfId="516" xr:uid="{00000000-0005-0000-0000-000069020000}"/>
    <cellStyle name="Migliaia 32 3" xfId="517" xr:uid="{00000000-0005-0000-0000-00006A020000}"/>
    <cellStyle name="Migliaia 32 3 2" xfId="518" xr:uid="{00000000-0005-0000-0000-00006B020000}"/>
    <cellStyle name="Migliaia 32 4" xfId="519" xr:uid="{00000000-0005-0000-0000-00006C020000}"/>
    <cellStyle name="Migliaia 32 5" xfId="520" xr:uid="{00000000-0005-0000-0000-00006D020000}"/>
    <cellStyle name="Migliaia 33" xfId="521" xr:uid="{00000000-0005-0000-0000-00006E020000}"/>
    <cellStyle name="Migliaia 33 2" xfId="522" xr:uid="{00000000-0005-0000-0000-00006F020000}"/>
    <cellStyle name="Migliaia 33 3" xfId="523" xr:uid="{00000000-0005-0000-0000-000070020000}"/>
    <cellStyle name="Migliaia 33 3 2" xfId="524" xr:uid="{00000000-0005-0000-0000-000071020000}"/>
    <cellStyle name="Migliaia 33 4" xfId="525" xr:uid="{00000000-0005-0000-0000-000072020000}"/>
    <cellStyle name="Migliaia 33 5" xfId="526" xr:uid="{00000000-0005-0000-0000-000073020000}"/>
    <cellStyle name="Migliaia 34" xfId="527" xr:uid="{00000000-0005-0000-0000-000074020000}"/>
    <cellStyle name="Migliaia 34 2" xfId="528" xr:uid="{00000000-0005-0000-0000-000075020000}"/>
    <cellStyle name="Migliaia 34 3" xfId="529" xr:uid="{00000000-0005-0000-0000-000076020000}"/>
    <cellStyle name="Migliaia 34 3 2" xfId="530" xr:uid="{00000000-0005-0000-0000-000077020000}"/>
    <cellStyle name="Migliaia 34 4" xfId="531" xr:uid="{00000000-0005-0000-0000-000078020000}"/>
    <cellStyle name="Migliaia 34 5" xfId="532" xr:uid="{00000000-0005-0000-0000-000079020000}"/>
    <cellStyle name="Migliaia 35" xfId="533" xr:uid="{00000000-0005-0000-0000-00007A020000}"/>
    <cellStyle name="Migliaia 35 2" xfId="534" xr:uid="{00000000-0005-0000-0000-00007B020000}"/>
    <cellStyle name="Migliaia 35 3" xfId="535" xr:uid="{00000000-0005-0000-0000-00007C020000}"/>
    <cellStyle name="Migliaia 35 3 2" xfId="536" xr:uid="{00000000-0005-0000-0000-00007D020000}"/>
    <cellStyle name="Migliaia 35 4" xfId="537" xr:uid="{00000000-0005-0000-0000-00007E020000}"/>
    <cellStyle name="Migliaia 35 5" xfId="538" xr:uid="{00000000-0005-0000-0000-00007F020000}"/>
    <cellStyle name="Migliaia 36" xfId="539" xr:uid="{00000000-0005-0000-0000-000080020000}"/>
    <cellStyle name="Migliaia 36 2" xfId="540" xr:uid="{00000000-0005-0000-0000-000081020000}"/>
    <cellStyle name="Migliaia 36 3" xfId="541" xr:uid="{00000000-0005-0000-0000-000082020000}"/>
    <cellStyle name="Migliaia 36 3 2" xfId="542" xr:uid="{00000000-0005-0000-0000-000083020000}"/>
    <cellStyle name="Migliaia 36 4" xfId="543" xr:uid="{00000000-0005-0000-0000-000084020000}"/>
    <cellStyle name="Migliaia 36 5" xfId="544" xr:uid="{00000000-0005-0000-0000-000085020000}"/>
    <cellStyle name="Migliaia 37" xfId="545" xr:uid="{00000000-0005-0000-0000-000086020000}"/>
    <cellStyle name="Migliaia 37 2" xfId="546" xr:uid="{00000000-0005-0000-0000-000087020000}"/>
    <cellStyle name="Migliaia 37 3" xfId="547" xr:uid="{00000000-0005-0000-0000-000088020000}"/>
    <cellStyle name="Migliaia 37 3 2" xfId="548" xr:uid="{00000000-0005-0000-0000-000089020000}"/>
    <cellStyle name="Migliaia 37 4" xfId="549" xr:uid="{00000000-0005-0000-0000-00008A020000}"/>
    <cellStyle name="Migliaia 37 5" xfId="550" xr:uid="{00000000-0005-0000-0000-00008B020000}"/>
    <cellStyle name="Migliaia 38" xfId="551" xr:uid="{00000000-0005-0000-0000-00008C020000}"/>
    <cellStyle name="Migliaia 38 2" xfId="552" xr:uid="{00000000-0005-0000-0000-00008D020000}"/>
    <cellStyle name="Migliaia 38 3" xfId="553" xr:uid="{00000000-0005-0000-0000-00008E020000}"/>
    <cellStyle name="Migliaia 38 3 2" xfId="554" xr:uid="{00000000-0005-0000-0000-00008F020000}"/>
    <cellStyle name="Migliaia 38 4" xfId="555" xr:uid="{00000000-0005-0000-0000-000090020000}"/>
    <cellStyle name="Migliaia 38 5" xfId="556" xr:uid="{00000000-0005-0000-0000-000091020000}"/>
    <cellStyle name="Migliaia 39" xfId="557" xr:uid="{00000000-0005-0000-0000-000092020000}"/>
    <cellStyle name="Migliaia 39 2" xfId="558" xr:uid="{00000000-0005-0000-0000-000093020000}"/>
    <cellStyle name="Migliaia 39 3" xfId="559" xr:uid="{00000000-0005-0000-0000-000094020000}"/>
    <cellStyle name="Migliaia 39 3 2" xfId="560" xr:uid="{00000000-0005-0000-0000-000095020000}"/>
    <cellStyle name="Migliaia 39 4" xfId="561" xr:uid="{00000000-0005-0000-0000-000096020000}"/>
    <cellStyle name="Migliaia 39 5" xfId="562" xr:uid="{00000000-0005-0000-0000-000097020000}"/>
    <cellStyle name="Migliaia 4" xfId="563" xr:uid="{00000000-0005-0000-0000-000098020000}"/>
    <cellStyle name="Migliaia 4 2" xfId="564" xr:uid="{00000000-0005-0000-0000-000099020000}"/>
    <cellStyle name="Migliaia 4 3" xfId="565" xr:uid="{00000000-0005-0000-0000-00009A020000}"/>
    <cellStyle name="Migliaia 4 3 2" xfId="566" xr:uid="{00000000-0005-0000-0000-00009B020000}"/>
    <cellStyle name="Migliaia 4 4" xfId="567" xr:uid="{00000000-0005-0000-0000-00009C020000}"/>
    <cellStyle name="Migliaia 4 5" xfId="568" xr:uid="{00000000-0005-0000-0000-00009D020000}"/>
    <cellStyle name="Migliaia 40" xfId="569" xr:uid="{00000000-0005-0000-0000-00009E020000}"/>
    <cellStyle name="Migliaia 40 2" xfId="570" xr:uid="{00000000-0005-0000-0000-00009F020000}"/>
    <cellStyle name="Migliaia 40 3" xfId="571" xr:uid="{00000000-0005-0000-0000-0000A0020000}"/>
    <cellStyle name="Migliaia 40 3 2" xfId="572" xr:uid="{00000000-0005-0000-0000-0000A1020000}"/>
    <cellStyle name="Migliaia 40 4" xfId="573" xr:uid="{00000000-0005-0000-0000-0000A2020000}"/>
    <cellStyle name="Migliaia 40 5" xfId="574" xr:uid="{00000000-0005-0000-0000-0000A3020000}"/>
    <cellStyle name="Migliaia 41" xfId="575" xr:uid="{00000000-0005-0000-0000-0000A4020000}"/>
    <cellStyle name="Migliaia 41 2" xfId="576" xr:uid="{00000000-0005-0000-0000-0000A5020000}"/>
    <cellStyle name="Migliaia 41 3" xfId="577" xr:uid="{00000000-0005-0000-0000-0000A6020000}"/>
    <cellStyle name="Migliaia 41 3 2" xfId="578" xr:uid="{00000000-0005-0000-0000-0000A7020000}"/>
    <cellStyle name="Migliaia 41 4" xfId="579" xr:uid="{00000000-0005-0000-0000-0000A8020000}"/>
    <cellStyle name="Migliaia 41 5" xfId="580" xr:uid="{00000000-0005-0000-0000-0000A9020000}"/>
    <cellStyle name="Migliaia 42" xfId="581" xr:uid="{00000000-0005-0000-0000-0000AA020000}"/>
    <cellStyle name="Migliaia 42 2" xfId="582" xr:uid="{00000000-0005-0000-0000-0000AB020000}"/>
    <cellStyle name="Migliaia 42 3" xfId="583" xr:uid="{00000000-0005-0000-0000-0000AC020000}"/>
    <cellStyle name="Migliaia 42 3 2" xfId="584" xr:uid="{00000000-0005-0000-0000-0000AD020000}"/>
    <cellStyle name="Migliaia 42 4" xfId="585" xr:uid="{00000000-0005-0000-0000-0000AE020000}"/>
    <cellStyle name="Migliaia 42 5" xfId="586" xr:uid="{00000000-0005-0000-0000-0000AF020000}"/>
    <cellStyle name="Migliaia 43" xfId="587" xr:uid="{00000000-0005-0000-0000-0000B0020000}"/>
    <cellStyle name="Migliaia 43 2" xfId="588" xr:uid="{00000000-0005-0000-0000-0000B1020000}"/>
    <cellStyle name="Migliaia 43 3" xfId="589" xr:uid="{00000000-0005-0000-0000-0000B2020000}"/>
    <cellStyle name="Migliaia 43 3 2" xfId="590" xr:uid="{00000000-0005-0000-0000-0000B3020000}"/>
    <cellStyle name="Migliaia 43 4" xfId="591" xr:uid="{00000000-0005-0000-0000-0000B4020000}"/>
    <cellStyle name="Migliaia 43 5" xfId="592" xr:uid="{00000000-0005-0000-0000-0000B5020000}"/>
    <cellStyle name="Migliaia 44" xfId="593" xr:uid="{00000000-0005-0000-0000-0000B6020000}"/>
    <cellStyle name="Migliaia 44 2" xfId="594" xr:uid="{00000000-0005-0000-0000-0000B7020000}"/>
    <cellStyle name="Migliaia 44 3" xfId="595" xr:uid="{00000000-0005-0000-0000-0000B8020000}"/>
    <cellStyle name="Migliaia 44 3 2" xfId="596" xr:uid="{00000000-0005-0000-0000-0000B9020000}"/>
    <cellStyle name="Migliaia 44 4" xfId="597" xr:uid="{00000000-0005-0000-0000-0000BA020000}"/>
    <cellStyle name="Migliaia 44 5" xfId="598" xr:uid="{00000000-0005-0000-0000-0000BB020000}"/>
    <cellStyle name="Migliaia 45" xfId="599" xr:uid="{00000000-0005-0000-0000-0000BC020000}"/>
    <cellStyle name="Migliaia 45 2" xfId="600" xr:uid="{00000000-0005-0000-0000-0000BD020000}"/>
    <cellStyle name="Migliaia 45 3" xfId="601" xr:uid="{00000000-0005-0000-0000-0000BE020000}"/>
    <cellStyle name="Migliaia 45 3 2" xfId="602" xr:uid="{00000000-0005-0000-0000-0000BF020000}"/>
    <cellStyle name="Migliaia 45 4" xfId="603" xr:uid="{00000000-0005-0000-0000-0000C0020000}"/>
    <cellStyle name="Migliaia 45 5" xfId="604" xr:uid="{00000000-0005-0000-0000-0000C1020000}"/>
    <cellStyle name="Migliaia 46" xfId="605" xr:uid="{00000000-0005-0000-0000-0000C2020000}"/>
    <cellStyle name="Migliaia 46 2" xfId="606" xr:uid="{00000000-0005-0000-0000-0000C3020000}"/>
    <cellStyle name="Migliaia 46 3" xfId="607" xr:uid="{00000000-0005-0000-0000-0000C4020000}"/>
    <cellStyle name="Migliaia 46 3 2" xfId="608" xr:uid="{00000000-0005-0000-0000-0000C5020000}"/>
    <cellStyle name="Migliaia 46 4" xfId="609" xr:uid="{00000000-0005-0000-0000-0000C6020000}"/>
    <cellStyle name="Migliaia 46 5" xfId="610" xr:uid="{00000000-0005-0000-0000-0000C7020000}"/>
    <cellStyle name="Migliaia 47" xfId="611" xr:uid="{00000000-0005-0000-0000-0000C8020000}"/>
    <cellStyle name="Migliaia 47 2" xfId="612" xr:uid="{00000000-0005-0000-0000-0000C9020000}"/>
    <cellStyle name="Migliaia 47 3" xfId="613" xr:uid="{00000000-0005-0000-0000-0000CA020000}"/>
    <cellStyle name="Migliaia 47 3 2" xfId="614" xr:uid="{00000000-0005-0000-0000-0000CB020000}"/>
    <cellStyle name="Migliaia 47 4" xfId="615" xr:uid="{00000000-0005-0000-0000-0000CC020000}"/>
    <cellStyle name="Migliaia 47 5" xfId="616" xr:uid="{00000000-0005-0000-0000-0000CD020000}"/>
    <cellStyle name="Migliaia 48" xfId="617" xr:uid="{00000000-0005-0000-0000-0000CE020000}"/>
    <cellStyle name="Migliaia 48 2" xfId="618" xr:uid="{00000000-0005-0000-0000-0000CF020000}"/>
    <cellStyle name="Migliaia 48 3" xfId="619" xr:uid="{00000000-0005-0000-0000-0000D0020000}"/>
    <cellStyle name="Migliaia 48 3 2" xfId="620" xr:uid="{00000000-0005-0000-0000-0000D1020000}"/>
    <cellStyle name="Migliaia 48 4" xfId="621" xr:uid="{00000000-0005-0000-0000-0000D2020000}"/>
    <cellStyle name="Migliaia 48 5" xfId="622" xr:uid="{00000000-0005-0000-0000-0000D3020000}"/>
    <cellStyle name="Migliaia 49" xfId="623" xr:uid="{00000000-0005-0000-0000-0000D4020000}"/>
    <cellStyle name="Migliaia 49 2" xfId="624" xr:uid="{00000000-0005-0000-0000-0000D5020000}"/>
    <cellStyle name="Migliaia 49 3" xfId="625" xr:uid="{00000000-0005-0000-0000-0000D6020000}"/>
    <cellStyle name="Migliaia 49 3 2" xfId="626" xr:uid="{00000000-0005-0000-0000-0000D7020000}"/>
    <cellStyle name="Migliaia 49 4" xfId="627" xr:uid="{00000000-0005-0000-0000-0000D8020000}"/>
    <cellStyle name="Migliaia 49 5" xfId="628" xr:uid="{00000000-0005-0000-0000-0000D9020000}"/>
    <cellStyle name="Migliaia 5" xfId="629" xr:uid="{00000000-0005-0000-0000-0000DA020000}"/>
    <cellStyle name="Migliaia 5 2" xfId="630" xr:uid="{00000000-0005-0000-0000-0000DB020000}"/>
    <cellStyle name="Migliaia 5 3" xfId="631" xr:uid="{00000000-0005-0000-0000-0000DC020000}"/>
    <cellStyle name="Migliaia 5 3 2" xfId="632" xr:uid="{00000000-0005-0000-0000-0000DD020000}"/>
    <cellStyle name="Migliaia 5 4" xfId="633" xr:uid="{00000000-0005-0000-0000-0000DE020000}"/>
    <cellStyle name="Migliaia 5 5" xfId="634" xr:uid="{00000000-0005-0000-0000-0000DF020000}"/>
    <cellStyle name="Migliaia 50" xfId="635" xr:uid="{00000000-0005-0000-0000-0000E0020000}"/>
    <cellStyle name="Migliaia 50 2" xfId="636" xr:uid="{00000000-0005-0000-0000-0000E1020000}"/>
    <cellStyle name="Migliaia 50 3" xfId="637" xr:uid="{00000000-0005-0000-0000-0000E2020000}"/>
    <cellStyle name="Migliaia 50 3 2" xfId="638" xr:uid="{00000000-0005-0000-0000-0000E3020000}"/>
    <cellStyle name="Migliaia 50 4" xfId="639" xr:uid="{00000000-0005-0000-0000-0000E4020000}"/>
    <cellStyle name="Migliaia 50 5" xfId="640" xr:uid="{00000000-0005-0000-0000-0000E5020000}"/>
    <cellStyle name="Migliaia 51" xfId="641" xr:uid="{00000000-0005-0000-0000-0000E6020000}"/>
    <cellStyle name="Migliaia 51 2" xfId="642" xr:uid="{00000000-0005-0000-0000-0000E7020000}"/>
    <cellStyle name="Migliaia 51 3" xfId="643" xr:uid="{00000000-0005-0000-0000-0000E8020000}"/>
    <cellStyle name="Migliaia 51 3 2" xfId="644" xr:uid="{00000000-0005-0000-0000-0000E9020000}"/>
    <cellStyle name="Migliaia 51 4" xfId="645" xr:uid="{00000000-0005-0000-0000-0000EA020000}"/>
    <cellStyle name="Migliaia 51 5" xfId="646" xr:uid="{00000000-0005-0000-0000-0000EB020000}"/>
    <cellStyle name="Migliaia 52" xfId="647" xr:uid="{00000000-0005-0000-0000-0000EC020000}"/>
    <cellStyle name="Migliaia 52 2" xfId="648" xr:uid="{00000000-0005-0000-0000-0000ED020000}"/>
    <cellStyle name="Migliaia 52 3" xfId="649" xr:uid="{00000000-0005-0000-0000-0000EE020000}"/>
    <cellStyle name="Migliaia 52 3 2" xfId="650" xr:uid="{00000000-0005-0000-0000-0000EF020000}"/>
    <cellStyle name="Migliaia 52 4" xfId="651" xr:uid="{00000000-0005-0000-0000-0000F0020000}"/>
    <cellStyle name="Migliaia 52 5" xfId="652" xr:uid="{00000000-0005-0000-0000-0000F1020000}"/>
    <cellStyle name="Migliaia 53" xfId="653" xr:uid="{00000000-0005-0000-0000-0000F2020000}"/>
    <cellStyle name="Migliaia 53 2" xfId="654" xr:uid="{00000000-0005-0000-0000-0000F3020000}"/>
    <cellStyle name="Migliaia 53 3" xfId="655" xr:uid="{00000000-0005-0000-0000-0000F4020000}"/>
    <cellStyle name="Migliaia 53 3 2" xfId="656" xr:uid="{00000000-0005-0000-0000-0000F5020000}"/>
    <cellStyle name="Migliaia 53 4" xfId="657" xr:uid="{00000000-0005-0000-0000-0000F6020000}"/>
    <cellStyle name="Migliaia 53 5" xfId="658" xr:uid="{00000000-0005-0000-0000-0000F7020000}"/>
    <cellStyle name="Migliaia 54" xfId="659" xr:uid="{00000000-0005-0000-0000-0000F8020000}"/>
    <cellStyle name="Migliaia 54 2" xfId="660" xr:uid="{00000000-0005-0000-0000-0000F9020000}"/>
    <cellStyle name="Migliaia 54 3" xfId="661" xr:uid="{00000000-0005-0000-0000-0000FA020000}"/>
    <cellStyle name="Migliaia 54 3 2" xfId="662" xr:uid="{00000000-0005-0000-0000-0000FB020000}"/>
    <cellStyle name="Migliaia 54 4" xfId="663" xr:uid="{00000000-0005-0000-0000-0000FC020000}"/>
    <cellStyle name="Migliaia 54 5" xfId="664" xr:uid="{00000000-0005-0000-0000-0000FD020000}"/>
    <cellStyle name="Migliaia 55" xfId="665" xr:uid="{00000000-0005-0000-0000-0000FE020000}"/>
    <cellStyle name="Migliaia 55 2" xfId="666" xr:uid="{00000000-0005-0000-0000-0000FF020000}"/>
    <cellStyle name="Migliaia 55 3" xfId="667" xr:uid="{00000000-0005-0000-0000-000000030000}"/>
    <cellStyle name="Migliaia 55 3 2" xfId="668" xr:uid="{00000000-0005-0000-0000-000001030000}"/>
    <cellStyle name="Migliaia 55 4" xfId="669" xr:uid="{00000000-0005-0000-0000-000002030000}"/>
    <cellStyle name="Migliaia 55 5" xfId="670" xr:uid="{00000000-0005-0000-0000-000003030000}"/>
    <cellStyle name="Migliaia 56" xfId="671" xr:uid="{00000000-0005-0000-0000-000004030000}"/>
    <cellStyle name="Migliaia 56 2" xfId="672" xr:uid="{00000000-0005-0000-0000-000005030000}"/>
    <cellStyle name="Migliaia 56 3" xfId="673" xr:uid="{00000000-0005-0000-0000-000006030000}"/>
    <cellStyle name="Migliaia 56 3 2" xfId="674" xr:uid="{00000000-0005-0000-0000-000007030000}"/>
    <cellStyle name="Migliaia 56 4" xfId="675" xr:uid="{00000000-0005-0000-0000-000008030000}"/>
    <cellStyle name="Migliaia 56 5" xfId="676" xr:uid="{00000000-0005-0000-0000-000009030000}"/>
    <cellStyle name="Migliaia 57" xfId="677" xr:uid="{00000000-0005-0000-0000-00000A030000}"/>
    <cellStyle name="Migliaia 57 2" xfId="678" xr:uid="{00000000-0005-0000-0000-00000B030000}"/>
    <cellStyle name="Migliaia 57 3" xfId="679" xr:uid="{00000000-0005-0000-0000-00000C030000}"/>
    <cellStyle name="Migliaia 57 3 2" xfId="680" xr:uid="{00000000-0005-0000-0000-00000D030000}"/>
    <cellStyle name="Migliaia 57 4" xfId="681" xr:uid="{00000000-0005-0000-0000-00000E030000}"/>
    <cellStyle name="Migliaia 57 5" xfId="682" xr:uid="{00000000-0005-0000-0000-00000F030000}"/>
    <cellStyle name="Migliaia 58" xfId="683" xr:uid="{00000000-0005-0000-0000-000010030000}"/>
    <cellStyle name="Migliaia 58 2" xfId="684" xr:uid="{00000000-0005-0000-0000-000011030000}"/>
    <cellStyle name="Migliaia 58 3" xfId="685" xr:uid="{00000000-0005-0000-0000-000012030000}"/>
    <cellStyle name="Migliaia 58 3 2" xfId="686" xr:uid="{00000000-0005-0000-0000-000013030000}"/>
    <cellStyle name="Migliaia 58 4" xfId="687" xr:uid="{00000000-0005-0000-0000-000014030000}"/>
    <cellStyle name="Migliaia 58 5" xfId="688" xr:uid="{00000000-0005-0000-0000-000015030000}"/>
    <cellStyle name="Migliaia 59" xfId="689" xr:uid="{00000000-0005-0000-0000-000016030000}"/>
    <cellStyle name="Migliaia 59 2" xfId="690" xr:uid="{00000000-0005-0000-0000-000017030000}"/>
    <cellStyle name="Migliaia 59 3" xfId="691" xr:uid="{00000000-0005-0000-0000-000018030000}"/>
    <cellStyle name="Migliaia 59 3 2" xfId="692" xr:uid="{00000000-0005-0000-0000-000019030000}"/>
    <cellStyle name="Migliaia 59 4" xfId="693" xr:uid="{00000000-0005-0000-0000-00001A030000}"/>
    <cellStyle name="Migliaia 59 5" xfId="694" xr:uid="{00000000-0005-0000-0000-00001B030000}"/>
    <cellStyle name="Migliaia 6" xfId="695" xr:uid="{00000000-0005-0000-0000-00001C030000}"/>
    <cellStyle name="Migliaia 6 2" xfId="696" xr:uid="{00000000-0005-0000-0000-00001D030000}"/>
    <cellStyle name="Migliaia 6 3" xfId="697" xr:uid="{00000000-0005-0000-0000-00001E030000}"/>
    <cellStyle name="Migliaia 6 3 2" xfId="698" xr:uid="{00000000-0005-0000-0000-00001F030000}"/>
    <cellStyle name="Migliaia 6 4" xfId="699" xr:uid="{00000000-0005-0000-0000-000020030000}"/>
    <cellStyle name="Migliaia 6 5" xfId="700" xr:uid="{00000000-0005-0000-0000-000021030000}"/>
    <cellStyle name="Migliaia 60" xfId="701" xr:uid="{00000000-0005-0000-0000-000022030000}"/>
    <cellStyle name="Migliaia 60 2" xfId="702" xr:uid="{00000000-0005-0000-0000-000023030000}"/>
    <cellStyle name="Migliaia 60 3" xfId="703" xr:uid="{00000000-0005-0000-0000-000024030000}"/>
    <cellStyle name="Migliaia 60 3 2" xfId="704" xr:uid="{00000000-0005-0000-0000-000025030000}"/>
    <cellStyle name="Migliaia 60 4" xfId="705" xr:uid="{00000000-0005-0000-0000-000026030000}"/>
    <cellStyle name="Migliaia 60 5" xfId="706" xr:uid="{00000000-0005-0000-0000-000027030000}"/>
    <cellStyle name="Migliaia 61" xfId="707" xr:uid="{00000000-0005-0000-0000-000028030000}"/>
    <cellStyle name="Migliaia 61 2" xfId="708" xr:uid="{00000000-0005-0000-0000-000029030000}"/>
    <cellStyle name="Migliaia 61 3" xfId="709" xr:uid="{00000000-0005-0000-0000-00002A030000}"/>
    <cellStyle name="Migliaia 61 3 2" xfId="710" xr:uid="{00000000-0005-0000-0000-00002B030000}"/>
    <cellStyle name="Migliaia 61 4" xfId="711" xr:uid="{00000000-0005-0000-0000-00002C030000}"/>
    <cellStyle name="Migliaia 61 5" xfId="712" xr:uid="{00000000-0005-0000-0000-00002D030000}"/>
    <cellStyle name="Migliaia 7" xfId="713" xr:uid="{00000000-0005-0000-0000-00002E030000}"/>
    <cellStyle name="Migliaia 7 2" xfId="714" xr:uid="{00000000-0005-0000-0000-00002F030000}"/>
    <cellStyle name="Migliaia 7 3" xfId="715" xr:uid="{00000000-0005-0000-0000-000030030000}"/>
    <cellStyle name="Migliaia 7 3 2" xfId="716" xr:uid="{00000000-0005-0000-0000-000031030000}"/>
    <cellStyle name="Migliaia 7 4" xfId="717" xr:uid="{00000000-0005-0000-0000-000032030000}"/>
    <cellStyle name="Migliaia 7 5" xfId="718" xr:uid="{00000000-0005-0000-0000-000033030000}"/>
    <cellStyle name="Migliaia 8" xfId="719" xr:uid="{00000000-0005-0000-0000-000034030000}"/>
    <cellStyle name="Migliaia 8 2" xfId="720" xr:uid="{00000000-0005-0000-0000-000035030000}"/>
    <cellStyle name="Migliaia 8 3" xfId="721" xr:uid="{00000000-0005-0000-0000-000036030000}"/>
    <cellStyle name="Migliaia 8 3 2" xfId="722" xr:uid="{00000000-0005-0000-0000-000037030000}"/>
    <cellStyle name="Migliaia 8 4" xfId="723" xr:uid="{00000000-0005-0000-0000-000038030000}"/>
    <cellStyle name="Migliaia 8 5" xfId="724" xr:uid="{00000000-0005-0000-0000-000039030000}"/>
    <cellStyle name="Migliaia 9" xfId="725" xr:uid="{00000000-0005-0000-0000-00003A030000}"/>
    <cellStyle name="Migliaia 9 2" xfId="726" xr:uid="{00000000-0005-0000-0000-00003B030000}"/>
    <cellStyle name="Migliaia 9 3" xfId="727" xr:uid="{00000000-0005-0000-0000-00003C030000}"/>
    <cellStyle name="Migliaia 9 3 2" xfId="728" xr:uid="{00000000-0005-0000-0000-00003D030000}"/>
    <cellStyle name="Migliaia 9 4" xfId="729" xr:uid="{00000000-0005-0000-0000-00003E030000}"/>
    <cellStyle name="Migliaia 9 5" xfId="730" xr:uid="{00000000-0005-0000-0000-00003F030000}"/>
    <cellStyle name="Neutrale" xfId="731" xr:uid="{00000000-0005-0000-0000-000040030000}"/>
    <cellStyle name="Normal" xfId="0" builtinId="0"/>
    <cellStyle name="Normal 10" xfId="732" xr:uid="{00000000-0005-0000-0000-000042030000}"/>
    <cellStyle name="Normal 13" xfId="1526" xr:uid="{00000000-0005-0000-0000-000043030000}"/>
    <cellStyle name="Normal 2" xfId="733" xr:uid="{00000000-0005-0000-0000-000044030000}"/>
    <cellStyle name="Normal 2 2" xfId="734" xr:uid="{00000000-0005-0000-0000-000045030000}"/>
    <cellStyle name="Normal 2 2 2" xfId="1527" xr:uid="{00000000-0005-0000-0000-000046030000}"/>
    <cellStyle name="Normal 2 2 2 3 4 3" xfId="1678" xr:uid="{00000000-0005-0000-0000-000047030000}"/>
    <cellStyle name="Normal 2 2 3" xfId="1675" xr:uid="{00000000-0005-0000-0000-000048030000}"/>
    <cellStyle name="Normal 2 3" xfId="1521" xr:uid="{00000000-0005-0000-0000-000049030000}"/>
    <cellStyle name="Normal 2 3 2" xfId="1629" xr:uid="{00000000-0005-0000-0000-00004A030000}"/>
    <cellStyle name="Normal 2 3 3" xfId="1628" xr:uid="{00000000-0005-0000-0000-00004B030000}"/>
    <cellStyle name="Normal 2 4" xfId="1525" xr:uid="{00000000-0005-0000-0000-00004C030000}"/>
    <cellStyle name="Normal 2 5" xfId="1627" xr:uid="{00000000-0005-0000-0000-00004D030000}"/>
    <cellStyle name="Normal 3" xfId="735" xr:uid="{00000000-0005-0000-0000-00004E030000}"/>
    <cellStyle name="Normal 3 2" xfId="736" xr:uid="{00000000-0005-0000-0000-00004F030000}"/>
    <cellStyle name="Normal 3 2 2" xfId="1631" xr:uid="{00000000-0005-0000-0000-000050030000}"/>
    <cellStyle name="Normal 3 3" xfId="1524" xr:uid="{00000000-0005-0000-0000-000051030000}"/>
    <cellStyle name="Normal 3 3 2" xfId="1632" xr:uid="{00000000-0005-0000-0000-000052030000}"/>
    <cellStyle name="Normal 3 4" xfId="1630" xr:uid="{00000000-0005-0000-0000-000053030000}"/>
    <cellStyle name="Normal 3 5" xfId="1676" xr:uid="{00000000-0005-0000-0000-000054030000}"/>
    <cellStyle name="Normal 4" xfId="737" xr:uid="{00000000-0005-0000-0000-000055030000}"/>
    <cellStyle name="Normal 4 2" xfId="1671" xr:uid="{00000000-0005-0000-0000-000056030000}"/>
    <cellStyle name="Normal 4 2 2" xfId="1522" xr:uid="{00000000-0005-0000-0000-000057030000}"/>
    <cellStyle name="Normal 4 3" xfId="1633" xr:uid="{00000000-0005-0000-0000-000058030000}"/>
    <cellStyle name="Normal 45" xfId="1679" xr:uid="{22DDEDBF-13EC-4AE5-8DE5-77A9CAA8E01C}"/>
    <cellStyle name="Normal 5" xfId="738" xr:uid="{00000000-0005-0000-0000-000059030000}"/>
    <cellStyle name="Normal 5 2" xfId="1634" xr:uid="{00000000-0005-0000-0000-00005A030000}"/>
    <cellStyle name="Normal 6" xfId="739" xr:uid="{00000000-0005-0000-0000-00005B030000}"/>
    <cellStyle name="Normal 6 2" xfId="1636" xr:uid="{00000000-0005-0000-0000-00005C030000}"/>
    <cellStyle name="Normal 6 3" xfId="1637" xr:uid="{00000000-0005-0000-0000-00005D030000}"/>
    <cellStyle name="Normal 6 4" xfId="1635" xr:uid="{00000000-0005-0000-0000-00005E030000}"/>
    <cellStyle name="Normal 7" xfId="740" xr:uid="{00000000-0005-0000-0000-00005F030000}"/>
    <cellStyle name="Normal 7 2" xfId="1672" xr:uid="{00000000-0005-0000-0000-000060030000}"/>
    <cellStyle name="Normal 7 3" xfId="1638" xr:uid="{00000000-0005-0000-0000-000061030000}"/>
    <cellStyle name="Normal 8" xfId="741" xr:uid="{00000000-0005-0000-0000-000062030000}"/>
    <cellStyle name="Normal 8 2" xfId="1639" xr:uid="{00000000-0005-0000-0000-000063030000}"/>
    <cellStyle name="Normal 9" xfId="1640" xr:uid="{00000000-0005-0000-0000-000064030000}"/>
    <cellStyle name="Normal GHG Numbers (0.00)" xfId="742" xr:uid="{00000000-0005-0000-0000-000065030000}"/>
    <cellStyle name="Normal GHG Textfiels Bold" xfId="743" xr:uid="{00000000-0005-0000-0000-000066030000}"/>
    <cellStyle name="Normal GHG whole table" xfId="1641" xr:uid="{00000000-0005-0000-0000-000067030000}"/>
    <cellStyle name="Normal GHG-Shade" xfId="744" xr:uid="{00000000-0005-0000-0000-000068030000}"/>
    <cellStyle name="Normal_Tabell till fig 06 - Sveriges totala energitillförsel (Eva 2005) 2" xfId="1642" xr:uid="{00000000-0005-0000-0000-000069030000}"/>
    <cellStyle name="Normal_Tabell till fig 12 - 15 - Industrisektorn (Per 2005)" xfId="1643" xr:uid="{00000000-0005-0000-0000-00006A030000}"/>
    <cellStyle name="Normale 10" xfId="745" xr:uid="{00000000-0005-0000-0000-00006B030000}"/>
    <cellStyle name="Normale 10 2" xfId="746" xr:uid="{00000000-0005-0000-0000-00006C030000}"/>
    <cellStyle name="Normale 10 3" xfId="747" xr:uid="{00000000-0005-0000-0000-00006D030000}"/>
    <cellStyle name="Normale 10_EDEN industria 2008 rev" xfId="748" xr:uid="{00000000-0005-0000-0000-00006E030000}"/>
    <cellStyle name="Normale 11" xfId="749" xr:uid="{00000000-0005-0000-0000-00006F030000}"/>
    <cellStyle name="Normale 11 2" xfId="750" xr:uid="{00000000-0005-0000-0000-000070030000}"/>
    <cellStyle name="Normale 11 3" xfId="751" xr:uid="{00000000-0005-0000-0000-000071030000}"/>
    <cellStyle name="Normale 11_EDEN industria 2008 rev" xfId="752" xr:uid="{00000000-0005-0000-0000-000072030000}"/>
    <cellStyle name="Normale 12" xfId="753" xr:uid="{00000000-0005-0000-0000-000073030000}"/>
    <cellStyle name="Normale 12 2" xfId="754" xr:uid="{00000000-0005-0000-0000-000074030000}"/>
    <cellStyle name="Normale 12 3" xfId="755" xr:uid="{00000000-0005-0000-0000-000075030000}"/>
    <cellStyle name="Normale 12_EDEN industria 2008 rev" xfId="756" xr:uid="{00000000-0005-0000-0000-000076030000}"/>
    <cellStyle name="Normale 13" xfId="757" xr:uid="{00000000-0005-0000-0000-000077030000}"/>
    <cellStyle name="Normale 13 2" xfId="758" xr:uid="{00000000-0005-0000-0000-000078030000}"/>
    <cellStyle name="Normale 13 3" xfId="759" xr:uid="{00000000-0005-0000-0000-000079030000}"/>
    <cellStyle name="Normale 13_EDEN industria 2008 rev" xfId="760" xr:uid="{00000000-0005-0000-0000-00007A030000}"/>
    <cellStyle name="Normale 14" xfId="761" xr:uid="{00000000-0005-0000-0000-00007B030000}"/>
    <cellStyle name="Normale 14 2" xfId="762" xr:uid="{00000000-0005-0000-0000-00007C030000}"/>
    <cellStyle name="Normale 14 3" xfId="763" xr:uid="{00000000-0005-0000-0000-00007D030000}"/>
    <cellStyle name="Normale 14_EDEN industria 2008 rev" xfId="764" xr:uid="{00000000-0005-0000-0000-00007E030000}"/>
    <cellStyle name="Normale 15" xfId="765" xr:uid="{00000000-0005-0000-0000-00007F030000}"/>
    <cellStyle name="Normale 15 2" xfId="766" xr:uid="{00000000-0005-0000-0000-000080030000}"/>
    <cellStyle name="Normale 15 3" xfId="767" xr:uid="{00000000-0005-0000-0000-000081030000}"/>
    <cellStyle name="Normale 15_EDEN industria 2008 rev" xfId="768" xr:uid="{00000000-0005-0000-0000-000082030000}"/>
    <cellStyle name="Normale 16" xfId="769" xr:uid="{00000000-0005-0000-0000-000083030000}"/>
    <cellStyle name="Normale 17" xfId="770" xr:uid="{00000000-0005-0000-0000-000084030000}"/>
    <cellStyle name="Normale 18" xfId="771" xr:uid="{00000000-0005-0000-0000-000085030000}"/>
    <cellStyle name="Normale 19" xfId="772" xr:uid="{00000000-0005-0000-0000-000086030000}"/>
    <cellStyle name="Normale 2" xfId="773" xr:uid="{00000000-0005-0000-0000-000087030000}"/>
    <cellStyle name="Normale 2 2" xfId="774" xr:uid="{00000000-0005-0000-0000-000088030000}"/>
    <cellStyle name="Normale 2_EDEN industria 2008 rev" xfId="775" xr:uid="{00000000-0005-0000-0000-000089030000}"/>
    <cellStyle name="Normale 20" xfId="776" xr:uid="{00000000-0005-0000-0000-00008A030000}"/>
    <cellStyle name="Normale 21" xfId="777" xr:uid="{00000000-0005-0000-0000-00008B030000}"/>
    <cellStyle name="Normale 22" xfId="778" xr:uid="{00000000-0005-0000-0000-00008C030000}"/>
    <cellStyle name="Normale 23" xfId="779" xr:uid="{00000000-0005-0000-0000-00008D030000}"/>
    <cellStyle name="Normale 24" xfId="780" xr:uid="{00000000-0005-0000-0000-00008E030000}"/>
    <cellStyle name="Normale 25" xfId="781" xr:uid="{00000000-0005-0000-0000-00008F030000}"/>
    <cellStyle name="Normale 26" xfId="782" xr:uid="{00000000-0005-0000-0000-000090030000}"/>
    <cellStyle name="Normale 27" xfId="783" xr:uid="{00000000-0005-0000-0000-000091030000}"/>
    <cellStyle name="Normale 28" xfId="784" xr:uid="{00000000-0005-0000-0000-000092030000}"/>
    <cellStyle name="Normale 29" xfId="785" xr:uid="{00000000-0005-0000-0000-000093030000}"/>
    <cellStyle name="Normale 3" xfId="786" xr:uid="{00000000-0005-0000-0000-000094030000}"/>
    <cellStyle name="Normale 3 2" xfId="787" xr:uid="{00000000-0005-0000-0000-000095030000}"/>
    <cellStyle name="Normale 3 3" xfId="788" xr:uid="{00000000-0005-0000-0000-000096030000}"/>
    <cellStyle name="Normale 3_EDEN industria 2008 rev" xfId="789" xr:uid="{00000000-0005-0000-0000-000097030000}"/>
    <cellStyle name="Normale 30" xfId="790" xr:uid="{00000000-0005-0000-0000-000098030000}"/>
    <cellStyle name="Normale 31" xfId="791" xr:uid="{00000000-0005-0000-0000-000099030000}"/>
    <cellStyle name="Normale 32" xfId="792" xr:uid="{00000000-0005-0000-0000-00009A030000}"/>
    <cellStyle name="Normale 33" xfId="793" xr:uid="{00000000-0005-0000-0000-00009B030000}"/>
    <cellStyle name="Normale 34" xfId="794" xr:uid="{00000000-0005-0000-0000-00009C030000}"/>
    <cellStyle name="Normale 35" xfId="795" xr:uid="{00000000-0005-0000-0000-00009D030000}"/>
    <cellStyle name="Normale 36" xfId="796" xr:uid="{00000000-0005-0000-0000-00009E030000}"/>
    <cellStyle name="Normale 37" xfId="797" xr:uid="{00000000-0005-0000-0000-00009F030000}"/>
    <cellStyle name="Normale 38" xfId="798" xr:uid="{00000000-0005-0000-0000-0000A0030000}"/>
    <cellStyle name="Normale 39" xfId="799" xr:uid="{00000000-0005-0000-0000-0000A1030000}"/>
    <cellStyle name="Normale 4" xfId="800" xr:uid="{00000000-0005-0000-0000-0000A2030000}"/>
    <cellStyle name="Normale 4 2" xfId="801" xr:uid="{00000000-0005-0000-0000-0000A3030000}"/>
    <cellStyle name="Normale 4 3" xfId="802" xr:uid="{00000000-0005-0000-0000-0000A4030000}"/>
    <cellStyle name="Normale 4_EDEN industria 2008 rev" xfId="803" xr:uid="{00000000-0005-0000-0000-0000A5030000}"/>
    <cellStyle name="Normale 40" xfId="804" xr:uid="{00000000-0005-0000-0000-0000A6030000}"/>
    <cellStyle name="Normale 41" xfId="805" xr:uid="{00000000-0005-0000-0000-0000A7030000}"/>
    <cellStyle name="Normale 42" xfId="806" xr:uid="{00000000-0005-0000-0000-0000A8030000}"/>
    <cellStyle name="Normale 43" xfId="807" xr:uid="{00000000-0005-0000-0000-0000A9030000}"/>
    <cellStyle name="Normale 44" xfId="808" xr:uid="{00000000-0005-0000-0000-0000AA030000}"/>
    <cellStyle name="Normale 45" xfId="809" xr:uid="{00000000-0005-0000-0000-0000AB030000}"/>
    <cellStyle name="Normale 46" xfId="810" xr:uid="{00000000-0005-0000-0000-0000AC030000}"/>
    <cellStyle name="Normale 47" xfId="811" xr:uid="{00000000-0005-0000-0000-0000AD030000}"/>
    <cellStyle name="Normale 48" xfId="812" xr:uid="{00000000-0005-0000-0000-0000AE030000}"/>
    <cellStyle name="Normale 49" xfId="813" xr:uid="{00000000-0005-0000-0000-0000AF030000}"/>
    <cellStyle name="Normale 5" xfId="814" xr:uid="{00000000-0005-0000-0000-0000B0030000}"/>
    <cellStyle name="Normale 5 2" xfId="815" xr:uid="{00000000-0005-0000-0000-0000B1030000}"/>
    <cellStyle name="Normale 5 3" xfId="816" xr:uid="{00000000-0005-0000-0000-0000B2030000}"/>
    <cellStyle name="Normale 5_EDEN industria 2008 rev" xfId="817" xr:uid="{00000000-0005-0000-0000-0000B3030000}"/>
    <cellStyle name="Normale 50" xfId="818" xr:uid="{00000000-0005-0000-0000-0000B4030000}"/>
    <cellStyle name="Normale 51" xfId="819" xr:uid="{00000000-0005-0000-0000-0000B5030000}"/>
    <cellStyle name="Normale 52" xfId="820" xr:uid="{00000000-0005-0000-0000-0000B6030000}"/>
    <cellStyle name="Normale 53" xfId="821" xr:uid="{00000000-0005-0000-0000-0000B7030000}"/>
    <cellStyle name="Normale 54" xfId="822" xr:uid="{00000000-0005-0000-0000-0000B8030000}"/>
    <cellStyle name="Normale 55" xfId="823" xr:uid="{00000000-0005-0000-0000-0000B9030000}"/>
    <cellStyle name="Normale 56" xfId="824" xr:uid="{00000000-0005-0000-0000-0000BA030000}"/>
    <cellStyle name="Normale 57" xfId="825" xr:uid="{00000000-0005-0000-0000-0000BB030000}"/>
    <cellStyle name="Normale 58" xfId="826" xr:uid="{00000000-0005-0000-0000-0000BC030000}"/>
    <cellStyle name="Normale 59" xfId="827" xr:uid="{00000000-0005-0000-0000-0000BD030000}"/>
    <cellStyle name="Normale 6" xfId="828" xr:uid="{00000000-0005-0000-0000-0000BE030000}"/>
    <cellStyle name="Normale 6 2" xfId="829" xr:uid="{00000000-0005-0000-0000-0000BF030000}"/>
    <cellStyle name="Normale 6 3" xfId="830" xr:uid="{00000000-0005-0000-0000-0000C0030000}"/>
    <cellStyle name="Normale 6_EDEN industria 2008 rev" xfId="831" xr:uid="{00000000-0005-0000-0000-0000C1030000}"/>
    <cellStyle name="Normale 60" xfId="832" xr:uid="{00000000-0005-0000-0000-0000C2030000}"/>
    <cellStyle name="Normale 61" xfId="833" xr:uid="{00000000-0005-0000-0000-0000C3030000}"/>
    <cellStyle name="Normale 62" xfId="834" xr:uid="{00000000-0005-0000-0000-0000C4030000}"/>
    <cellStyle name="Normale 63" xfId="835" xr:uid="{00000000-0005-0000-0000-0000C5030000}"/>
    <cellStyle name="Normale 64" xfId="836" xr:uid="{00000000-0005-0000-0000-0000C6030000}"/>
    <cellStyle name="Normale 65" xfId="837" xr:uid="{00000000-0005-0000-0000-0000C7030000}"/>
    <cellStyle name="Normale 7" xfId="838" xr:uid="{00000000-0005-0000-0000-0000C8030000}"/>
    <cellStyle name="Normale 7 2" xfId="839" xr:uid="{00000000-0005-0000-0000-0000C9030000}"/>
    <cellStyle name="Normale 7 3" xfId="840" xr:uid="{00000000-0005-0000-0000-0000CA030000}"/>
    <cellStyle name="Normale 7_EDEN industria 2008 rev" xfId="841" xr:uid="{00000000-0005-0000-0000-0000CB030000}"/>
    <cellStyle name="Normale 8" xfId="842" xr:uid="{00000000-0005-0000-0000-0000CC030000}"/>
    <cellStyle name="Normale 8 2" xfId="843" xr:uid="{00000000-0005-0000-0000-0000CD030000}"/>
    <cellStyle name="Normale 8 3" xfId="844" xr:uid="{00000000-0005-0000-0000-0000CE030000}"/>
    <cellStyle name="Normale 8_EDEN industria 2008 rev" xfId="845" xr:uid="{00000000-0005-0000-0000-0000CF030000}"/>
    <cellStyle name="Normale 9" xfId="846" xr:uid="{00000000-0005-0000-0000-0000D0030000}"/>
    <cellStyle name="Normale 9 2" xfId="847" xr:uid="{00000000-0005-0000-0000-0000D1030000}"/>
    <cellStyle name="Normale 9 3" xfId="848" xr:uid="{00000000-0005-0000-0000-0000D2030000}"/>
    <cellStyle name="Normale 9_EDEN industria 2008 rev" xfId="849" xr:uid="{00000000-0005-0000-0000-0000D3030000}"/>
    <cellStyle name="Normale_B2020" xfId="850" xr:uid="{00000000-0005-0000-0000-0000D4030000}"/>
    <cellStyle name="Nota" xfId="851" xr:uid="{00000000-0005-0000-0000-0000D5030000}"/>
    <cellStyle name="Nota 2" xfId="852" xr:uid="{00000000-0005-0000-0000-0000D6030000}"/>
    <cellStyle name="Nota 3" xfId="853" xr:uid="{00000000-0005-0000-0000-0000D7030000}"/>
    <cellStyle name="Nota 3 2" xfId="854" xr:uid="{00000000-0005-0000-0000-0000D8030000}"/>
    <cellStyle name="Nota 4" xfId="855" xr:uid="{00000000-0005-0000-0000-0000D9030000}"/>
    <cellStyle name="Nota 5" xfId="856" xr:uid="{00000000-0005-0000-0000-0000DA030000}"/>
    <cellStyle name="Note 2" xfId="1644" xr:uid="{00000000-0005-0000-0000-0000DB030000}"/>
    <cellStyle name="Notiz" xfId="1645" xr:uid="{00000000-0005-0000-0000-0000DC030000}"/>
    <cellStyle name="Nuovo" xfId="857" xr:uid="{00000000-0005-0000-0000-0000DD030000}"/>
    <cellStyle name="Nuovo 10" xfId="858" xr:uid="{00000000-0005-0000-0000-0000DE030000}"/>
    <cellStyle name="Nuovo 10 2" xfId="859" xr:uid="{00000000-0005-0000-0000-0000DF030000}"/>
    <cellStyle name="Nuovo 10 3" xfId="860" xr:uid="{00000000-0005-0000-0000-0000E0030000}"/>
    <cellStyle name="Nuovo 10 3 2" xfId="861" xr:uid="{00000000-0005-0000-0000-0000E1030000}"/>
    <cellStyle name="Nuovo 10 4" xfId="862" xr:uid="{00000000-0005-0000-0000-0000E2030000}"/>
    <cellStyle name="Nuovo 10 5" xfId="863" xr:uid="{00000000-0005-0000-0000-0000E3030000}"/>
    <cellStyle name="Nuovo 11" xfId="864" xr:uid="{00000000-0005-0000-0000-0000E4030000}"/>
    <cellStyle name="Nuovo 11 2" xfId="865" xr:uid="{00000000-0005-0000-0000-0000E5030000}"/>
    <cellStyle name="Nuovo 11 3" xfId="866" xr:uid="{00000000-0005-0000-0000-0000E6030000}"/>
    <cellStyle name="Nuovo 11 3 2" xfId="867" xr:uid="{00000000-0005-0000-0000-0000E7030000}"/>
    <cellStyle name="Nuovo 11 4" xfId="868" xr:uid="{00000000-0005-0000-0000-0000E8030000}"/>
    <cellStyle name="Nuovo 11 5" xfId="869" xr:uid="{00000000-0005-0000-0000-0000E9030000}"/>
    <cellStyle name="Nuovo 12" xfId="870" xr:uid="{00000000-0005-0000-0000-0000EA030000}"/>
    <cellStyle name="Nuovo 12 2" xfId="871" xr:uid="{00000000-0005-0000-0000-0000EB030000}"/>
    <cellStyle name="Nuovo 12 3" xfId="872" xr:uid="{00000000-0005-0000-0000-0000EC030000}"/>
    <cellStyle name="Nuovo 12 3 2" xfId="873" xr:uid="{00000000-0005-0000-0000-0000ED030000}"/>
    <cellStyle name="Nuovo 12 4" xfId="874" xr:uid="{00000000-0005-0000-0000-0000EE030000}"/>
    <cellStyle name="Nuovo 12 5" xfId="875" xr:uid="{00000000-0005-0000-0000-0000EF030000}"/>
    <cellStyle name="Nuovo 13" xfId="876" xr:uid="{00000000-0005-0000-0000-0000F0030000}"/>
    <cellStyle name="Nuovo 13 2" xfId="877" xr:uid="{00000000-0005-0000-0000-0000F1030000}"/>
    <cellStyle name="Nuovo 13 3" xfId="878" xr:uid="{00000000-0005-0000-0000-0000F2030000}"/>
    <cellStyle name="Nuovo 13 3 2" xfId="879" xr:uid="{00000000-0005-0000-0000-0000F3030000}"/>
    <cellStyle name="Nuovo 13 4" xfId="880" xr:uid="{00000000-0005-0000-0000-0000F4030000}"/>
    <cellStyle name="Nuovo 13 5" xfId="881" xr:uid="{00000000-0005-0000-0000-0000F5030000}"/>
    <cellStyle name="Nuovo 14" xfId="882" xr:uid="{00000000-0005-0000-0000-0000F6030000}"/>
    <cellStyle name="Nuovo 14 2" xfId="883" xr:uid="{00000000-0005-0000-0000-0000F7030000}"/>
    <cellStyle name="Nuovo 14 3" xfId="884" xr:uid="{00000000-0005-0000-0000-0000F8030000}"/>
    <cellStyle name="Nuovo 14 3 2" xfId="885" xr:uid="{00000000-0005-0000-0000-0000F9030000}"/>
    <cellStyle name="Nuovo 14 4" xfId="886" xr:uid="{00000000-0005-0000-0000-0000FA030000}"/>
    <cellStyle name="Nuovo 14 5" xfId="887" xr:uid="{00000000-0005-0000-0000-0000FB030000}"/>
    <cellStyle name="Nuovo 15" xfId="888" xr:uid="{00000000-0005-0000-0000-0000FC030000}"/>
    <cellStyle name="Nuovo 15 2" xfId="889" xr:uid="{00000000-0005-0000-0000-0000FD030000}"/>
    <cellStyle name="Nuovo 15 3" xfId="890" xr:uid="{00000000-0005-0000-0000-0000FE030000}"/>
    <cellStyle name="Nuovo 15 3 2" xfId="891" xr:uid="{00000000-0005-0000-0000-0000FF030000}"/>
    <cellStyle name="Nuovo 15 4" xfId="892" xr:uid="{00000000-0005-0000-0000-000000040000}"/>
    <cellStyle name="Nuovo 15 5" xfId="893" xr:uid="{00000000-0005-0000-0000-000001040000}"/>
    <cellStyle name="Nuovo 16" xfId="894" xr:uid="{00000000-0005-0000-0000-000002040000}"/>
    <cellStyle name="Nuovo 16 2" xfId="895" xr:uid="{00000000-0005-0000-0000-000003040000}"/>
    <cellStyle name="Nuovo 16 3" xfId="896" xr:uid="{00000000-0005-0000-0000-000004040000}"/>
    <cellStyle name="Nuovo 16 3 2" xfId="897" xr:uid="{00000000-0005-0000-0000-000005040000}"/>
    <cellStyle name="Nuovo 16 4" xfId="898" xr:uid="{00000000-0005-0000-0000-000006040000}"/>
    <cellStyle name="Nuovo 16 5" xfId="899" xr:uid="{00000000-0005-0000-0000-000007040000}"/>
    <cellStyle name="Nuovo 17" xfId="900" xr:uid="{00000000-0005-0000-0000-000008040000}"/>
    <cellStyle name="Nuovo 17 2" xfId="901" xr:uid="{00000000-0005-0000-0000-000009040000}"/>
    <cellStyle name="Nuovo 17 3" xfId="902" xr:uid="{00000000-0005-0000-0000-00000A040000}"/>
    <cellStyle name="Nuovo 17 3 2" xfId="903" xr:uid="{00000000-0005-0000-0000-00000B040000}"/>
    <cellStyle name="Nuovo 17 4" xfId="904" xr:uid="{00000000-0005-0000-0000-00000C040000}"/>
    <cellStyle name="Nuovo 17 5" xfId="905" xr:uid="{00000000-0005-0000-0000-00000D040000}"/>
    <cellStyle name="Nuovo 18" xfId="906" xr:uid="{00000000-0005-0000-0000-00000E040000}"/>
    <cellStyle name="Nuovo 18 2" xfId="907" xr:uid="{00000000-0005-0000-0000-00000F040000}"/>
    <cellStyle name="Nuovo 18 3" xfId="908" xr:uid="{00000000-0005-0000-0000-000010040000}"/>
    <cellStyle name="Nuovo 18 3 2" xfId="909" xr:uid="{00000000-0005-0000-0000-000011040000}"/>
    <cellStyle name="Nuovo 18 4" xfId="910" xr:uid="{00000000-0005-0000-0000-000012040000}"/>
    <cellStyle name="Nuovo 18 5" xfId="911" xr:uid="{00000000-0005-0000-0000-000013040000}"/>
    <cellStyle name="Nuovo 19" xfId="912" xr:uid="{00000000-0005-0000-0000-000014040000}"/>
    <cellStyle name="Nuovo 19 2" xfId="913" xr:uid="{00000000-0005-0000-0000-000015040000}"/>
    <cellStyle name="Nuovo 19 3" xfId="914" xr:uid="{00000000-0005-0000-0000-000016040000}"/>
    <cellStyle name="Nuovo 19 3 2" xfId="915" xr:uid="{00000000-0005-0000-0000-000017040000}"/>
    <cellStyle name="Nuovo 19 4" xfId="916" xr:uid="{00000000-0005-0000-0000-000018040000}"/>
    <cellStyle name="Nuovo 19 5" xfId="917" xr:uid="{00000000-0005-0000-0000-000019040000}"/>
    <cellStyle name="Nuovo 2" xfId="918" xr:uid="{00000000-0005-0000-0000-00001A040000}"/>
    <cellStyle name="Nuovo 2 2" xfId="919" xr:uid="{00000000-0005-0000-0000-00001B040000}"/>
    <cellStyle name="Nuovo 2 3" xfId="920" xr:uid="{00000000-0005-0000-0000-00001C040000}"/>
    <cellStyle name="Nuovo 2 3 2" xfId="921" xr:uid="{00000000-0005-0000-0000-00001D040000}"/>
    <cellStyle name="Nuovo 2 4" xfId="922" xr:uid="{00000000-0005-0000-0000-00001E040000}"/>
    <cellStyle name="Nuovo 2 5" xfId="923" xr:uid="{00000000-0005-0000-0000-00001F040000}"/>
    <cellStyle name="Nuovo 20" xfId="924" xr:uid="{00000000-0005-0000-0000-000020040000}"/>
    <cellStyle name="Nuovo 20 2" xfId="925" xr:uid="{00000000-0005-0000-0000-000021040000}"/>
    <cellStyle name="Nuovo 20 3" xfId="926" xr:uid="{00000000-0005-0000-0000-000022040000}"/>
    <cellStyle name="Nuovo 20 3 2" xfId="927" xr:uid="{00000000-0005-0000-0000-000023040000}"/>
    <cellStyle name="Nuovo 20 4" xfId="928" xr:uid="{00000000-0005-0000-0000-000024040000}"/>
    <cellStyle name="Nuovo 20 5" xfId="929" xr:uid="{00000000-0005-0000-0000-000025040000}"/>
    <cellStyle name="Nuovo 21" xfId="930" xr:uid="{00000000-0005-0000-0000-000026040000}"/>
    <cellStyle name="Nuovo 21 2" xfId="931" xr:uid="{00000000-0005-0000-0000-000027040000}"/>
    <cellStyle name="Nuovo 21 3" xfId="932" xr:uid="{00000000-0005-0000-0000-000028040000}"/>
    <cellStyle name="Nuovo 21 3 2" xfId="933" xr:uid="{00000000-0005-0000-0000-000029040000}"/>
    <cellStyle name="Nuovo 21 4" xfId="934" xr:uid="{00000000-0005-0000-0000-00002A040000}"/>
    <cellStyle name="Nuovo 21 5" xfId="935" xr:uid="{00000000-0005-0000-0000-00002B040000}"/>
    <cellStyle name="Nuovo 22" xfId="936" xr:uid="{00000000-0005-0000-0000-00002C040000}"/>
    <cellStyle name="Nuovo 22 2" xfId="937" xr:uid="{00000000-0005-0000-0000-00002D040000}"/>
    <cellStyle name="Nuovo 22 3" xfId="938" xr:uid="{00000000-0005-0000-0000-00002E040000}"/>
    <cellStyle name="Nuovo 22 3 2" xfId="939" xr:uid="{00000000-0005-0000-0000-00002F040000}"/>
    <cellStyle name="Nuovo 22 4" xfId="940" xr:uid="{00000000-0005-0000-0000-000030040000}"/>
    <cellStyle name="Nuovo 22 5" xfId="941" xr:uid="{00000000-0005-0000-0000-000031040000}"/>
    <cellStyle name="Nuovo 23" xfId="942" xr:uid="{00000000-0005-0000-0000-000032040000}"/>
    <cellStyle name="Nuovo 23 2" xfId="943" xr:uid="{00000000-0005-0000-0000-000033040000}"/>
    <cellStyle name="Nuovo 23 3" xfId="944" xr:uid="{00000000-0005-0000-0000-000034040000}"/>
    <cellStyle name="Nuovo 23 3 2" xfId="945" xr:uid="{00000000-0005-0000-0000-000035040000}"/>
    <cellStyle name="Nuovo 23 4" xfId="946" xr:uid="{00000000-0005-0000-0000-000036040000}"/>
    <cellStyle name="Nuovo 23 5" xfId="947" xr:uid="{00000000-0005-0000-0000-000037040000}"/>
    <cellStyle name="Nuovo 24" xfId="948" xr:uid="{00000000-0005-0000-0000-000038040000}"/>
    <cellStyle name="Nuovo 24 2" xfId="949" xr:uid="{00000000-0005-0000-0000-000039040000}"/>
    <cellStyle name="Nuovo 24 3" xfId="950" xr:uid="{00000000-0005-0000-0000-00003A040000}"/>
    <cellStyle name="Nuovo 24 3 2" xfId="951" xr:uid="{00000000-0005-0000-0000-00003B040000}"/>
    <cellStyle name="Nuovo 24 4" xfId="952" xr:uid="{00000000-0005-0000-0000-00003C040000}"/>
    <cellStyle name="Nuovo 24 5" xfId="953" xr:uid="{00000000-0005-0000-0000-00003D040000}"/>
    <cellStyle name="Nuovo 25" xfId="954" xr:uid="{00000000-0005-0000-0000-00003E040000}"/>
    <cellStyle name="Nuovo 25 2" xfId="955" xr:uid="{00000000-0005-0000-0000-00003F040000}"/>
    <cellStyle name="Nuovo 25 3" xfId="956" xr:uid="{00000000-0005-0000-0000-000040040000}"/>
    <cellStyle name="Nuovo 25 3 2" xfId="957" xr:uid="{00000000-0005-0000-0000-000041040000}"/>
    <cellStyle name="Nuovo 25 4" xfId="958" xr:uid="{00000000-0005-0000-0000-000042040000}"/>
    <cellStyle name="Nuovo 25 5" xfId="959" xr:uid="{00000000-0005-0000-0000-000043040000}"/>
    <cellStyle name="Nuovo 26" xfId="960" xr:uid="{00000000-0005-0000-0000-000044040000}"/>
    <cellStyle name="Nuovo 26 2" xfId="961" xr:uid="{00000000-0005-0000-0000-000045040000}"/>
    <cellStyle name="Nuovo 26 3" xfId="962" xr:uid="{00000000-0005-0000-0000-000046040000}"/>
    <cellStyle name="Nuovo 26 3 2" xfId="963" xr:uid="{00000000-0005-0000-0000-000047040000}"/>
    <cellStyle name="Nuovo 26 4" xfId="964" xr:uid="{00000000-0005-0000-0000-000048040000}"/>
    <cellStyle name="Nuovo 26 5" xfId="965" xr:uid="{00000000-0005-0000-0000-000049040000}"/>
    <cellStyle name="Nuovo 27" xfId="966" xr:uid="{00000000-0005-0000-0000-00004A040000}"/>
    <cellStyle name="Nuovo 27 2" xfId="967" xr:uid="{00000000-0005-0000-0000-00004B040000}"/>
    <cellStyle name="Nuovo 27 3" xfId="968" xr:uid="{00000000-0005-0000-0000-00004C040000}"/>
    <cellStyle name="Nuovo 27 3 2" xfId="969" xr:uid="{00000000-0005-0000-0000-00004D040000}"/>
    <cellStyle name="Nuovo 27 4" xfId="970" xr:uid="{00000000-0005-0000-0000-00004E040000}"/>
    <cellStyle name="Nuovo 27 5" xfId="971" xr:uid="{00000000-0005-0000-0000-00004F040000}"/>
    <cellStyle name="Nuovo 28" xfId="972" xr:uid="{00000000-0005-0000-0000-000050040000}"/>
    <cellStyle name="Nuovo 28 2" xfId="973" xr:uid="{00000000-0005-0000-0000-000051040000}"/>
    <cellStyle name="Nuovo 28 3" xfId="974" xr:uid="{00000000-0005-0000-0000-000052040000}"/>
    <cellStyle name="Nuovo 28 3 2" xfId="975" xr:uid="{00000000-0005-0000-0000-000053040000}"/>
    <cellStyle name="Nuovo 28 4" xfId="976" xr:uid="{00000000-0005-0000-0000-000054040000}"/>
    <cellStyle name="Nuovo 28 5" xfId="977" xr:uid="{00000000-0005-0000-0000-000055040000}"/>
    <cellStyle name="Nuovo 29" xfId="978" xr:uid="{00000000-0005-0000-0000-000056040000}"/>
    <cellStyle name="Nuovo 29 2" xfId="979" xr:uid="{00000000-0005-0000-0000-000057040000}"/>
    <cellStyle name="Nuovo 29 3" xfId="980" xr:uid="{00000000-0005-0000-0000-000058040000}"/>
    <cellStyle name="Nuovo 29 3 2" xfId="981" xr:uid="{00000000-0005-0000-0000-000059040000}"/>
    <cellStyle name="Nuovo 29 4" xfId="982" xr:uid="{00000000-0005-0000-0000-00005A040000}"/>
    <cellStyle name="Nuovo 29 5" xfId="983" xr:uid="{00000000-0005-0000-0000-00005B040000}"/>
    <cellStyle name="Nuovo 3" xfId="984" xr:uid="{00000000-0005-0000-0000-00005C040000}"/>
    <cellStyle name="Nuovo 3 2" xfId="985" xr:uid="{00000000-0005-0000-0000-00005D040000}"/>
    <cellStyle name="Nuovo 3 3" xfId="986" xr:uid="{00000000-0005-0000-0000-00005E040000}"/>
    <cellStyle name="Nuovo 3 3 2" xfId="987" xr:uid="{00000000-0005-0000-0000-00005F040000}"/>
    <cellStyle name="Nuovo 3 4" xfId="988" xr:uid="{00000000-0005-0000-0000-000060040000}"/>
    <cellStyle name="Nuovo 3 5" xfId="989" xr:uid="{00000000-0005-0000-0000-000061040000}"/>
    <cellStyle name="Nuovo 30" xfId="990" xr:uid="{00000000-0005-0000-0000-000062040000}"/>
    <cellStyle name="Nuovo 30 2" xfId="991" xr:uid="{00000000-0005-0000-0000-000063040000}"/>
    <cellStyle name="Nuovo 30 3" xfId="992" xr:uid="{00000000-0005-0000-0000-000064040000}"/>
    <cellStyle name="Nuovo 30 3 2" xfId="993" xr:uid="{00000000-0005-0000-0000-000065040000}"/>
    <cellStyle name="Nuovo 30 4" xfId="994" xr:uid="{00000000-0005-0000-0000-000066040000}"/>
    <cellStyle name="Nuovo 30 5" xfId="995" xr:uid="{00000000-0005-0000-0000-000067040000}"/>
    <cellStyle name="Nuovo 31" xfId="996" xr:uid="{00000000-0005-0000-0000-000068040000}"/>
    <cellStyle name="Nuovo 31 2" xfId="997" xr:uid="{00000000-0005-0000-0000-000069040000}"/>
    <cellStyle name="Nuovo 31 3" xfId="998" xr:uid="{00000000-0005-0000-0000-00006A040000}"/>
    <cellStyle name="Nuovo 31 3 2" xfId="999" xr:uid="{00000000-0005-0000-0000-00006B040000}"/>
    <cellStyle name="Nuovo 31 4" xfId="1000" xr:uid="{00000000-0005-0000-0000-00006C040000}"/>
    <cellStyle name="Nuovo 31 5" xfId="1001" xr:uid="{00000000-0005-0000-0000-00006D040000}"/>
    <cellStyle name="Nuovo 32" xfId="1002" xr:uid="{00000000-0005-0000-0000-00006E040000}"/>
    <cellStyle name="Nuovo 32 2" xfId="1003" xr:uid="{00000000-0005-0000-0000-00006F040000}"/>
    <cellStyle name="Nuovo 32 3" xfId="1004" xr:uid="{00000000-0005-0000-0000-000070040000}"/>
    <cellStyle name="Nuovo 32 3 2" xfId="1005" xr:uid="{00000000-0005-0000-0000-000071040000}"/>
    <cellStyle name="Nuovo 32 4" xfId="1006" xr:uid="{00000000-0005-0000-0000-000072040000}"/>
    <cellStyle name="Nuovo 32 5" xfId="1007" xr:uid="{00000000-0005-0000-0000-000073040000}"/>
    <cellStyle name="Nuovo 33" xfId="1008" xr:uid="{00000000-0005-0000-0000-000074040000}"/>
    <cellStyle name="Nuovo 33 2" xfId="1009" xr:uid="{00000000-0005-0000-0000-000075040000}"/>
    <cellStyle name="Nuovo 33 3" xfId="1010" xr:uid="{00000000-0005-0000-0000-000076040000}"/>
    <cellStyle name="Nuovo 33 3 2" xfId="1011" xr:uid="{00000000-0005-0000-0000-000077040000}"/>
    <cellStyle name="Nuovo 33 4" xfId="1012" xr:uid="{00000000-0005-0000-0000-000078040000}"/>
    <cellStyle name="Nuovo 33 5" xfId="1013" xr:uid="{00000000-0005-0000-0000-000079040000}"/>
    <cellStyle name="Nuovo 34" xfId="1014" xr:uid="{00000000-0005-0000-0000-00007A040000}"/>
    <cellStyle name="Nuovo 34 2" xfId="1015" xr:uid="{00000000-0005-0000-0000-00007B040000}"/>
    <cellStyle name="Nuovo 34 3" xfId="1016" xr:uid="{00000000-0005-0000-0000-00007C040000}"/>
    <cellStyle name="Nuovo 34 3 2" xfId="1017" xr:uid="{00000000-0005-0000-0000-00007D040000}"/>
    <cellStyle name="Nuovo 34 4" xfId="1018" xr:uid="{00000000-0005-0000-0000-00007E040000}"/>
    <cellStyle name="Nuovo 34 5" xfId="1019" xr:uid="{00000000-0005-0000-0000-00007F040000}"/>
    <cellStyle name="Nuovo 35" xfId="1020" xr:uid="{00000000-0005-0000-0000-000080040000}"/>
    <cellStyle name="Nuovo 35 2" xfId="1021" xr:uid="{00000000-0005-0000-0000-000081040000}"/>
    <cellStyle name="Nuovo 35 3" xfId="1022" xr:uid="{00000000-0005-0000-0000-000082040000}"/>
    <cellStyle name="Nuovo 35 3 2" xfId="1023" xr:uid="{00000000-0005-0000-0000-000083040000}"/>
    <cellStyle name="Nuovo 35 4" xfId="1024" xr:uid="{00000000-0005-0000-0000-000084040000}"/>
    <cellStyle name="Nuovo 35 5" xfId="1025" xr:uid="{00000000-0005-0000-0000-000085040000}"/>
    <cellStyle name="Nuovo 36" xfId="1026" xr:uid="{00000000-0005-0000-0000-000086040000}"/>
    <cellStyle name="Nuovo 36 2" xfId="1027" xr:uid="{00000000-0005-0000-0000-000087040000}"/>
    <cellStyle name="Nuovo 36 3" xfId="1028" xr:uid="{00000000-0005-0000-0000-000088040000}"/>
    <cellStyle name="Nuovo 36 3 2" xfId="1029" xr:uid="{00000000-0005-0000-0000-000089040000}"/>
    <cellStyle name="Nuovo 36 4" xfId="1030" xr:uid="{00000000-0005-0000-0000-00008A040000}"/>
    <cellStyle name="Nuovo 36 5" xfId="1031" xr:uid="{00000000-0005-0000-0000-00008B040000}"/>
    <cellStyle name="Nuovo 37" xfId="1032" xr:uid="{00000000-0005-0000-0000-00008C040000}"/>
    <cellStyle name="Nuovo 37 2" xfId="1033" xr:uid="{00000000-0005-0000-0000-00008D040000}"/>
    <cellStyle name="Nuovo 37 3" xfId="1034" xr:uid="{00000000-0005-0000-0000-00008E040000}"/>
    <cellStyle name="Nuovo 37 3 2" xfId="1035" xr:uid="{00000000-0005-0000-0000-00008F040000}"/>
    <cellStyle name="Nuovo 37 4" xfId="1036" xr:uid="{00000000-0005-0000-0000-000090040000}"/>
    <cellStyle name="Nuovo 37 5" xfId="1037" xr:uid="{00000000-0005-0000-0000-000091040000}"/>
    <cellStyle name="Nuovo 38" xfId="1038" xr:uid="{00000000-0005-0000-0000-000092040000}"/>
    <cellStyle name="Nuovo 38 2" xfId="1039" xr:uid="{00000000-0005-0000-0000-000093040000}"/>
    <cellStyle name="Nuovo 38 3" xfId="1040" xr:uid="{00000000-0005-0000-0000-000094040000}"/>
    <cellStyle name="Nuovo 38 3 2" xfId="1041" xr:uid="{00000000-0005-0000-0000-000095040000}"/>
    <cellStyle name="Nuovo 38 4" xfId="1042" xr:uid="{00000000-0005-0000-0000-000096040000}"/>
    <cellStyle name="Nuovo 38 5" xfId="1043" xr:uid="{00000000-0005-0000-0000-000097040000}"/>
    <cellStyle name="Nuovo 39" xfId="1044" xr:uid="{00000000-0005-0000-0000-000098040000}"/>
    <cellStyle name="Nuovo 39 2" xfId="1045" xr:uid="{00000000-0005-0000-0000-000099040000}"/>
    <cellStyle name="Nuovo 39 3" xfId="1046" xr:uid="{00000000-0005-0000-0000-00009A040000}"/>
    <cellStyle name="Nuovo 39 3 2" xfId="1047" xr:uid="{00000000-0005-0000-0000-00009B040000}"/>
    <cellStyle name="Nuovo 39 4" xfId="1048" xr:uid="{00000000-0005-0000-0000-00009C040000}"/>
    <cellStyle name="Nuovo 39 5" xfId="1049" xr:uid="{00000000-0005-0000-0000-00009D040000}"/>
    <cellStyle name="Nuovo 4" xfId="1050" xr:uid="{00000000-0005-0000-0000-00009E040000}"/>
    <cellStyle name="Nuovo 4 2" xfId="1051" xr:uid="{00000000-0005-0000-0000-00009F040000}"/>
    <cellStyle name="Nuovo 4 3" xfId="1052" xr:uid="{00000000-0005-0000-0000-0000A0040000}"/>
    <cellStyle name="Nuovo 4 3 2" xfId="1053" xr:uid="{00000000-0005-0000-0000-0000A1040000}"/>
    <cellStyle name="Nuovo 4 4" xfId="1054" xr:uid="{00000000-0005-0000-0000-0000A2040000}"/>
    <cellStyle name="Nuovo 4 5" xfId="1055" xr:uid="{00000000-0005-0000-0000-0000A3040000}"/>
    <cellStyle name="Nuovo 40" xfId="1056" xr:uid="{00000000-0005-0000-0000-0000A4040000}"/>
    <cellStyle name="Nuovo 40 2" xfId="1057" xr:uid="{00000000-0005-0000-0000-0000A5040000}"/>
    <cellStyle name="Nuovo 40 3" xfId="1058" xr:uid="{00000000-0005-0000-0000-0000A6040000}"/>
    <cellStyle name="Nuovo 40 3 2" xfId="1059" xr:uid="{00000000-0005-0000-0000-0000A7040000}"/>
    <cellStyle name="Nuovo 40 4" xfId="1060" xr:uid="{00000000-0005-0000-0000-0000A8040000}"/>
    <cellStyle name="Nuovo 40 5" xfId="1061" xr:uid="{00000000-0005-0000-0000-0000A9040000}"/>
    <cellStyle name="Nuovo 41" xfId="1062" xr:uid="{00000000-0005-0000-0000-0000AA040000}"/>
    <cellStyle name="Nuovo 41 2" xfId="1063" xr:uid="{00000000-0005-0000-0000-0000AB040000}"/>
    <cellStyle name="Nuovo 41 3" xfId="1064" xr:uid="{00000000-0005-0000-0000-0000AC040000}"/>
    <cellStyle name="Nuovo 41 3 2" xfId="1065" xr:uid="{00000000-0005-0000-0000-0000AD040000}"/>
    <cellStyle name="Nuovo 41 4" xfId="1066" xr:uid="{00000000-0005-0000-0000-0000AE040000}"/>
    <cellStyle name="Nuovo 41 5" xfId="1067" xr:uid="{00000000-0005-0000-0000-0000AF040000}"/>
    <cellStyle name="Nuovo 42" xfId="1068" xr:uid="{00000000-0005-0000-0000-0000B0040000}"/>
    <cellStyle name="Nuovo 42 2" xfId="1069" xr:uid="{00000000-0005-0000-0000-0000B1040000}"/>
    <cellStyle name="Nuovo 42 3" xfId="1070" xr:uid="{00000000-0005-0000-0000-0000B2040000}"/>
    <cellStyle name="Nuovo 42 3 2" xfId="1071" xr:uid="{00000000-0005-0000-0000-0000B3040000}"/>
    <cellStyle name="Nuovo 42 4" xfId="1072" xr:uid="{00000000-0005-0000-0000-0000B4040000}"/>
    <cellStyle name="Nuovo 42 5" xfId="1073" xr:uid="{00000000-0005-0000-0000-0000B5040000}"/>
    <cellStyle name="Nuovo 43" xfId="1074" xr:uid="{00000000-0005-0000-0000-0000B6040000}"/>
    <cellStyle name="Nuovo 43 2" xfId="1075" xr:uid="{00000000-0005-0000-0000-0000B7040000}"/>
    <cellStyle name="Nuovo 43 3" xfId="1076" xr:uid="{00000000-0005-0000-0000-0000B8040000}"/>
    <cellStyle name="Nuovo 43 3 2" xfId="1077" xr:uid="{00000000-0005-0000-0000-0000B9040000}"/>
    <cellStyle name="Nuovo 43 4" xfId="1078" xr:uid="{00000000-0005-0000-0000-0000BA040000}"/>
    <cellStyle name="Nuovo 43 5" xfId="1079" xr:uid="{00000000-0005-0000-0000-0000BB040000}"/>
    <cellStyle name="Nuovo 44" xfId="1080" xr:uid="{00000000-0005-0000-0000-0000BC040000}"/>
    <cellStyle name="Nuovo 44 2" xfId="1081" xr:uid="{00000000-0005-0000-0000-0000BD040000}"/>
    <cellStyle name="Nuovo 44 3" xfId="1082" xr:uid="{00000000-0005-0000-0000-0000BE040000}"/>
    <cellStyle name="Nuovo 44 3 2" xfId="1083" xr:uid="{00000000-0005-0000-0000-0000BF040000}"/>
    <cellStyle name="Nuovo 44 4" xfId="1084" xr:uid="{00000000-0005-0000-0000-0000C0040000}"/>
    <cellStyle name="Nuovo 44 5" xfId="1085" xr:uid="{00000000-0005-0000-0000-0000C1040000}"/>
    <cellStyle name="Nuovo 45" xfId="1086" xr:uid="{00000000-0005-0000-0000-0000C2040000}"/>
    <cellStyle name="Nuovo 46" xfId="1087" xr:uid="{00000000-0005-0000-0000-0000C3040000}"/>
    <cellStyle name="Nuovo 46 2" xfId="1088" xr:uid="{00000000-0005-0000-0000-0000C4040000}"/>
    <cellStyle name="Nuovo 47" xfId="1089" xr:uid="{00000000-0005-0000-0000-0000C5040000}"/>
    <cellStyle name="Nuovo 48" xfId="1090" xr:uid="{00000000-0005-0000-0000-0000C6040000}"/>
    <cellStyle name="Nuovo 5" xfId="1091" xr:uid="{00000000-0005-0000-0000-0000C7040000}"/>
    <cellStyle name="Nuovo 5 2" xfId="1092" xr:uid="{00000000-0005-0000-0000-0000C8040000}"/>
    <cellStyle name="Nuovo 5 3" xfId="1093" xr:uid="{00000000-0005-0000-0000-0000C9040000}"/>
    <cellStyle name="Nuovo 5 3 2" xfId="1094" xr:uid="{00000000-0005-0000-0000-0000CA040000}"/>
    <cellStyle name="Nuovo 5 4" xfId="1095" xr:uid="{00000000-0005-0000-0000-0000CB040000}"/>
    <cellStyle name="Nuovo 5 5" xfId="1096" xr:uid="{00000000-0005-0000-0000-0000CC040000}"/>
    <cellStyle name="Nuovo 6" xfId="1097" xr:uid="{00000000-0005-0000-0000-0000CD040000}"/>
    <cellStyle name="Nuovo 6 2" xfId="1098" xr:uid="{00000000-0005-0000-0000-0000CE040000}"/>
    <cellStyle name="Nuovo 6 3" xfId="1099" xr:uid="{00000000-0005-0000-0000-0000CF040000}"/>
    <cellStyle name="Nuovo 6 3 2" xfId="1100" xr:uid="{00000000-0005-0000-0000-0000D0040000}"/>
    <cellStyle name="Nuovo 6 4" xfId="1101" xr:uid="{00000000-0005-0000-0000-0000D1040000}"/>
    <cellStyle name="Nuovo 6 5" xfId="1102" xr:uid="{00000000-0005-0000-0000-0000D2040000}"/>
    <cellStyle name="Nuovo 7" xfId="1103" xr:uid="{00000000-0005-0000-0000-0000D3040000}"/>
    <cellStyle name="Nuovo 7 2" xfId="1104" xr:uid="{00000000-0005-0000-0000-0000D4040000}"/>
    <cellStyle name="Nuovo 7 3" xfId="1105" xr:uid="{00000000-0005-0000-0000-0000D5040000}"/>
    <cellStyle name="Nuovo 7 3 2" xfId="1106" xr:uid="{00000000-0005-0000-0000-0000D6040000}"/>
    <cellStyle name="Nuovo 7 4" xfId="1107" xr:uid="{00000000-0005-0000-0000-0000D7040000}"/>
    <cellStyle name="Nuovo 7 5" xfId="1108" xr:uid="{00000000-0005-0000-0000-0000D8040000}"/>
    <cellStyle name="Nuovo 8" xfId="1109" xr:uid="{00000000-0005-0000-0000-0000D9040000}"/>
    <cellStyle name="Nuovo 8 2" xfId="1110" xr:uid="{00000000-0005-0000-0000-0000DA040000}"/>
    <cellStyle name="Nuovo 8 3" xfId="1111" xr:uid="{00000000-0005-0000-0000-0000DB040000}"/>
    <cellStyle name="Nuovo 8 3 2" xfId="1112" xr:uid="{00000000-0005-0000-0000-0000DC040000}"/>
    <cellStyle name="Nuovo 8 4" xfId="1113" xr:uid="{00000000-0005-0000-0000-0000DD040000}"/>
    <cellStyle name="Nuovo 8 5" xfId="1114" xr:uid="{00000000-0005-0000-0000-0000DE040000}"/>
    <cellStyle name="Nuovo 9" xfId="1115" xr:uid="{00000000-0005-0000-0000-0000DF040000}"/>
    <cellStyle name="Nuovo 9 2" xfId="1116" xr:uid="{00000000-0005-0000-0000-0000E0040000}"/>
    <cellStyle name="Nuovo 9 3" xfId="1117" xr:uid="{00000000-0005-0000-0000-0000E1040000}"/>
    <cellStyle name="Nuovo 9 3 2" xfId="1118" xr:uid="{00000000-0005-0000-0000-0000E2040000}"/>
    <cellStyle name="Nuovo 9 4" xfId="1119" xr:uid="{00000000-0005-0000-0000-0000E3040000}"/>
    <cellStyle name="Nuovo 9 5" xfId="1120" xr:uid="{00000000-0005-0000-0000-0000E4040000}"/>
    <cellStyle name="Output 2" xfId="1121" xr:uid="{00000000-0005-0000-0000-0000E5040000}"/>
    <cellStyle name="Percen - Type1" xfId="1122" xr:uid="{00000000-0005-0000-0000-0000E6040000}"/>
    <cellStyle name="Percent 2" xfId="1123" xr:uid="{00000000-0005-0000-0000-0000E7040000}"/>
    <cellStyle name="Percent 3" xfId="1124" xr:uid="{00000000-0005-0000-0000-0000E8040000}"/>
    <cellStyle name="Percent 3 2" xfId="1125" xr:uid="{00000000-0005-0000-0000-0000E9040000}"/>
    <cellStyle name="Percent 3 3" xfId="1126" xr:uid="{00000000-0005-0000-0000-0000EA040000}"/>
    <cellStyle name="Percent 3 3 2" xfId="1127" xr:uid="{00000000-0005-0000-0000-0000EB040000}"/>
    <cellStyle name="Percent 3 4" xfId="1128" xr:uid="{00000000-0005-0000-0000-0000EC040000}"/>
    <cellStyle name="Percent 3 5" xfId="1677" xr:uid="{00000000-0005-0000-0000-0000ED040000}"/>
    <cellStyle name="Percent 4" xfId="1129" xr:uid="{00000000-0005-0000-0000-0000EE040000}"/>
    <cellStyle name="Percent 5" xfId="1130" xr:uid="{00000000-0005-0000-0000-0000EF040000}"/>
    <cellStyle name="Percentuale 10" xfId="1131" xr:uid="{00000000-0005-0000-0000-0000F0040000}"/>
    <cellStyle name="Percentuale 10 2" xfId="1132" xr:uid="{00000000-0005-0000-0000-0000F1040000}"/>
    <cellStyle name="Percentuale 10 3" xfId="1133" xr:uid="{00000000-0005-0000-0000-0000F2040000}"/>
    <cellStyle name="Percentuale 10 3 2" xfId="1134" xr:uid="{00000000-0005-0000-0000-0000F3040000}"/>
    <cellStyle name="Percentuale 10 4" xfId="1135" xr:uid="{00000000-0005-0000-0000-0000F4040000}"/>
    <cellStyle name="Percentuale 10 5" xfId="1136" xr:uid="{00000000-0005-0000-0000-0000F5040000}"/>
    <cellStyle name="Percentuale 11" xfId="1137" xr:uid="{00000000-0005-0000-0000-0000F6040000}"/>
    <cellStyle name="Percentuale 11 2" xfId="1138" xr:uid="{00000000-0005-0000-0000-0000F7040000}"/>
    <cellStyle name="Percentuale 11 3" xfId="1139" xr:uid="{00000000-0005-0000-0000-0000F8040000}"/>
    <cellStyle name="Percentuale 11 3 2" xfId="1140" xr:uid="{00000000-0005-0000-0000-0000F9040000}"/>
    <cellStyle name="Percentuale 11 4" xfId="1141" xr:uid="{00000000-0005-0000-0000-0000FA040000}"/>
    <cellStyle name="Percentuale 11 5" xfId="1142" xr:uid="{00000000-0005-0000-0000-0000FB040000}"/>
    <cellStyle name="Percentuale 12" xfId="1143" xr:uid="{00000000-0005-0000-0000-0000FC040000}"/>
    <cellStyle name="Percentuale 12 2" xfId="1144" xr:uid="{00000000-0005-0000-0000-0000FD040000}"/>
    <cellStyle name="Percentuale 12 3" xfId="1145" xr:uid="{00000000-0005-0000-0000-0000FE040000}"/>
    <cellStyle name="Percentuale 12 3 2" xfId="1146" xr:uid="{00000000-0005-0000-0000-0000FF040000}"/>
    <cellStyle name="Percentuale 12 4" xfId="1147" xr:uid="{00000000-0005-0000-0000-000000050000}"/>
    <cellStyle name="Percentuale 12 5" xfId="1148" xr:uid="{00000000-0005-0000-0000-000001050000}"/>
    <cellStyle name="Percentuale 13" xfId="1149" xr:uid="{00000000-0005-0000-0000-000002050000}"/>
    <cellStyle name="Percentuale 13 2" xfId="1150" xr:uid="{00000000-0005-0000-0000-000003050000}"/>
    <cellStyle name="Percentuale 13 3" xfId="1151" xr:uid="{00000000-0005-0000-0000-000004050000}"/>
    <cellStyle name="Percentuale 13 3 2" xfId="1152" xr:uid="{00000000-0005-0000-0000-000005050000}"/>
    <cellStyle name="Percentuale 13 4" xfId="1153" xr:uid="{00000000-0005-0000-0000-000006050000}"/>
    <cellStyle name="Percentuale 13 5" xfId="1154" xr:uid="{00000000-0005-0000-0000-000007050000}"/>
    <cellStyle name="Percentuale 14" xfId="1155" xr:uid="{00000000-0005-0000-0000-000008050000}"/>
    <cellStyle name="Percentuale 14 2" xfId="1156" xr:uid="{00000000-0005-0000-0000-000009050000}"/>
    <cellStyle name="Percentuale 14 3" xfId="1157" xr:uid="{00000000-0005-0000-0000-00000A050000}"/>
    <cellStyle name="Percentuale 14 3 2" xfId="1158" xr:uid="{00000000-0005-0000-0000-00000B050000}"/>
    <cellStyle name="Percentuale 14 4" xfId="1159" xr:uid="{00000000-0005-0000-0000-00000C050000}"/>
    <cellStyle name="Percentuale 14 5" xfId="1160" xr:uid="{00000000-0005-0000-0000-00000D050000}"/>
    <cellStyle name="Percentuale 15" xfId="1161" xr:uid="{00000000-0005-0000-0000-00000E050000}"/>
    <cellStyle name="Percentuale 15 2" xfId="1162" xr:uid="{00000000-0005-0000-0000-00000F050000}"/>
    <cellStyle name="Percentuale 15 3" xfId="1163" xr:uid="{00000000-0005-0000-0000-000010050000}"/>
    <cellStyle name="Percentuale 15 3 2" xfId="1164" xr:uid="{00000000-0005-0000-0000-000011050000}"/>
    <cellStyle name="Percentuale 15 4" xfId="1165" xr:uid="{00000000-0005-0000-0000-000012050000}"/>
    <cellStyle name="Percentuale 15 5" xfId="1166" xr:uid="{00000000-0005-0000-0000-000013050000}"/>
    <cellStyle name="Percentuale 16" xfId="1167" xr:uid="{00000000-0005-0000-0000-000014050000}"/>
    <cellStyle name="Percentuale 16 2" xfId="1168" xr:uid="{00000000-0005-0000-0000-000015050000}"/>
    <cellStyle name="Percentuale 16 3" xfId="1169" xr:uid="{00000000-0005-0000-0000-000016050000}"/>
    <cellStyle name="Percentuale 16 3 2" xfId="1170" xr:uid="{00000000-0005-0000-0000-000017050000}"/>
    <cellStyle name="Percentuale 16 4" xfId="1171" xr:uid="{00000000-0005-0000-0000-000018050000}"/>
    <cellStyle name="Percentuale 16 5" xfId="1172" xr:uid="{00000000-0005-0000-0000-000019050000}"/>
    <cellStyle name="Percentuale 17" xfId="1173" xr:uid="{00000000-0005-0000-0000-00001A050000}"/>
    <cellStyle name="Percentuale 17 2" xfId="1174" xr:uid="{00000000-0005-0000-0000-00001B050000}"/>
    <cellStyle name="Percentuale 17 3" xfId="1175" xr:uid="{00000000-0005-0000-0000-00001C050000}"/>
    <cellStyle name="Percentuale 17 3 2" xfId="1176" xr:uid="{00000000-0005-0000-0000-00001D050000}"/>
    <cellStyle name="Percentuale 17 4" xfId="1177" xr:uid="{00000000-0005-0000-0000-00001E050000}"/>
    <cellStyle name="Percentuale 17 5" xfId="1178" xr:uid="{00000000-0005-0000-0000-00001F050000}"/>
    <cellStyle name="Percentuale 18" xfId="1179" xr:uid="{00000000-0005-0000-0000-000020050000}"/>
    <cellStyle name="Percentuale 18 2" xfId="1180" xr:uid="{00000000-0005-0000-0000-000021050000}"/>
    <cellStyle name="Percentuale 18 3" xfId="1181" xr:uid="{00000000-0005-0000-0000-000022050000}"/>
    <cellStyle name="Percentuale 18 3 2" xfId="1182" xr:uid="{00000000-0005-0000-0000-000023050000}"/>
    <cellStyle name="Percentuale 18 4" xfId="1183" xr:uid="{00000000-0005-0000-0000-000024050000}"/>
    <cellStyle name="Percentuale 18 5" xfId="1184" xr:uid="{00000000-0005-0000-0000-000025050000}"/>
    <cellStyle name="Percentuale 19" xfId="1185" xr:uid="{00000000-0005-0000-0000-000026050000}"/>
    <cellStyle name="Percentuale 19 2" xfId="1186" xr:uid="{00000000-0005-0000-0000-000027050000}"/>
    <cellStyle name="Percentuale 19 3" xfId="1187" xr:uid="{00000000-0005-0000-0000-000028050000}"/>
    <cellStyle name="Percentuale 19 3 2" xfId="1188" xr:uid="{00000000-0005-0000-0000-000029050000}"/>
    <cellStyle name="Percentuale 19 4" xfId="1189" xr:uid="{00000000-0005-0000-0000-00002A050000}"/>
    <cellStyle name="Percentuale 19 5" xfId="1190" xr:uid="{00000000-0005-0000-0000-00002B050000}"/>
    <cellStyle name="Percentuale 2" xfId="1191" xr:uid="{00000000-0005-0000-0000-00002C050000}"/>
    <cellStyle name="Percentuale 2 2" xfId="1192" xr:uid="{00000000-0005-0000-0000-00002D050000}"/>
    <cellStyle name="Percentuale 2 3" xfId="1193" xr:uid="{00000000-0005-0000-0000-00002E050000}"/>
    <cellStyle name="Percentuale 2 3 2" xfId="1194" xr:uid="{00000000-0005-0000-0000-00002F050000}"/>
    <cellStyle name="Percentuale 2 4" xfId="1195" xr:uid="{00000000-0005-0000-0000-000030050000}"/>
    <cellStyle name="Percentuale 2 5" xfId="1196" xr:uid="{00000000-0005-0000-0000-000031050000}"/>
    <cellStyle name="Percentuale 20" xfId="1197" xr:uid="{00000000-0005-0000-0000-000032050000}"/>
    <cellStyle name="Percentuale 20 2" xfId="1198" xr:uid="{00000000-0005-0000-0000-000033050000}"/>
    <cellStyle name="Percentuale 20 3" xfId="1199" xr:uid="{00000000-0005-0000-0000-000034050000}"/>
    <cellStyle name="Percentuale 20 3 2" xfId="1200" xr:uid="{00000000-0005-0000-0000-000035050000}"/>
    <cellStyle name="Percentuale 20 4" xfId="1201" xr:uid="{00000000-0005-0000-0000-000036050000}"/>
    <cellStyle name="Percentuale 20 5" xfId="1202" xr:uid="{00000000-0005-0000-0000-000037050000}"/>
    <cellStyle name="Percentuale 21" xfId="1203" xr:uid="{00000000-0005-0000-0000-000038050000}"/>
    <cellStyle name="Percentuale 21 2" xfId="1204" xr:uid="{00000000-0005-0000-0000-000039050000}"/>
    <cellStyle name="Percentuale 21 3" xfId="1205" xr:uid="{00000000-0005-0000-0000-00003A050000}"/>
    <cellStyle name="Percentuale 21 3 2" xfId="1206" xr:uid="{00000000-0005-0000-0000-00003B050000}"/>
    <cellStyle name="Percentuale 21 4" xfId="1207" xr:uid="{00000000-0005-0000-0000-00003C050000}"/>
    <cellStyle name="Percentuale 21 5" xfId="1208" xr:uid="{00000000-0005-0000-0000-00003D050000}"/>
    <cellStyle name="Percentuale 22" xfId="1209" xr:uid="{00000000-0005-0000-0000-00003E050000}"/>
    <cellStyle name="Percentuale 22 2" xfId="1210" xr:uid="{00000000-0005-0000-0000-00003F050000}"/>
    <cellStyle name="Percentuale 22 3" xfId="1211" xr:uid="{00000000-0005-0000-0000-000040050000}"/>
    <cellStyle name="Percentuale 22 3 2" xfId="1212" xr:uid="{00000000-0005-0000-0000-000041050000}"/>
    <cellStyle name="Percentuale 22 4" xfId="1213" xr:uid="{00000000-0005-0000-0000-000042050000}"/>
    <cellStyle name="Percentuale 22 5" xfId="1214" xr:uid="{00000000-0005-0000-0000-000043050000}"/>
    <cellStyle name="Percentuale 23" xfId="1215" xr:uid="{00000000-0005-0000-0000-000044050000}"/>
    <cellStyle name="Percentuale 23 2" xfId="1216" xr:uid="{00000000-0005-0000-0000-000045050000}"/>
    <cellStyle name="Percentuale 23 3" xfId="1217" xr:uid="{00000000-0005-0000-0000-000046050000}"/>
    <cellStyle name="Percentuale 23 3 2" xfId="1218" xr:uid="{00000000-0005-0000-0000-000047050000}"/>
    <cellStyle name="Percentuale 23 4" xfId="1219" xr:uid="{00000000-0005-0000-0000-000048050000}"/>
    <cellStyle name="Percentuale 23 5" xfId="1220" xr:uid="{00000000-0005-0000-0000-000049050000}"/>
    <cellStyle name="Percentuale 24" xfId="1221" xr:uid="{00000000-0005-0000-0000-00004A050000}"/>
    <cellStyle name="Percentuale 24 2" xfId="1222" xr:uid="{00000000-0005-0000-0000-00004B050000}"/>
    <cellStyle name="Percentuale 24 3" xfId="1223" xr:uid="{00000000-0005-0000-0000-00004C050000}"/>
    <cellStyle name="Percentuale 24 3 2" xfId="1224" xr:uid="{00000000-0005-0000-0000-00004D050000}"/>
    <cellStyle name="Percentuale 24 4" xfId="1225" xr:uid="{00000000-0005-0000-0000-00004E050000}"/>
    <cellStyle name="Percentuale 24 5" xfId="1226" xr:uid="{00000000-0005-0000-0000-00004F050000}"/>
    <cellStyle name="Percentuale 25" xfId="1227" xr:uid="{00000000-0005-0000-0000-000050050000}"/>
    <cellStyle name="Percentuale 25 2" xfId="1228" xr:uid="{00000000-0005-0000-0000-000051050000}"/>
    <cellStyle name="Percentuale 25 3" xfId="1229" xr:uid="{00000000-0005-0000-0000-000052050000}"/>
    <cellStyle name="Percentuale 25 3 2" xfId="1230" xr:uid="{00000000-0005-0000-0000-000053050000}"/>
    <cellStyle name="Percentuale 25 4" xfId="1231" xr:uid="{00000000-0005-0000-0000-000054050000}"/>
    <cellStyle name="Percentuale 25 5" xfId="1232" xr:uid="{00000000-0005-0000-0000-000055050000}"/>
    <cellStyle name="Percentuale 26" xfId="1233" xr:uid="{00000000-0005-0000-0000-000056050000}"/>
    <cellStyle name="Percentuale 26 2" xfId="1234" xr:uid="{00000000-0005-0000-0000-000057050000}"/>
    <cellStyle name="Percentuale 26 3" xfId="1235" xr:uid="{00000000-0005-0000-0000-000058050000}"/>
    <cellStyle name="Percentuale 26 3 2" xfId="1236" xr:uid="{00000000-0005-0000-0000-000059050000}"/>
    <cellStyle name="Percentuale 26 4" xfId="1237" xr:uid="{00000000-0005-0000-0000-00005A050000}"/>
    <cellStyle name="Percentuale 26 5" xfId="1238" xr:uid="{00000000-0005-0000-0000-00005B050000}"/>
    <cellStyle name="Percentuale 27" xfId="1239" xr:uid="{00000000-0005-0000-0000-00005C050000}"/>
    <cellStyle name="Percentuale 27 2" xfId="1240" xr:uid="{00000000-0005-0000-0000-00005D050000}"/>
    <cellStyle name="Percentuale 27 3" xfId="1241" xr:uid="{00000000-0005-0000-0000-00005E050000}"/>
    <cellStyle name="Percentuale 27 3 2" xfId="1242" xr:uid="{00000000-0005-0000-0000-00005F050000}"/>
    <cellStyle name="Percentuale 27 4" xfId="1243" xr:uid="{00000000-0005-0000-0000-000060050000}"/>
    <cellStyle name="Percentuale 27 5" xfId="1244" xr:uid="{00000000-0005-0000-0000-000061050000}"/>
    <cellStyle name="Percentuale 28" xfId="1245" xr:uid="{00000000-0005-0000-0000-000062050000}"/>
    <cellStyle name="Percentuale 28 2" xfId="1246" xr:uid="{00000000-0005-0000-0000-000063050000}"/>
    <cellStyle name="Percentuale 28 3" xfId="1247" xr:uid="{00000000-0005-0000-0000-000064050000}"/>
    <cellStyle name="Percentuale 28 3 2" xfId="1248" xr:uid="{00000000-0005-0000-0000-000065050000}"/>
    <cellStyle name="Percentuale 28 4" xfId="1249" xr:uid="{00000000-0005-0000-0000-000066050000}"/>
    <cellStyle name="Percentuale 28 5" xfId="1250" xr:uid="{00000000-0005-0000-0000-000067050000}"/>
    <cellStyle name="Percentuale 29" xfId="1251" xr:uid="{00000000-0005-0000-0000-000068050000}"/>
    <cellStyle name="Percentuale 29 2" xfId="1252" xr:uid="{00000000-0005-0000-0000-000069050000}"/>
    <cellStyle name="Percentuale 29 3" xfId="1253" xr:uid="{00000000-0005-0000-0000-00006A050000}"/>
    <cellStyle name="Percentuale 29 3 2" xfId="1254" xr:uid="{00000000-0005-0000-0000-00006B050000}"/>
    <cellStyle name="Percentuale 29 4" xfId="1255" xr:uid="{00000000-0005-0000-0000-00006C050000}"/>
    <cellStyle name="Percentuale 29 5" xfId="1256" xr:uid="{00000000-0005-0000-0000-00006D050000}"/>
    <cellStyle name="Percentuale 3" xfId="1257" xr:uid="{00000000-0005-0000-0000-00006E050000}"/>
    <cellStyle name="Percentuale 3 2" xfId="1258" xr:uid="{00000000-0005-0000-0000-00006F050000}"/>
    <cellStyle name="Percentuale 3 3" xfId="1259" xr:uid="{00000000-0005-0000-0000-000070050000}"/>
    <cellStyle name="Percentuale 3 3 2" xfId="1260" xr:uid="{00000000-0005-0000-0000-000071050000}"/>
    <cellStyle name="Percentuale 3 4" xfId="1261" xr:uid="{00000000-0005-0000-0000-000072050000}"/>
    <cellStyle name="Percentuale 3 5" xfId="1262" xr:uid="{00000000-0005-0000-0000-000073050000}"/>
    <cellStyle name="Percentuale 30" xfId="1263" xr:uid="{00000000-0005-0000-0000-000074050000}"/>
    <cellStyle name="Percentuale 30 2" xfId="1264" xr:uid="{00000000-0005-0000-0000-000075050000}"/>
    <cellStyle name="Percentuale 30 3" xfId="1265" xr:uid="{00000000-0005-0000-0000-000076050000}"/>
    <cellStyle name="Percentuale 30 3 2" xfId="1266" xr:uid="{00000000-0005-0000-0000-000077050000}"/>
    <cellStyle name="Percentuale 30 4" xfId="1267" xr:uid="{00000000-0005-0000-0000-000078050000}"/>
    <cellStyle name="Percentuale 30 5" xfId="1268" xr:uid="{00000000-0005-0000-0000-000079050000}"/>
    <cellStyle name="Percentuale 31" xfId="1269" xr:uid="{00000000-0005-0000-0000-00007A050000}"/>
    <cellStyle name="Percentuale 31 2" xfId="1270" xr:uid="{00000000-0005-0000-0000-00007B050000}"/>
    <cellStyle name="Percentuale 31 3" xfId="1271" xr:uid="{00000000-0005-0000-0000-00007C050000}"/>
    <cellStyle name="Percentuale 31 3 2" xfId="1272" xr:uid="{00000000-0005-0000-0000-00007D050000}"/>
    <cellStyle name="Percentuale 31 4" xfId="1273" xr:uid="{00000000-0005-0000-0000-00007E050000}"/>
    <cellStyle name="Percentuale 31 5" xfId="1274" xr:uid="{00000000-0005-0000-0000-00007F050000}"/>
    <cellStyle name="Percentuale 32" xfId="1275" xr:uid="{00000000-0005-0000-0000-000080050000}"/>
    <cellStyle name="Percentuale 32 2" xfId="1276" xr:uid="{00000000-0005-0000-0000-000081050000}"/>
    <cellStyle name="Percentuale 32 3" xfId="1277" xr:uid="{00000000-0005-0000-0000-000082050000}"/>
    <cellStyle name="Percentuale 32 3 2" xfId="1278" xr:uid="{00000000-0005-0000-0000-000083050000}"/>
    <cellStyle name="Percentuale 32 4" xfId="1279" xr:uid="{00000000-0005-0000-0000-000084050000}"/>
    <cellStyle name="Percentuale 32 5" xfId="1280" xr:uid="{00000000-0005-0000-0000-000085050000}"/>
    <cellStyle name="Percentuale 33" xfId="1281" xr:uid="{00000000-0005-0000-0000-000086050000}"/>
    <cellStyle name="Percentuale 33 2" xfId="1282" xr:uid="{00000000-0005-0000-0000-000087050000}"/>
    <cellStyle name="Percentuale 33 3" xfId="1283" xr:uid="{00000000-0005-0000-0000-000088050000}"/>
    <cellStyle name="Percentuale 33 3 2" xfId="1284" xr:uid="{00000000-0005-0000-0000-000089050000}"/>
    <cellStyle name="Percentuale 33 4" xfId="1285" xr:uid="{00000000-0005-0000-0000-00008A050000}"/>
    <cellStyle name="Percentuale 33 5" xfId="1286" xr:uid="{00000000-0005-0000-0000-00008B050000}"/>
    <cellStyle name="Percentuale 34" xfId="1287" xr:uid="{00000000-0005-0000-0000-00008C050000}"/>
    <cellStyle name="Percentuale 34 2" xfId="1288" xr:uid="{00000000-0005-0000-0000-00008D050000}"/>
    <cellStyle name="Percentuale 34 3" xfId="1289" xr:uid="{00000000-0005-0000-0000-00008E050000}"/>
    <cellStyle name="Percentuale 34 3 2" xfId="1290" xr:uid="{00000000-0005-0000-0000-00008F050000}"/>
    <cellStyle name="Percentuale 34 4" xfId="1291" xr:uid="{00000000-0005-0000-0000-000090050000}"/>
    <cellStyle name="Percentuale 34 5" xfId="1292" xr:uid="{00000000-0005-0000-0000-000091050000}"/>
    <cellStyle name="Percentuale 35" xfId="1293" xr:uid="{00000000-0005-0000-0000-000092050000}"/>
    <cellStyle name="Percentuale 35 2" xfId="1294" xr:uid="{00000000-0005-0000-0000-000093050000}"/>
    <cellStyle name="Percentuale 35 3" xfId="1295" xr:uid="{00000000-0005-0000-0000-000094050000}"/>
    <cellStyle name="Percentuale 35 3 2" xfId="1296" xr:uid="{00000000-0005-0000-0000-000095050000}"/>
    <cellStyle name="Percentuale 35 4" xfId="1297" xr:uid="{00000000-0005-0000-0000-000096050000}"/>
    <cellStyle name="Percentuale 35 5" xfId="1298" xr:uid="{00000000-0005-0000-0000-000097050000}"/>
    <cellStyle name="Percentuale 36" xfId="1299" xr:uid="{00000000-0005-0000-0000-000098050000}"/>
    <cellStyle name="Percentuale 36 2" xfId="1300" xr:uid="{00000000-0005-0000-0000-000099050000}"/>
    <cellStyle name="Percentuale 36 3" xfId="1301" xr:uid="{00000000-0005-0000-0000-00009A050000}"/>
    <cellStyle name="Percentuale 36 3 2" xfId="1302" xr:uid="{00000000-0005-0000-0000-00009B050000}"/>
    <cellStyle name="Percentuale 36 4" xfId="1303" xr:uid="{00000000-0005-0000-0000-00009C050000}"/>
    <cellStyle name="Percentuale 36 5" xfId="1304" xr:uid="{00000000-0005-0000-0000-00009D050000}"/>
    <cellStyle name="Percentuale 37" xfId="1305" xr:uid="{00000000-0005-0000-0000-00009E050000}"/>
    <cellStyle name="Percentuale 37 2" xfId="1306" xr:uid="{00000000-0005-0000-0000-00009F050000}"/>
    <cellStyle name="Percentuale 37 3" xfId="1307" xr:uid="{00000000-0005-0000-0000-0000A0050000}"/>
    <cellStyle name="Percentuale 37 3 2" xfId="1308" xr:uid="{00000000-0005-0000-0000-0000A1050000}"/>
    <cellStyle name="Percentuale 37 4" xfId="1309" xr:uid="{00000000-0005-0000-0000-0000A2050000}"/>
    <cellStyle name="Percentuale 37 5" xfId="1310" xr:uid="{00000000-0005-0000-0000-0000A3050000}"/>
    <cellStyle name="Percentuale 38" xfId="1311" xr:uid="{00000000-0005-0000-0000-0000A4050000}"/>
    <cellStyle name="Percentuale 38 2" xfId="1312" xr:uid="{00000000-0005-0000-0000-0000A5050000}"/>
    <cellStyle name="Percentuale 38 3" xfId="1313" xr:uid="{00000000-0005-0000-0000-0000A6050000}"/>
    <cellStyle name="Percentuale 38 3 2" xfId="1314" xr:uid="{00000000-0005-0000-0000-0000A7050000}"/>
    <cellStyle name="Percentuale 38 4" xfId="1315" xr:uid="{00000000-0005-0000-0000-0000A8050000}"/>
    <cellStyle name="Percentuale 38 5" xfId="1316" xr:uid="{00000000-0005-0000-0000-0000A9050000}"/>
    <cellStyle name="Percentuale 39" xfId="1317" xr:uid="{00000000-0005-0000-0000-0000AA050000}"/>
    <cellStyle name="Percentuale 39 2" xfId="1318" xr:uid="{00000000-0005-0000-0000-0000AB050000}"/>
    <cellStyle name="Percentuale 39 3" xfId="1319" xr:uid="{00000000-0005-0000-0000-0000AC050000}"/>
    <cellStyle name="Percentuale 39 3 2" xfId="1320" xr:uid="{00000000-0005-0000-0000-0000AD050000}"/>
    <cellStyle name="Percentuale 39 4" xfId="1321" xr:uid="{00000000-0005-0000-0000-0000AE050000}"/>
    <cellStyle name="Percentuale 39 5" xfId="1322" xr:uid="{00000000-0005-0000-0000-0000AF050000}"/>
    <cellStyle name="Percentuale 4" xfId="1323" xr:uid="{00000000-0005-0000-0000-0000B0050000}"/>
    <cellStyle name="Percentuale 4 2" xfId="1324" xr:uid="{00000000-0005-0000-0000-0000B1050000}"/>
    <cellStyle name="Percentuale 4 3" xfId="1325" xr:uid="{00000000-0005-0000-0000-0000B2050000}"/>
    <cellStyle name="Percentuale 4 3 2" xfId="1326" xr:uid="{00000000-0005-0000-0000-0000B3050000}"/>
    <cellStyle name="Percentuale 4 4" xfId="1327" xr:uid="{00000000-0005-0000-0000-0000B4050000}"/>
    <cellStyle name="Percentuale 4 5" xfId="1328" xr:uid="{00000000-0005-0000-0000-0000B5050000}"/>
    <cellStyle name="Percentuale 40" xfId="1329" xr:uid="{00000000-0005-0000-0000-0000B6050000}"/>
    <cellStyle name="Percentuale 40 2" xfId="1330" xr:uid="{00000000-0005-0000-0000-0000B7050000}"/>
    <cellStyle name="Percentuale 40 3" xfId="1331" xr:uid="{00000000-0005-0000-0000-0000B8050000}"/>
    <cellStyle name="Percentuale 40 3 2" xfId="1332" xr:uid="{00000000-0005-0000-0000-0000B9050000}"/>
    <cellStyle name="Percentuale 40 4" xfId="1333" xr:uid="{00000000-0005-0000-0000-0000BA050000}"/>
    <cellStyle name="Percentuale 40 5" xfId="1334" xr:uid="{00000000-0005-0000-0000-0000BB050000}"/>
    <cellStyle name="Percentuale 41" xfId="1335" xr:uid="{00000000-0005-0000-0000-0000BC050000}"/>
    <cellStyle name="Percentuale 41 2" xfId="1336" xr:uid="{00000000-0005-0000-0000-0000BD050000}"/>
    <cellStyle name="Percentuale 41 3" xfId="1337" xr:uid="{00000000-0005-0000-0000-0000BE050000}"/>
    <cellStyle name="Percentuale 41 3 2" xfId="1338" xr:uid="{00000000-0005-0000-0000-0000BF050000}"/>
    <cellStyle name="Percentuale 41 4" xfId="1339" xr:uid="{00000000-0005-0000-0000-0000C0050000}"/>
    <cellStyle name="Percentuale 41 5" xfId="1340" xr:uid="{00000000-0005-0000-0000-0000C1050000}"/>
    <cellStyle name="Percentuale 42" xfId="1341" xr:uid="{00000000-0005-0000-0000-0000C2050000}"/>
    <cellStyle name="Percentuale 42 2" xfId="1342" xr:uid="{00000000-0005-0000-0000-0000C3050000}"/>
    <cellStyle name="Percentuale 42 3" xfId="1343" xr:uid="{00000000-0005-0000-0000-0000C4050000}"/>
    <cellStyle name="Percentuale 42 3 2" xfId="1344" xr:uid="{00000000-0005-0000-0000-0000C5050000}"/>
    <cellStyle name="Percentuale 42 4" xfId="1345" xr:uid="{00000000-0005-0000-0000-0000C6050000}"/>
    <cellStyle name="Percentuale 42 5" xfId="1346" xr:uid="{00000000-0005-0000-0000-0000C7050000}"/>
    <cellStyle name="Percentuale 43" xfId="1347" xr:uid="{00000000-0005-0000-0000-0000C8050000}"/>
    <cellStyle name="Percentuale 43 2" xfId="1348" xr:uid="{00000000-0005-0000-0000-0000C9050000}"/>
    <cellStyle name="Percentuale 43 3" xfId="1349" xr:uid="{00000000-0005-0000-0000-0000CA050000}"/>
    <cellStyle name="Percentuale 43 3 2" xfId="1350" xr:uid="{00000000-0005-0000-0000-0000CB050000}"/>
    <cellStyle name="Percentuale 43 4" xfId="1351" xr:uid="{00000000-0005-0000-0000-0000CC050000}"/>
    <cellStyle name="Percentuale 43 5" xfId="1352" xr:uid="{00000000-0005-0000-0000-0000CD050000}"/>
    <cellStyle name="Percentuale 44" xfId="1353" xr:uid="{00000000-0005-0000-0000-0000CE050000}"/>
    <cellStyle name="Percentuale 44 2" xfId="1354" xr:uid="{00000000-0005-0000-0000-0000CF050000}"/>
    <cellStyle name="Percentuale 44 3" xfId="1355" xr:uid="{00000000-0005-0000-0000-0000D0050000}"/>
    <cellStyle name="Percentuale 44 3 2" xfId="1356" xr:uid="{00000000-0005-0000-0000-0000D1050000}"/>
    <cellStyle name="Percentuale 44 4" xfId="1357" xr:uid="{00000000-0005-0000-0000-0000D2050000}"/>
    <cellStyle name="Percentuale 44 5" xfId="1358" xr:uid="{00000000-0005-0000-0000-0000D3050000}"/>
    <cellStyle name="Percentuale 45" xfId="1359" xr:uid="{00000000-0005-0000-0000-0000D4050000}"/>
    <cellStyle name="Percentuale 45 2" xfId="1360" xr:uid="{00000000-0005-0000-0000-0000D5050000}"/>
    <cellStyle name="Percentuale 45 3" xfId="1361" xr:uid="{00000000-0005-0000-0000-0000D6050000}"/>
    <cellStyle name="Percentuale 45 3 2" xfId="1362" xr:uid="{00000000-0005-0000-0000-0000D7050000}"/>
    <cellStyle name="Percentuale 45 4" xfId="1363" xr:uid="{00000000-0005-0000-0000-0000D8050000}"/>
    <cellStyle name="Percentuale 45 5" xfId="1364" xr:uid="{00000000-0005-0000-0000-0000D9050000}"/>
    <cellStyle name="Percentuale 46" xfId="1365" xr:uid="{00000000-0005-0000-0000-0000DA050000}"/>
    <cellStyle name="Percentuale 46 2" xfId="1366" xr:uid="{00000000-0005-0000-0000-0000DB050000}"/>
    <cellStyle name="Percentuale 46 3" xfId="1367" xr:uid="{00000000-0005-0000-0000-0000DC050000}"/>
    <cellStyle name="Percentuale 46 3 2" xfId="1368" xr:uid="{00000000-0005-0000-0000-0000DD050000}"/>
    <cellStyle name="Percentuale 46 4" xfId="1369" xr:uid="{00000000-0005-0000-0000-0000DE050000}"/>
    <cellStyle name="Percentuale 46 5" xfId="1370" xr:uid="{00000000-0005-0000-0000-0000DF050000}"/>
    <cellStyle name="Percentuale 47" xfId="1371" xr:uid="{00000000-0005-0000-0000-0000E0050000}"/>
    <cellStyle name="Percentuale 47 2" xfId="1372" xr:uid="{00000000-0005-0000-0000-0000E1050000}"/>
    <cellStyle name="Percentuale 47 3" xfId="1373" xr:uid="{00000000-0005-0000-0000-0000E2050000}"/>
    <cellStyle name="Percentuale 47 3 2" xfId="1374" xr:uid="{00000000-0005-0000-0000-0000E3050000}"/>
    <cellStyle name="Percentuale 47 4" xfId="1375" xr:uid="{00000000-0005-0000-0000-0000E4050000}"/>
    <cellStyle name="Percentuale 47 5" xfId="1376" xr:uid="{00000000-0005-0000-0000-0000E5050000}"/>
    <cellStyle name="Percentuale 48" xfId="1377" xr:uid="{00000000-0005-0000-0000-0000E6050000}"/>
    <cellStyle name="Percentuale 48 2" xfId="1378" xr:uid="{00000000-0005-0000-0000-0000E7050000}"/>
    <cellStyle name="Percentuale 48 3" xfId="1379" xr:uid="{00000000-0005-0000-0000-0000E8050000}"/>
    <cellStyle name="Percentuale 48 3 2" xfId="1380" xr:uid="{00000000-0005-0000-0000-0000E9050000}"/>
    <cellStyle name="Percentuale 48 4" xfId="1381" xr:uid="{00000000-0005-0000-0000-0000EA050000}"/>
    <cellStyle name="Percentuale 48 5" xfId="1382" xr:uid="{00000000-0005-0000-0000-0000EB050000}"/>
    <cellStyle name="Percentuale 49" xfId="1383" xr:uid="{00000000-0005-0000-0000-0000EC050000}"/>
    <cellStyle name="Percentuale 49 2" xfId="1384" xr:uid="{00000000-0005-0000-0000-0000ED050000}"/>
    <cellStyle name="Percentuale 49 3" xfId="1385" xr:uid="{00000000-0005-0000-0000-0000EE050000}"/>
    <cellStyle name="Percentuale 49 3 2" xfId="1386" xr:uid="{00000000-0005-0000-0000-0000EF050000}"/>
    <cellStyle name="Percentuale 49 4" xfId="1387" xr:uid="{00000000-0005-0000-0000-0000F0050000}"/>
    <cellStyle name="Percentuale 49 5" xfId="1388" xr:uid="{00000000-0005-0000-0000-0000F1050000}"/>
    <cellStyle name="Percentuale 5" xfId="1389" xr:uid="{00000000-0005-0000-0000-0000F2050000}"/>
    <cellStyle name="Percentuale 5 2" xfId="1390" xr:uid="{00000000-0005-0000-0000-0000F3050000}"/>
    <cellStyle name="Percentuale 5 3" xfId="1391" xr:uid="{00000000-0005-0000-0000-0000F4050000}"/>
    <cellStyle name="Percentuale 5 3 2" xfId="1392" xr:uid="{00000000-0005-0000-0000-0000F5050000}"/>
    <cellStyle name="Percentuale 5 4" xfId="1393" xr:uid="{00000000-0005-0000-0000-0000F6050000}"/>
    <cellStyle name="Percentuale 5 5" xfId="1394" xr:uid="{00000000-0005-0000-0000-0000F7050000}"/>
    <cellStyle name="Percentuale 50" xfId="1395" xr:uid="{00000000-0005-0000-0000-0000F8050000}"/>
    <cellStyle name="Percentuale 50 2" xfId="1396" xr:uid="{00000000-0005-0000-0000-0000F9050000}"/>
    <cellStyle name="Percentuale 50 3" xfId="1397" xr:uid="{00000000-0005-0000-0000-0000FA050000}"/>
    <cellStyle name="Percentuale 50 3 2" xfId="1398" xr:uid="{00000000-0005-0000-0000-0000FB050000}"/>
    <cellStyle name="Percentuale 50 4" xfId="1399" xr:uid="{00000000-0005-0000-0000-0000FC050000}"/>
    <cellStyle name="Percentuale 50 5" xfId="1400" xr:uid="{00000000-0005-0000-0000-0000FD050000}"/>
    <cellStyle name="Percentuale 51" xfId="1401" xr:uid="{00000000-0005-0000-0000-0000FE050000}"/>
    <cellStyle name="Percentuale 51 2" xfId="1402" xr:uid="{00000000-0005-0000-0000-0000FF050000}"/>
    <cellStyle name="Percentuale 51 3" xfId="1403" xr:uid="{00000000-0005-0000-0000-000000060000}"/>
    <cellStyle name="Percentuale 51 3 2" xfId="1404" xr:uid="{00000000-0005-0000-0000-000001060000}"/>
    <cellStyle name="Percentuale 51 4" xfId="1405" xr:uid="{00000000-0005-0000-0000-000002060000}"/>
    <cellStyle name="Percentuale 51 5" xfId="1406" xr:uid="{00000000-0005-0000-0000-000003060000}"/>
    <cellStyle name="Percentuale 52" xfId="1407" xr:uid="{00000000-0005-0000-0000-000004060000}"/>
    <cellStyle name="Percentuale 52 2" xfId="1408" xr:uid="{00000000-0005-0000-0000-000005060000}"/>
    <cellStyle name="Percentuale 52 3" xfId="1409" xr:uid="{00000000-0005-0000-0000-000006060000}"/>
    <cellStyle name="Percentuale 52 3 2" xfId="1410" xr:uid="{00000000-0005-0000-0000-000007060000}"/>
    <cellStyle name="Percentuale 52 4" xfId="1411" xr:uid="{00000000-0005-0000-0000-000008060000}"/>
    <cellStyle name="Percentuale 52 5" xfId="1412" xr:uid="{00000000-0005-0000-0000-000009060000}"/>
    <cellStyle name="Percentuale 53" xfId="1413" xr:uid="{00000000-0005-0000-0000-00000A060000}"/>
    <cellStyle name="Percentuale 53 2" xfId="1414" xr:uid="{00000000-0005-0000-0000-00000B060000}"/>
    <cellStyle name="Percentuale 53 3" xfId="1415" xr:uid="{00000000-0005-0000-0000-00000C060000}"/>
    <cellStyle name="Percentuale 53 3 2" xfId="1416" xr:uid="{00000000-0005-0000-0000-00000D060000}"/>
    <cellStyle name="Percentuale 53 4" xfId="1417" xr:uid="{00000000-0005-0000-0000-00000E060000}"/>
    <cellStyle name="Percentuale 53 5" xfId="1418" xr:uid="{00000000-0005-0000-0000-00000F060000}"/>
    <cellStyle name="Percentuale 54" xfId="1419" xr:uid="{00000000-0005-0000-0000-000010060000}"/>
    <cellStyle name="Percentuale 54 2" xfId="1420" xr:uid="{00000000-0005-0000-0000-000011060000}"/>
    <cellStyle name="Percentuale 54 3" xfId="1421" xr:uid="{00000000-0005-0000-0000-000012060000}"/>
    <cellStyle name="Percentuale 54 3 2" xfId="1422" xr:uid="{00000000-0005-0000-0000-000013060000}"/>
    <cellStyle name="Percentuale 54 4" xfId="1423" xr:uid="{00000000-0005-0000-0000-000014060000}"/>
    <cellStyle name="Percentuale 54 5" xfId="1424" xr:uid="{00000000-0005-0000-0000-000015060000}"/>
    <cellStyle name="Percentuale 55" xfId="1425" xr:uid="{00000000-0005-0000-0000-000016060000}"/>
    <cellStyle name="Percentuale 55 2" xfId="1426" xr:uid="{00000000-0005-0000-0000-000017060000}"/>
    <cellStyle name="Percentuale 55 3" xfId="1427" xr:uid="{00000000-0005-0000-0000-000018060000}"/>
    <cellStyle name="Percentuale 55 3 2" xfId="1428" xr:uid="{00000000-0005-0000-0000-000019060000}"/>
    <cellStyle name="Percentuale 55 4" xfId="1429" xr:uid="{00000000-0005-0000-0000-00001A060000}"/>
    <cellStyle name="Percentuale 55 5" xfId="1430" xr:uid="{00000000-0005-0000-0000-00001B060000}"/>
    <cellStyle name="Percentuale 56" xfId="1431" xr:uid="{00000000-0005-0000-0000-00001C060000}"/>
    <cellStyle name="Percentuale 56 2" xfId="1432" xr:uid="{00000000-0005-0000-0000-00001D060000}"/>
    <cellStyle name="Percentuale 56 3" xfId="1433" xr:uid="{00000000-0005-0000-0000-00001E060000}"/>
    <cellStyle name="Percentuale 56 3 2" xfId="1434" xr:uid="{00000000-0005-0000-0000-00001F060000}"/>
    <cellStyle name="Percentuale 56 4" xfId="1435" xr:uid="{00000000-0005-0000-0000-000020060000}"/>
    <cellStyle name="Percentuale 56 5" xfId="1436" xr:uid="{00000000-0005-0000-0000-000021060000}"/>
    <cellStyle name="Percentuale 57" xfId="1437" xr:uid="{00000000-0005-0000-0000-000022060000}"/>
    <cellStyle name="Percentuale 57 2" xfId="1438" xr:uid="{00000000-0005-0000-0000-000023060000}"/>
    <cellStyle name="Percentuale 57 3" xfId="1439" xr:uid="{00000000-0005-0000-0000-000024060000}"/>
    <cellStyle name="Percentuale 57 3 2" xfId="1440" xr:uid="{00000000-0005-0000-0000-000025060000}"/>
    <cellStyle name="Percentuale 57 4" xfId="1441" xr:uid="{00000000-0005-0000-0000-000026060000}"/>
    <cellStyle name="Percentuale 57 5" xfId="1442" xr:uid="{00000000-0005-0000-0000-000027060000}"/>
    <cellStyle name="Percentuale 58" xfId="1443" xr:uid="{00000000-0005-0000-0000-000028060000}"/>
    <cellStyle name="Percentuale 58 2" xfId="1444" xr:uid="{00000000-0005-0000-0000-000029060000}"/>
    <cellStyle name="Percentuale 58 3" xfId="1445" xr:uid="{00000000-0005-0000-0000-00002A060000}"/>
    <cellStyle name="Percentuale 58 3 2" xfId="1446" xr:uid="{00000000-0005-0000-0000-00002B060000}"/>
    <cellStyle name="Percentuale 58 4" xfId="1447" xr:uid="{00000000-0005-0000-0000-00002C060000}"/>
    <cellStyle name="Percentuale 58 5" xfId="1448" xr:uid="{00000000-0005-0000-0000-00002D060000}"/>
    <cellStyle name="Percentuale 59" xfId="1449" xr:uid="{00000000-0005-0000-0000-00002E060000}"/>
    <cellStyle name="Percentuale 59 2" xfId="1450" xr:uid="{00000000-0005-0000-0000-00002F060000}"/>
    <cellStyle name="Percentuale 59 3" xfId="1451" xr:uid="{00000000-0005-0000-0000-000030060000}"/>
    <cellStyle name="Percentuale 59 3 2" xfId="1452" xr:uid="{00000000-0005-0000-0000-000031060000}"/>
    <cellStyle name="Percentuale 59 4" xfId="1453" xr:uid="{00000000-0005-0000-0000-000032060000}"/>
    <cellStyle name="Percentuale 59 5" xfId="1454" xr:uid="{00000000-0005-0000-0000-000033060000}"/>
    <cellStyle name="Percentuale 6" xfId="1455" xr:uid="{00000000-0005-0000-0000-000034060000}"/>
    <cellStyle name="Percentuale 6 2" xfId="1456" xr:uid="{00000000-0005-0000-0000-000035060000}"/>
    <cellStyle name="Percentuale 6 3" xfId="1457" xr:uid="{00000000-0005-0000-0000-000036060000}"/>
    <cellStyle name="Percentuale 6 3 2" xfId="1458" xr:uid="{00000000-0005-0000-0000-000037060000}"/>
    <cellStyle name="Percentuale 6 4" xfId="1459" xr:uid="{00000000-0005-0000-0000-000038060000}"/>
    <cellStyle name="Percentuale 6 5" xfId="1460" xr:uid="{00000000-0005-0000-0000-000039060000}"/>
    <cellStyle name="Percentuale 60" xfId="1461" xr:uid="{00000000-0005-0000-0000-00003A060000}"/>
    <cellStyle name="Percentuale 60 2" xfId="1462" xr:uid="{00000000-0005-0000-0000-00003B060000}"/>
    <cellStyle name="Percentuale 60 3" xfId="1463" xr:uid="{00000000-0005-0000-0000-00003C060000}"/>
    <cellStyle name="Percentuale 60 3 2" xfId="1464" xr:uid="{00000000-0005-0000-0000-00003D060000}"/>
    <cellStyle name="Percentuale 60 4" xfId="1465" xr:uid="{00000000-0005-0000-0000-00003E060000}"/>
    <cellStyle name="Percentuale 60 5" xfId="1466" xr:uid="{00000000-0005-0000-0000-00003F060000}"/>
    <cellStyle name="Percentuale 61" xfId="1467" xr:uid="{00000000-0005-0000-0000-000040060000}"/>
    <cellStyle name="Percentuale 61 2" xfId="1468" xr:uid="{00000000-0005-0000-0000-000041060000}"/>
    <cellStyle name="Percentuale 61 3" xfId="1469" xr:uid="{00000000-0005-0000-0000-000042060000}"/>
    <cellStyle name="Percentuale 61 3 2" xfId="1470" xr:uid="{00000000-0005-0000-0000-000043060000}"/>
    <cellStyle name="Percentuale 61 4" xfId="1471" xr:uid="{00000000-0005-0000-0000-000044060000}"/>
    <cellStyle name="Percentuale 61 5" xfId="1472" xr:uid="{00000000-0005-0000-0000-000045060000}"/>
    <cellStyle name="Percentuale 62" xfId="1473" xr:uid="{00000000-0005-0000-0000-000046060000}"/>
    <cellStyle name="Percentuale 63" xfId="1474" xr:uid="{00000000-0005-0000-0000-000047060000}"/>
    <cellStyle name="Percentuale 64" xfId="1475" xr:uid="{00000000-0005-0000-0000-000048060000}"/>
    <cellStyle name="Percentuale 65" xfId="1476" xr:uid="{00000000-0005-0000-0000-000049060000}"/>
    <cellStyle name="Percentuale 66" xfId="1477" xr:uid="{00000000-0005-0000-0000-00004A060000}"/>
    <cellStyle name="Percentuale 67" xfId="1478" xr:uid="{00000000-0005-0000-0000-00004B060000}"/>
    <cellStyle name="Percentuale 68" xfId="1479" xr:uid="{00000000-0005-0000-0000-00004C060000}"/>
    <cellStyle name="Percentuale 68 2" xfId="1480" xr:uid="{00000000-0005-0000-0000-00004D060000}"/>
    <cellStyle name="Percentuale 68 3" xfId="1481" xr:uid="{00000000-0005-0000-0000-00004E060000}"/>
    <cellStyle name="Percentuale 68 3 2" xfId="1482" xr:uid="{00000000-0005-0000-0000-00004F060000}"/>
    <cellStyle name="Percentuale 68 4" xfId="1483" xr:uid="{00000000-0005-0000-0000-000050060000}"/>
    <cellStyle name="Percentuale 68 5" xfId="1484" xr:uid="{00000000-0005-0000-0000-000051060000}"/>
    <cellStyle name="Percentuale 69" xfId="1485" xr:uid="{00000000-0005-0000-0000-000052060000}"/>
    <cellStyle name="Percentuale 69 2" xfId="1486" xr:uid="{00000000-0005-0000-0000-000053060000}"/>
    <cellStyle name="Percentuale 69 3" xfId="1487" xr:uid="{00000000-0005-0000-0000-000054060000}"/>
    <cellStyle name="Percentuale 69 3 2" xfId="1488" xr:uid="{00000000-0005-0000-0000-000055060000}"/>
    <cellStyle name="Percentuale 69 4" xfId="1489" xr:uid="{00000000-0005-0000-0000-000056060000}"/>
    <cellStyle name="Percentuale 69 5" xfId="1490" xr:uid="{00000000-0005-0000-0000-000057060000}"/>
    <cellStyle name="Percentuale 7" xfId="1491" xr:uid="{00000000-0005-0000-0000-000058060000}"/>
    <cellStyle name="Percentuale 7 2" xfId="1492" xr:uid="{00000000-0005-0000-0000-000059060000}"/>
    <cellStyle name="Percentuale 7 3" xfId="1493" xr:uid="{00000000-0005-0000-0000-00005A060000}"/>
    <cellStyle name="Percentuale 7 3 2" xfId="1494" xr:uid="{00000000-0005-0000-0000-00005B060000}"/>
    <cellStyle name="Percentuale 7 4" xfId="1495" xr:uid="{00000000-0005-0000-0000-00005C060000}"/>
    <cellStyle name="Percentuale 7 5" xfId="1496" xr:uid="{00000000-0005-0000-0000-00005D060000}"/>
    <cellStyle name="Percentuale 8" xfId="1497" xr:uid="{00000000-0005-0000-0000-00005E060000}"/>
    <cellStyle name="Percentuale 8 2" xfId="1498" xr:uid="{00000000-0005-0000-0000-00005F060000}"/>
    <cellStyle name="Percentuale 8 3" xfId="1499" xr:uid="{00000000-0005-0000-0000-000060060000}"/>
    <cellStyle name="Percentuale 8 3 2" xfId="1500" xr:uid="{00000000-0005-0000-0000-000061060000}"/>
    <cellStyle name="Percentuale 8 4" xfId="1501" xr:uid="{00000000-0005-0000-0000-000062060000}"/>
    <cellStyle name="Percentuale 8 5" xfId="1502" xr:uid="{00000000-0005-0000-0000-000063060000}"/>
    <cellStyle name="Percentuale 9" xfId="1503" xr:uid="{00000000-0005-0000-0000-000064060000}"/>
    <cellStyle name="Percentuale 9 2" xfId="1504" xr:uid="{00000000-0005-0000-0000-000065060000}"/>
    <cellStyle name="Percentuale 9 3" xfId="1505" xr:uid="{00000000-0005-0000-0000-000066060000}"/>
    <cellStyle name="Percentuale 9 3 2" xfId="1506" xr:uid="{00000000-0005-0000-0000-000067060000}"/>
    <cellStyle name="Percentuale 9 4" xfId="1507" xr:uid="{00000000-0005-0000-0000-000068060000}"/>
    <cellStyle name="Percentuale 9 5" xfId="1508" xr:uid="{00000000-0005-0000-0000-000069060000}"/>
    <cellStyle name="Procent 2" xfId="1646" xr:uid="{00000000-0005-0000-0000-00006A060000}"/>
    <cellStyle name="Procent 2 2" xfId="1647" xr:uid="{00000000-0005-0000-0000-00006B060000}"/>
    <cellStyle name="Procent 3" xfId="1648" xr:uid="{00000000-0005-0000-0000-00006C060000}"/>
    <cellStyle name="Schlecht" xfId="1649" xr:uid="{00000000-0005-0000-0000-00006D060000}"/>
    <cellStyle name="Sheet Title" xfId="1650" xr:uid="{00000000-0005-0000-0000-00006E060000}"/>
    <cellStyle name="Standard 2" xfId="1651" xr:uid="{00000000-0005-0000-0000-00006F060000}"/>
    <cellStyle name="Standard 3" xfId="1652" xr:uid="{00000000-0005-0000-0000-000070060000}"/>
    <cellStyle name="Standard 3 2" xfId="1653" xr:uid="{00000000-0005-0000-0000-000071060000}"/>
    <cellStyle name="Standard 4" xfId="1654" xr:uid="{00000000-0005-0000-0000-000072060000}"/>
    <cellStyle name="Standard 5" xfId="1655" xr:uid="{00000000-0005-0000-0000-000073060000}"/>
    <cellStyle name="Standard_Sce_D_Extraction" xfId="1509" xr:uid="{00000000-0005-0000-0000-000074060000}"/>
    <cellStyle name="Testo avviso" xfId="1510" xr:uid="{00000000-0005-0000-0000-000075060000}"/>
    <cellStyle name="Testo descrittivo" xfId="1511" xr:uid="{00000000-0005-0000-0000-000076060000}"/>
    <cellStyle name="Title 2" xfId="1656" xr:uid="{00000000-0005-0000-0000-000077060000}"/>
    <cellStyle name="Titolo" xfId="1512" xr:uid="{00000000-0005-0000-0000-000078060000}"/>
    <cellStyle name="Titolo 1" xfId="1513" xr:uid="{00000000-0005-0000-0000-000079060000}"/>
    <cellStyle name="Titolo 2" xfId="1514" xr:uid="{00000000-0005-0000-0000-00007A060000}"/>
    <cellStyle name="Titolo 3" xfId="1515" xr:uid="{00000000-0005-0000-0000-00007B060000}"/>
    <cellStyle name="Titolo 4" xfId="1516" xr:uid="{00000000-0005-0000-0000-00007C060000}"/>
    <cellStyle name="Total 2" xfId="1657" xr:uid="{00000000-0005-0000-0000-00007D060000}"/>
    <cellStyle name="Totale" xfId="1517" xr:uid="{00000000-0005-0000-0000-00007E060000}"/>
    <cellStyle name="Tusental (0)_SNI 23" xfId="1658" xr:uid="{00000000-0005-0000-0000-00007F060000}"/>
    <cellStyle name="Tusental 2" xfId="1659" xr:uid="{00000000-0005-0000-0000-000080060000}"/>
    <cellStyle name="Tusental 3" xfId="1660" xr:uid="{00000000-0005-0000-0000-000081060000}"/>
    <cellStyle name="Überschrift" xfId="1665" xr:uid="{00000000-0005-0000-0000-000082060000}"/>
    <cellStyle name="Überschrift 1" xfId="1666" xr:uid="{00000000-0005-0000-0000-000083060000}"/>
    <cellStyle name="Überschrift 2" xfId="1667" xr:uid="{00000000-0005-0000-0000-000084060000}"/>
    <cellStyle name="Überschrift 3" xfId="1668" xr:uid="{00000000-0005-0000-0000-000085060000}"/>
    <cellStyle name="Überschrift 4" xfId="1669" xr:uid="{00000000-0005-0000-0000-000086060000}"/>
    <cellStyle name="Valore non valido" xfId="1518" xr:uid="{00000000-0005-0000-0000-000087060000}"/>
    <cellStyle name="Valore valido" xfId="1519" xr:uid="{00000000-0005-0000-0000-000088060000}"/>
    <cellStyle name="Valuta (0)_SNI 23" xfId="1661" xr:uid="{00000000-0005-0000-0000-000089060000}"/>
    <cellStyle name="Verknüpfte Zelle" xfId="1664" xr:uid="{00000000-0005-0000-0000-00008A060000}"/>
    <cellStyle name="Warnender Text" xfId="1662" xr:uid="{00000000-0005-0000-0000-00008B060000}"/>
    <cellStyle name="Warning Text 2" xfId="1663" xr:uid="{00000000-0005-0000-0000-00008C060000}"/>
    <cellStyle name="Zelle überprüfen" xfId="1670" xr:uid="{00000000-0005-0000-0000-00008D060000}"/>
    <cellStyle name="Обычный_CRF2002 (1)" xfId="1520" xr:uid="{00000000-0005-0000-0000-00008E0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345129</xdr:colOff>
      <xdr:row>43</xdr:row>
      <xdr:rowOff>110094</xdr:rowOff>
    </xdr:from>
    <xdr:to>
      <xdr:col>18</xdr:col>
      <xdr:colOff>425535</xdr:colOff>
      <xdr:row>78</xdr:row>
      <xdr:rowOff>168234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0BC1054-EFE6-4902-AE37-2DBD5714F4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87" t="13229" r="13531" b="21418"/>
        <a:stretch/>
      </xdr:blipFill>
      <xdr:spPr>
        <a:xfrm>
          <a:off x="954729" y="8787369"/>
          <a:ext cx="13139181" cy="6725640"/>
        </a:xfrm>
        <a:prstGeom prst="rect">
          <a:avLst/>
        </a:prstGeom>
      </xdr:spPr>
    </xdr:pic>
    <xdr:clientData/>
  </xdr:twoCellAnchor>
  <xdr:twoCellAnchor editAs="oneCell">
    <xdr:from>
      <xdr:col>1</xdr:col>
      <xdr:colOff>398318</xdr:colOff>
      <xdr:row>83</xdr:row>
      <xdr:rowOff>155864</xdr:rowOff>
    </xdr:from>
    <xdr:to>
      <xdr:col>18</xdr:col>
      <xdr:colOff>456458</xdr:colOff>
      <xdr:row>115</xdr:row>
      <xdr:rowOff>67892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F75E9903-218E-4A97-9EC0-06D704D69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953" t="15153" r="11731" b="21203"/>
        <a:stretch/>
      </xdr:blipFill>
      <xdr:spPr>
        <a:xfrm>
          <a:off x="1007918" y="16453139"/>
          <a:ext cx="13116915" cy="6522378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173182</xdr:colOff>
      <xdr:row>126</xdr:row>
      <xdr:rowOff>58450</xdr:rowOff>
    </xdr:from>
    <xdr:to>
      <xdr:col>19</xdr:col>
      <xdr:colOff>404503</xdr:colOff>
      <xdr:row>156</xdr:row>
      <xdr:rowOff>58448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66035CA1-D55E-4E50-88B7-8C3B557B70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123" t="20205" r="12300" b="19687"/>
        <a:stretch/>
      </xdr:blipFill>
      <xdr:spPr>
        <a:xfrm>
          <a:off x="782782" y="25061575"/>
          <a:ext cx="13899696" cy="618172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166</xdr:row>
      <xdr:rowOff>71436</xdr:rowOff>
    </xdr:from>
    <xdr:to>
      <xdr:col>19</xdr:col>
      <xdr:colOff>331799</xdr:colOff>
      <xdr:row>205</xdr:row>
      <xdr:rowOff>119061</xdr:rowOff>
    </xdr:to>
    <xdr:pic>
      <xdr:nvPicPr>
        <xdr:cNvPr id="5" name="Bildobjekt 4">
          <a:extLst>
            <a:ext uri="{FF2B5EF4-FFF2-40B4-BE49-F238E27FC236}">
              <a16:creationId xmlns:a16="http://schemas.microsoft.com/office/drawing/2014/main" id="{00988C72-1060-4971-825C-12D259FA1A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6148" t="16206" r="14312" b="18972"/>
        <a:stretch/>
      </xdr:blipFill>
      <xdr:spPr>
        <a:xfrm>
          <a:off x="571500" y="33161286"/>
          <a:ext cx="14038274" cy="7477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95249</xdr:colOff>
      <xdr:row>218</xdr:row>
      <xdr:rowOff>119062</xdr:rowOff>
    </xdr:from>
    <xdr:to>
      <xdr:col>19</xdr:col>
      <xdr:colOff>364154</xdr:colOff>
      <xdr:row>258</xdr:row>
      <xdr:rowOff>142875</xdr:rowOff>
    </xdr:to>
    <xdr:pic>
      <xdr:nvPicPr>
        <xdr:cNvPr id="6" name="Bildobjekt 5">
          <a:extLst>
            <a:ext uri="{FF2B5EF4-FFF2-40B4-BE49-F238E27FC236}">
              <a16:creationId xmlns:a16="http://schemas.microsoft.com/office/drawing/2014/main" id="{DFF13E79-C86F-492C-80CB-06A0176D35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4976" t="19678" r="18219" b="16193"/>
        <a:stretch/>
      </xdr:blipFill>
      <xdr:spPr>
        <a:xfrm>
          <a:off x="704849" y="43114912"/>
          <a:ext cx="13937280" cy="76438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267</xdr:row>
      <xdr:rowOff>71437</xdr:rowOff>
    </xdr:from>
    <xdr:to>
      <xdr:col>20</xdr:col>
      <xdr:colOff>264102</xdr:colOff>
      <xdr:row>304</xdr:row>
      <xdr:rowOff>158964</xdr:rowOff>
    </xdr:to>
    <xdr:pic>
      <xdr:nvPicPr>
        <xdr:cNvPr id="7" name="Bildobjekt 6">
          <a:extLst>
            <a:ext uri="{FF2B5EF4-FFF2-40B4-BE49-F238E27FC236}">
              <a16:creationId xmlns:a16="http://schemas.microsoft.com/office/drawing/2014/main" id="{E3E70314-A751-4323-A322-7CDBFB9CA4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6147" t="23151" r="11578" b="14341"/>
        <a:stretch/>
      </xdr:blipFill>
      <xdr:spPr>
        <a:xfrm>
          <a:off x="704850" y="52401787"/>
          <a:ext cx="14446827" cy="7136027"/>
        </a:xfrm>
        <a:prstGeom prst="rect">
          <a:avLst/>
        </a:prstGeom>
      </xdr:spPr>
    </xdr:pic>
    <xdr:clientData/>
  </xdr:twoCellAnchor>
  <xdr:twoCellAnchor editAs="oneCell">
    <xdr:from>
      <xdr:col>44</xdr:col>
      <xdr:colOff>554182</xdr:colOff>
      <xdr:row>53</xdr:row>
      <xdr:rowOff>138546</xdr:rowOff>
    </xdr:from>
    <xdr:to>
      <xdr:col>59</xdr:col>
      <xdr:colOff>69272</xdr:colOff>
      <xdr:row>91</xdr:row>
      <xdr:rowOff>432955</xdr:rowOff>
    </xdr:to>
    <xdr:pic>
      <xdr:nvPicPr>
        <xdr:cNvPr id="8" name="Bildobjekt 7">
          <a:extLst>
            <a:ext uri="{FF2B5EF4-FFF2-40B4-BE49-F238E27FC236}">
              <a16:creationId xmlns:a16="http://schemas.microsoft.com/office/drawing/2014/main" id="{58797688-7AD1-4436-97CD-BCE1C46CDF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6267" t="19516" r="25646" b="6789"/>
        <a:stretch/>
      </xdr:blipFill>
      <xdr:spPr>
        <a:xfrm>
          <a:off x="30615082" y="10720821"/>
          <a:ext cx="8659090" cy="7561984"/>
        </a:xfrm>
        <a:prstGeom prst="rect">
          <a:avLst/>
        </a:prstGeom>
      </xdr:spPr>
    </xdr:pic>
    <xdr:clientData/>
  </xdr:twoCellAnchor>
  <xdr:twoCellAnchor editAs="oneCell">
    <xdr:from>
      <xdr:col>46</xdr:col>
      <xdr:colOff>107373</xdr:colOff>
      <xdr:row>98</xdr:row>
      <xdr:rowOff>103909</xdr:rowOff>
    </xdr:from>
    <xdr:to>
      <xdr:col>63</xdr:col>
      <xdr:colOff>588819</xdr:colOff>
      <xdr:row>143</xdr:row>
      <xdr:rowOff>17318</xdr:rowOff>
    </xdr:to>
    <xdr:pic>
      <xdr:nvPicPr>
        <xdr:cNvPr id="9" name="Bildobjekt 8">
          <a:extLst>
            <a:ext uri="{FF2B5EF4-FFF2-40B4-BE49-F238E27FC236}">
              <a16:creationId xmlns:a16="http://schemas.microsoft.com/office/drawing/2014/main" id="{0822B466-19FD-4F63-8E4D-E8AA740DFF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1593" t="13975" r="23854" b="5206"/>
        <a:stretch/>
      </xdr:blipFill>
      <xdr:spPr>
        <a:xfrm>
          <a:off x="31387473" y="19753984"/>
          <a:ext cx="10844646" cy="8971684"/>
        </a:xfrm>
        <a:prstGeom prst="rect">
          <a:avLst/>
        </a:prstGeom>
      </xdr:spPr>
    </xdr:pic>
    <xdr:clientData/>
  </xdr:twoCellAnchor>
  <xdr:twoCellAnchor>
    <xdr:from>
      <xdr:col>1</xdr:col>
      <xdr:colOff>598714</xdr:colOff>
      <xdr:row>23</xdr:row>
      <xdr:rowOff>95250</xdr:rowOff>
    </xdr:from>
    <xdr:to>
      <xdr:col>7</xdr:col>
      <xdr:colOff>367394</xdr:colOff>
      <xdr:row>30</xdr:row>
      <xdr:rowOff>81643</xdr:rowOff>
    </xdr:to>
    <xdr:sp macro="" textlink="">
      <xdr:nvSpPr>
        <xdr:cNvPr id="10" name="textruta 9">
          <a:extLst>
            <a:ext uri="{FF2B5EF4-FFF2-40B4-BE49-F238E27FC236}">
              <a16:creationId xmlns:a16="http://schemas.microsoft.com/office/drawing/2014/main" id="{4B45ACE2-03AB-40D1-9344-39223F2D301A}"/>
            </a:ext>
          </a:extLst>
        </xdr:cNvPr>
        <xdr:cNvSpPr txBox="1"/>
      </xdr:nvSpPr>
      <xdr:spPr>
        <a:xfrm>
          <a:off x="1208314" y="4943475"/>
          <a:ext cx="6121855" cy="131989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INFO ON</a:t>
          </a:r>
          <a:r>
            <a:rPr lang="en-US" sz="1100" b="1" baseline="0"/>
            <a:t> ASSUMPTIONS</a:t>
          </a:r>
          <a:r>
            <a:rPr lang="en-US" sz="1100" b="1"/>
            <a:t>:</a:t>
          </a:r>
        </a:p>
        <a:p>
          <a:r>
            <a:rPr lang="en-US" sz="1100"/>
            <a:t>(Martin Hagberg)</a:t>
          </a:r>
        </a:p>
        <a:p>
          <a:endParaRPr lang="en-US" sz="1100"/>
        </a:p>
        <a:p>
          <a:r>
            <a:rPr lang="en-US" sz="1100" baseline="0"/>
            <a:t>Industry demand drivers based on energy use in scenario "Referens EU"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Swedish Energy Agency (2019) "Scenarier över Sveriges energisystem 2018" (ER 2019:07)</a:t>
          </a:r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Lab/Modelling/VEDA/VEDA_Models/TIMES-DK_TRA/SubRES_TMPL/ad_beregningsmodel_version_2_1_maj_2013_(4)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NO_IND_DemandPro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Convergence programme"/>
      <sheetName val="BY_Demands_Drivers"/>
      <sheetName val="DEM_PR_Agriculture"/>
      <sheetName val="DEM_PR_FOOD"/>
      <sheetName val="DEM_PR_Chemical"/>
      <sheetName val="DEM_PR_Glass&amp;Concrete"/>
      <sheetName val="DEM_PR_Aluminium"/>
      <sheetName val="DEM_PR_OtherCommodity"/>
      <sheetName val="DEM_PR_Pulp&amp;Paper"/>
      <sheetName val="DEM_PR_Iron&amp;Steel"/>
      <sheetName val="DEM_PR_Machinery"/>
      <sheetName val="DEM_PR_Service"/>
      <sheetName val="DEM_PR_Construction"/>
      <sheetName val="DEM_PR_Wood"/>
      <sheetName val="DEM_PR_Mining"/>
    </sheetNames>
    <sheetDataSet>
      <sheetData sheetId="0"/>
      <sheetData sheetId="1"/>
      <sheetData sheetId="2">
        <row r="9">
          <cell r="Z9">
            <v>1.0159520356659471</v>
          </cell>
          <cell r="AA9">
            <v>1.0159702058320039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27"/>
  <sheetViews>
    <sheetView zoomScale="85" zoomScaleNormal="85" workbookViewId="0">
      <selection activeCell="C43" sqref="C43"/>
    </sheetView>
  </sheetViews>
  <sheetFormatPr defaultRowHeight="14.4"/>
  <cols>
    <col min="1" max="1" width="11.5546875" customWidth="1"/>
    <col min="2" max="2" width="15.6640625" customWidth="1"/>
    <col min="3" max="3" width="23.5546875" bestFit="1" customWidth="1"/>
    <col min="4" max="4" width="19.88671875" customWidth="1"/>
    <col min="5" max="5" width="60.33203125" customWidth="1"/>
  </cols>
  <sheetData>
    <row r="3" spans="1:5">
      <c r="A3" s="18" t="s">
        <v>80</v>
      </c>
      <c r="B3" s="18" t="s">
        <v>81</v>
      </c>
      <c r="C3" s="18" t="s">
        <v>82</v>
      </c>
      <c r="D3" s="18" t="s">
        <v>83</v>
      </c>
      <c r="E3" s="18" t="s">
        <v>84</v>
      </c>
    </row>
    <row r="4" spans="1:5" s="180" customFormat="1">
      <c r="A4" s="186" t="s">
        <v>275</v>
      </c>
      <c r="B4" s="186"/>
      <c r="C4" s="186" t="s">
        <v>276</v>
      </c>
      <c r="D4" s="186"/>
      <c r="E4" s="186" t="s">
        <v>277</v>
      </c>
    </row>
    <row r="5" spans="1:5" s="180" customFormat="1">
      <c r="A5" s="186">
        <v>2016</v>
      </c>
      <c r="B5" s="186" t="s">
        <v>272</v>
      </c>
      <c r="C5" s="186" t="s">
        <v>271</v>
      </c>
      <c r="D5" s="186"/>
      <c r="E5" s="186" t="s">
        <v>273</v>
      </c>
    </row>
    <row r="6" spans="1:5" s="45" customFormat="1">
      <c r="A6" s="46">
        <v>42324</v>
      </c>
      <c r="B6" s="45" t="s">
        <v>102</v>
      </c>
      <c r="C6" s="45" t="s">
        <v>103</v>
      </c>
      <c r="D6" s="45" t="str">
        <f>ADDRESS(ROW(TimeSeries!V7),COLUMN(TimeSeries!V7),4,1)</f>
        <v>V7</v>
      </c>
      <c r="E6" s="45" t="s">
        <v>113</v>
      </c>
    </row>
    <row r="7" spans="1:5" s="45" customFormat="1">
      <c r="A7" s="46">
        <v>42312</v>
      </c>
      <c r="B7" s="45" t="s">
        <v>102</v>
      </c>
      <c r="C7" s="45" t="s">
        <v>103</v>
      </c>
      <c r="D7" s="45" t="str">
        <f>ADDRESS(ROW(TimeSeries!B6),COLUMN(TimeSeries!B6),4,1)&amp;":"&amp;ADDRESS(ROW(TimeSeries!P37),COLUMN(TimeSeries!P37),4,1)</f>
        <v>B6:P37</v>
      </c>
      <c r="E7" s="45" t="s">
        <v>106</v>
      </c>
    </row>
    <row r="8" spans="1:5" s="45" customFormat="1">
      <c r="A8" s="46">
        <v>42265</v>
      </c>
      <c r="B8" s="45" t="s">
        <v>102</v>
      </c>
      <c r="C8" s="45" t="s">
        <v>92</v>
      </c>
      <c r="D8" s="45" t="e">
        <f>ADDRESS(ROW(DEM_FR_Agriculture!#REF!),COLUMN(DEM_FR_Agriculture!#REF!),4,1)&amp;":"&amp;ADDRESS(ROW(DEM_FR_Agriculture!#REF!),COLUMN(DEM_FR_Agriculture!#REF!),4,1)</f>
        <v>#REF!</v>
      </c>
      <c r="E8" s="58" t="s">
        <v>105</v>
      </c>
    </row>
    <row r="9" spans="1:5" s="45" customFormat="1">
      <c r="A9" s="46">
        <v>42265</v>
      </c>
      <c r="B9" s="45" t="s">
        <v>102</v>
      </c>
      <c r="C9" s="45" t="s">
        <v>103</v>
      </c>
      <c r="D9" s="45" t="str">
        <f>ADDRESS(ROW(TimeSeries!V7),COLUMN(TimeSeries!V7),4,1)&amp;":"&amp;ADDRESS(ROW(TimeSeries!X7),COLUMN(TimeSeries!X7),4,1)</f>
        <v>V7:X7</v>
      </c>
      <c r="E9" s="45" t="s">
        <v>104</v>
      </c>
    </row>
    <row r="10" spans="1:5" s="45" customFormat="1">
      <c r="A10" s="46">
        <v>42226</v>
      </c>
      <c r="B10" s="45" t="s">
        <v>85</v>
      </c>
      <c r="C10" s="45" t="s">
        <v>97</v>
      </c>
      <c r="D10" s="45" t="str">
        <f>ADDRESS(ROW(DEM_FR_Service!L18),COLUMN(DEM_FR_Service!L18),4,1)&amp;","&amp;ADDRESS(ROW(DEM_FR_Service!L19),COLUMN(DEM_FR_Service!L19),4,1)</f>
        <v>L18,L19</v>
      </c>
      <c r="E10" s="45" t="s">
        <v>87</v>
      </c>
    </row>
    <row r="11" spans="1:5" s="45" customFormat="1">
      <c r="A11" s="46">
        <v>42226</v>
      </c>
      <c r="B11" s="45" t="s">
        <v>85</v>
      </c>
      <c r="C11" s="45" t="s">
        <v>96</v>
      </c>
      <c r="D11" s="45" t="str">
        <f>ADDRESS(ROW(DEM_FR_Machinery!L18),COLUMN(DEM_FR_Machinery!L18),4,1)&amp;","&amp;ADDRESS(ROW(DEM_FR_Machinery!L19),COLUMN(DEM_FR_Machinery!L19),4,1)</f>
        <v>L18,L19</v>
      </c>
      <c r="E11" s="45" t="s">
        <v>87</v>
      </c>
    </row>
    <row r="12" spans="1:5" s="45" customFormat="1">
      <c r="A12" s="46">
        <v>42226</v>
      </c>
      <c r="B12" s="45" t="s">
        <v>85</v>
      </c>
      <c r="C12" s="45" t="s">
        <v>95</v>
      </c>
      <c r="D12" s="45" t="str">
        <f>ADDRESS(ROW('DEM_FR_Iron&amp;Steel'!L18),COLUMN('DEM_FR_Iron&amp;Steel'!L18),4,1)&amp;","&amp;ADDRESS(ROW('DEM_FR_Iron&amp;Steel'!L19),COLUMN('DEM_FR_Iron&amp;Steel'!L19),4,1)</f>
        <v>L18,L19</v>
      </c>
      <c r="E12" s="45" t="s">
        <v>87</v>
      </c>
    </row>
    <row r="13" spans="1:5" s="45" customFormat="1">
      <c r="A13" s="46">
        <v>42226</v>
      </c>
      <c r="B13" s="45" t="s">
        <v>85</v>
      </c>
      <c r="C13" s="45" t="s">
        <v>94</v>
      </c>
      <c r="D13" s="45" t="str">
        <f>ADDRESS(ROW('DEM_FR_Pulp&amp;Paper'!L18),COLUMN('DEM_FR_Pulp&amp;Paper'!L18),4,1)&amp;","&amp;ADDRESS(ROW('DEM_FR_Pulp&amp;Paper'!L19),COLUMN('DEM_FR_Pulp&amp;Paper'!L19),4,1)</f>
        <v>L18,L19</v>
      </c>
      <c r="E13" s="45" t="s">
        <v>87</v>
      </c>
    </row>
    <row r="14" spans="1:5" s="45" customFormat="1">
      <c r="A14" s="46">
        <v>42226</v>
      </c>
      <c r="B14" s="45" t="s">
        <v>85</v>
      </c>
      <c r="C14" s="45" t="s">
        <v>93</v>
      </c>
      <c r="D14" s="45" t="str">
        <f>ADDRESS(ROW(DEM_FR_OtherCommodity!L18),COLUMN(DEM_FR_OtherCommodity!L18),4,1)&amp;","&amp;ADDRESS(ROW(DEM_FR_OtherCommodity!L19),COLUMN(DEM_FR_OtherCommodity!L19),4,1)</f>
        <v>L18,L19</v>
      </c>
      <c r="E14" s="45" t="s">
        <v>87</v>
      </c>
    </row>
    <row r="15" spans="1:5" s="45" customFormat="1">
      <c r="A15" s="46">
        <v>42226</v>
      </c>
      <c r="B15" s="45" t="s">
        <v>85</v>
      </c>
      <c r="C15" s="45" t="s">
        <v>92</v>
      </c>
      <c r="D15" s="45" t="str">
        <f>ADDRESS(ROW(DEM_FR_Agriculture!L18),COLUMN(DEM_FR_Agriculture!L18),4,1)&amp;","&amp;ADDRESS(ROW(DEM_FR_Agriculture!L19),COLUMN(DEM_FR_Agriculture!L19),4,1)</f>
        <v>L18,L19</v>
      </c>
      <c r="E15" s="45" t="s">
        <v>87</v>
      </c>
    </row>
    <row r="16" spans="1:5" s="45" customFormat="1">
      <c r="A16" s="46">
        <v>42226</v>
      </c>
      <c r="B16" s="45" t="s">
        <v>85</v>
      </c>
      <c r="C16" s="45" t="s">
        <v>91</v>
      </c>
      <c r="D16" s="45" t="str">
        <f>ADDRESS(ROW(DEM_FR_FOOD!L18),COLUMN(DEM_FR_FOOD!L18),4,1)&amp;","&amp;ADDRESS(ROW(DEM_FR_FOOD!L19),COLUMN(DEM_FR_FOOD!L19),4,1)</f>
        <v>L18,L19</v>
      </c>
      <c r="E16" s="45" t="s">
        <v>87</v>
      </c>
    </row>
    <row r="17" spans="1:5" s="45" customFormat="1">
      <c r="A17" s="46">
        <v>42226</v>
      </c>
      <c r="B17" s="45" t="s">
        <v>85</v>
      </c>
      <c r="C17" s="45" t="s">
        <v>90</v>
      </c>
      <c r="D17" s="45" t="str">
        <f>ADDRESS(ROW(DEM_FR_Chemical!L18),COLUMN(DEM_FR_Chemical!L18),4,1)&amp;","&amp;ADDRESS(ROW(DEM_FR_Chemical!L19),COLUMN(DEM_FR_Chemical!L19),4,1)</f>
        <v>L18,L19</v>
      </c>
      <c r="E17" s="45" t="s">
        <v>87</v>
      </c>
    </row>
    <row r="18" spans="1:5" s="45" customFormat="1">
      <c r="A18" s="46">
        <v>42226</v>
      </c>
      <c r="B18" s="45" t="s">
        <v>85</v>
      </c>
      <c r="C18" s="45" t="s">
        <v>89</v>
      </c>
      <c r="D18" s="45" t="str">
        <f>ADDRESS(ROW(DEM_FR_Aluminium!L18),COLUMN(DEM_FR_Aluminium!L18),4,1)&amp;","&amp;ADDRESS(ROW(DEM_FR_Aluminium!L19),COLUMN(DEM_FR_Aluminium!L19),4,1)</f>
        <v>L18,L19</v>
      </c>
      <c r="E18" s="45" t="s">
        <v>87</v>
      </c>
    </row>
    <row r="19" spans="1:5" s="45" customFormat="1">
      <c r="A19" s="46">
        <v>42226</v>
      </c>
      <c r="B19" s="45" t="s">
        <v>85</v>
      </c>
      <c r="C19" s="45" t="s">
        <v>86</v>
      </c>
      <c r="D19" s="45" t="str">
        <f>ADDRESS(ROW('DEM_FR_Glass&amp;Concrete'!D300),COLUMN('DEM_FR_Glass&amp;Concrete'!D300),4,1)&amp;","&amp;ADDRESS(ROW('DEM_FR_Glass&amp;Concrete'!G300),COLUMN('DEM_FR_Glass&amp;Concrete'!G300),4,1)&amp;","&amp;ADDRESS(ROW('DEM_FR_Glass&amp;Concrete'!H300),COLUMN('DEM_FR_Glass&amp;Concrete'!H300),4,1)</f>
        <v>D300,G300,H300</v>
      </c>
      <c r="E19" s="45" t="s">
        <v>88</v>
      </c>
    </row>
    <row r="20" spans="1:5" s="45" customFormat="1">
      <c r="A20" s="46">
        <v>42226</v>
      </c>
      <c r="B20" s="45" t="s">
        <v>85</v>
      </c>
      <c r="C20" s="45" t="s">
        <v>86</v>
      </c>
      <c r="D20" s="45" t="str">
        <f>ADDRESS(ROW('DEM_FR_Glass&amp;Concrete'!D260),COLUMN('DEM_FR_Glass&amp;Concrete'!D260),4,1)&amp;","&amp;ADDRESS(ROW('DEM_FR_Glass&amp;Concrete'!G260),COLUMN('DEM_FR_Glass&amp;Concrete'!G260),4,1)&amp;","&amp;ADDRESS(ROW('DEM_FR_Glass&amp;Concrete'!H260),COLUMN('DEM_FR_Glass&amp;Concrete'!H260),4,1)</f>
        <v>D260,G260,H260</v>
      </c>
      <c r="E20" s="45" t="s">
        <v>88</v>
      </c>
    </row>
    <row r="21" spans="1:5" s="45" customFormat="1">
      <c r="A21" s="46">
        <v>42226</v>
      </c>
      <c r="B21" s="45" t="s">
        <v>85</v>
      </c>
      <c r="C21" s="45" t="s">
        <v>86</v>
      </c>
      <c r="D21" s="45" t="str">
        <f>ADDRESS(ROW('DEM_FR_Glass&amp;Concrete'!D220),COLUMN('DEM_FR_Glass&amp;Concrete'!D220),4,1)&amp;","&amp;ADDRESS(ROW('DEM_FR_Glass&amp;Concrete'!G220),COLUMN('DEM_FR_Glass&amp;Concrete'!G220),4,1)&amp;","&amp;ADDRESS(ROW('DEM_FR_Glass&amp;Concrete'!H220),COLUMN('DEM_FR_Glass&amp;Concrete'!H220),4,1)</f>
        <v>D220,G220,H220</v>
      </c>
      <c r="E21" s="45" t="s">
        <v>88</v>
      </c>
    </row>
    <row r="22" spans="1:5" s="45" customFormat="1">
      <c r="A22" s="46">
        <v>42226</v>
      </c>
      <c r="B22" s="45" t="s">
        <v>85</v>
      </c>
      <c r="C22" s="45" t="s">
        <v>86</v>
      </c>
      <c r="D22" s="45" t="str">
        <f>ADDRESS(ROW('DEM_FR_Glass&amp;Concrete'!D180),COLUMN('DEM_FR_Glass&amp;Concrete'!D180),4,1)&amp;","&amp;ADDRESS(ROW('DEM_FR_Glass&amp;Concrete'!G180),COLUMN('DEM_FR_Glass&amp;Concrete'!G180),4,1)&amp;","&amp;ADDRESS(ROW('DEM_FR_Glass&amp;Concrete'!H180),COLUMN('DEM_FR_Glass&amp;Concrete'!H180),4,1)</f>
        <v>D180,G180,H180</v>
      </c>
      <c r="E22" s="45" t="s">
        <v>88</v>
      </c>
    </row>
    <row r="23" spans="1:5" s="45" customFormat="1">
      <c r="A23" s="46">
        <v>42226</v>
      </c>
      <c r="B23" s="45" t="s">
        <v>85</v>
      </c>
      <c r="C23" s="45" t="s">
        <v>86</v>
      </c>
      <c r="D23" s="45" t="str">
        <f>ADDRESS(ROW('DEM_FR_Glass&amp;Concrete'!D140),COLUMN('DEM_FR_Glass&amp;Concrete'!D140),4,1)&amp;","&amp;ADDRESS(ROW('DEM_FR_Glass&amp;Concrete'!G140),COLUMN('DEM_FR_Glass&amp;Concrete'!G140),4,1)&amp;","&amp;ADDRESS(ROW('DEM_FR_Glass&amp;Concrete'!H140),COLUMN('DEM_FR_Glass&amp;Concrete'!H140),4,1)</f>
        <v>D140,G140,H140</v>
      </c>
      <c r="E23" s="45" t="s">
        <v>88</v>
      </c>
    </row>
    <row r="24" spans="1:5" s="45" customFormat="1">
      <c r="A24" s="46">
        <v>42226</v>
      </c>
      <c r="B24" s="45" t="s">
        <v>85</v>
      </c>
      <c r="C24" s="45" t="s">
        <v>86</v>
      </c>
      <c r="D24" s="45" t="str">
        <f>ADDRESS(ROW('DEM_FR_Glass&amp;Concrete'!D100),COLUMN('DEM_FR_Glass&amp;Concrete'!D100),4,1)&amp;","&amp;ADDRESS(ROW('DEM_FR_Glass&amp;Concrete'!G100),COLUMN('DEM_FR_Glass&amp;Concrete'!G100),4,1)&amp;","&amp;ADDRESS(ROW('DEM_FR_Glass&amp;Concrete'!H100),COLUMN('DEM_FR_Glass&amp;Concrete'!H100),4,1)</f>
        <v>D100,G100,H100</v>
      </c>
      <c r="E24" s="45" t="s">
        <v>88</v>
      </c>
    </row>
    <row r="25" spans="1:5" s="45" customFormat="1">
      <c r="A25" s="46">
        <v>42226</v>
      </c>
      <c r="B25" s="45" t="s">
        <v>85</v>
      </c>
      <c r="C25" s="45" t="s">
        <v>86</v>
      </c>
      <c r="D25" s="45" t="str">
        <f>ADDRESS(ROW('DEM_FR_Glass&amp;Concrete'!H60),COLUMN('DEM_FR_Glass&amp;Concrete'!H60),4,1)&amp;","&amp;ADDRESS(ROW('DEM_FR_Glass&amp;Concrete'!G60),COLUMN('DEM_FR_Glass&amp;Concrete'!G60),4,1)&amp;","&amp;ADDRESS(ROW('DEM_FR_Glass&amp;Concrete'!D60),COLUMN('DEM_FR_Glass&amp;Concrete'!D60),4,1)</f>
        <v>H60,G60,D60</v>
      </c>
      <c r="E25" s="45" t="s">
        <v>88</v>
      </c>
    </row>
    <row r="26" spans="1:5" s="45" customFormat="1">
      <c r="A26" s="46">
        <v>42226</v>
      </c>
      <c r="B26" s="45" t="s">
        <v>85</v>
      </c>
      <c r="C26" s="45" t="s">
        <v>86</v>
      </c>
      <c r="D26" s="45" t="str">
        <f>ADDRESS(ROW('DEM_FR_Glass&amp;Concrete'!D20),COLUMN('DEM_FR_Glass&amp;Concrete'!D20),4,1)&amp;","&amp;ADDRESS(ROW('DEM_FR_Glass&amp;Concrete'!G20),COLUMN('DEM_FR_Glass&amp;Concrete'!G20),4,1)&amp;","&amp;ADDRESS(ROW('DEM_FR_Glass&amp;Concrete'!H20),COLUMN('DEM_FR_Glass&amp;Concrete'!H20),4,1)</f>
        <v>D20,G20,H20</v>
      </c>
      <c r="E26" s="45" t="s">
        <v>88</v>
      </c>
    </row>
    <row r="27" spans="1:5" s="45" customFormat="1">
      <c r="A27" s="46">
        <v>42226</v>
      </c>
      <c r="B27" s="45" t="s">
        <v>85</v>
      </c>
      <c r="C27" s="45" t="s">
        <v>86</v>
      </c>
      <c r="D27" s="45" t="str">
        <f>ADDRESS(ROW('DEM_FR_Glass&amp;Concrete'!L18),COLUMN('DEM_FR_Glass&amp;Concrete'!L18),4,1)&amp;","&amp;ADDRESS(ROW('DEM_FR_Glass&amp;Concrete'!L19),COLUMN('DEM_FR_Glass&amp;Concrete'!L19),4,1)</f>
        <v>L18,L19</v>
      </c>
      <c r="E27" s="45" t="s">
        <v>87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C2:AB323"/>
  <sheetViews>
    <sheetView topLeftCell="H1" zoomScaleNormal="100" workbookViewId="0">
      <selection activeCell="R32" sqref="R32"/>
    </sheetView>
  </sheetViews>
  <sheetFormatPr defaultRowHeight="14.4"/>
  <cols>
    <col min="1" max="1" width="4.6640625" customWidth="1"/>
    <col min="7" max="8" width="9.5546875" bestFit="1" customWidth="1"/>
    <col min="9" max="10" width="9.5546875" customWidth="1"/>
  </cols>
  <sheetData>
    <row r="2" spans="3:28">
      <c r="C2" s="1" t="s">
        <v>64</v>
      </c>
      <c r="E2" s="2"/>
    </row>
    <row r="3" spans="3:28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  <c r="S3" s="289">
        <v>2010</v>
      </c>
      <c r="T3" s="289" t="s">
        <v>188</v>
      </c>
      <c r="U3" s="289" t="s">
        <v>377</v>
      </c>
      <c r="V3" s="289" t="s">
        <v>188</v>
      </c>
      <c r="W3" s="289">
        <v>2015</v>
      </c>
      <c r="X3" s="289" t="s">
        <v>188</v>
      </c>
      <c r="Y3" s="289">
        <v>2018</v>
      </c>
      <c r="Z3" s="289" t="s">
        <v>188</v>
      </c>
      <c r="AA3" s="289">
        <v>2019</v>
      </c>
      <c r="AB3" s="289" t="s">
        <v>188</v>
      </c>
    </row>
    <row r="4" spans="3:28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t="str">
        <f>BY_Demands_Drivers!$J$32</f>
        <v>IXDMT</v>
      </c>
      <c r="G4" s="26">
        <f>BY_Demands_Drivers!$F$32*$M$4</f>
        <v>4.6257433249999952E-2</v>
      </c>
      <c r="H4" s="26">
        <f>BY_Demands_Drivers!$G$32*$M$4</f>
        <v>0.18502973299999981</v>
      </c>
      <c r="I4" s="26">
        <f>BY_Demands_Drivers!$H$32*$M$4</f>
        <v>0.60134663224999996</v>
      </c>
      <c r="J4" s="26">
        <f>BY_Demands_Drivers!$I$32*$M$4</f>
        <v>0.38856243929999984</v>
      </c>
      <c r="L4" s="18">
        <f>BY_Demands_Drivers!V4</f>
        <v>2011</v>
      </c>
      <c r="M4" s="184">
        <v>1.1000000000000001</v>
      </c>
      <c r="O4" s="184">
        <f>(1-$M$8)/5*4+$M$8</f>
        <v>1.0320816987696906</v>
      </c>
      <c r="Q4" s="282" t="s">
        <v>374</v>
      </c>
      <c r="R4" s="282" t="s">
        <v>375</v>
      </c>
      <c r="S4" s="283">
        <v>11429.401</v>
      </c>
      <c r="T4" s="284" t="s">
        <v>188</v>
      </c>
      <c r="U4" s="285">
        <v>14321.23</v>
      </c>
      <c r="V4" s="284" t="s">
        <v>188</v>
      </c>
      <c r="W4" s="283">
        <v>13262.773999999999</v>
      </c>
      <c r="X4" s="284" t="s">
        <v>188</v>
      </c>
      <c r="Y4" s="283">
        <v>13874.287</v>
      </c>
      <c r="Z4" s="284" t="s">
        <v>188</v>
      </c>
      <c r="AA4" s="283">
        <v>13342.012000000001</v>
      </c>
    </row>
    <row r="5" spans="3:28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t="str">
        <f>$F$4</f>
        <v>IXDMT</v>
      </c>
      <c r="G5" s="26">
        <f>BY_Demands_Drivers!$F$32*$M$5</f>
        <v>5.2692122772814105E-2</v>
      </c>
      <c r="H5" s="26">
        <f>BY_Demands_Drivers!$G$32*$M$5</f>
        <v>0.21076849109125642</v>
      </c>
      <c r="I5" s="26">
        <f>BY_Demands_Drivers!$H$32*$M$5</f>
        <v>0.68499759604658406</v>
      </c>
      <c r="J5" s="26">
        <f>BY_Demands_Drivers!$I$32*$M$5</f>
        <v>0.44261383129163873</v>
      </c>
      <c r="L5" s="18">
        <f>BY_Demands_Drivers!W4</f>
        <v>2012</v>
      </c>
      <c r="M5" s="184">
        <f>U5</f>
        <v>1.2530166716523463</v>
      </c>
      <c r="O5" s="184">
        <f>(1-$M$8)/5*3+$M$8</f>
        <v>1.0641633975393812</v>
      </c>
      <c r="U5">
        <f>U4/$S$4</f>
        <v>1.2530166716523463</v>
      </c>
      <c r="W5" s="180">
        <f>W4/$S$4</f>
        <v>1.1604084938484527</v>
      </c>
      <c r="Y5" s="180">
        <f>Y4/$S$4</f>
        <v>1.2139119976628696</v>
      </c>
      <c r="AA5" s="180">
        <f>AA4/$S$4</f>
        <v>1.167341315612253</v>
      </c>
    </row>
    <row r="6" spans="3:28" ht="15.75" customHeight="1">
      <c r="C6" s="206" t="str">
        <f t="shared" si="0"/>
        <v>Demand</v>
      </c>
      <c r="D6">
        <f>$L$6</f>
        <v>2013</v>
      </c>
      <c r="E6" t="s">
        <v>3</v>
      </c>
      <c r="F6" t="str">
        <f t="shared" ref="F6:F43" si="1">$F$4</f>
        <v>IXDMT</v>
      </c>
      <c r="G6" s="26">
        <f>BY_Demands_Drivers!$F$32*$M$6</f>
        <v>4.2723030431835556E-2</v>
      </c>
      <c r="H6" s="26">
        <f>BY_Demands_Drivers!$G$32*$M$6</f>
        <v>0.17089212172734222</v>
      </c>
      <c r="I6" s="26">
        <f>BY_Demands_Drivers!$H$32*$M$6</f>
        <v>0.55539939561386276</v>
      </c>
      <c r="J6" s="26">
        <f>BY_Demands_Drivers!$I$32*$M$6</f>
        <v>0.3588734556274189</v>
      </c>
      <c r="L6" s="18">
        <f>BY_Demands_Drivers!X4</f>
        <v>2013</v>
      </c>
      <c r="M6" s="184">
        <f>[4]BY_Demands_Drivers!Z9</f>
        <v>1.0159520356659471</v>
      </c>
      <c r="O6" s="184">
        <f>(1-$M$8)/5*2+$M$8</f>
        <v>1.0962450963090715</v>
      </c>
    </row>
    <row r="7" spans="3:28" ht="15.75" customHeight="1">
      <c r="C7" s="206" t="str">
        <f t="shared" si="0"/>
        <v>Demand</v>
      </c>
      <c r="D7">
        <f>$L$7</f>
        <v>2014</v>
      </c>
      <c r="E7" t="s">
        <v>3</v>
      </c>
      <c r="F7" t="str">
        <f t="shared" si="1"/>
        <v>IXDMT</v>
      </c>
      <c r="G7" s="26">
        <f>BY_Demands_Drivers!$F$32*$M$7</f>
        <v>4.2723794527511481E-2</v>
      </c>
      <c r="H7" s="26">
        <f>BY_Demands_Drivers!$G$32*$M$7</f>
        <v>0.17089517811004593</v>
      </c>
      <c r="I7" s="26">
        <f>BY_Demands_Drivers!$H$32*$M$7</f>
        <v>0.55540932885764982</v>
      </c>
      <c r="J7" s="26">
        <f>BY_Demands_Drivers!$I$32*$M$7</f>
        <v>0.35887987403109667</v>
      </c>
      <c r="L7" s="18">
        <f>BY_Demands_Drivers!Y4</f>
        <v>2014</v>
      </c>
      <c r="M7" s="184">
        <f>[4]BY_Demands_Drivers!AA9</f>
        <v>1.0159702058320039</v>
      </c>
      <c r="O7" s="184">
        <f>(1-$M$8)/5*1+$M$8</f>
        <v>1.1283267950787621</v>
      </c>
      <c r="S7" s="286" t="s">
        <v>382</v>
      </c>
      <c r="T7" s="287"/>
    </row>
    <row r="8" spans="3:28" ht="15.75" customHeight="1">
      <c r="C8" s="206" t="str">
        <f t="shared" si="0"/>
        <v>Demand</v>
      </c>
      <c r="D8">
        <f>$L$8</f>
        <v>2015</v>
      </c>
      <c r="E8" t="s">
        <v>3</v>
      </c>
      <c r="F8" t="str">
        <f t="shared" si="1"/>
        <v>IXDMT</v>
      </c>
      <c r="G8" s="26">
        <f>BY_Demands_Drivers!$F$32*$M$8</f>
        <v>4.8797744042661614E-2</v>
      </c>
      <c r="H8" s="26">
        <f>BY_Demands_Drivers!$G$32*$M$8</f>
        <v>0.19519097617064646</v>
      </c>
      <c r="I8" s="26">
        <f>BY_Demands_Drivers!$H$32*$M$8</f>
        <v>0.63437067255460167</v>
      </c>
      <c r="J8" s="26">
        <f>BY_Demands_Drivers!$I$32*$M$8</f>
        <v>0.4099010499583578</v>
      </c>
      <c r="L8" s="18">
        <f>BY_Demands_Drivers!Z4</f>
        <v>2015</v>
      </c>
      <c r="M8" s="184">
        <f>W5</f>
        <v>1.1604084938484527</v>
      </c>
      <c r="O8" s="184">
        <f>BY_Demands_Drivers!Z9</f>
        <v>0.94125668944697705</v>
      </c>
      <c r="S8" s="286" t="s">
        <v>383</v>
      </c>
      <c r="T8" s="288" t="s">
        <v>384</v>
      </c>
    </row>
    <row r="9" spans="3:28" ht="15.75" customHeight="1">
      <c r="C9" s="206" t="str">
        <f t="shared" si="0"/>
        <v>\I:</v>
      </c>
      <c r="D9">
        <f>$L$9</f>
        <v>2016</v>
      </c>
      <c r="E9" t="s">
        <v>3</v>
      </c>
      <c r="F9" t="str">
        <f t="shared" si="1"/>
        <v>IXDMT</v>
      </c>
      <c r="G9" s="26">
        <f>BY_Demands_Drivers!$F$32*$M$9</f>
        <v>0</v>
      </c>
      <c r="H9" s="26">
        <f>BY_Demands_Drivers!$G$32*$M$9</f>
        <v>0</v>
      </c>
      <c r="I9" s="26">
        <f>BY_Demands_Drivers!$H$32*$M$9</f>
        <v>0</v>
      </c>
      <c r="J9" s="26">
        <f>BY_Demands_Drivers!$I$32*$M$9</f>
        <v>0</v>
      </c>
      <c r="L9" s="18">
        <f>BY_Demands_Drivers!AA4</f>
        <v>2016</v>
      </c>
      <c r="M9" s="184">
        <f>($K$11-$K$8)/3*1+$K$8</f>
        <v>0</v>
      </c>
      <c r="O9" s="184">
        <f>BY_Demands_Drivers!AA9</f>
        <v>0.9295080273363725</v>
      </c>
      <c r="S9" s="286" t="s">
        <v>385</v>
      </c>
      <c r="T9" s="286" t="s">
        <v>386</v>
      </c>
    </row>
    <row r="10" spans="3:28" ht="15.75" customHeight="1">
      <c r="C10" s="206" t="str">
        <f t="shared" si="0"/>
        <v>\I:</v>
      </c>
      <c r="D10">
        <f>$L$10</f>
        <v>2017</v>
      </c>
      <c r="E10" t="s">
        <v>3</v>
      </c>
      <c r="F10" t="str">
        <f t="shared" si="1"/>
        <v>IXDMT</v>
      </c>
      <c r="G10" s="26">
        <f>BY_Demands_Drivers!$F$32*$M$10</f>
        <v>0</v>
      </c>
      <c r="H10" s="26">
        <f>BY_Demands_Drivers!$G$32*$M$10</f>
        <v>0</v>
      </c>
      <c r="I10" s="26">
        <f>BY_Demands_Drivers!$H$32*$M$10</f>
        <v>0</v>
      </c>
      <c r="J10" s="26">
        <f>BY_Demands_Drivers!$I$32*$M$10</f>
        <v>0</v>
      </c>
      <c r="L10" s="18">
        <f>BY_Demands_Drivers!AB4</f>
        <v>2017</v>
      </c>
      <c r="M10" s="184">
        <f>($K$11-$K$8)/3*2+$K$8</f>
        <v>0</v>
      </c>
      <c r="O10" s="184">
        <f>BY_Demands_Drivers!AB9</f>
        <v>0.93892652344016303</v>
      </c>
    </row>
    <row r="11" spans="3:28" ht="15.75" customHeight="1">
      <c r="C11" s="206" t="str">
        <f t="shared" si="0"/>
        <v>Demand</v>
      </c>
      <c r="D11">
        <f>$L$11</f>
        <v>2018</v>
      </c>
      <c r="E11" t="s">
        <v>3</v>
      </c>
      <c r="F11" t="str">
        <f t="shared" si="1"/>
        <v>IXDMT</v>
      </c>
      <c r="G11" s="26">
        <f>BY_Demands_Drivers!$F$32*$M$11</f>
        <v>5.104768473024026E-2</v>
      </c>
      <c r="H11" s="26">
        <f>BY_Demands_Drivers!$G$32*$M$11</f>
        <v>0.20419073892096104</v>
      </c>
      <c r="I11" s="26">
        <f>BY_Demands_Drivers!$H$32*$M$11</f>
        <v>0.663619901493124</v>
      </c>
      <c r="J11" s="26">
        <f>BY_Demands_Drivers!$I$32*$M$11</f>
        <v>0.42880055173401843</v>
      </c>
      <c r="L11" s="18">
        <f>BY_Demands_Drivers!AC4</f>
        <v>2018</v>
      </c>
      <c r="M11" s="184">
        <f>Y5</f>
        <v>1.2139119976628696</v>
      </c>
      <c r="O11" s="184">
        <f>BY_Demands_Drivers!AC9</f>
        <v>0.94834501954395345</v>
      </c>
    </row>
    <row r="12" spans="3:28" ht="15.75" customHeight="1">
      <c r="C12" s="206" t="str">
        <f t="shared" si="0"/>
        <v>Demand</v>
      </c>
      <c r="D12">
        <f>$L$12</f>
        <v>2019</v>
      </c>
      <c r="E12" t="s">
        <v>3</v>
      </c>
      <c r="F12" t="str">
        <f t="shared" si="1"/>
        <v>IXDMT</v>
      </c>
      <c r="G12" s="43">
        <f>BY_Demands_Drivers!$F$32*$M$12</f>
        <v>4.9089284533546287E-2</v>
      </c>
      <c r="H12" s="43">
        <f>BY_Demands_Drivers!$G$32*$M$12</f>
        <v>0.19635713813418515</v>
      </c>
      <c r="I12" s="43">
        <f>BY_Demands_Drivers!$H$32*$M$12</f>
        <v>0.63816069893610239</v>
      </c>
      <c r="J12" s="43">
        <f>BY_Demands_Drivers!$I$32*$M$12</f>
        <v>0.41234999008178902</v>
      </c>
      <c r="L12" s="18">
        <f>BY_Demands_Drivers!AD4</f>
        <v>2019</v>
      </c>
      <c r="M12" s="184">
        <f>AA5</f>
        <v>1.167341315612253</v>
      </c>
      <c r="O12" s="184">
        <f>BY_Demands_Drivers!AD9</f>
        <v>0.95776351564774398</v>
      </c>
    </row>
    <row r="13" spans="3:28" ht="15.75" customHeight="1">
      <c r="C13" s="206" t="str">
        <f t="shared" si="0"/>
        <v>Demand</v>
      </c>
      <c r="D13">
        <f>$L$13</f>
        <v>2020</v>
      </c>
      <c r="E13" t="s">
        <v>3</v>
      </c>
      <c r="F13" t="str">
        <f t="shared" si="1"/>
        <v>IXDMT</v>
      </c>
      <c r="G13" s="43">
        <f>BY_Demands_Drivers!$F$32*$M$13</f>
        <v>4.9572020853695602E-2</v>
      </c>
      <c r="H13" s="43">
        <f>BY_Demands_Drivers!$G$32*$M$13</f>
        <v>0.19828808341478241</v>
      </c>
      <c r="I13" s="43">
        <f>BY_Demands_Drivers!$H$32*$M$13</f>
        <v>0.64443627109804347</v>
      </c>
      <c r="J13" s="43">
        <f>BY_Demands_Drivers!$I$32*$M$13</f>
        <v>0.4164049751710433</v>
      </c>
      <c r="L13" s="18">
        <f>BY_Demands_Drivers!AE4</f>
        <v>2020</v>
      </c>
      <c r="M13" s="184">
        <f>O13/$O$12*$M$12</f>
        <v>1.1788207669102613</v>
      </c>
      <c r="O13" s="184">
        <f>BY_Demands_Drivers!AE9</f>
        <v>0.9671820117515344</v>
      </c>
    </row>
    <row r="14" spans="3:28" ht="15.75" customHeight="1">
      <c r="C14" s="206" t="str">
        <f t="shared" si="0"/>
        <v>Demand</v>
      </c>
      <c r="D14">
        <f>$L$14</f>
        <v>2021</v>
      </c>
      <c r="E14" t="s">
        <v>3</v>
      </c>
      <c r="F14" t="str">
        <f t="shared" si="1"/>
        <v>IXDMT</v>
      </c>
      <c r="G14" s="43">
        <f>BY_Demands_Drivers!$F$32*$M$14</f>
        <v>4.9615505082514631E-2</v>
      </c>
      <c r="H14" s="43">
        <f>BY_Demands_Drivers!$G$32*$M$14</f>
        <v>0.19846202033005853</v>
      </c>
      <c r="I14" s="43">
        <f>BY_Demands_Drivers!$H$32*$M$14</f>
        <v>0.64500156607269077</v>
      </c>
      <c r="J14" s="43">
        <f>BY_Demands_Drivers!$I$32*$M$14</f>
        <v>0.41677024269312313</v>
      </c>
      <c r="L14" s="18">
        <f>BY_Demands_Drivers!AF4</f>
        <v>2021</v>
      </c>
      <c r="M14" s="184">
        <f t="shared" ref="M14:M43" si="2">O14/$O$12*$M$12</f>
        <v>1.1798548202145684</v>
      </c>
      <c r="O14" s="184">
        <f>BY_Demands_Drivers!AF9</f>
        <v>0.96803041702500048</v>
      </c>
    </row>
    <row r="15" spans="3:28" ht="15.75" customHeight="1">
      <c r="C15" s="206" t="str">
        <f t="shared" si="0"/>
        <v>Demand</v>
      </c>
      <c r="D15">
        <f>$L$15</f>
        <v>2022</v>
      </c>
      <c r="E15" t="s">
        <v>3</v>
      </c>
      <c r="F15" t="str">
        <f t="shared" si="1"/>
        <v>IXDMT</v>
      </c>
      <c r="G15" s="43">
        <f>BY_Demands_Drivers!$F$32*$M$15</f>
        <v>4.9658989311333675E-2</v>
      </c>
      <c r="H15" s="43">
        <f>BY_Demands_Drivers!$G$32*$M$15</f>
        <v>0.1986359572453347</v>
      </c>
      <c r="I15" s="43">
        <f>BY_Demands_Drivers!$H$32*$M$15</f>
        <v>0.6455668610473384</v>
      </c>
      <c r="J15" s="43">
        <f>BY_Demands_Drivers!$I$32*$M$15</f>
        <v>0.41713551021520312</v>
      </c>
      <c r="L15" s="18">
        <f>BY_Demands_Drivers!AG4</f>
        <v>2022</v>
      </c>
      <c r="M15" s="184">
        <f t="shared" si="2"/>
        <v>1.1808888735188761</v>
      </c>
      <c r="O15" s="184">
        <f>BY_Demands_Drivers!AG9</f>
        <v>0.968878822298467</v>
      </c>
    </row>
    <row r="16" spans="3:28" ht="15.75" customHeight="1">
      <c r="C16" s="206" t="str">
        <f t="shared" si="0"/>
        <v>Demand</v>
      </c>
      <c r="D16">
        <f>$L$16</f>
        <v>2023</v>
      </c>
      <c r="E16" t="s">
        <v>3</v>
      </c>
      <c r="F16" t="str">
        <f t="shared" si="1"/>
        <v>IXDMT</v>
      </c>
      <c r="G16" s="43">
        <f>BY_Demands_Drivers!$F$32*$M$16</f>
        <v>4.9702473540152704E-2</v>
      </c>
      <c r="H16" s="43">
        <f>BY_Demands_Drivers!$G$32*$M$16</f>
        <v>0.19880989416061082</v>
      </c>
      <c r="I16" s="43">
        <f>BY_Demands_Drivers!$H$32*$M$16</f>
        <v>0.64613215602198582</v>
      </c>
      <c r="J16" s="43">
        <f>BY_Demands_Drivers!$I$32*$M$16</f>
        <v>0.41750077773728295</v>
      </c>
      <c r="L16" s="18">
        <f>BY_Demands_Drivers!AH4</f>
        <v>2023</v>
      </c>
      <c r="M16" s="184">
        <f t="shared" si="2"/>
        <v>1.1819229268231832</v>
      </c>
      <c r="O16" s="184">
        <f>BY_Demands_Drivers!AH9</f>
        <v>0.96972722757193308</v>
      </c>
    </row>
    <row r="17" spans="3:15" ht="15.75" customHeight="1">
      <c r="C17" s="206" t="str">
        <f t="shared" si="0"/>
        <v>Demand</v>
      </c>
      <c r="D17">
        <f>$L$17</f>
        <v>2024</v>
      </c>
      <c r="E17" t="s">
        <v>3</v>
      </c>
      <c r="F17" t="str">
        <f t="shared" si="1"/>
        <v>IXDMT</v>
      </c>
      <c r="G17" s="26">
        <f>BY_Demands_Drivers!$F$32*$M$17</f>
        <v>4.974595776897172E-2</v>
      </c>
      <c r="H17" s="26">
        <f>BY_Demands_Drivers!$G$32*$M$17</f>
        <v>0.19898383107588688</v>
      </c>
      <c r="I17" s="26">
        <f>BY_Demands_Drivers!$H$32*$M$17</f>
        <v>0.64669745099663301</v>
      </c>
      <c r="J17" s="26">
        <f>BY_Demands_Drivers!$I$32*$M$17</f>
        <v>0.41786604525936272</v>
      </c>
      <c r="L17" s="18">
        <f>BY_Demands_Drivers!AI4</f>
        <v>2024</v>
      </c>
      <c r="M17" s="184">
        <f t="shared" si="2"/>
        <v>1.1829569801274902</v>
      </c>
      <c r="O17" s="184">
        <f>BY_Demands_Drivers!AI9</f>
        <v>0.97057563284539938</v>
      </c>
    </row>
    <row r="18" spans="3:15" ht="15.75" customHeight="1">
      <c r="C18" s="206" t="str">
        <f t="shared" si="0"/>
        <v>Demand</v>
      </c>
      <c r="D18">
        <f>$L$18</f>
        <v>2025</v>
      </c>
      <c r="E18" t="s">
        <v>3</v>
      </c>
      <c r="F18" t="str">
        <f t="shared" si="1"/>
        <v>IXDMT</v>
      </c>
      <c r="G18" s="26">
        <f>BY_Demands_Drivers!$F$32*$M$18</f>
        <v>4.978944199779075E-2</v>
      </c>
      <c r="H18" s="26">
        <f>BY_Demands_Drivers!$G$32*$M$18</f>
        <v>0.199157767991163</v>
      </c>
      <c r="I18" s="26">
        <f>BY_Demands_Drivers!$H$32*$M$18</f>
        <v>0.64726274597128042</v>
      </c>
      <c r="J18" s="26">
        <f>BY_Demands_Drivers!$I$32*$M$18</f>
        <v>0.41823131278144254</v>
      </c>
      <c r="L18" s="18">
        <f>BY_Demands_Drivers!AJ4</f>
        <v>2025</v>
      </c>
      <c r="M18" s="184">
        <f t="shared" si="2"/>
        <v>1.1839910334317973</v>
      </c>
      <c r="O18" s="184">
        <f>BY_Demands_Drivers!AJ9</f>
        <v>0.97142403811886557</v>
      </c>
    </row>
    <row r="19" spans="3:15" ht="15.75" customHeight="1">
      <c r="C19" s="206" t="str">
        <f t="shared" si="0"/>
        <v>Demand</v>
      </c>
      <c r="D19">
        <f>$L$19</f>
        <v>2026</v>
      </c>
      <c r="E19" t="s">
        <v>3</v>
      </c>
      <c r="F19" t="str">
        <f t="shared" si="1"/>
        <v>IXDMT</v>
      </c>
      <c r="G19" s="26">
        <f>BY_Demands_Drivers!$F$32*$M$19</f>
        <v>4.978944199779075E-2</v>
      </c>
      <c r="H19" s="26">
        <f>BY_Demands_Drivers!$G$32*$M$19</f>
        <v>0.199157767991163</v>
      </c>
      <c r="I19" s="26">
        <f>BY_Demands_Drivers!$H$32*$M$19</f>
        <v>0.64726274597128042</v>
      </c>
      <c r="J19" s="26">
        <f>BY_Demands_Drivers!$I$32*$M$19</f>
        <v>0.41823131278144254</v>
      </c>
      <c r="L19" s="18">
        <f>BY_Demands_Drivers!AK4</f>
        <v>2026</v>
      </c>
      <c r="M19" s="184">
        <f t="shared" si="2"/>
        <v>1.1839910334317973</v>
      </c>
      <c r="O19" s="184">
        <f>BY_Demands_Drivers!AK9</f>
        <v>0.97142403811886557</v>
      </c>
    </row>
    <row r="20" spans="3:15" ht="15.75" customHeight="1">
      <c r="C20" s="206" t="str">
        <f t="shared" si="0"/>
        <v>Demand</v>
      </c>
      <c r="D20">
        <f>$L$20</f>
        <v>2027</v>
      </c>
      <c r="E20" t="s">
        <v>3</v>
      </c>
      <c r="F20" t="str">
        <f t="shared" si="1"/>
        <v>IXDMT</v>
      </c>
      <c r="G20" s="26">
        <f>BY_Demands_Drivers!$F$32*$M$20</f>
        <v>4.978944199779075E-2</v>
      </c>
      <c r="H20" s="26">
        <f>BY_Demands_Drivers!$G$32*$M$20</f>
        <v>0.199157767991163</v>
      </c>
      <c r="I20" s="26">
        <f>BY_Demands_Drivers!$H$32*$M$20</f>
        <v>0.64726274597128042</v>
      </c>
      <c r="J20" s="26">
        <f>BY_Demands_Drivers!$I$32*$M$20</f>
        <v>0.41823131278144254</v>
      </c>
      <c r="L20" s="18">
        <f>BY_Demands_Drivers!AL4</f>
        <v>2027</v>
      </c>
      <c r="M20" s="184">
        <f t="shared" si="2"/>
        <v>1.1839910334317973</v>
      </c>
      <c r="O20" s="184">
        <f>BY_Demands_Drivers!AL9</f>
        <v>0.97142403811886557</v>
      </c>
    </row>
    <row r="21" spans="3:15" ht="15.75" customHeight="1">
      <c r="C21" s="206" t="str">
        <f t="shared" si="0"/>
        <v>Demand</v>
      </c>
      <c r="D21">
        <f>$L$21</f>
        <v>2028</v>
      </c>
      <c r="E21" t="s">
        <v>3</v>
      </c>
      <c r="F21" t="str">
        <f t="shared" si="1"/>
        <v>IXDMT</v>
      </c>
      <c r="G21" s="26">
        <f>BY_Demands_Drivers!$F$32*$M$21</f>
        <v>4.978944199779075E-2</v>
      </c>
      <c r="H21" s="26">
        <f>BY_Demands_Drivers!$G$32*$M$21</f>
        <v>0.199157767991163</v>
      </c>
      <c r="I21" s="26">
        <f>BY_Demands_Drivers!$H$32*$M$21</f>
        <v>0.64726274597128042</v>
      </c>
      <c r="J21" s="26">
        <f>BY_Demands_Drivers!$I$32*$M$21</f>
        <v>0.41823131278144254</v>
      </c>
      <c r="L21" s="18">
        <f>BY_Demands_Drivers!AM4</f>
        <v>2028</v>
      </c>
      <c r="M21" s="184">
        <f t="shared" si="2"/>
        <v>1.1839910334317973</v>
      </c>
      <c r="O21" s="184">
        <f>BY_Demands_Drivers!AM9</f>
        <v>0.97142403811886557</v>
      </c>
    </row>
    <row r="22" spans="3:15" ht="15.75" customHeight="1">
      <c r="C22" s="206" t="str">
        <f t="shared" si="0"/>
        <v>Demand</v>
      </c>
      <c r="D22">
        <f>$L$22</f>
        <v>2029</v>
      </c>
      <c r="E22" t="s">
        <v>3</v>
      </c>
      <c r="F22" t="str">
        <f t="shared" si="1"/>
        <v>IXDMT</v>
      </c>
      <c r="G22" s="26">
        <f>BY_Demands_Drivers!$F$32*$M$22</f>
        <v>4.978944199779075E-2</v>
      </c>
      <c r="H22" s="26">
        <f>BY_Demands_Drivers!$G$32*$M$22</f>
        <v>0.199157767991163</v>
      </c>
      <c r="I22" s="26">
        <f>BY_Demands_Drivers!$H$32*$M$22</f>
        <v>0.64726274597128042</v>
      </c>
      <c r="J22" s="26">
        <f>BY_Demands_Drivers!$I$32*$M$22</f>
        <v>0.41823131278144254</v>
      </c>
      <c r="L22" s="18">
        <f>BY_Demands_Drivers!AN4</f>
        <v>2029</v>
      </c>
      <c r="M22" s="184">
        <f t="shared" si="2"/>
        <v>1.1839910334317973</v>
      </c>
      <c r="O22" s="184">
        <f>BY_Demands_Drivers!AN9</f>
        <v>0.97142403811886557</v>
      </c>
    </row>
    <row r="23" spans="3:15" ht="15.75" customHeight="1">
      <c r="C23" s="206" t="str">
        <f t="shared" si="0"/>
        <v>Demand</v>
      </c>
      <c r="D23">
        <f>$L$23</f>
        <v>2030</v>
      </c>
      <c r="E23" t="s">
        <v>3</v>
      </c>
      <c r="F23" t="str">
        <f t="shared" si="1"/>
        <v>IXDMT</v>
      </c>
      <c r="G23" s="26">
        <f>BY_Demands_Drivers!$F$32*$M$23</f>
        <v>4.978944199779075E-2</v>
      </c>
      <c r="H23" s="26">
        <f>BY_Demands_Drivers!$G$32*$M$23</f>
        <v>0.199157767991163</v>
      </c>
      <c r="I23" s="26">
        <f>BY_Demands_Drivers!$H$32*$M$23</f>
        <v>0.64726274597128042</v>
      </c>
      <c r="J23" s="26">
        <f>BY_Demands_Drivers!$I$32*$M$23</f>
        <v>0.41823131278144254</v>
      </c>
      <c r="L23" s="18">
        <f>BY_Demands_Drivers!AO4</f>
        <v>2030</v>
      </c>
      <c r="M23" s="184">
        <f t="shared" si="2"/>
        <v>1.1839910334317973</v>
      </c>
      <c r="O23" s="184">
        <f>BY_Demands_Drivers!AO9</f>
        <v>0.97142403811886557</v>
      </c>
    </row>
    <row r="24" spans="3:15" ht="15.75" customHeight="1">
      <c r="C24" s="206" t="str">
        <f t="shared" si="0"/>
        <v>Demand</v>
      </c>
      <c r="D24">
        <f>$L$24</f>
        <v>2031</v>
      </c>
      <c r="E24" t="s">
        <v>3</v>
      </c>
      <c r="F24" t="str">
        <f t="shared" si="1"/>
        <v>IXDMT</v>
      </c>
      <c r="G24" s="26">
        <f>BY_Demands_Drivers!$F$32*$M$24</f>
        <v>4.978944199779075E-2</v>
      </c>
      <c r="H24" s="26">
        <f>BY_Demands_Drivers!$G$32*$M$24</f>
        <v>0.199157767991163</v>
      </c>
      <c r="I24" s="26">
        <f>BY_Demands_Drivers!$H$32*$M$24</f>
        <v>0.64726274597128042</v>
      </c>
      <c r="J24" s="26">
        <f>BY_Demands_Drivers!$I$32*$M$24</f>
        <v>0.41823131278144254</v>
      </c>
      <c r="L24" s="18">
        <f>BY_Demands_Drivers!AP4</f>
        <v>2031</v>
      </c>
      <c r="M24" s="184">
        <f t="shared" si="2"/>
        <v>1.1839910334317973</v>
      </c>
      <c r="O24" s="184">
        <f>BY_Demands_Drivers!AP9</f>
        <v>0.97142403811886557</v>
      </c>
    </row>
    <row r="25" spans="3:15" ht="15.75" customHeight="1">
      <c r="C25" s="206" t="str">
        <f t="shared" si="0"/>
        <v>Demand</v>
      </c>
      <c r="D25">
        <f>$L$25</f>
        <v>2032</v>
      </c>
      <c r="E25" t="s">
        <v>3</v>
      </c>
      <c r="F25" t="str">
        <f t="shared" si="1"/>
        <v>IXDMT</v>
      </c>
      <c r="G25" s="26">
        <f>BY_Demands_Drivers!$F$32*$M$25</f>
        <v>4.978944199779075E-2</v>
      </c>
      <c r="H25" s="26">
        <f>BY_Demands_Drivers!$G$32*$M$25</f>
        <v>0.199157767991163</v>
      </c>
      <c r="I25" s="26">
        <f>BY_Demands_Drivers!$H$32*$M$25</f>
        <v>0.64726274597128042</v>
      </c>
      <c r="J25" s="26">
        <f>BY_Demands_Drivers!$I$32*$M$25</f>
        <v>0.41823131278144254</v>
      </c>
      <c r="L25" s="18">
        <f>BY_Demands_Drivers!AQ4</f>
        <v>2032</v>
      </c>
      <c r="M25" s="184">
        <f t="shared" si="2"/>
        <v>1.1839910334317973</v>
      </c>
      <c r="O25" s="184">
        <f>BY_Demands_Drivers!AQ9</f>
        <v>0.97142403811886557</v>
      </c>
    </row>
    <row r="26" spans="3:15" ht="15.75" customHeight="1">
      <c r="C26" s="206" t="str">
        <f t="shared" si="0"/>
        <v>Demand</v>
      </c>
      <c r="D26">
        <f>$L$26</f>
        <v>2033</v>
      </c>
      <c r="E26" t="s">
        <v>3</v>
      </c>
      <c r="F26" t="str">
        <f t="shared" si="1"/>
        <v>IXDMT</v>
      </c>
      <c r="G26" s="26">
        <f>BY_Demands_Drivers!$F$32*$M$26</f>
        <v>4.978944199779075E-2</v>
      </c>
      <c r="H26" s="26">
        <f>BY_Demands_Drivers!$G$32*$M$26</f>
        <v>0.199157767991163</v>
      </c>
      <c r="I26" s="26">
        <f>BY_Demands_Drivers!$H$32*$M$26</f>
        <v>0.64726274597128042</v>
      </c>
      <c r="J26" s="26">
        <f>BY_Demands_Drivers!$I$32*$M$26</f>
        <v>0.41823131278144254</v>
      </c>
      <c r="L26" s="18">
        <f>BY_Demands_Drivers!AR4</f>
        <v>2033</v>
      </c>
      <c r="M26" s="184">
        <f t="shared" si="2"/>
        <v>1.1839910334317973</v>
      </c>
      <c r="O26" s="184">
        <f>BY_Demands_Drivers!AR9</f>
        <v>0.97142403811886557</v>
      </c>
    </row>
    <row r="27" spans="3:15" ht="15.75" customHeight="1">
      <c r="C27" s="206" t="str">
        <f t="shared" si="0"/>
        <v>Demand</v>
      </c>
      <c r="D27">
        <f>$L$27</f>
        <v>2034</v>
      </c>
      <c r="E27" t="s">
        <v>3</v>
      </c>
      <c r="F27" t="str">
        <f t="shared" si="1"/>
        <v>IXDMT</v>
      </c>
      <c r="G27" s="26">
        <f>BY_Demands_Drivers!$F$32*$M$27</f>
        <v>4.978944199779075E-2</v>
      </c>
      <c r="H27" s="26">
        <f>BY_Demands_Drivers!$G$32*$M$27</f>
        <v>0.199157767991163</v>
      </c>
      <c r="I27" s="26">
        <f>BY_Demands_Drivers!$H$32*$M$27</f>
        <v>0.64726274597128042</v>
      </c>
      <c r="J27" s="26">
        <f>BY_Demands_Drivers!$I$32*$M$27</f>
        <v>0.41823131278144254</v>
      </c>
      <c r="L27" s="18">
        <f>BY_Demands_Drivers!AS4</f>
        <v>2034</v>
      </c>
      <c r="M27" s="184">
        <f t="shared" si="2"/>
        <v>1.1839910334317973</v>
      </c>
      <c r="O27" s="184">
        <f>BY_Demands_Drivers!AS9</f>
        <v>0.97142403811886557</v>
      </c>
    </row>
    <row r="28" spans="3:15" ht="15.75" customHeight="1">
      <c r="C28" s="206" t="str">
        <f t="shared" si="0"/>
        <v>Demand</v>
      </c>
      <c r="D28">
        <f>$L$28</f>
        <v>2035</v>
      </c>
      <c r="E28" t="s">
        <v>3</v>
      </c>
      <c r="F28" t="str">
        <f t="shared" si="1"/>
        <v>IXDMT</v>
      </c>
      <c r="G28" s="26">
        <f>BY_Demands_Drivers!$F$32*$M$28</f>
        <v>4.978944199779075E-2</v>
      </c>
      <c r="H28" s="26">
        <f>BY_Demands_Drivers!$G$32*$M$28</f>
        <v>0.199157767991163</v>
      </c>
      <c r="I28" s="26">
        <f>BY_Demands_Drivers!$H$32*$M$28</f>
        <v>0.64726274597128042</v>
      </c>
      <c r="J28" s="26">
        <f>BY_Demands_Drivers!$I$32*$M$28</f>
        <v>0.41823131278144254</v>
      </c>
      <c r="L28" s="18">
        <f>BY_Demands_Drivers!AT4</f>
        <v>2035</v>
      </c>
      <c r="M28" s="184">
        <f t="shared" si="2"/>
        <v>1.1839910334317973</v>
      </c>
      <c r="O28" s="184">
        <f>BY_Demands_Drivers!AT9</f>
        <v>0.97142403811886557</v>
      </c>
    </row>
    <row r="29" spans="3:15" ht="15.75" customHeight="1">
      <c r="C29" s="206" t="str">
        <f t="shared" si="0"/>
        <v>Demand</v>
      </c>
      <c r="D29">
        <f>$L$29</f>
        <v>2036</v>
      </c>
      <c r="E29" t="s">
        <v>3</v>
      </c>
      <c r="F29" t="str">
        <f t="shared" si="1"/>
        <v>IXDMT</v>
      </c>
      <c r="G29" s="26">
        <f>BY_Demands_Drivers!$F$32*$M$29</f>
        <v>5.0224284285981059E-2</v>
      </c>
      <c r="H29" s="26">
        <f>BY_Demands_Drivers!$G$32*$M$29</f>
        <v>0.20089713714392424</v>
      </c>
      <c r="I29" s="26">
        <f>BY_Demands_Drivers!$H$32*$M$29</f>
        <v>0.65291569571775443</v>
      </c>
      <c r="J29" s="26">
        <f>BY_Demands_Drivers!$I$32*$M$29</f>
        <v>0.42188398800224114</v>
      </c>
      <c r="L29" s="18">
        <f>BY_Demands_Drivers!AU4</f>
        <v>2036</v>
      </c>
      <c r="M29" s="184">
        <f t="shared" si="2"/>
        <v>1.1943315664748697</v>
      </c>
      <c r="O29" s="184">
        <f>BY_Demands_Drivers!AU9</f>
        <v>0.97990809085352804</v>
      </c>
    </row>
    <row r="30" spans="3:15" ht="15.75" customHeight="1">
      <c r="C30" s="206" t="str">
        <f t="shared" si="0"/>
        <v>Demand</v>
      </c>
      <c r="D30">
        <f>$L$30</f>
        <v>2037</v>
      </c>
      <c r="E30" t="s">
        <v>3</v>
      </c>
      <c r="F30" t="str">
        <f t="shared" si="1"/>
        <v>IXDMT</v>
      </c>
      <c r="G30" s="26">
        <f>BY_Demands_Drivers!$F$32*$M$30</f>
        <v>5.0659126574171383E-2</v>
      </c>
      <c r="H30" s="26">
        <f>BY_Demands_Drivers!$G$32*$M$30</f>
        <v>0.20263650629668553</v>
      </c>
      <c r="I30" s="26">
        <f>BY_Demands_Drivers!$H$32*$M$30</f>
        <v>0.65856864546422866</v>
      </c>
      <c r="J30" s="26">
        <f>BY_Demands_Drivers!$I$32*$M$30</f>
        <v>0.42553666322303985</v>
      </c>
      <c r="L30" s="18">
        <f>BY_Demands_Drivers!AV4</f>
        <v>2037</v>
      </c>
      <c r="M30" s="184">
        <f t="shared" si="2"/>
        <v>1.2046720995179425</v>
      </c>
      <c r="O30" s="184">
        <f>BY_Demands_Drivers!AV9</f>
        <v>0.98839214358819083</v>
      </c>
    </row>
    <row r="31" spans="3:15" ht="15.75" customHeight="1">
      <c r="C31" s="206" t="str">
        <f t="shared" si="0"/>
        <v>Demand</v>
      </c>
      <c r="D31">
        <f>$L$31</f>
        <v>2038</v>
      </c>
      <c r="E31" t="s">
        <v>3</v>
      </c>
      <c r="F31" t="str">
        <f t="shared" si="1"/>
        <v>IXDMT</v>
      </c>
      <c r="G31" s="26">
        <f>BY_Demands_Drivers!$F$32*$M$31</f>
        <v>5.1093968862361686E-2</v>
      </c>
      <c r="H31" s="26">
        <f>BY_Demands_Drivers!$G$32*$M$31</f>
        <v>0.20437587544944674</v>
      </c>
      <c r="I31" s="26">
        <f>BY_Demands_Drivers!$H$32*$M$31</f>
        <v>0.66422159521070256</v>
      </c>
      <c r="J31" s="26">
        <f>BY_Demands_Drivers!$I$32*$M$31</f>
        <v>0.42918933844383839</v>
      </c>
      <c r="L31" s="18">
        <f>BY_Demands_Drivers!AW4</f>
        <v>2038</v>
      </c>
      <c r="M31" s="184">
        <f t="shared" si="2"/>
        <v>1.2150126325610147</v>
      </c>
      <c r="O31" s="184">
        <f>BY_Demands_Drivers!AW9</f>
        <v>0.99687619632285318</v>
      </c>
    </row>
    <row r="32" spans="3:15" ht="15.75" customHeight="1">
      <c r="C32" s="206" t="str">
        <f t="shared" si="0"/>
        <v>Demand</v>
      </c>
      <c r="D32">
        <f>$L$32</f>
        <v>2039</v>
      </c>
      <c r="E32" t="s">
        <v>3</v>
      </c>
      <c r="F32" t="str">
        <f t="shared" si="1"/>
        <v>IXDMT</v>
      </c>
      <c r="G32" s="26">
        <f>BY_Demands_Drivers!$F$32*$M$32</f>
        <v>5.1528811150552002E-2</v>
      </c>
      <c r="H32" s="26">
        <f>BY_Demands_Drivers!$G$32*$M$32</f>
        <v>0.20611524460220801</v>
      </c>
      <c r="I32" s="26">
        <f>BY_Demands_Drivers!$H$32*$M$32</f>
        <v>0.66987454495717669</v>
      </c>
      <c r="J32" s="26">
        <f>BY_Demands_Drivers!$I$32*$M$32</f>
        <v>0.43284201366463704</v>
      </c>
      <c r="L32" s="18">
        <f>BY_Demands_Drivers!AX4</f>
        <v>2039</v>
      </c>
      <c r="M32" s="184">
        <f t="shared" si="2"/>
        <v>1.2253531656040872</v>
      </c>
      <c r="O32" s="184">
        <f>BY_Demands_Drivers!AX9</f>
        <v>1.0053602490575158</v>
      </c>
    </row>
    <row r="33" spans="3:15" ht="15.75" customHeight="1">
      <c r="C33" s="206" t="str">
        <f t="shared" si="0"/>
        <v>Demand</v>
      </c>
      <c r="D33">
        <f>$L$33</f>
        <v>2040</v>
      </c>
      <c r="E33" t="s">
        <v>3</v>
      </c>
      <c r="F33" t="str">
        <f t="shared" si="1"/>
        <v>IXDMT</v>
      </c>
      <c r="G33" s="26">
        <f>BY_Demands_Drivers!$F$32*$M$33</f>
        <v>5.1963653438742305E-2</v>
      </c>
      <c r="H33" s="26">
        <f>BY_Demands_Drivers!$G$32*$M$33</f>
        <v>0.20785461375496922</v>
      </c>
      <c r="I33" s="26">
        <f>BY_Demands_Drivers!$H$32*$M$33</f>
        <v>0.6755274947036507</v>
      </c>
      <c r="J33" s="26">
        <f>BY_Demands_Drivers!$I$32*$M$33</f>
        <v>0.43649468888543563</v>
      </c>
      <c r="L33" s="18">
        <f>BY_Demands_Drivers!AY4</f>
        <v>2040</v>
      </c>
      <c r="M33" s="184">
        <f t="shared" si="2"/>
        <v>1.2356936986471596</v>
      </c>
      <c r="O33" s="184">
        <f>BY_Demands_Drivers!AY9</f>
        <v>1.0138443017921783</v>
      </c>
    </row>
    <row r="34" spans="3:15" ht="15.75" customHeight="1">
      <c r="C34" s="206" t="str">
        <f t="shared" si="0"/>
        <v>Demand</v>
      </c>
      <c r="D34">
        <f>$L$34</f>
        <v>2041</v>
      </c>
      <c r="E34" t="s">
        <v>3</v>
      </c>
      <c r="F34" t="str">
        <f t="shared" si="1"/>
        <v>IXDMT</v>
      </c>
      <c r="G34" s="26">
        <f>BY_Demands_Drivers!$F$32*$M$34</f>
        <v>5.2007137667561348E-2</v>
      </c>
      <c r="H34" s="26">
        <f>BY_Demands_Drivers!$G$32*$M$34</f>
        <v>0.20802855067024539</v>
      </c>
      <c r="I34" s="26">
        <f>BY_Demands_Drivers!$H$32*$M$34</f>
        <v>0.67609278967829811</v>
      </c>
      <c r="J34" s="26">
        <f>BY_Demands_Drivers!$I$32*$M$34</f>
        <v>0.43685995640751557</v>
      </c>
      <c r="L34" s="18">
        <f>BY_Demands_Drivers!AZ4</f>
        <v>2041</v>
      </c>
      <c r="M34" s="184">
        <f t="shared" si="2"/>
        <v>1.236727751951467</v>
      </c>
      <c r="O34" s="184">
        <f>BY_Demands_Drivers!AZ9</f>
        <v>1.0146927070656446</v>
      </c>
    </row>
    <row r="35" spans="3:15" ht="15.75" customHeight="1">
      <c r="C35" s="206" t="str">
        <f t="shared" si="0"/>
        <v>Demand</v>
      </c>
      <c r="D35">
        <f>$L$35</f>
        <v>2042</v>
      </c>
      <c r="E35" t="s">
        <v>3</v>
      </c>
      <c r="F35" t="str">
        <f t="shared" si="1"/>
        <v>IXDMT</v>
      </c>
      <c r="G35" s="26">
        <f>BY_Demands_Drivers!$F$32*$M$35</f>
        <v>5.2050621896380385E-2</v>
      </c>
      <c r="H35" s="26">
        <f>BY_Demands_Drivers!$G$32*$M$35</f>
        <v>0.20820248758552154</v>
      </c>
      <c r="I35" s="26">
        <f>BY_Demands_Drivers!$H$32*$M$35</f>
        <v>0.67665808465294564</v>
      </c>
      <c r="J35" s="26">
        <f>BY_Demands_Drivers!$I$32*$M$35</f>
        <v>0.43722522392959545</v>
      </c>
      <c r="L35" s="18">
        <f>BY_Demands_Drivers!BA4</f>
        <v>2042</v>
      </c>
      <c r="M35" s="184">
        <f t="shared" si="2"/>
        <v>1.2377618052557744</v>
      </c>
      <c r="O35" s="184">
        <f>BY_Demands_Drivers!BA9</f>
        <v>1.0155411123391109</v>
      </c>
    </row>
    <row r="36" spans="3:15">
      <c r="C36" s="206" t="str">
        <f t="shared" si="0"/>
        <v>Demand</v>
      </c>
      <c r="D36">
        <f>$L$36</f>
        <v>2043</v>
      </c>
      <c r="E36" t="s">
        <v>3</v>
      </c>
      <c r="F36" t="str">
        <f t="shared" si="1"/>
        <v>IXDMT</v>
      </c>
      <c r="G36" s="26">
        <f>BY_Demands_Drivers!$F$32*$M$36</f>
        <v>5.2094106125199401E-2</v>
      </c>
      <c r="H36" s="26">
        <f>BY_Demands_Drivers!$G$32*$M$36</f>
        <v>0.2083764245007976</v>
      </c>
      <c r="I36" s="26">
        <f>BY_Demands_Drivers!$H$32*$M$36</f>
        <v>0.67722337962759294</v>
      </c>
      <c r="J36" s="26">
        <f>BY_Demands_Drivers!$I$32*$M$36</f>
        <v>0.43759049145167522</v>
      </c>
      <c r="L36" s="18">
        <f>BY_Demands_Drivers!BB4</f>
        <v>2043</v>
      </c>
      <c r="M36" s="184">
        <f t="shared" si="2"/>
        <v>1.2387958585600813</v>
      </c>
      <c r="O36" s="184">
        <f>BY_Demands_Drivers!BB9</f>
        <v>1.0163895176125772</v>
      </c>
    </row>
    <row r="37" spans="3:15">
      <c r="C37" s="206" t="str">
        <f t="shared" si="0"/>
        <v>Demand</v>
      </c>
      <c r="D37">
        <f>$L$37</f>
        <v>2044</v>
      </c>
      <c r="E37" t="s">
        <v>3</v>
      </c>
      <c r="F37" t="str">
        <f t="shared" si="1"/>
        <v>IXDMT</v>
      </c>
      <c r="G37" s="26">
        <f>BY_Demands_Drivers!$F$32*$M$37</f>
        <v>5.2137590354018437E-2</v>
      </c>
      <c r="H37" s="26">
        <f>BY_Demands_Drivers!$G$32*$M$37</f>
        <v>0.20855036141607375</v>
      </c>
      <c r="I37" s="26">
        <f>BY_Demands_Drivers!$H$32*$M$37</f>
        <v>0.67778867460224035</v>
      </c>
      <c r="J37" s="26">
        <f>BY_Demands_Drivers!$I$32*$M$37</f>
        <v>0.43795575897375516</v>
      </c>
      <c r="L37" s="18">
        <f>BY_Demands_Drivers!BC4</f>
        <v>2044</v>
      </c>
      <c r="M37" s="184">
        <f t="shared" si="2"/>
        <v>1.2398299118643887</v>
      </c>
      <c r="O37" s="184">
        <f>BY_Demands_Drivers!BC9</f>
        <v>1.0172379228860435</v>
      </c>
    </row>
    <row r="38" spans="3:15">
      <c r="C38" s="206" t="str">
        <f t="shared" si="0"/>
        <v>Demand</v>
      </c>
      <c r="D38">
        <f>$L$38</f>
        <v>2045</v>
      </c>
      <c r="E38" t="s">
        <v>3</v>
      </c>
      <c r="F38" t="str">
        <f t="shared" si="1"/>
        <v>IXDMT</v>
      </c>
      <c r="G38" s="26">
        <f>BY_Demands_Drivers!$F$32*$M$38</f>
        <v>5.2181074582837474E-2</v>
      </c>
      <c r="H38" s="26">
        <f>BY_Demands_Drivers!$G$32*$M$38</f>
        <v>0.20872429833134989</v>
      </c>
      <c r="I38" s="26">
        <f>BY_Demands_Drivers!$H$32*$M$38</f>
        <v>0.67835396957688787</v>
      </c>
      <c r="J38" s="26">
        <f>BY_Demands_Drivers!$I$32*$M$38</f>
        <v>0.43832102649583504</v>
      </c>
      <c r="L38" s="18">
        <f>BY_Demands_Drivers!BD4</f>
        <v>2045</v>
      </c>
      <c r="M38" s="184">
        <f t="shared" si="2"/>
        <v>1.2408639651686961</v>
      </c>
      <c r="O38" s="184">
        <f>BY_Demands_Drivers!BD9</f>
        <v>1.0180863281595098</v>
      </c>
    </row>
    <row r="39" spans="3:15">
      <c r="C39" s="206" t="str">
        <f t="shared" si="0"/>
        <v>Demand</v>
      </c>
      <c r="D39">
        <f>$L$39</f>
        <v>2046</v>
      </c>
      <c r="E39" t="s">
        <v>3</v>
      </c>
      <c r="F39" t="str">
        <f t="shared" si="1"/>
        <v>IXDMT</v>
      </c>
      <c r="G39" s="26">
        <f>BY_Demands_Drivers!$F$32*$M$39</f>
        <v>5.2181074582837474E-2</v>
      </c>
      <c r="H39" s="26">
        <f>BY_Demands_Drivers!$G$32*$M$39</f>
        <v>0.20872429833134989</v>
      </c>
      <c r="I39" s="26">
        <f>BY_Demands_Drivers!$H$32*$M$39</f>
        <v>0.67835396957688787</v>
      </c>
      <c r="J39" s="26">
        <f>BY_Demands_Drivers!$I$32*$M$39</f>
        <v>0.43832102649583504</v>
      </c>
      <c r="L39" s="18">
        <f>BY_Demands_Drivers!BE4</f>
        <v>2046</v>
      </c>
      <c r="M39" s="184">
        <f t="shared" si="2"/>
        <v>1.2408639651686961</v>
      </c>
      <c r="O39" s="184">
        <f>BY_Demands_Drivers!BE9</f>
        <v>1.0180863281595098</v>
      </c>
    </row>
    <row r="40" spans="3:15">
      <c r="C40" s="206" t="str">
        <f t="shared" si="0"/>
        <v>Demand</v>
      </c>
      <c r="D40">
        <f>$L$40</f>
        <v>2047</v>
      </c>
      <c r="E40" t="s">
        <v>3</v>
      </c>
      <c r="F40" t="str">
        <f t="shared" si="1"/>
        <v>IXDMT</v>
      </c>
      <c r="G40" s="26">
        <f>BY_Demands_Drivers!$F$32*$M$40</f>
        <v>5.2181074582837474E-2</v>
      </c>
      <c r="H40" s="26">
        <f>BY_Demands_Drivers!$G$32*$M$40</f>
        <v>0.20872429833134989</v>
      </c>
      <c r="I40" s="26">
        <f>BY_Demands_Drivers!$H$32*$M$40</f>
        <v>0.67835396957688787</v>
      </c>
      <c r="J40" s="26">
        <f>BY_Demands_Drivers!$I$32*$M$40</f>
        <v>0.43832102649583504</v>
      </c>
      <c r="L40" s="18">
        <f>BY_Demands_Drivers!BF4</f>
        <v>2047</v>
      </c>
      <c r="M40" s="184">
        <f t="shared" si="2"/>
        <v>1.2408639651686961</v>
      </c>
      <c r="O40" s="184">
        <f>BY_Demands_Drivers!BF9</f>
        <v>1.0180863281595098</v>
      </c>
    </row>
    <row r="41" spans="3:15">
      <c r="C41" s="206" t="str">
        <f t="shared" si="0"/>
        <v>Demand</v>
      </c>
      <c r="D41">
        <f>$L$41</f>
        <v>2048</v>
      </c>
      <c r="E41" t="s">
        <v>3</v>
      </c>
      <c r="F41" t="str">
        <f t="shared" si="1"/>
        <v>IXDMT</v>
      </c>
      <c r="G41" s="26">
        <f>BY_Demands_Drivers!$F$32*$M$41</f>
        <v>5.2181074582837474E-2</v>
      </c>
      <c r="H41" s="26">
        <f>BY_Demands_Drivers!$G$32*$M$41</f>
        <v>0.20872429833134989</v>
      </c>
      <c r="I41" s="26">
        <f>BY_Demands_Drivers!$H$32*$M$41</f>
        <v>0.67835396957688787</v>
      </c>
      <c r="J41" s="26">
        <f>BY_Demands_Drivers!$I$32*$M$41</f>
        <v>0.43832102649583504</v>
      </c>
      <c r="L41" s="18">
        <f>BY_Demands_Drivers!BG4</f>
        <v>2048</v>
      </c>
      <c r="M41" s="184">
        <f t="shared" si="2"/>
        <v>1.2408639651686961</v>
      </c>
      <c r="O41" s="184">
        <f>BY_Demands_Drivers!BG9</f>
        <v>1.0180863281595098</v>
      </c>
    </row>
    <row r="42" spans="3:15">
      <c r="C42" s="206" t="str">
        <f t="shared" si="0"/>
        <v>Demand</v>
      </c>
      <c r="D42">
        <f>$L$42</f>
        <v>2049</v>
      </c>
      <c r="E42" t="s">
        <v>3</v>
      </c>
      <c r="F42" t="str">
        <f t="shared" si="1"/>
        <v>IXDMT</v>
      </c>
      <c r="G42" s="26">
        <f>BY_Demands_Drivers!$F$32*$M$42</f>
        <v>5.2181074582837474E-2</v>
      </c>
      <c r="H42" s="26">
        <f>BY_Demands_Drivers!$G$32*$M$42</f>
        <v>0.20872429833134989</v>
      </c>
      <c r="I42" s="26">
        <f>BY_Demands_Drivers!$H$32*$M$42</f>
        <v>0.67835396957688787</v>
      </c>
      <c r="J42" s="26">
        <f>BY_Demands_Drivers!$I$32*$M$42</f>
        <v>0.43832102649583504</v>
      </c>
      <c r="L42" s="18">
        <f>BY_Demands_Drivers!BH4</f>
        <v>2049</v>
      </c>
      <c r="M42" s="184">
        <f t="shared" si="2"/>
        <v>1.2408639651686961</v>
      </c>
      <c r="O42" s="184">
        <f>BY_Demands_Drivers!BH9</f>
        <v>1.0180863281595098</v>
      </c>
    </row>
    <row r="43" spans="3:15">
      <c r="C43" s="206" t="str">
        <f t="shared" si="0"/>
        <v>Demand</v>
      </c>
      <c r="D43" s="23">
        <f>$L$43</f>
        <v>2050</v>
      </c>
      <c r="E43" s="23" t="s">
        <v>3</v>
      </c>
      <c r="F43" s="23" t="str">
        <f t="shared" si="1"/>
        <v>IXDMT</v>
      </c>
      <c r="G43" s="44">
        <f>BY_Demands_Drivers!$F$32*$M$43</f>
        <v>5.2181074582837474E-2</v>
      </c>
      <c r="H43" s="44">
        <f>BY_Demands_Drivers!$G$32*$M$43</f>
        <v>0.20872429833134989</v>
      </c>
      <c r="I43" s="44">
        <f>BY_Demands_Drivers!$H$32*$M$43</f>
        <v>0.67835396957688787</v>
      </c>
      <c r="J43" s="44">
        <f>BY_Demands_Drivers!$I$32*$M$43</f>
        <v>0.43832102649583504</v>
      </c>
      <c r="L43" s="18">
        <f>BY_Demands_Drivers!BI4</f>
        <v>2050</v>
      </c>
      <c r="M43" s="184">
        <f t="shared" si="2"/>
        <v>1.2408639651686961</v>
      </c>
      <c r="O43" s="184">
        <f>BY_Demands_Drivers!BI9</f>
        <v>1.0180863281595098</v>
      </c>
    </row>
    <row r="44" spans="3:15">
      <c r="C44" s="206" t="str">
        <f t="shared" si="0"/>
        <v>Demand</v>
      </c>
      <c r="D44">
        <f>$L$4</f>
        <v>2011</v>
      </c>
      <c r="E44" t="s">
        <v>3</v>
      </c>
      <c r="F44" t="str">
        <f>BY_Demands_Drivers!$J$33</f>
        <v>IXDHT</v>
      </c>
      <c r="G44" s="26">
        <f>BY_Demands_Drivers!$F$33*$M$4</f>
        <v>0.18378412482499962</v>
      </c>
      <c r="H44" s="26">
        <f>BY_Demands_Drivers!$G$33*$M$4</f>
        <v>0.73513649929999947</v>
      </c>
      <c r="I44" s="26">
        <f>BY_Demands_Drivers!$H$33*$M$4</f>
        <v>2.389193622724997</v>
      </c>
      <c r="J44" s="26">
        <f>BY_Demands_Drivers!$I$33*$M$4</f>
        <v>1.543786648529994</v>
      </c>
      <c r="O44" s="184">
        <f>BY_Demands_Drivers!BJ9</f>
        <v>0</v>
      </c>
    </row>
    <row r="45" spans="3:15">
      <c r="C45" s="206" t="str">
        <f t="shared" si="0"/>
        <v>Demand</v>
      </c>
      <c r="D45">
        <f>$L$5</f>
        <v>2012</v>
      </c>
      <c r="E45" t="s">
        <v>3</v>
      </c>
      <c r="F45" t="str">
        <f>$F$44</f>
        <v>IXDHT</v>
      </c>
      <c r="G45" s="26">
        <f>BY_Demands_Drivers!$F$33*$M$5</f>
        <v>0.20934961126432758</v>
      </c>
      <c r="H45" s="26">
        <f>BY_Demands_Drivers!$G$33*$M$5</f>
        <v>0.83739844505731154</v>
      </c>
      <c r="I45" s="26">
        <f>BY_Demands_Drivers!$H$33*$M$5</f>
        <v>2.7215449464362611</v>
      </c>
      <c r="J45" s="26">
        <f>BY_Demands_Drivers!$I$33*$M$5</f>
        <v>1.7585367346203489</v>
      </c>
      <c r="O45" s="184">
        <f>BY_Demands_Drivers!BK9</f>
        <v>0</v>
      </c>
    </row>
    <row r="46" spans="3:15">
      <c r="C46" s="206" t="str">
        <f t="shared" si="0"/>
        <v>Demand</v>
      </c>
      <c r="D46">
        <f>$L$6</f>
        <v>2013</v>
      </c>
      <c r="E46" t="s">
        <v>3</v>
      </c>
      <c r="F46" t="str">
        <f t="shared" ref="F46:F83" si="3">$F$44</f>
        <v>IXDHT</v>
      </c>
      <c r="G46" s="26">
        <f>BY_Demands_Drivers!$F$33*$M$6</f>
        <v>0.1697416870354935</v>
      </c>
      <c r="H46" s="26">
        <f>BY_Demands_Drivers!$G$33*$M$6</f>
        <v>0.678966748141975</v>
      </c>
      <c r="I46" s="26">
        <f>BY_Demands_Drivers!$H$33*$M$6</f>
        <v>2.2066419314614176</v>
      </c>
      <c r="J46" s="26">
        <f>BY_Demands_Drivers!$I$33*$M$6</f>
        <v>1.4258301710981429</v>
      </c>
    </row>
    <row r="47" spans="3:15">
      <c r="C47" s="206" t="str">
        <f t="shared" si="0"/>
        <v>Demand</v>
      </c>
      <c r="D47">
        <f>$L$7</f>
        <v>2014</v>
      </c>
      <c r="E47" t="s">
        <v>3</v>
      </c>
      <c r="F47" t="str">
        <f t="shared" si="3"/>
        <v>IXDHT</v>
      </c>
      <c r="G47" s="26">
        <f>BY_Demands_Drivers!$F$33*$M$7</f>
        <v>0.16974472284282685</v>
      </c>
      <c r="H47" s="26">
        <f>BY_Demands_Drivers!$G$33*$M$7</f>
        <v>0.6789788913713084</v>
      </c>
      <c r="I47" s="26">
        <f>BY_Demands_Drivers!$H$33*$M$7</f>
        <v>2.2066813969567511</v>
      </c>
      <c r="J47" s="26">
        <f>BY_Demands_Drivers!$I$33*$M$7</f>
        <v>1.4258556718797433</v>
      </c>
    </row>
    <row r="48" spans="3:15">
      <c r="C48" s="206" t="str">
        <f t="shared" si="0"/>
        <v>Demand</v>
      </c>
      <c r="D48">
        <f>$L$8</f>
        <v>2015</v>
      </c>
      <c r="E48" t="s">
        <v>3</v>
      </c>
      <c r="F48" t="str">
        <f t="shared" si="3"/>
        <v>IXDHT</v>
      </c>
      <c r="G48" s="26">
        <f>BY_Demands_Drivers!$F$33*$M$8</f>
        <v>0.19387696316493983</v>
      </c>
      <c r="H48" s="26">
        <f>BY_Demands_Drivers!$G$33*$M$8</f>
        <v>0.77550785265976041</v>
      </c>
      <c r="I48" s="26">
        <f>BY_Demands_Drivers!$H$33*$M$8</f>
        <v>2.5204005211442198</v>
      </c>
      <c r="J48" s="26">
        <f>BY_Demands_Drivers!$I$33*$M$8</f>
        <v>1.6285664905854917</v>
      </c>
    </row>
    <row r="49" spans="3:10">
      <c r="C49" s="206" t="str">
        <f t="shared" si="0"/>
        <v>\I:</v>
      </c>
      <c r="D49">
        <f>$L$9</f>
        <v>2016</v>
      </c>
      <c r="E49" t="s">
        <v>3</v>
      </c>
      <c r="F49" t="str">
        <f t="shared" si="3"/>
        <v>IXDHT</v>
      </c>
      <c r="G49" s="26">
        <f>BY_Demands_Drivers!$F$33*$M$9</f>
        <v>0</v>
      </c>
      <c r="H49" s="26">
        <f>BY_Demands_Drivers!$G$33*$M$9</f>
        <v>0</v>
      </c>
      <c r="I49" s="26">
        <f>BY_Demands_Drivers!$H$33*$M$9</f>
        <v>0</v>
      </c>
      <c r="J49" s="26">
        <f>BY_Demands_Drivers!$I$33*$M$9</f>
        <v>0</v>
      </c>
    </row>
    <row r="50" spans="3:10">
      <c r="C50" s="206" t="str">
        <f t="shared" si="0"/>
        <v>\I:</v>
      </c>
      <c r="D50">
        <f>$L$10</f>
        <v>2017</v>
      </c>
      <c r="E50" t="s">
        <v>3</v>
      </c>
      <c r="F50" t="str">
        <f t="shared" si="3"/>
        <v>IXDHT</v>
      </c>
      <c r="G50" s="26">
        <f>BY_Demands_Drivers!$F$33*$M$10</f>
        <v>0</v>
      </c>
      <c r="H50" s="26">
        <f>BY_Demands_Drivers!$G$33*$M$10</f>
        <v>0</v>
      </c>
      <c r="I50" s="26">
        <f>BY_Demands_Drivers!$H$33*$M$10</f>
        <v>0</v>
      </c>
      <c r="J50" s="26">
        <f>BY_Demands_Drivers!$I$33*$M$10</f>
        <v>0</v>
      </c>
    </row>
    <row r="51" spans="3:10">
      <c r="C51" s="206" t="str">
        <f t="shared" si="0"/>
        <v>Demand</v>
      </c>
      <c r="D51">
        <f>$L$11</f>
        <v>2018</v>
      </c>
      <c r="E51" t="s">
        <v>3</v>
      </c>
      <c r="F51" t="str">
        <f t="shared" si="3"/>
        <v>IXDHT</v>
      </c>
      <c r="G51" s="26">
        <f>BY_Demands_Drivers!$F$33*$M$11</f>
        <v>0.20281614009548857</v>
      </c>
      <c r="H51" s="26">
        <f>BY_Demands_Drivers!$G$33*$M$11</f>
        <v>0.81126456038195549</v>
      </c>
      <c r="I51" s="26">
        <f>BY_Demands_Drivers!$H$33*$M$11</f>
        <v>2.636609821241354</v>
      </c>
      <c r="J51" s="26">
        <f>BY_Demands_Drivers!$I$33*$M$11</f>
        <v>1.7036555768021013</v>
      </c>
    </row>
    <row r="52" spans="3:10">
      <c r="C52" s="206" t="str">
        <f t="shared" si="0"/>
        <v>Demand</v>
      </c>
      <c r="D52">
        <f>$L$12</f>
        <v>2019</v>
      </c>
      <c r="E52" t="s">
        <v>3</v>
      </c>
      <c r="F52" t="str">
        <f t="shared" si="3"/>
        <v>IXDHT</v>
      </c>
      <c r="G52" s="43">
        <f>BY_Demands_Drivers!$F$33*$M$12</f>
        <v>0.19503527460169232</v>
      </c>
      <c r="H52" s="43">
        <f>BY_Demands_Drivers!$G$33*$M$12</f>
        <v>0.78014109840677037</v>
      </c>
      <c r="I52" s="43">
        <f>BY_Demands_Drivers!$H$33*$M$12</f>
        <v>2.5354585698220022</v>
      </c>
      <c r="J52" s="43">
        <f>BY_Demands_Drivers!$I$33*$M$12</f>
        <v>1.6382963066542127</v>
      </c>
    </row>
    <row r="53" spans="3:10">
      <c r="C53" s="206" t="str">
        <f t="shared" si="0"/>
        <v>Demand</v>
      </c>
      <c r="D53">
        <f>$L$13</f>
        <v>2020</v>
      </c>
      <c r="E53" t="s">
        <v>3</v>
      </c>
      <c r="F53" t="str">
        <f t="shared" si="3"/>
        <v>IXDHT</v>
      </c>
      <c r="G53" s="43">
        <f>BY_Demands_Drivers!$F$33*$M$13</f>
        <v>0.1969532208837611</v>
      </c>
      <c r="H53" s="43">
        <f>BY_Demands_Drivers!$G$33*$M$13</f>
        <v>0.78781288353504553</v>
      </c>
      <c r="I53" s="43">
        <f>BY_Demands_Drivers!$H$33*$M$13</f>
        <v>2.5603918714888967</v>
      </c>
      <c r="J53" s="43">
        <f>BY_Demands_Drivers!$I$33*$M$13</f>
        <v>1.6544070554235903</v>
      </c>
    </row>
    <row r="54" spans="3:10">
      <c r="C54" s="206" t="str">
        <f t="shared" si="0"/>
        <v>Demand</v>
      </c>
      <c r="D54">
        <f>$L$14</f>
        <v>2021</v>
      </c>
      <c r="E54" t="s">
        <v>3</v>
      </c>
      <c r="F54" t="str">
        <f t="shared" si="3"/>
        <v>IXDHT</v>
      </c>
      <c r="G54" s="43">
        <f>BY_Demands_Drivers!$F$33*$M$14</f>
        <v>0.19712598686699245</v>
      </c>
      <c r="H54" s="43">
        <f>BY_Demands_Drivers!$G$33*$M$14</f>
        <v>0.78850394746797103</v>
      </c>
      <c r="I54" s="43">
        <f>BY_Demands_Drivers!$H$33*$M$14</f>
        <v>2.562637829270904</v>
      </c>
      <c r="J54" s="43">
        <f>BY_Demands_Drivers!$I$33*$M$14</f>
        <v>1.6558582896827339</v>
      </c>
    </row>
    <row r="55" spans="3:10">
      <c r="C55" s="206" t="str">
        <f t="shared" si="0"/>
        <v>Demand</v>
      </c>
      <c r="D55">
        <f>$L$15</f>
        <v>2022</v>
      </c>
      <c r="E55" t="s">
        <v>3</v>
      </c>
      <c r="F55" t="str">
        <f t="shared" si="3"/>
        <v>IXDHT</v>
      </c>
      <c r="G55" s="43">
        <f>BY_Demands_Drivers!$F$33*$M$15</f>
        <v>0.19729875285022389</v>
      </c>
      <c r="H55" s="43">
        <f>BY_Demands_Drivers!$G$33*$M$15</f>
        <v>0.78919501140089676</v>
      </c>
      <c r="I55" s="43">
        <f>BY_Demands_Drivers!$H$33*$M$15</f>
        <v>2.5648837870529126</v>
      </c>
      <c r="J55" s="43">
        <f>BY_Demands_Drivers!$I$33*$M$15</f>
        <v>1.6573095239418778</v>
      </c>
    </row>
    <row r="56" spans="3:10">
      <c r="C56" s="206" t="str">
        <f t="shared" si="0"/>
        <v>Demand</v>
      </c>
      <c r="D56">
        <f>$L$16</f>
        <v>2023</v>
      </c>
      <c r="E56" t="s">
        <v>3</v>
      </c>
      <c r="F56" t="str">
        <f t="shared" si="3"/>
        <v>IXDHT</v>
      </c>
      <c r="G56" s="43">
        <f>BY_Demands_Drivers!$F$33*$M$16</f>
        <v>0.19747151883345523</v>
      </c>
      <c r="H56" s="43">
        <f>BY_Demands_Drivers!$G$33*$M$16</f>
        <v>0.78988607533382216</v>
      </c>
      <c r="I56" s="43">
        <f>BY_Demands_Drivers!$H$33*$M$16</f>
        <v>2.5671297448349204</v>
      </c>
      <c r="J56" s="43">
        <f>BY_Demands_Drivers!$I$33*$M$16</f>
        <v>1.6587607582010213</v>
      </c>
    </row>
    <row r="57" spans="3:10">
      <c r="C57" s="206" t="str">
        <f t="shared" si="0"/>
        <v>Demand</v>
      </c>
      <c r="D57">
        <f>$L$17</f>
        <v>2024</v>
      </c>
      <c r="E57" t="s">
        <v>3</v>
      </c>
      <c r="F57" t="str">
        <f t="shared" si="3"/>
        <v>IXDHT</v>
      </c>
      <c r="G57" s="26">
        <f>BY_Demands_Drivers!$F$33*$M$17</f>
        <v>0.19764428481668656</v>
      </c>
      <c r="H57" s="26">
        <f>BY_Demands_Drivers!$G$33*$M$17</f>
        <v>0.79057713926674744</v>
      </c>
      <c r="I57" s="26">
        <f>BY_Demands_Drivers!$H$33*$M$17</f>
        <v>2.5693757026169277</v>
      </c>
      <c r="J57" s="26">
        <f>BY_Demands_Drivers!$I$33*$M$17</f>
        <v>1.6602119924601644</v>
      </c>
    </row>
    <row r="58" spans="3:10">
      <c r="C58" s="206" t="str">
        <f t="shared" si="0"/>
        <v>Demand</v>
      </c>
      <c r="D58">
        <f>$L$18</f>
        <v>2025</v>
      </c>
      <c r="E58" t="s">
        <v>3</v>
      </c>
      <c r="F58" t="str">
        <f t="shared" si="3"/>
        <v>IXDHT</v>
      </c>
      <c r="G58" s="26">
        <f>BY_Demands_Drivers!$F$33*$M$18</f>
        <v>0.1978170507999179</v>
      </c>
      <c r="H58" s="26">
        <f>BY_Demands_Drivers!$G$33*$M$18</f>
        <v>0.79126820319967284</v>
      </c>
      <c r="I58" s="26">
        <f>BY_Demands_Drivers!$H$33*$M$18</f>
        <v>2.571621660398935</v>
      </c>
      <c r="J58" s="26">
        <f>BY_Demands_Drivers!$I$33*$M$18</f>
        <v>1.6616632267193077</v>
      </c>
    </row>
    <row r="59" spans="3:10">
      <c r="C59" s="206" t="str">
        <f t="shared" si="0"/>
        <v>Demand</v>
      </c>
      <c r="D59">
        <f>$L$19</f>
        <v>2026</v>
      </c>
      <c r="E59" t="s">
        <v>3</v>
      </c>
      <c r="F59" t="str">
        <f t="shared" si="3"/>
        <v>IXDHT</v>
      </c>
      <c r="G59" s="26">
        <f>BY_Demands_Drivers!$F$33*$M$19</f>
        <v>0.1978170507999179</v>
      </c>
      <c r="H59" s="26">
        <f>BY_Demands_Drivers!$G$33*$M$19</f>
        <v>0.79126820319967284</v>
      </c>
      <c r="I59" s="26">
        <f>BY_Demands_Drivers!$H$33*$M$19</f>
        <v>2.571621660398935</v>
      </c>
      <c r="J59" s="26">
        <f>BY_Demands_Drivers!$I$33*$M$19</f>
        <v>1.6616632267193077</v>
      </c>
    </row>
    <row r="60" spans="3:10">
      <c r="C60" s="206" t="str">
        <f t="shared" si="0"/>
        <v>Demand</v>
      </c>
      <c r="D60">
        <f>$L$20</f>
        <v>2027</v>
      </c>
      <c r="E60" t="s">
        <v>3</v>
      </c>
      <c r="F60" t="str">
        <f t="shared" si="3"/>
        <v>IXDHT</v>
      </c>
      <c r="G60" s="26">
        <f>BY_Demands_Drivers!$F$33*$M$20</f>
        <v>0.1978170507999179</v>
      </c>
      <c r="H60" s="26">
        <f>BY_Demands_Drivers!$G$33*$M$20</f>
        <v>0.79126820319967284</v>
      </c>
      <c r="I60" s="26">
        <f>BY_Demands_Drivers!$H$33*$M$20</f>
        <v>2.571621660398935</v>
      </c>
      <c r="J60" s="26">
        <f>BY_Demands_Drivers!$I$33*$M$20</f>
        <v>1.6616632267193077</v>
      </c>
    </row>
    <row r="61" spans="3:10">
      <c r="C61" s="206" t="str">
        <f t="shared" si="0"/>
        <v>Demand</v>
      </c>
      <c r="D61">
        <f>$L$21</f>
        <v>2028</v>
      </c>
      <c r="E61" t="s">
        <v>3</v>
      </c>
      <c r="F61" t="str">
        <f t="shared" si="3"/>
        <v>IXDHT</v>
      </c>
      <c r="G61" s="26">
        <f>BY_Demands_Drivers!$F$33*$M$21</f>
        <v>0.1978170507999179</v>
      </c>
      <c r="H61" s="26">
        <f>BY_Demands_Drivers!$G$33*$M$21</f>
        <v>0.79126820319967284</v>
      </c>
      <c r="I61" s="26">
        <f>BY_Demands_Drivers!$H$33*$M$21</f>
        <v>2.571621660398935</v>
      </c>
      <c r="J61" s="26">
        <f>BY_Demands_Drivers!$I$33*$M$21</f>
        <v>1.6616632267193077</v>
      </c>
    </row>
    <row r="62" spans="3:10">
      <c r="C62" s="206" t="str">
        <f t="shared" si="0"/>
        <v>Demand</v>
      </c>
      <c r="D62">
        <f>$L$22</f>
        <v>2029</v>
      </c>
      <c r="E62" t="s">
        <v>3</v>
      </c>
      <c r="F62" t="str">
        <f t="shared" si="3"/>
        <v>IXDHT</v>
      </c>
      <c r="G62" s="26">
        <f>BY_Demands_Drivers!$F$33*$M$22</f>
        <v>0.1978170507999179</v>
      </c>
      <c r="H62" s="26">
        <f>BY_Demands_Drivers!$G$33*$M$22</f>
        <v>0.79126820319967284</v>
      </c>
      <c r="I62" s="26">
        <f>BY_Demands_Drivers!$H$33*$M$22</f>
        <v>2.571621660398935</v>
      </c>
      <c r="J62" s="26">
        <f>BY_Demands_Drivers!$I$33*$M$22</f>
        <v>1.6616632267193077</v>
      </c>
    </row>
    <row r="63" spans="3:10">
      <c r="C63" s="206" t="str">
        <f t="shared" si="0"/>
        <v>Demand</v>
      </c>
      <c r="D63">
        <f>$L$23</f>
        <v>2030</v>
      </c>
      <c r="E63" t="s">
        <v>3</v>
      </c>
      <c r="F63" t="str">
        <f t="shared" si="3"/>
        <v>IXDHT</v>
      </c>
      <c r="G63" s="26">
        <f>BY_Demands_Drivers!$F$33*$M$23</f>
        <v>0.1978170507999179</v>
      </c>
      <c r="H63" s="26">
        <f>BY_Demands_Drivers!$G$33*$M$23</f>
        <v>0.79126820319967284</v>
      </c>
      <c r="I63" s="26">
        <f>BY_Demands_Drivers!$H$33*$M$23</f>
        <v>2.571621660398935</v>
      </c>
      <c r="J63" s="26">
        <f>BY_Demands_Drivers!$I$33*$M$23</f>
        <v>1.6616632267193077</v>
      </c>
    </row>
    <row r="64" spans="3:10">
      <c r="C64" s="206" t="str">
        <f t="shared" si="0"/>
        <v>Demand</v>
      </c>
      <c r="D64">
        <f>$L$24</f>
        <v>2031</v>
      </c>
      <c r="E64" t="s">
        <v>3</v>
      </c>
      <c r="F64" t="str">
        <f t="shared" si="3"/>
        <v>IXDHT</v>
      </c>
      <c r="G64" s="26">
        <f>BY_Demands_Drivers!$F$33*$M$24</f>
        <v>0.1978170507999179</v>
      </c>
      <c r="H64" s="26">
        <f>BY_Demands_Drivers!$G$33*$M$24</f>
        <v>0.79126820319967284</v>
      </c>
      <c r="I64" s="26">
        <f>BY_Demands_Drivers!$H$33*$M$24</f>
        <v>2.571621660398935</v>
      </c>
      <c r="J64" s="26">
        <f>BY_Demands_Drivers!$I$33*$M$24</f>
        <v>1.6616632267193077</v>
      </c>
    </row>
    <row r="65" spans="3:10">
      <c r="C65" s="206" t="str">
        <f t="shared" si="0"/>
        <v>Demand</v>
      </c>
      <c r="D65">
        <f>$L$25</f>
        <v>2032</v>
      </c>
      <c r="E65" t="s">
        <v>3</v>
      </c>
      <c r="F65" t="str">
        <f t="shared" si="3"/>
        <v>IXDHT</v>
      </c>
      <c r="G65" s="26">
        <f>BY_Demands_Drivers!$F$33*$M$25</f>
        <v>0.1978170507999179</v>
      </c>
      <c r="H65" s="26">
        <f>BY_Demands_Drivers!$G$33*$M$25</f>
        <v>0.79126820319967284</v>
      </c>
      <c r="I65" s="26">
        <f>BY_Demands_Drivers!$H$33*$M$25</f>
        <v>2.571621660398935</v>
      </c>
      <c r="J65" s="26">
        <f>BY_Demands_Drivers!$I$33*$M$25</f>
        <v>1.6616632267193077</v>
      </c>
    </row>
    <row r="66" spans="3:10">
      <c r="C66" s="206" t="str">
        <f t="shared" si="0"/>
        <v>Demand</v>
      </c>
      <c r="D66">
        <f>$L$26</f>
        <v>2033</v>
      </c>
      <c r="E66" t="s">
        <v>3</v>
      </c>
      <c r="F66" t="str">
        <f t="shared" si="3"/>
        <v>IXDHT</v>
      </c>
      <c r="G66" s="26">
        <f>BY_Demands_Drivers!$F$33*$M$26</f>
        <v>0.1978170507999179</v>
      </c>
      <c r="H66" s="26">
        <f>BY_Demands_Drivers!$G$33*$M$26</f>
        <v>0.79126820319967284</v>
      </c>
      <c r="I66" s="26">
        <f>BY_Demands_Drivers!$H$33*$M$26</f>
        <v>2.571621660398935</v>
      </c>
      <c r="J66" s="26">
        <f>BY_Demands_Drivers!$I$33*$M$26</f>
        <v>1.6616632267193077</v>
      </c>
    </row>
    <row r="67" spans="3:10">
      <c r="C67" s="206" t="str">
        <f t="shared" si="0"/>
        <v>Demand</v>
      </c>
      <c r="D67">
        <f>$L$27</f>
        <v>2034</v>
      </c>
      <c r="E67" t="s">
        <v>3</v>
      </c>
      <c r="F67" t="str">
        <f t="shared" si="3"/>
        <v>IXDHT</v>
      </c>
      <c r="G67" s="26">
        <f>BY_Demands_Drivers!$F$33*$M$27</f>
        <v>0.1978170507999179</v>
      </c>
      <c r="H67" s="26">
        <f>BY_Demands_Drivers!$G$33*$M$27</f>
        <v>0.79126820319967284</v>
      </c>
      <c r="I67" s="26">
        <f>BY_Demands_Drivers!$H$33*$M$27</f>
        <v>2.571621660398935</v>
      </c>
      <c r="J67" s="26">
        <f>BY_Demands_Drivers!$I$33*$M$27</f>
        <v>1.6616632267193077</v>
      </c>
    </row>
    <row r="68" spans="3:10">
      <c r="C68" s="206" t="str">
        <f t="shared" si="0"/>
        <v>Demand</v>
      </c>
      <c r="D68">
        <f>$L$28</f>
        <v>2035</v>
      </c>
      <c r="E68" t="s">
        <v>3</v>
      </c>
      <c r="F68" t="str">
        <f t="shared" si="3"/>
        <v>IXDHT</v>
      </c>
      <c r="G68" s="26">
        <f>BY_Demands_Drivers!$F$33*$M$28</f>
        <v>0.1978170507999179</v>
      </c>
      <c r="H68" s="26">
        <f>BY_Demands_Drivers!$G$33*$M$28</f>
        <v>0.79126820319967284</v>
      </c>
      <c r="I68" s="26">
        <f>BY_Demands_Drivers!$H$33*$M$28</f>
        <v>2.571621660398935</v>
      </c>
      <c r="J68" s="26">
        <f>BY_Demands_Drivers!$I$33*$M$28</f>
        <v>1.6616632267193077</v>
      </c>
    </row>
    <row r="69" spans="3:10">
      <c r="C69" s="206" t="str">
        <f t="shared" ref="C69:C132" si="4">IF(SUM(G69:J69)&gt;0,"Demand","\I:")</f>
        <v>Demand</v>
      </c>
      <c r="D69">
        <f>$L$29</f>
        <v>2036</v>
      </c>
      <c r="E69" t="s">
        <v>3</v>
      </c>
      <c r="F69" t="str">
        <f t="shared" si="3"/>
        <v>IXDHT</v>
      </c>
      <c r="G69" s="26">
        <f>BY_Demands_Drivers!$F$33*$M$29</f>
        <v>0.19954471063223159</v>
      </c>
      <c r="H69" s="26">
        <f>BY_Demands_Drivers!$G$33*$M$29</f>
        <v>0.79817884252892757</v>
      </c>
      <c r="I69" s="26">
        <f>BY_Demands_Drivers!$H$33*$M$29</f>
        <v>2.594081238219013</v>
      </c>
      <c r="J69" s="26">
        <f>BY_Demands_Drivers!$I$33*$M$29</f>
        <v>1.6761755693107425</v>
      </c>
    </row>
    <row r="70" spans="3:10">
      <c r="C70" s="206" t="str">
        <f t="shared" si="4"/>
        <v>Demand</v>
      </c>
      <c r="D70">
        <f>$L$30</f>
        <v>2037</v>
      </c>
      <c r="E70" t="s">
        <v>3</v>
      </c>
      <c r="F70" t="str">
        <f t="shared" si="3"/>
        <v>IXDHT</v>
      </c>
      <c r="G70" s="26">
        <f>BY_Demands_Drivers!$F$33*$M$30</f>
        <v>0.20127237046454535</v>
      </c>
      <c r="H70" s="26">
        <f>BY_Demands_Drivers!$G$33*$M$30</f>
        <v>0.80508948185818252</v>
      </c>
      <c r="I70" s="26">
        <f>BY_Demands_Drivers!$H$33*$M$30</f>
        <v>2.6165408160390919</v>
      </c>
      <c r="J70" s="26">
        <f>BY_Demands_Drivers!$I$33*$M$30</f>
        <v>1.690687911902178</v>
      </c>
    </row>
    <row r="71" spans="3:10">
      <c r="C71" s="206" t="str">
        <f t="shared" si="4"/>
        <v>Demand</v>
      </c>
      <c r="D71">
        <f>$L$31</f>
        <v>2038</v>
      </c>
      <c r="E71" t="s">
        <v>3</v>
      </c>
      <c r="F71" t="str">
        <f t="shared" si="3"/>
        <v>IXDHT</v>
      </c>
      <c r="G71" s="26">
        <f>BY_Demands_Drivers!$F$33*$M$31</f>
        <v>0.20300003029685898</v>
      </c>
      <c r="H71" s="26">
        <f>BY_Demands_Drivers!$G$33*$M$31</f>
        <v>0.81200012118743714</v>
      </c>
      <c r="I71" s="26">
        <f>BY_Demands_Drivers!$H$33*$M$31</f>
        <v>2.6390003938591691</v>
      </c>
      <c r="J71" s="26">
        <f>BY_Demands_Drivers!$I$33*$M$31</f>
        <v>1.7052002544936127</v>
      </c>
    </row>
    <row r="72" spans="3:10">
      <c r="C72" s="206" t="str">
        <f t="shared" si="4"/>
        <v>Demand</v>
      </c>
      <c r="D72">
        <f>$L$32</f>
        <v>2039</v>
      </c>
      <c r="E72" t="s">
        <v>3</v>
      </c>
      <c r="F72" t="str">
        <f t="shared" si="3"/>
        <v>IXDHT</v>
      </c>
      <c r="G72" s="26">
        <f>BY_Demands_Drivers!$F$33*$M$32</f>
        <v>0.20472769012917269</v>
      </c>
      <c r="H72" s="26">
        <f>BY_Demands_Drivers!$G$33*$M$32</f>
        <v>0.81891076051669198</v>
      </c>
      <c r="I72" s="26">
        <f>BY_Demands_Drivers!$H$33*$M$32</f>
        <v>2.6614599716792475</v>
      </c>
      <c r="J72" s="26">
        <f>BY_Demands_Drivers!$I$33*$M$32</f>
        <v>1.7197125970850478</v>
      </c>
    </row>
    <row r="73" spans="3:10">
      <c r="C73" s="206" t="str">
        <f t="shared" si="4"/>
        <v>Demand</v>
      </c>
      <c r="D73">
        <f>$L$33</f>
        <v>2040</v>
      </c>
      <c r="E73" t="s">
        <v>3</v>
      </c>
      <c r="F73" t="str">
        <f t="shared" si="3"/>
        <v>IXDHT</v>
      </c>
      <c r="G73" s="26">
        <f>BY_Demands_Drivers!$F$33*$M$33</f>
        <v>0.20645534996148637</v>
      </c>
      <c r="H73" s="26">
        <f>BY_Demands_Drivers!$G$33*$M$33</f>
        <v>0.82582139984594671</v>
      </c>
      <c r="I73" s="26">
        <f>BY_Demands_Drivers!$H$33*$M$33</f>
        <v>2.6839195494993251</v>
      </c>
      <c r="J73" s="26">
        <f>BY_Demands_Drivers!$I$33*$M$33</f>
        <v>1.7342249396764826</v>
      </c>
    </row>
    <row r="74" spans="3:10">
      <c r="C74" s="206" t="str">
        <f t="shared" si="4"/>
        <v>Demand</v>
      </c>
      <c r="D74">
        <f>$L$34</f>
        <v>2041</v>
      </c>
      <c r="E74" t="s">
        <v>3</v>
      </c>
      <c r="F74" t="str">
        <f t="shared" si="3"/>
        <v>IXDHT</v>
      </c>
      <c r="G74" s="26">
        <f>BY_Demands_Drivers!$F$33*$M$34</f>
        <v>0.20662811594471778</v>
      </c>
      <c r="H74" s="26">
        <f>BY_Demands_Drivers!$G$33*$M$34</f>
        <v>0.82651246377887233</v>
      </c>
      <c r="I74" s="26">
        <f>BY_Demands_Drivers!$H$33*$M$34</f>
        <v>2.6861655072813333</v>
      </c>
      <c r="J74" s="26">
        <f>BY_Demands_Drivers!$I$33*$M$34</f>
        <v>1.7356761739356263</v>
      </c>
    </row>
    <row r="75" spans="3:10">
      <c r="C75" s="206" t="str">
        <f t="shared" si="4"/>
        <v>Demand</v>
      </c>
      <c r="D75">
        <f>$L$35</f>
        <v>2042</v>
      </c>
      <c r="E75" t="s">
        <v>3</v>
      </c>
      <c r="F75" t="str">
        <f t="shared" si="3"/>
        <v>IXDHT</v>
      </c>
      <c r="G75" s="26">
        <f>BY_Demands_Drivers!$F$33*$M$35</f>
        <v>0.20680088192794915</v>
      </c>
      <c r="H75" s="26">
        <f>BY_Demands_Drivers!$G$33*$M$35</f>
        <v>0.82720352771179784</v>
      </c>
      <c r="I75" s="26">
        <f>BY_Demands_Drivers!$H$33*$M$35</f>
        <v>2.6884114650633415</v>
      </c>
      <c r="J75" s="26">
        <f>BY_Demands_Drivers!$I$33*$M$35</f>
        <v>1.7371274081947701</v>
      </c>
    </row>
    <row r="76" spans="3:10">
      <c r="C76" s="206" t="str">
        <f t="shared" si="4"/>
        <v>Demand</v>
      </c>
      <c r="D76">
        <f>$L$36</f>
        <v>2043</v>
      </c>
      <c r="E76" t="s">
        <v>3</v>
      </c>
      <c r="F76" t="str">
        <f t="shared" si="3"/>
        <v>IXDHT</v>
      </c>
      <c r="G76" s="26">
        <f>BY_Demands_Drivers!$F$33*$M$36</f>
        <v>0.20697364791118048</v>
      </c>
      <c r="H76" s="26">
        <f>BY_Demands_Drivers!$G$33*$M$36</f>
        <v>0.82789459164472312</v>
      </c>
      <c r="I76" s="26">
        <f>BY_Demands_Drivers!$H$33*$M$36</f>
        <v>2.6906574228453488</v>
      </c>
      <c r="J76" s="26">
        <f>BY_Demands_Drivers!$I$33*$M$36</f>
        <v>1.7385786424539131</v>
      </c>
    </row>
    <row r="77" spans="3:10">
      <c r="C77" s="206" t="str">
        <f t="shared" si="4"/>
        <v>Demand</v>
      </c>
      <c r="D77">
        <f>$L$37</f>
        <v>2044</v>
      </c>
      <c r="E77" t="s">
        <v>3</v>
      </c>
      <c r="F77" t="str">
        <f t="shared" si="3"/>
        <v>IXDHT</v>
      </c>
      <c r="G77" s="26">
        <f>BY_Demands_Drivers!$F$33*$M$37</f>
        <v>0.20714641389441188</v>
      </c>
      <c r="H77" s="26">
        <f>BY_Demands_Drivers!$G$33*$M$37</f>
        <v>0.82858565557764874</v>
      </c>
      <c r="I77" s="26">
        <f>BY_Demands_Drivers!$H$33*$M$37</f>
        <v>2.6929033806273566</v>
      </c>
      <c r="J77" s="26">
        <f>BY_Demands_Drivers!$I$33*$M$37</f>
        <v>1.7400298767130569</v>
      </c>
    </row>
    <row r="78" spans="3:10">
      <c r="C78" s="206" t="str">
        <f t="shared" si="4"/>
        <v>Demand</v>
      </c>
      <c r="D78">
        <f>$L$38</f>
        <v>2045</v>
      </c>
      <c r="E78" t="s">
        <v>3</v>
      </c>
      <c r="F78" t="str">
        <f t="shared" si="3"/>
        <v>IXDHT</v>
      </c>
      <c r="G78" s="26">
        <f>BY_Demands_Drivers!$F$33*$M$38</f>
        <v>0.20731917987764326</v>
      </c>
      <c r="H78" s="26">
        <f>BY_Demands_Drivers!$G$33*$M$38</f>
        <v>0.82927671951057436</v>
      </c>
      <c r="I78" s="26">
        <f>BY_Demands_Drivers!$H$33*$M$38</f>
        <v>2.6951493384093648</v>
      </c>
      <c r="J78" s="26">
        <f>BY_Demands_Drivers!$I$33*$M$38</f>
        <v>1.7414811109722006</v>
      </c>
    </row>
    <row r="79" spans="3:10">
      <c r="C79" s="206" t="str">
        <f t="shared" si="4"/>
        <v>Demand</v>
      </c>
      <c r="D79">
        <f>$L$39</f>
        <v>2046</v>
      </c>
      <c r="E79" t="s">
        <v>3</v>
      </c>
      <c r="F79" t="str">
        <f t="shared" si="3"/>
        <v>IXDHT</v>
      </c>
      <c r="G79" s="26">
        <f>BY_Demands_Drivers!$F$33*$M$39</f>
        <v>0.20731917987764326</v>
      </c>
      <c r="H79" s="26">
        <f>BY_Demands_Drivers!$G$33*$M$39</f>
        <v>0.82927671951057436</v>
      </c>
      <c r="I79" s="26">
        <f>BY_Demands_Drivers!$H$33*$M$39</f>
        <v>2.6951493384093648</v>
      </c>
      <c r="J79" s="26">
        <f>BY_Demands_Drivers!$I$33*$M$39</f>
        <v>1.7414811109722006</v>
      </c>
    </row>
    <row r="80" spans="3:10">
      <c r="C80" s="206" t="str">
        <f t="shared" si="4"/>
        <v>Demand</v>
      </c>
      <c r="D80">
        <f>$L$40</f>
        <v>2047</v>
      </c>
      <c r="E80" t="s">
        <v>3</v>
      </c>
      <c r="F80" t="str">
        <f t="shared" si="3"/>
        <v>IXDHT</v>
      </c>
      <c r="G80" s="26">
        <f>BY_Demands_Drivers!$F$33*$M$40</f>
        <v>0.20731917987764326</v>
      </c>
      <c r="H80" s="26">
        <f>BY_Demands_Drivers!$G$33*$M$40</f>
        <v>0.82927671951057436</v>
      </c>
      <c r="I80" s="26">
        <f>BY_Demands_Drivers!$H$33*$M$40</f>
        <v>2.6951493384093648</v>
      </c>
      <c r="J80" s="26">
        <f>BY_Demands_Drivers!$I$33*$M$40</f>
        <v>1.7414811109722006</v>
      </c>
    </row>
    <row r="81" spans="3:10">
      <c r="C81" s="206" t="str">
        <f t="shared" si="4"/>
        <v>Demand</v>
      </c>
      <c r="D81">
        <f>$L$41</f>
        <v>2048</v>
      </c>
      <c r="E81" t="s">
        <v>3</v>
      </c>
      <c r="F81" t="str">
        <f t="shared" si="3"/>
        <v>IXDHT</v>
      </c>
      <c r="G81" s="26">
        <f>BY_Demands_Drivers!$F$33*$M$41</f>
        <v>0.20731917987764326</v>
      </c>
      <c r="H81" s="26">
        <f>BY_Demands_Drivers!$G$33*$M$41</f>
        <v>0.82927671951057436</v>
      </c>
      <c r="I81" s="26">
        <f>BY_Demands_Drivers!$H$33*$M$41</f>
        <v>2.6951493384093648</v>
      </c>
      <c r="J81" s="26">
        <f>BY_Demands_Drivers!$I$33*$M$41</f>
        <v>1.7414811109722006</v>
      </c>
    </row>
    <row r="82" spans="3:10">
      <c r="C82" s="206" t="str">
        <f t="shared" si="4"/>
        <v>Demand</v>
      </c>
      <c r="D82">
        <f>$L$42</f>
        <v>2049</v>
      </c>
      <c r="E82" t="s">
        <v>3</v>
      </c>
      <c r="F82" t="str">
        <f t="shared" si="3"/>
        <v>IXDHT</v>
      </c>
      <c r="G82" s="26">
        <f>BY_Demands_Drivers!$F$33*$M$42</f>
        <v>0.20731917987764326</v>
      </c>
      <c r="H82" s="26">
        <f>BY_Demands_Drivers!$G$33*$M$42</f>
        <v>0.82927671951057436</v>
      </c>
      <c r="I82" s="26">
        <f>BY_Demands_Drivers!$H$33*$M$42</f>
        <v>2.6951493384093648</v>
      </c>
      <c r="J82" s="26">
        <f>BY_Demands_Drivers!$I$33*$M$42</f>
        <v>1.7414811109722006</v>
      </c>
    </row>
    <row r="83" spans="3:10">
      <c r="C83" s="206" t="str">
        <f t="shared" si="4"/>
        <v>Demand</v>
      </c>
      <c r="D83" s="23">
        <f>$L$43</f>
        <v>2050</v>
      </c>
      <c r="E83" s="23" t="s">
        <v>3</v>
      </c>
      <c r="F83" s="23" t="str">
        <f t="shared" si="3"/>
        <v>IXDHT</v>
      </c>
      <c r="G83" s="44">
        <f>BY_Demands_Drivers!$F$33*$M$43</f>
        <v>0.20731917987764326</v>
      </c>
      <c r="H83" s="44">
        <f>BY_Demands_Drivers!$G$33*$M$43</f>
        <v>0.82927671951057436</v>
      </c>
      <c r="I83" s="44">
        <f>BY_Demands_Drivers!$H$33*$M$43</f>
        <v>2.6951493384093648</v>
      </c>
      <c r="J83" s="44">
        <f>BY_Demands_Drivers!$I$33*$M$43</f>
        <v>1.7414811109722006</v>
      </c>
    </row>
    <row r="84" spans="3:10">
      <c r="C84" s="206" t="str">
        <f t="shared" si="4"/>
        <v>Demand</v>
      </c>
      <c r="D84">
        <f>$L$4</f>
        <v>2011</v>
      </c>
      <c r="E84" t="s">
        <v>3</v>
      </c>
      <c r="F84" t="str">
        <f>BY_Demands_Drivers!$J$34</f>
        <v>IXDRH</v>
      </c>
      <c r="G84" s="26">
        <f>BY_Demands_Drivers!$F$33*$M$4</f>
        <v>0.18378412482499962</v>
      </c>
      <c r="H84" s="26">
        <f>BY_Demands_Drivers!$G$33*$M$4</f>
        <v>0.73513649929999947</v>
      </c>
      <c r="I84" s="26">
        <f>BY_Demands_Drivers!$H$33*$M$4</f>
        <v>2.389193622724997</v>
      </c>
      <c r="J84" s="26">
        <f>BY_Demands_Drivers!$I$33*$M$4</f>
        <v>1.543786648529994</v>
      </c>
    </row>
    <row r="85" spans="3:10">
      <c r="C85" s="206" t="str">
        <f t="shared" si="4"/>
        <v>Demand</v>
      </c>
      <c r="D85">
        <f>$L$5</f>
        <v>2012</v>
      </c>
      <c r="E85" t="s">
        <v>3</v>
      </c>
      <c r="F85" t="str">
        <f>$F$84</f>
        <v>IXDRH</v>
      </c>
      <c r="G85" s="26">
        <f>BY_Demands_Drivers!$F$34*$M$5</f>
        <v>5.1010783330494172E-3</v>
      </c>
      <c r="H85" s="26">
        <f>BY_Demands_Drivers!$G$34*$M$5</f>
        <v>2.0404313332197648E-2</v>
      </c>
      <c r="I85" s="26">
        <f>BY_Demands_Drivers!$H$34*$M$5</f>
        <v>6.6314018329642371E-2</v>
      </c>
      <c r="J85" s="26">
        <f>BY_Demands_Drivers!$I$34*$M$5</f>
        <v>4.2849057997615118E-2</v>
      </c>
    </row>
    <row r="86" spans="3:10">
      <c r="C86" s="206" t="str">
        <f t="shared" si="4"/>
        <v>Demand</v>
      </c>
      <c r="D86">
        <f>$L$6</f>
        <v>2013</v>
      </c>
      <c r="E86" t="s">
        <v>3</v>
      </c>
      <c r="F86" t="str">
        <f t="shared" ref="F86:F123" si="5">$F$84</f>
        <v>IXDRH</v>
      </c>
      <c r="G86" s="26">
        <f>BY_Demands_Drivers!$F$34*$M$6</f>
        <v>4.1359792202277255E-3</v>
      </c>
      <c r="H86" s="26">
        <f>BY_Demands_Drivers!$G$34*$M$6</f>
        <v>1.6543916880910885E-2</v>
      </c>
      <c r="I86" s="26">
        <f>BY_Demands_Drivers!$H$34*$M$6</f>
        <v>5.3767729862960391E-2</v>
      </c>
      <c r="J86" s="26">
        <f>BY_Demands_Drivers!$I$34*$M$6</f>
        <v>3.4742225449912907E-2</v>
      </c>
    </row>
    <row r="87" spans="3:10">
      <c r="C87" s="206" t="str">
        <f t="shared" si="4"/>
        <v>Demand</v>
      </c>
      <c r="D87">
        <f>$L$7</f>
        <v>2014</v>
      </c>
      <c r="E87" t="s">
        <v>3</v>
      </c>
      <c r="F87" t="str">
        <f t="shared" si="5"/>
        <v>IXDRH</v>
      </c>
      <c r="G87" s="26">
        <f>BY_Demands_Drivers!$F$34*$M$7</f>
        <v>4.1360531916620072E-3</v>
      </c>
      <c r="H87" s="26">
        <f>BY_Demands_Drivers!$G$34*$M$7</f>
        <v>1.6544212766648008E-2</v>
      </c>
      <c r="I87" s="26">
        <f>BY_Demands_Drivers!$H$34*$M$7</f>
        <v>5.3768691491606055E-2</v>
      </c>
      <c r="J87" s="26">
        <f>BY_Demands_Drivers!$I$34*$M$7</f>
        <v>3.474284680996087E-2</v>
      </c>
    </row>
    <row r="88" spans="3:10">
      <c r="C88" s="206" t="str">
        <f t="shared" si="4"/>
        <v>Demand</v>
      </c>
      <c r="D88">
        <f>$L$8</f>
        <v>2015</v>
      </c>
      <c r="E88" t="s">
        <v>3</v>
      </c>
      <c r="F88" t="str">
        <f t="shared" si="5"/>
        <v>IXDRH</v>
      </c>
      <c r="G88" s="26">
        <f>BY_Demands_Drivers!$F$34*$M$8</f>
        <v>4.7240669333242433E-3</v>
      </c>
      <c r="H88" s="26">
        <f>BY_Demands_Drivers!$G$34*$M$8</f>
        <v>1.8896267733296952E-2</v>
      </c>
      <c r="I88" s="26">
        <f>BY_Demands_Drivers!$H$34*$M$8</f>
        <v>6.1412870133215121E-2</v>
      </c>
      <c r="J88" s="26">
        <f>BY_Demands_Drivers!$I$34*$M$8</f>
        <v>3.9682162239923657E-2</v>
      </c>
    </row>
    <row r="89" spans="3:10">
      <c r="C89" s="206" t="str">
        <f t="shared" si="4"/>
        <v>\I:</v>
      </c>
      <c r="D89">
        <f>$L$9</f>
        <v>2016</v>
      </c>
      <c r="E89" t="s">
        <v>3</v>
      </c>
      <c r="F89" t="str">
        <f t="shared" si="5"/>
        <v>IXDRH</v>
      </c>
      <c r="G89" s="26">
        <f>BY_Demands_Drivers!$F$34*$M$9</f>
        <v>0</v>
      </c>
      <c r="H89" s="26">
        <f>BY_Demands_Drivers!$G$34*$M$9</f>
        <v>0</v>
      </c>
      <c r="I89" s="26">
        <f>BY_Demands_Drivers!$H$34*$M$9</f>
        <v>0</v>
      </c>
      <c r="J89" s="26">
        <f>BY_Demands_Drivers!$I$34*$M$9</f>
        <v>0</v>
      </c>
    </row>
    <row r="90" spans="3:10">
      <c r="C90" s="206" t="str">
        <f t="shared" si="4"/>
        <v>\I:</v>
      </c>
      <c r="D90">
        <f>$L$10</f>
        <v>2017</v>
      </c>
      <c r="E90" t="s">
        <v>3</v>
      </c>
      <c r="F90" t="str">
        <f t="shared" si="5"/>
        <v>IXDRH</v>
      </c>
      <c r="G90" s="26">
        <f>BY_Demands_Drivers!$F$34*$M$10</f>
        <v>0</v>
      </c>
      <c r="H90" s="26">
        <f>BY_Demands_Drivers!$G$34*$M$10</f>
        <v>0</v>
      </c>
      <c r="I90" s="26">
        <f>BY_Demands_Drivers!$H$34*$M$10</f>
        <v>0</v>
      </c>
      <c r="J90" s="26">
        <f>BY_Demands_Drivers!$I$34*$M$10</f>
        <v>0</v>
      </c>
    </row>
    <row r="91" spans="3:10">
      <c r="C91" s="206" t="str">
        <f t="shared" si="4"/>
        <v>Demand</v>
      </c>
      <c r="D91">
        <f>$L$11</f>
        <v>2018</v>
      </c>
      <c r="E91" t="s">
        <v>3</v>
      </c>
      <c r="F91" t="str">
        <f t="shared" si="5"/>
        <v>IXDRH</v>
      </c>
      <c r="G91" s="26">
        <f>BY_Demands_Drivers!$F$34*$M$11</f>
        <v>4.9418817240006064E-3</v>
      </c>
      <c r="H91" s="26">
        <f>BY_Demands_Drivers!$G$34*$M$11</f>
        <v>1.9767526896002405E-2</v>
      </c>
      <c r="I91" s="26">
        <f>BY_Demands_Drivers!$H$34*$M$11</f>
        <v>6.4244462412007833E-2</v>
      </c>
      <c r="J91" s="26">
        <f>BY_Demands_Drivers!$I$34*$M$11</f>
        <v>4.1511806481605108E-2</v>
      </c>
    </row>
    <row r="92" spans="3:10">
      <c r="C92" s="206" t="str">
        <f t="shared" si="4"/>
        <v>Demand</v>
      </c>
      <c r="D92">
        <f>$L$12</f>
        <v>2019</v>
      </c>
      <c r="E92" t="s">
        <v>3</v>
      </c>
      <c r="F92" t="str">
        <f t="shared" si="5"/>
        <v>IXDRH</v>
      </c>
      <c r="G92" s="43">
        <f>BY_Demands_Drivers!$F$34*$M$12</f>
        <v>4.7522907133315589E-3</v>
      </c>
      <c r="H92" s="43">
        <f>BY_Demands_Drivers!$G$34*$M$12</f>
        <v>1.9009162853326215E-2</v>
      </c>
      <c r="I92" s="43">
        <f>BY_Demands_Drivers!$H$34*$M$12</f>
        <v>6.1779779273310229E-2</v>
      </c>
      <c r="J92" s="43">
        <f>BY_Demands_Drivers!$I$34*$M$12</f>
        <v>3.9919241991985106E-2</v>
      </c>
    </row>
    <row r="93" spans="3:10">
      <c r="C93" s="206" t="str">
        <f t="shared" si="4"/>
        <v>Demand</v>
      </c>
      <c r="D93">
        <f>$L$13</f>
        <v>2020</v>
      </c>
      <c r="E93" t="s">
        <v>3</v>
      </c>
      <c r="F93" t="str">
        <f t="shared" si="5"/>
        <v>IXDRH</v>
      </c>
      <c r="G93" s="43">
        <f>BY_Demands_Drivers!$F$34*$M$13</f>
        <v>4.7990239943934516E-3</v>
      </c>
      <c r="H93" s="43">
        <f>BY_Demands_Drivers!$G$34*$M$13</f>
        <v>1.9196095977573786E-2</v>
      </c>
      <c r="I93" s="43">
        <f>BY_Demands_Drivers!$H$34*$M$13</f>
        <v>6.238731192711483E-2</v>
      </c>
      <c r="J93" s="43">
        <f>BY_Demands_Drivers!$I$34*$M$13</f>
        <v>4.0311801552905008E-2</v>
      </c>
    </row>
    <row r="94" spans="3:10">
      <c r="C94" s="206" t="str">
        <f t="shared" si="4"/>
        <v>Demand</v>
      </c>
      <c r="D94">
        <f>$L$14</f>
        <v>2021</v>
      </c>
      <c r="E94" t="s">
        <v>3</v>
      </c>
      <c r="F94" t="str">
        <f t="shared" si="5"/>
        <v>IXDRH</v>
      </c>
      <c r="G94" s="43">
        <f>BY_Demands_Drivers!$F$34*$M$14</f>
        <v>4.8032336645639721E-3</v>
      </c>
      <c r="H94" s="43">
        <f>BY_Demands_Drivers!$G$34*$M$14</f>
        <v>1.9212934658255867E-2</v>
      </c>
      <c r="I94" s="43">
        <f>BY_Demands_Drivers!$H$34*$M$14</f>
        <v>6.2442037639331593E-2</v>
      </c>
      <c r="J94" s="43">
        <f>BY_Demands_Drivers!$I$34*$M$14</f>
        <v>4.0347162782337374E-2</v>
      </c>
    </row>
    <row r="95" spans="3:10">
      <c r="C95" s="206" t="str">
        <f t="shared" si="4"/>
        <v>Demand</v>
      </c>
      <c r="D95">
        <f>$L$15</f>
        <v>2022</v>
      </c>
      <c r="E95" t="s">
        <v>3</v>
      </c>
      <c r="F95" t="str">
        <f t="shared" si="5"/>
        <v>IXDRH</v>
      </c>
      <c r="G95" s="43">
        <f>BY_Demands_Drivers!$F$34*$M$15</f>
        <v>4.8074433347344942E-3</v>
      </c>
      <c r="H95" s="43">
        <f>BY_Demands_Drivers!$G$34*$M$15</f>
        <v>1.9229773338937956E-2</v>
      </c>
      <c r="I95" s="43">
        <f>BY_Demands_Drivers!$H$34*$M$15</f>
        <v>6.2496763351548378E-2</v>
      </c>
      <c r="J95" s="43">
        <f>BY_Demands_Drivers!$I$34*$M$15</f>
        <v>4.0382524011769762E-2</v>
      </c>
    </row>
    <row r="96" spans="3:10">
      <c r="C96" s="206" t="str">
        <f t="shared" si="4"/>
        <v>Demand</v>
      </c>
      <c r="D96">
        <f>$L$16</f>
        <v>2023</v>
      </c>
      <c r="E96" t="s">
        <v>3</v>
      </c>
      <c r="F96" t="str">
        <f t="shared" si="5"/>
        <v>IXDRH</v>
      </c>
      <c r="G96" s="43">
        <f>BY_Demands_Drivers!$F$34*$M$16</f>
        <v>4.8116530049050138E-3</v>
      </c>
      <c r="H96" s="43">
        <f>BY_Demands_Drivers!$G$34*$M$16</f>
        <v>1.9246612019620038E-2</v>
      </c>
      <c r="I96" s="43">
        <f>BY_Demands_Drivers!$H$34*$M$16</f>
        <v>6.2551489063765148E-2</v>
      </c>
      <c r="J96" s="43">
        <f>BY_Demands_Drivers!$I$34*$M$16</f>
        <v>4.0417885241202135E-2</v>
      </c>
    </row>
    <row r="97" spans="3:10">
      <c r="C97" s="206" t="str">
        <f t="shared" si="4"/>
        <v>Demand</v>
      </c>
      <c r="D97">
        <f>$L$17</f>
        <v>2024</v>
      </c>
      <c r="E97" t="s">
        <v>3</v>
      </c>
      <c r="F97" t="str">
        <f t="shared" si="5"/>
        <v>IXDRH</v>
      </c>
      <c r="G97" s="26">
        <f>BY_Demands_Drivers!$F$34*$M$17</f>
        <v>4.8158626750755334E-3</v>
      </c>
      <c r="H97" s="26">
        <f>BY_Demands_Drivers!$G$34*$M$17</f>
        <v>1.9263450700302113E-2</v>
      </c>
      <c r="I97" s="26">
        <f>BY_Demands_Drivers!$H$34*$M$17</f>
        <v>6.2606214775981897E-2</v>
      </c>
      <c r="J97" s="26">
        <f>BY_Demands_Drivers!$I$34*$M$17</f>
        <v>4.0453246470634495E-2</v>
      </c>
    </row>
    <row r="98" spans="3:10">
      <c r="C98" s="206" t="str">
        <f t="shared" si="4"/>
        <v>Demand</v>
      </c>
      <c r="D98">
        <f>$L$18</f>
        <v>2025</v>
      </c>
      <c r="E98" t="s">
        <v>3</v>
      </c>
      <c r="F98" t="str">
        <f t="shared" si="5"/>
        <v>IXDRH</v>
      </c>
      <c r="G98" s="26">
        <f>BY_Demands_Drivers!$F$34*$M$18</f>
        <v>4.8200723452460539E-3</v>
      </c>
      <c r="H98" s="26">
        <f>BY_Demands_Drivers!$G$34*$M$18</f>
        <v>1.9280289380984195E-2</v>
      </c>
      <c r="I98" s="26">
        <f>BY_Demands_Drivers!$H$34*$M$18</f>
        <v>6.266094048819866E-2</v>
      </c>
      <c r="J98" s="26">
        <f>BY_Demands_Drivers!$I$34*$M$18</f>
        <v>4.0488607700066868E-2</v>
      </c>
    </row>
    <row r="99" spans="3:10">
      <c r="C99" s="206" t="str">
        <f t="shared" si="4"/>
        <v>Demand</v>
      </c>
      <c r="D99">
        <f>$L$19</f>
        <v>2026</v>
      </c>
      <c r="E99" t="s">
        <v>3</v>
      </c>
      <c r="F99" t="str">
        <f t="shared" si="5"/>
        <v>IXDRH</v>
      </c>
      <c r="G99" s="26">
        <f>BY_Demands_Drivers!$F$34*$M$19</f>
        <v>4.8200723452460539E-3</v>
      </c>
      <c r="H99" s="26">
        <f>BY_Demands_Drivers!$G$34*$M$19</f>
        <v>1.9280289380984195E-2</v>
      </c>
      <c r="I99" s="26">
        <f>BY_Demands_Drivers!$H$34*$M$19</f>
        <v>6.266094048819866E-2</v>
      </c>
      <c r="J99" s="26">
        <f>BY_Demands_Drivers!$I$34*$M$19</f>
        <v>4.0488607700066868E-2</v>
      </c>
    </row>
    <row r="100" spans="3:10">
      <c r="C100" s="206" t="str">
        <f t="shared" si="4"/>
        <v>Demand</v>
      </c>
      <c r="D100">
        <f>$L$20</f>
        <v>2027</v>
      </c>
      <c r="E100" t="s">
        <v>3</v>
      </c>
      <c r="F100" t="str">
        <f t="shared" si="5"/>
        <v>IXDRH</v>
      </c>
      <c r="G100" s="26">
        <f>BY_Demands_Drivers!$F$34*$M$20</f>
        <v>4.8200723452460539E-3</v>
      </c>
      <c r="H100" s="26">
        <f>BY_Demands_Drivers!$G$34*$M$20</f>
        <v>1.9280289380984195E-2</v>
      </c>
      <c r="I100" s="26">
        <f>BY_Demands_Drivers!$H$34*$M$20</f>
        <v>6.266094048819866E-2</v>
      </c>
      <c r="J100" s="26">
        <f>BY_Demands_Drivers!$I$34*$M$20</f>
        <v>4.0488607700066868E-2</v>
      </c>
    </row>
    <row r="101" spans="3:10">
      <c r="C101" s="206" t="str">
        <f t="shared" si="4"/>
        <v>Demand</v>
      </c>
      <c r="D101">
        <f>$L$21</f>
        <v>2028</v>
      </c>
      <c r="E101" t="s">
        <v>3</v>
      </c>
      <c r="F101" t="str">
        <f t="shared" si="5"/>
        <v>IXDRH</v>
      </c>
      <c r="G101" s="26">
        <f>BY_Demands_Drivers!$F$34*$M$21</f>
        <v>4.8200723452460539E-3</v>
      </c>
      <c r="H101" s="26">
        <f>BY_Demands_Drivers!$G$34*$M$21</f>
        <v>1.9280289380984195E-2</v>
      </c>
      <c r="I101" s="26">
        <f>BY_Demands_Drivers!$H$34*$M$21</f>
        <v>6.266094048819866E-2</v>
      </c>
      <c r="J101" s="26">
        <f>BY_Demands_Drivers!$I$34*$M$21</f>
        <v>4.0488607700066868E-2</v>
      </c>
    </row>
    <row r="102" spans="3:10">
      <c r="C102" s="206" t="str">
        <f t="shared" si="4"/>
        <v>Demand</v>
      </c>
      <c r="D102">
        <f>$L$22</f>
        <v>2029</v>
      </c>
      <c r="E102" t="s">
        <v>3</v>
      </c>
      <c r="F102" t="str">
        <f t="shared" si="5"/>
        <v>IXDRH</v>
      </c>
      <c r="G102" s="26">
        <f>BY_Demands_Drivers!$F$34*$M$22</f>
        <v>4.8200723452460539E-3</v>
      </c>
      <c r="H102" s="26">
        <f>BY_Demands_Drivers!$G$34*$M$22</f>
        <v>1.9280289380984195E-2</v>
      </c>
      <c r="I102" s="26">
        <f>BY_Demands_Drivers!$H$34*$M$22</f>
        <v>6.266094048819866E-2</v>
      </c>
      <c r="J102" s="26">
        <f>BY_Demands_Drivers!$I$34*$M$22</f>
        <v>4.0488607700066868E-2</v>
      </c>
    </row>
    <row r="103" spans="3:10">
      <c r="C103" s="206" t="str">
        <f t="shared" si="4"/>
        <v>Demand</v>
      </c>
      <c r="D103">
        <f>$L$23</f>
        <v>2030</v>
      </c>
      <c r="E103" t="s">
        <v>3</v>
      </c>
      <c r="F103" t="str">
        <f t="shared" si="5"/>
        <v>IXDRH</v>
      </c>
      <c r="G103" s="26">
        <f>BY_Demands_Drivers!$F$34*$M$23</f>
        <v>4.8200723452460539E-3</v>
      </c>
      <c r="H103" s="26">
        <f>BY_Demands_Drivers!$G$34*$M$23</f>
        <v>1.9280289380984195E-2</v>
      </c>
      <c r="I103" s="26">
        <f>BY_Demands_Drivers!$H$34*$M$23</f>
        <v>6.266094048819866E-2</v>
      </c>
      <c r="J103" s="26">
        <f>BY_Demands_Drivers!$I$34*$M$23</f>
        <v>4.0488607700066868E-2</v>
      </c>
    </row>
    <row r="104" spans="3:10">
      <c r="C104" s="206" t="str">
        <f t="shared" si="4"/>
        <v>Demand</v>
      </c>
      <c r="D104">
        <f>$L$24</f>
        <v>2031</v>
      </c>
      <c r="E104" t="s">
        <v>3</v>
      </c>
      <c r="F104" t="str">
        <f t="shared" si="5"/>
        <v>IXDRH</v>
      </c>
      <c r="G104" s="26">
        <f>BY_Demands_Drivers!$F$34*$M$24</f>
        <v>4.8200723452460539E-3</v>
      </c>
      <c r="H104" s="26">
        <f>BY_Demands_Drivers!$G$34*$M$24</f>
        <v>1.9280289380984195E-2</v>
      </c>
      <c r="I104" s="26">
        <f>BY_Demands_Drivers!$H$34*$M$24</f>
        <v>6.266094048819866E-2</v>
      </c>
      <c r="J104" s="26">
        <f>BY_Demands_Drivers!$I$34*$M$24</f>
        <v>4.0488607700066868E-2</v>
      </c>
    </row>
    <row r="105" spans="3:10">
      <c r="C105" s="206" t="str">
        <f t="shared" si="4"/>
        <v>Demand</v>
      </c>
      <c r="D105">
        <f>$L$25</f>
        <v>2032</v>
      </c>
      <c r="E105" t="s">
        <v>3</v>
      </c>
      <c r="F105" t="str">
        <f t="shared" si="5"/>
        <v>IXDRH</v>
      </c>
      <c r="G105" s="26">
        <f>BY_Demands_Drivers!$F$34*$M$25</f>
        <v>4.8200723452460539E-3</v>
      </c>
      <c r="H105" s="26">
        <f>BY_Demands_Drivers!$G$34*$M$25</f>
        <v>1.9280289380984195E-2</v>
      </c>
      <c r="I105" s="26">
        <f>BY_Demands_Drivers!$H$34*$M$25</f>
        <v>6.266094048819866E-2</v>
      </c>
      <c r="J105" s="26">
        <f>BY_Demands_Drivers!$I$34*$M$25</f>
        <v>4.0488607700066868E-2</v>
      </c>
    </row>
    <row r="106" spans="3:10">
      <c r="C106" s="206" t="str">
        <f t="shared" si="4"/>
        <v>Demand</v>
      </c>
      <c r="D106">
        <f>$L$26</f>
        <v>2033</v>
      </c>
      <c r="E106" t="s">
        <v>3</v>
      </c>
      <c r="F106" t="str">
        <f t="shared" si="5"/>
        <v>IXDRH</v>
      </c>
      <c r="G106" s="26">
        <f>BY_Demands_Drivers!$F$34*$M$26</f>
        <v>4.8200723452460539E-3</v>
      </c>
      <c r="H106" s="26">
        <f>BY_Demands_Drivers!$G$34*$M$26</f>
        <v>1.9280289380984195E-2</v>
      </c>
      <c r="I106" s="26">
        <f>BY_Demands_Drivers!$H$34*$M$26</f>
        <v>6.266094048819866E-2</v>
      </c>
      <c r="J106" s="26">
        <f>BY_Demands_Drivers!$I$34*$M$26</f>
        <v>4.0488607700066868E-2</v>
      </c>
    </row>
    <row r="107" spans="3:10">
      <c r="C107" s="206" t="str">
        <f t="shared" si="4"/>
        <v>Demand</v>
      </c>
      <c r="D107">
        <f>$L$27</f>
        <v>2034</v>
      </c>
      <c r="E107" t="s">
        <v>3</v>
      </c>
      <c r="F107" t="str">
        <f t="shared" si="5"/>
        <v>IXDRH</v>
      </c>
      <c r="G107" s="26">
        <f>BY_Demands_Drivers!$F$34*$M$27</f>
        <v>4.8200723452460539E-3</v>
      </c>
      <c r="H107" s="26">
        <f>BY_Demands_Drivers!$G$34*$M$27</f>
        <v>1.9280289380984195E-2</v>
      </c>
      <c r="I107" s="26">
        <f>BY_Demands_Drivers!$H$34*$M$27</f>
        <v>6.266094048819866E-2</v>
      </c>
      <c r="J107" s="26">
        <f>BY_Demands_Drivers!$I$34*$M$27</f>
        <v>4.0488607700066868E-2</v>
      </c>
    </row>
    <row r="108" spans="3:10">
      <c r="C108" s="206" t="str">
        <f t="shared" si="4"/>
        <v>Demand</v>
      </c>
      <c r="D108">
        <f>$L$28</f>
        <v>2035</v>
      </c>
      <c r="E108" t="s">
        <v>3</v>
      </c>
      <c r="F108" t="str">
        <f t="shared" si="5"/>
        <v>IXDRH</v>
      </c>
      <c r="G108" s="26">
        <f>BY_Demands_Drivers!$F$34*$M$28</f>
        <v>4.8200723452460539E-3</v>
      </c>
      <c r="H108" s="26">
        <f>BY_Demands_Drivers!$G$34*$M$28</f>
        <v>1.9280289380984195E-2</v>
      </c>
      <c r="I108" s="26">
        <f>BY_Demands_Drivers!$H$34*$M$28</f>
        <v>6.266094048819866E-2</v>
      </c>
      <c r="J108" s="26">
        <f>BY_Demands_Drivers!$I$34*$M$28</f>
        <v>4.0488607700066868E-2</v>
      </c>
    </row>
    <row r="109" spans="3:10">
      <c r="C109" s="206" t="str">
        <f t="shared" si="4"/>
        <v>Demand</v>
      </c>
      <c r="D109">
        <f>$L$29</f>
        <v>2036</v>
      </c>
      <c r="E109" t="s">
        <v>3</v>
      </c>
      <c r="F109" t="str">
        <f t="shared" si="5"/>
        <v>IXDRH</v>
      </c>
      <c r="G109" s="26">
        <f>BY_Demands_Drivers!$F$34*$M$29</f>
        <v>4.8621690469512592E-3</v>
      </c>
      <c r="H109" s="26">
        <f>BY_Demands_Drivers!$G$34*$M$29</f>
        <v>1.9448676187805016E-2</v>
      </c>
      <c r="I109" s="26">
        <f>BY_Demands_Drivers!$H$34*$M$29</f>
        <v>6.3208197610366321E-2</v>
      </c>
      <c r="J109" s="26">
        <f>BY_Demands_Drivers!$I$34*$M$29</f>
        <v>4.084221999439059E-2</v>
      </c>
    </row>
    <row r="110" spans="3:10">
      <c r="C110" s="206" t="str">
        <f t="shared" si="4"/>
        <v>Demand</v>
      </c>
      <c r="D110">
        <f>$L$30</f>
        <v>2037</v>
      </c>
      <c r="E110" t="s">
        <v>3</v>
      </c>
      <c r="F110" t="str">
        <f t="shared" si="5"/>
        <v>IXDRH</v>
      </c>
      <c r="G110" s="26">
        <f>BY_Demands_Drivers!$F$34*$M$30</f>
        <v>4.9042657486564663E-3</v>
      </c>
      <c r="H110" s="26">
        <f>BY_Demands_Drivers!$G$34*$M$30</f>
        <v>1.9617062994625845E-2</v>
      </c>
      <c r="I110" s="26">
        <f>BY_Demands_Drivers!$H$34*$M$30</f>
        <v>6.3755454732534023E-2</v>
      </c>
      <c r="J110" s="26">
        <f>BY_Demands_Drivers!$I$34*$M$30</f>
        <v>4.1195832288714332E-2</v>
      </c>
    </row>
    <row r="111" spans="3:10">
      <c r="C111" s="206" t="str">
        <f t="shared" si="4"/>
        <v>Demand</v>
      </c>
      <c r="D111">
        <f>$L$31</f>
        <v>2038</v>
      </c>
      <c r="E111" t="s">
        <v>3</v>
      </c>
      <c r="F111" t="str">
        <f t="shared" si="5"/>
        <v>IXDRH</v>
      </c>
      <c r="G111" s="26">
        <f>BY_Demands_Drivers!$F$34*$M$31</f>
        <v>4.9463624503616709E-3</v>
      </c>
      <c r="H111" s="26">
        <f>BY_Demands_Drivers!$G$34*$M$31</f>
        <v>1.9785449801446663E-2</v>
      </c>
      <c r="I111" s="26">
        <f>BY_Demands_Drivers!$H$34*$M$31</f>
        <v>6.4302711854701669E-2</v>
      </c>
      <c r="J111" s="26">
        <f>BY_Demands_Drivers!$I$34*$M$31</f>
        <v>4.1549444583038046E-2</v>
      </c>
    </row>
    <row r="112" spans="3:10">
      <c r="C112" s="206" t="str">
        <f t="shared" si="4"/>
        <v>Demand</v>
      </c>
      <c r="D112">
        <f>$L$32</f>
        <v>2039</v>
      </c>
      <c r="E112" t="s">
        <v>3</v>
      </c>
      <c r="F112" t="str">
        <f t="shared" si="5"/>
        <v>IXDRH</v>
      </c>
      <c r="G112" s="26">
        <f>BY_Demands_Drivers!$F$34*$M$32</f>
        <v>4.9884591520668771E-3</v>
      </c>
      <c r="H112" s="26">
        <f>BY_Demands_Drivers!$G$34*$M$32</f>
        <v>1.9953836608267488E-2</v>
      </c>
      <c r="I112" s="26">
        <f>BY_Demands_Drivers!$H$34*$M$32</f>
        <v>6.4849968976869357E-2</v>
      </c>
      <c r="J112" s="26">
        <f>BY_Demands_Drivers!$I$34*$M$32</f>
        <v>4.1903056877361781E-2</v>
      </c>
    </row>
    <row r="113" spans="3:10">
      <c r="C113" s="206" t="str">
        <f t="shared" si="4"/>
        <v>Demand</v>
      </c>
      <c r="D113">
        <f>$L$33</f>
        <v>2040</v>
      </c>
      <c r="E113" t="s">
        <v>3</v>
      </c>
      <c r="F113" t="str">
        <f t="shared" si="5"/>
        <v>IXDRH</v>
      </c>
      <c r="G113" s="26">
        <f>BY_Demands_Drivers!$F$34*$M$33</f>
        <v>5.0305558537720825E-3</v>
      </c>
      <c r="H113" s="26">
        <f>BY_Demands_Drivers!$G$34*$M$33</f>
        <v>2.0122223415088306E-2</v>
      </c>
      <c r="I113" s="26">
        <f>BY_Demands_Drivers!$H$34*$M$33</f>
        <v>6.5397226099037017E-2</v>
      </c>
      <c r="J113" s="26">
        <f>BY_Demands_Drivers!$I$34*$M$33</f>
        <v>4.2256669171685503E-2</v>
      </c>
    </row>
    <row r="114" spans="3:10">
      <c r="C114" s="206" t="str">
        <f t="shared" si="4"/>
        <v>Demand</v>
      </c>
      <c r="D114">
        <f>$L$34</f>
        <v>2041</v>
      </c>
      <c r="E114" t="s">
        <v>3</v>
      </c>
      <c r="F114" t="str">
        <f t="shared" si="5"/>
        <v>IXDRH</v>
      </c>
      <c r="G114" s="26">
        <f>BY_Demands_Drivers!$F$34*$M$34</f>
        <v>5.0347655239426029E-3</v>
      </c>
      <c r="H114" s="26">
        <f>BY_Demands_Drivers!$G$34*$M$34</f>
        <v>2.0139062095770391E-2</v>
      </c>
      <c r="I114" s="26">
        <f>BY_Demands_Drivers!$H$34*$M$34</f>
        <v>6.5451951811253795E-2</v>
      </c>
      <c r="J114" s="26">
        <f>BY_Demands_Drivers!$I$34*$M$34</f>
        <v>4.2292030401117883E-2</v>
      </c>
    </row>
    <row r="115" spans="3:10">
      <c r="C115" s="206" t="str">
        <f t="shared" si="4"/>
        <v>Demand</v>
      </c>
      <c r="D115">
        <f>$L$35</f>
        <v>2042</v>
      </c>
      <c r="E115" t="s">
        <v>3</v>
      </c>
      <c r="F115" t="str">
        <f t="shared" si="5"/>
        <v>IXDRH</v>
      </c>
      <c r="G115" s="26">
        <f>BY_Demands_Drivers!$F$34*$M$35</f>
        <v>5.0389751941131242E-3</v>
      </c>
      <c r="H115" s="26">
        <f>BY_Demands_Drivers!$G$34*$M$35</f>
        <v>2.0155900776452476E-2</v>
      </c>
      <c r="I115" s="26">
        <f>BY_Demands_Drivers!$H$34*$M$35</f>
        <v>6.5506677523470572E-2</v>
      </c>
      <c r="J115" s="26">
        <f>BY_Demands_Drivers!$I$34*$M$35</f>
        <v>4.2327391630550257E-2</v>
      </c>
    </row>
    <row r="116" spans="3:10">
      <c r="C116" s="206" t="str">
        <f t="shared" si="4"/>
        <v>Demand</v>
      </c>
      <c r="D116">
        <f>$L$36</f>
        <v>2043</v>
      </c>
      <c r="E116" t="s">
        <v>3</v>
      </c>
      <c r="F116" t="str">
        <f t="shared" si="5"/>
        <v>IXDRH</v>
      </c>
      <c r="G116" s="26">
        <f>BY_Demands_Drivers!$F$34*$M$36</f>
        <v>5.0431848642836438E-3</v>
      </c>
      <c r="H116" s="26">
        <f>BY_Demands_Drivers!$G$34*$M$36</f>
        <v>2.0172739457134554E-2</v>
      </c>
      <c r="I116" s="26">
        <f>BY_Demands_Drivers!$H$34*$M$36</f>
        <v>6.5561403235687321E-2</v>
      </c>
      <c r="J116" s="26">
        <f>BY_Demands_Drivers!$I$34*$M$36</f>
        <v>4.2362752859982623E-2</v>
      </c>
    </row>
    <row r="117" spans="3:10">
      <c r="C117" s="206" t="str">
        <f t="shared" si="4"/>
        <v>Demand</v>
      </c>
      <c r="D117">
        <f>$L$37</f>
        <v>2044</v>
      </c>
      <c r="E117" t="s">
        <v>3</v>
      </c>
      <c r="F117" t="str">
        <f t="shared" si="5"/>
        <v>IXDRH</v>
      </c>
      <c r="G117" s="26">
        <f>BY_Demands_Drivers!$F$34*$M$37</f>
        <v>5.0473945344541651E-3</v>
      </c>
      <c r="H117" s="26">
        <f>BY_Demands_Drivers!$G$34*$M$37</f>
        <v>2.018957813781664E-2</v>
      </c>
      <c r="I117" s="26">
        <f>BY_Demands_Drivers!$H$34*$M$37</f>
        <v>6.5616128947904098E-2</v>
      </c>
      <c r="J117" s="26">
        <f>BY_Demands_Drivers!$I$34*$M$37</f>
        <v>4.2398114089414997E-2</v>
      </c>
    </row>
    <row r="118" spans="3:10">
      <c r="C118" s="206" t="str">
        <f t="shared" si="4"/>
        <v>Demand</v>
      </c>
      <c r="D118">
        <f>$L$38</f>
        <v>2045</v>
      </c>
      <c r="E118" t="s">
        <v>3</v>
      </c>
      <c r="F118" t="str">
        <f t="shared" si="5"/>
        <v>IXDRH</v>
      </c>
      <c r="G118" s="26">
        <f>BY_Demands_Drivers!$F$34*$M$38</f>
        <v>5.0516042046246865E-3</v>
      </c>
      <c r="H118" s="26">
        <f>BY_Demands_Drivers!$G$34*$M$38</f>
        <v>2.0206416818498722E-2</v>
      </c>
      <c r="I118" s="26">
        <f>BY_Demands_Drivers!$H$34*$M$38</f>
        <v>6.5670854660120875E-2</v>
      </c>
      <c r="J118" s="26">
        <f>BY_Demands_Drivers!$I$34*$M$38</f>
        <v>4.2433475318847377E-2</v>
      </c>
    </row>
    <row r="119" spans="3:10">
      <c r="C119" s="206" t="str">
        <f t="shared" si="4"/>
        <v>Demand</v>
      </c>
      <c r="D119">
        <f>$L$39</f>
        <v>2046</v>
      </c>
      <c r="E119" t="s">
        <v>3</v>
      </c>
      <c r="F119" t="str">
        <f t="shared" si="5"/>
        <v>IXDRH</v>
      </c>
      <c r="G119" s="26">
        <f>BY_Demands_Drivers!$F$34*$M$39</f>
        <v>5.0516042046246865E-3</v>
      </c>
      <c r="H119" s="26">
        <f>BY_Demands_Drivers!$G$34*$M$39</f>
        <v>2.0206416818498722E-2</v>
      </c>
      <c r="I119" s="26">
        <f>BY_Demands_Drivers!$H$34*$M$39</f>
        <v>6.5670854660120875E-2</v>
      </c>
      <c r="J119" s="26">
        <f>BY_Demands_Drivers!$I$34*$M$39</f>
        <v>4.2433475318847377E-2</v>
      </c>
    </row>
    <row r="120" spans="3:10">
      <c r="C120" s="206" t="str">
        <f t="shared" si="4"/>
        <v>Demand</v>
      </c>
      <c r="D120">
        <f>$L$40</f>
        <v>2047</v>
      </c>
      <c r="E120" t="s">
        <v>3</v>
      </c>
      <c r="F120" t="str">
        <f t="shared" si="5"/>
        <v>IXDRH</v>
      </c>
      <c r="G120" s="26">
        <f>BY_Demands_Drivers!$F$34*$M$40</f>
        <v>5.0516042046246865E-3</v>
      </c>
      <c r="H120" s="26">
        <f>BY_Demands_Drivers!$G$34*$M$40</f>
        <v>2.0206416818498722E-2</v>
      </c>
      <c r="I120" s="26">
        <f>BY_Demands_Drivers!$H$34*$M$40</f>
        <v>6.5670854660120875E-2</v>
      </c>
      <c r="J120" s="26">
        <f>BY_Demands_Drivers!$I$34*$M$40</f>
        <v>4.2433475318847377E-2</v>
      </c>
    </row>
    <row r="121" spans="3:10">
      <c r="C121" s="206" t="str">
        <f t="shared" si="4"/>
        <v>Demand</v>
      </c>
      <c r="D121">
        <f>$L$41</f>
        <v>2048</v>
      </c>
      <c r="E121" t="s">
        <v>3</v>
      </c>
      <c r="F121" t="str">
        <f t="shared" si="5"/>
        <v>IXDRH</v>
      </c>
      <c r="G121" s="26">
        <f>BY_Demands_Drivers!$F$34*$M$41</f>
        <v>5.0516042046246865E-3</v>
      </c>
      <c r="H121" s="26">
        <f>BY_Demands_Drivers!$G$34*$M$41</f>
        <v>2.0206416818498722E-2</v>
      </c>
      <c r="I121" s="26">
        <f>BY_Demands_Drivers!$H$34*$M$41</f>
        <v>6.5670854660120875E-2</v>
      </c>
      <c r="J121" s="26">
        <f>BY_Demands_Drivers!$I$34*$M$41</f>
        <v>4.2433475318847377E-2</v>
      </c>
    </row>
    <row r="122" spans="3:10">
      <c r="C122" s="206" t="str">
        <f t="shared" si="4"/>
        <v>Demand</v>
      </c>
      <c r="D122">
        <f>$L$42</f>
        <v>2049</v>
      </c>
      <c r="E122" t="s">
        <v>3</v>
      </c>
      <c r="F122" t="str">
        <f t="shared" si="5"/>
        <v>IXDRH</v>
      </c>
      <c r="G122" s="26">
        <f>BY_Demands_Drivers!$F$34*$M$42</f>
        <v>5.0516042046246865E-3</v>
      </c>
      <c r="H122" s="26">
        <f>BY_Demands_Drivers!$G$34*$M$42</f>
        <v>2.0206416818498722E-2</v>
      </c>
      <c r="I122" s="26">
        <f>BY_Demands_Drivers!$H$34*$M$42</f>
        <v>6.5670854660120875E-2</v>
      </c>
      <c r="J122" s="26">
        <f>BY_Demands_Drivers!$I$34*$M$42</f>
        <v>4.2433475318847377E-2</v>
      </c>
    </row>
    <row r="123" spans="3:10">
      <c r="C123" s="206" t="str">
        <f t="shared" si="4"/>
        <v>Demand</v>
      </c>
      <c r="D123" s="23">
        <f>$L$43</f>
        <v>2050</v>
      </c>
      <c r="E123" s="23" t="s">
        <v>3</v>
      </c>
      <c r="F123" s="23" t="str">
        <f t="shared" si="5"/>
        <v>IXDRH</v>
      </c>
      <c r="G123" s="44">
        <f>BY_Demands_Drivers!$F$34*$M$43</f>
        <v>5.0516042046246865E-3</v>
      </c>
      <c r="H123" s="44">
        <f>BY_Demands_Drivers!$G$34*$M$43</f>
        <v>2.0206416818498722E-2</v>
      </c>
      <c r="I123" s="44">
        <f>BY_Demands_Drivers!$H$34*$M$43</f>
        <v>6.5670854660120875E-2</v>
      </c>
      <c r="J123" s="44">
        <f>BY_Demands_Drivers!$I$34*$M$43</f>
        <v>4.2433475318847377E-2</v>
      </c>
    </row>
    <row r="124" spans="3:10">
      <c r="C124" s="206" t="str">
        <f t="shared" si="4"/>
        <v>Demand</v>
      </c>
      <c r="D124">
        <f>$L$4</f>
        <v>2011</v>
      </c>
      <c r="E124" t="s">
        <v>3</v>
      </c>
      <c r="F124" t="str">
        <f>BY_Demands_Drivers!$J$35</f>
        <v>IXDLA</v>
      </c>
      <c r="G124" s="26">
        <f>BY_Demands_Drivers!$F$35*$M$4</f>
        <v>3.5924999999999992E-2</v>
      </c>
      <c r="H124" s="26">
        <f>BY_Demands_Drivers!$G$35*$M$4</f>
        <v>0.14370000000000041</v>
      </c>
      <c r="I124" s="26">
        <f>BY_Demands_Drivers!$H$35*$M$4</f>
        <v>0.46702500000000025</v>
      </c>
      <c r="J124" s="26">
        <f>BY_Demands_Drivers!$I$35*$M$4</f>
        <v>0.30177000000000043</v>
      </c>
    </row>
    <row r="125" spans="3:10">
      <c r="C125" s="206" t="str">
        <f t="shared" si="4"/>
        <v>Demand</v>
      </c>
      <c r="D125">
        <f>$L$5</f>
        <v>2012</v>
      </c>
      <c r="E125" t="s">
        <v>3</v>
      </c>
      <c r="F125" t="str">
        <f>$F$124</f>
        <v>IXDLA</v>
      </c>
      <c r="G125" s="26">
        <f>BY_Demands_Drivers!$F$35*$M$5</f>
        <v>4.0922385390100485E-2</v>
      </c>
      <c r="H125" s="26">
        <f>BY_Demands_Drivers!$G$35*$M$5</f>
        <v>0.16368954156040241</v>
      </c>
      <c r="I125" s="26">
        <f>BY_Demands_Drivers!$H$35*$M$5</f>
        <v>0.53199101007130667</v>
      </c>
      <c r="J125" s="26">
        <f>BY_Demands_Drivers!$I$35*$M$5</f>
        <v>0.34374803727684455</v>
      </c>
    </row>
    <row r="126" spans="3:10">
      <c r="C126" s="206" t="str">
        <f t="shared" si="4"/>
        <v>Demand</v>
      </c>
      <c r="D126">
        <f>$L$6</f>
        <v>2013</v>
      </c>
      <c r="E126" t="s">
        <v>3</v>
      </c>
      <c r="F126" t="str">
        <f t="shared" ref="F126:F163" si="6">$F$124</f>
        <v>IXDLA</v>
      </c>
      <c r="G126" s="26">
        <f>BY_Demands_Drivers!$F$35*$M$6</f>
        <v>3.3180069892090124E-2</v>
      </c>
      <c r="H126" s="26">
        <f>BY_Demands_Drivers!$G$35*$M$6</f>
        <v>0.13272027956836091</v>
      </c>
      <c r="I126" s="26">
        <f>BY_Demands_Drivers!$H$35*$M$6</f>
        <v>0.43134090859717195</v>
      </c>
      <c r="J126" s="26">
        <f>BY_Demands_Drivers!$I$35*$M$6</f>
        <v>0.27871258709355751</v>
      </c>
    </row>
    <row r="127" spans="3:10">
      <c r="C127" s="206" t="str">
        <f t="shared" si="4"/>
        <v>Demand</v>
      </c>
      <c r="D127">
        <f>$L$7</f>
        <v>2014</v>
      </c>
      <c r="E127" t="s">
        <v>3</v>
      </c>
      <c r="F127" t="str">
        <f t="shared" si="6"/>
        <v>IXDLA</v>
      </c>
      <c r="G127" s="26">
        <f>BY_Demands_Drivers!$F$35*$M$7</f>
        <v>3.3180663313195212E-2</v>
      </c>
      <c r="H127" s="26">
        <f>BY_Demands_Drivers!$G$35*$M$7</f>
        <v>0.13272265325278124</v>
      </c>
      <c r="I127" s="26">
        <f>BY_Demands_Drivers!$H$35*$M$7</f>
        <v>0.43134862307153804</v>
      </c>
      <c r="J127" s="26">
        <f>BY_Demands_Drivers!$I$35*$M$7</f>
        <v>0.27871757183084017</v>
      </c>
    </row>
    <row r="128" spans="3:10">
      <c r="C128" s="206" t="str">
        <f t="shared" si="4"/>
        <v>Demand</v>
      </c>
      <c r="D128">
        <f>$L$8</f>
        <v>2015</v>
      </c>
      <c r="E128" t="s">
        <v>3</v>
      </c>
      <c r="F128" t="str">
        <f t="shared" si="6"/>
        <v>IXDLA</v>
      </c>
      <c r="G128" s="26">
        <f>BY_Demands_Drivers!$F$35*$M$8</f>
        <v>3.7897886492277863E-2</v>
      </c>
      <c r="H128" s="26">
        <f>BY_Demands_Drivers!$G$35*$M$8</f>
        <v>0.15159154596911192</v>
      </c>
      <c r="I128" s="26">
        <f>BY_Demands_Drivers!$H$35*$M$8</f>
        <v>0.49267252439961262</v>
      </c>
      <c r="J128" s="26">
        <f>BY_Demands_Drivers!$I$35*$M$8</f>
        <v>0.31834224653513454</v>
      </c>
    </row>
    <row r="129" spans="3:10">
      <c r="C129" s="206" t="str">
        <f t="shared" si="4"/>
        <v>\I:</v>
      </c>
      <c r="D129">
        <f>$L$9</f>
        <v>2016</v>
      </c>
      <c r="E129" t="s">
        <v>3</v>
      </c>
      <c r="F129" t="str">
        <f t="shared" si="6"/>
        <v>IXDLA</v>
      </c>
      <c r="G129" s="26">
        <f>BY_Demands_Drivers!$F$35*$M$9</f>
        <v>0</v>
      </c>
      <c r="H129" s="26">
        <f>BY_Demands_Drivers!$G$35*$M$9</f>
        <v>0</v>
      </c>
      <c r="I129" s="26">
        <f>BY_Demands_Drivers!$H$35*$M$9</f>
        <v>0</v>
      </c>
      <c r="J129" s="26">
        <f>BY_Demands_Drivers!$I$35*$M$9</f>
        <v>0</v>
      </c>
    </row>
    <row r="130" spans="3:10">
      <c r="C130" s="206" t="str">
        <f t="shared" si="4"/>
        <v>\I:</v>
      </c>
      <c r="D130">
        <f>$L$10</f>
        <v>2017</v>
      </c>
      <c r="E130" t="s">
        <v>3</v>
      </c>
      <c r="F130" t="str">
        <f t="shared" si="6"/>
        <v>IXDLA</v>
      </c>
      <c r="G130" s="26">
        <f>BY_Demands_Drivers!$F$35*$M$10</f>
        <v>0</v>
      </c>
      <c r="H130" s="26">
        <f>BY_Demands_Drivers!$G$35*$M$10</f>
        <v>0</v>
      </c>
      <c r="I130" s="26">
        <f>BY_Demands_Drivers!$H$35*$M$10</f>
        <v>0</v>
      </c>
      <c r="J130" s="26">
        <f>BY_Demands_Drivers!$I$35*$M$10</f>
        <v>0</v>
      </c>
    </row>
    <row r="131" spans="3:10">
      <c r="C131" s="206" t="str">
        <f t="shared" si="4"/>
        <v>Demand</v>
      </c>
      <c r="D131">
        <f>$L$11</f>
        <v>2018</v>
      </c>
      <c r="E131" t="s">
        <v>3</v>
      </c>
      <c r="F131" t="str">
        <f t="shared" si="6"/>
        <v>IXDLA</v>
      </c>
      <c r="G131" s="26">
        <f>BY_Demands_Drivers!$F$35*$M$11</f>
        <v>3.9645262287307803E-2</v>
      </c>
      <c r="H131" s="26">
        <f>BY_Demands_Drivers!$G$35*$M$11</f>
        <v>0.15858104914923168</v>
      </c>
      <c r="I131" s="26">
        <f>BY_Demands_Drivers!$H$35*$M$11</f>
        <v>0.51538840973500177</v>
      </c>
      <c r="J131" s="26">
        <f>BY_Demands_Drivers!$I$35*$M$11</f>
        <v>0.33302020321338605</v>
      </c>
    </row>
    <row r="132" spans="3:10">
      <c r="C132" s="206" t="str">
        <f t="shared" si="4"/>
        <v>Demand</v>
      </c>
      <c r="D132">
        <f>$L$12</f>
        <v>2019</v>
      </c>
      <c r="E132" t="s">
        <v>3</v>
      </c>
      <c r="F132" t="str">
        <f t="shared" si="6"/>
        <v>IXDLA</v>
      </c>
      <c r="G132" s="43">
        <f>BY_Demands_Drivers!$F$35*$M$12</f>
        <v>3.812430614851834E-2</v>
      </c>
      <c r="H132" s="43">
        <f>BY_Demands_Drivers!$G$35*$M$12</f>
        <v>0.15249722459407383</v>
      </c>
      <c r="I132" s="43">
        <f>BY_Demands_Drivers!$H$35*$M$12</f>
        <v>0.4956159799307388</v>
      </c>
      <c r="J132" s="43">
        <f>BY_Demands_Drivers!$I$35*$M$12</f>
        <v>0.32024417164755459</v>
      </c>
    </row>
    <row r="133" spans="3:10">
      <c r="C133" s="206" t="str">
        <f t="shared" ref="C133:C196" si="7">IF(SUM(G133:J133)&gt;0,"Demand","\I:")</f>
        <v>Demand</v>
      </c>
      <c r="D133">
        <f>$L$13</f>
        <v>2020</v>
      </c>
      <c r="E133" t="s">
        <v>3</v>
      </c>
      <c r="F133" t="str">
        <f t="shared" si="6"/>
        <v>IXDLA</v>
      </c>
      <c r="G133" s="43">
        <f>BY_Demands_Drivers!$F$35*$M$13</f>
        <v>3.8499214592046478E-2</v>
      </c>
      <c r="H133" s="43">
        <f>BY_Demands_Drivers!$G$35*$M$13</f>
        <v>0.15399685836818638</v>
      </c>
      <c r="I133" s="43">
        <f>BY_Demands_Drivers!$H$35*$M$13</f>
        <v>0.50048978969660451</v>
      </c>
      <c r="J133" s="43">
        <f>BY_Demands_Drivers!$I$35*$M$13</f>
        <v>0.32339340257319094</v>
      </c>
    </row>
    <row r="134" spans="3:10">
      <c r="C134" s="206" t="str">
        <f t="shared" si="7"/>
        <v>Demand</v>
      </c>
      <c r="D134">
        <f>$L$14</f>
        <v>2021</v>
      </c>
      <c r="E134" t="s">
        <v>3</v>
      </c>
      <c r="F134" t="str">
        <f t="shared" si="6"/>
        <v>IXDLA</v>
      </c>
      <c r="G134" s="43">
        <f>BY_Demands_Drivers!$F$35*$M$14</f>
        <v>3.8532985832916693E-2</v>
      </c>
      <c r="H134" s="43">
        <f>BY_Demands_Drivers!$G$35*$M$14</f>
        <v>0.15413194333166721</v>
      </c>
      <c r="I134" s="43">
        <f>BY_Demands_Drivers!$H$35*$M$14</f>
        <v>0.50092881582791737</v>
      </c>
      <c r="J134" s="43">
        <f>BY_Demands_Drivers!$I$35*$M$14</f>
        <v>0.32367708099650072</v>
      </c>
    </row>
    <row r="135" spans="3:10">
      <c r="C135" s="206" t="str">
        <f t="shared" si="7"/>
        <v>Demand</v>
      </c>
      <c r="D135">
        <f>$L$15</f>
        <v>2022</v>
      </c>
      <c r="E135" t="s">
        <v>3</v>
      </c>
      <c r="F135" t="str">
        <f t="shared" si="6"/>
        <v>IXDLA</v>
      </c>
      <c r="G135" s="43">
        <f>BY_Demands_Drivers!$F$35*$M$15</f>
        <v>3.8566757073786921E-2</v>
      </c>
      <c r="H135" s="43">
        <f>BY_Demands_Drivers!$G$35*$M$15</f>
        <v>0.15426702829514813</v>
      </c>
      <c r="I135" s="43">
        <f>BY_Demands_Drivers!$H$35*$M$15</f>
        <v>0.50136784195923034</v>
      </c>
      <c r="J135" s="43">
        <f>BY_Demands_Drivers!$I$35*$M$15</f>
        <v>0.32396075941981062</v>
      </c>
    </row>
    <row r="136" spans="3:10">
      <c r="C136" s="206" t="str">
        <f t="shared" si="7"/>
        <v>Demand</v>
      </c>
      <c r="D136">
        <f>$L$16</f>
        <v>2023</v>
      </c>
      <c r="E136" t="s">
        <v>3</v>
      </c>
      <c r="F136" t="str">
        <f t="shared" si="6"/>
        <v>IXDLA</v>
      </c>
      <c r="G136" s="43">
        <f>BY_Demands_Drivers!$F$35*$M$16</f>
        <v>3.8600528314657136E-2</v>
      </c>
      <c r="H136" s="43">
        <f>BY_Demands_Drivers!$G$35*$M$16</f>
        <v>0.15440211325862899</v>
      </c>
      <c r="I136" s="43">
        <f>BY_Demands_Drivers!$H$35*$M$16</f>
        <v>0.50180686809054309</v>
      </c>
      <c r="J136" s="43">
        <f>BY_Demands_Drivers!$I$35*$M$16</f>
        <v>0.3242444378431204</v>
      </c>
    </row>
    <row r="137" spans="3:10">
      <c r="C137" s="206" t="str">
        <f t="shared" si="7"/>
        <v>Demand</v>
      </c>
      <c r="D137">
        <f>$L$17</f>
        <v>2024</v>
      </c>
      <c r="E137" t="s">
        <v>3</v>
      </c>
      <c r="F137" t="str">
        <f t="shared" si="6"/>
        <v>IXDLA</v>
      </c>
      <c r="G137" s="26">
        <f>BY_Demands_Drivers!$F$35*$M$17</f>
        <v>3.8634299555527343E-2</v>
      </c>
      <c r="H137" s="26">
        <f>BY_Demands_Drivers!$G$35*$M$17</f>
        <v>0.15453719822210982</v>
      </c>
      <c r="I137" s="26">
        <f>BY_Demands_Drivers!$H$35*$M$17</f>
        <v>0.50224589422185573</v>
      </c>
      <c r="J137" s="26">
        <f>BY_Demands_Drivers!$I$35*$M$17</f>
        <v>0.32452811626643013</v>
      </c>
    </row>
    <row r="138" spans="3:10">
      <c r="C138" s="206" t="str">
        <f t="shared" si="7"/>
        <v>Demand</v>
      </c>
      <c r="D138">
        <f>$L$18</f>
        <v>2025</v>
      </c>
      <c r="E138" t="s">
        <v>3</v>
      </c>
      <c r="F138" t="str">
        <f t="shared" si="6"/>
        <v>IXDLA</v>
      </c>
      <c r="G138" s="26">
        <f>BY_Demands_Drivers!$F$35*$M$18</f>
        <v>3.8668070796397551E-2</v>
      </c>
      <c r="H138" s="26">
        <f>BY_Demands_Drivers!$G$35*$M$18</f>
        <v>0.15467228318559068</v>
      </c>
      <c r="I138" s="26">
        <f>BY_Demands_Drivers!$H$35*$M$18</f>
        <v>0.50268492035316859</v>
      </c>
      <c r="J138" s="26">
        <f>BY_Demands_Drivers!$I$35*$M$18</f>
        <v>0.32481179468973997</v>
      </c>
    </row>
    <row r="139" spans="3:10">
      <c r="C139" s="206" t="str">
        <f t="shared" si="7"/>
        <v>Demand</v>
      </c>
      <c r="D139">
        <f>$L$19</f>
        <v>2026</v>
      </c>
      <c r="E139" t="s">
        <v>3</v>
      </c>
      <c r="F139" t="str">
        <f t="shared" si="6"/>
        <v>IXDLA</v>
      </c>
      <c r="G139" s="26">
        <f>BY_Demands_Drivers!$F$35*$M$19</f>
        <v>3.8668070796397551E-2</v>
      </c>
      <c r="H139" s="26">
        <f>BY_Demands_Drivers!$G$35*$M$19</f>
        <v>0.15467228318559068</v>
      </c>
      <c r="I139" s="26">
        <f>BY_Demands_Drivers!$H$35*$M$19</f>
        <v>0.50268492035316859</v>
      </c>
      <c r="J139" s="26">
        <f>BY_Demands_Drivers!$I$35*$M$19</f>
        <v>0.32481179468973997</v>
      </c>
    </row>
    <row r="140" spans="3:10">
      <c r="C140" s="206" t="str">
        <f t="shared" si="7"/>
        <v>Demand</v>
      </c>
      <c r="D140">
        <f>$L$20</f>
        <v>2027</v>
      </c>
      <c r="E140" t="s">
        <v>3</v>
      </c>
      <c r="F140" t="str">
        <f t="shared" si="6"/>
        <v>IXDLA</v>
      </c>
      <c r="G140" s="26">
        <f>BY_Demands_Drivers!$F$35*$M$20</f>
        <v>3.8668070796397551E-2</v>
      </c>
      <c r="H140" s="26">
        <f>BY_Demands_Drivers!$G$35*$M$20</f>
        <v>0.15467228318559068</v>
      </c>
      <c r="I140" s="26">
        <f>BY_Demands_Drivers!$H$35*$M$20</f>
        <v>0.50268492035316859</v>
      </c>
      <c r="J140" s="26">
        <f>BY_Demands_Drivers!$I$35*$M$20</f>
        <v>0.32481179468973997</v>
      </c>
    </row>
    <row r="141" spans="3:10">
      <c r="C141" s="206" t="str">
        <f t="shared" si="7"/>
        <v>Demand</v>
      </c>
      <c r="D141">
        <f>$L$21</f>
        <v>2028</v>
      </c>
      <c r="E141" t="s">
        <v>3</v>
      </c>
      <c r="F141" t="str">
        <f t="shared" si="6"/>
        <v>IXDLA</v>
      </c>
      <c r="G141" s="26">
        <f>BY_Demands_Drivers!$F$35*$M$21</f>
        <v>3.8668070796397551E-2</v>
      </c>
      <c r="H141" s="26">
        <f>BY_Demands_Drivers!$G$35*$M$21</f>
        <v>0.15467228318559068</v>
      </c>
      <c r="I141" s="26">
        <f>BY_Demands_Drivers!$H$35*$M$21</f>
        <v>0.50268492035316859</v>
      </c>
      <c r="J141" s="26">
        <f>BY_Demands_Drivers!$I$35*$M$21</f>
        <v>0.32481179468973997</v>
      </c>
    </row>
    <row r="142" spans="3:10">
      <c r="C142" s="206" t="str">
        <f t="shared" si="7"/>
        <v>Demand</v>
      </c>
      <c r="D142">
        <f>$L$22</f>
        <v>2029</v>
      </c>
      <c r="E142" t="s">
        <v>3</v>
      </c>
      <c r="F142" t="str">
        <f t="shared" si="6"/>
        <v>IXDLA</v>
      </c>
      <c r="G142" s="26">
        <f>BY_Demands_Drivers!$F$35*$M$22</f>
        <v>3.8668070796397551E-2</v>
      </c>
      <c r="H142" s="26">
        <f>BY_Demands_Drivers!$G$35*$M$22</f>
        <v>0.15467228318559068</v>
      </c>
      <c r="I142" s="26">
        <f>BY_Demands_Drivers!$H$35*$M$22</f>
        <v>0.50268492035316859</v>
      </c>
      <c r="J142" s="26">
        <f>BY_Demands_Drivers!$I$35*$M$22</f>
        <v>0.32481179468973997</v>
      </c>
    </row>
    <row r="143" spans="3:10">
      <c r="C143" s="206" t="str">
        <f t="shared" si="7"/>
        <v>Demand</v>
      </c>
      <c r="D143">
        <f>$L$23</f>
        <v>2030</v>
      </c>
      <c r="E143" t="s">
        <v>3</v>
      </c>
      <c r="F143" t="str">
        <f t="shared" si="6"/>
        <v>IXDLA</v>
      </c>
      <c r="G143" s="26">
        <f>BY_Demands_Drivers!$F$35*$M$23</f>
        <v>3.8668070796397551E-2</v>
      </c>
      <c r="H143" s="26">
        <f>BY_Demands_Drivers!$G$35*$M$23</f>
        <v>0.15467228318559068</v>
      </c>
      <c r="I143" s="26">
        <f>BY_Demands_Drivers!$H$35*$M$23</f>
        <v>0.50268492035316859</v>
      </c>
      <c r="J143" s="26">
        <f>BY_Demands_Drivers!$I$35*$M$23</f>
        <v>0.32481179468973997</v>
      </c>
    </row>
    <row r="144" spans="3:10">
      <c r="C144" s="206" t="str">
        <f t="shared" si="7"/>
        <v>Demand</v>
      </c>
      <c r="D144">
        <f>$L$24</f>
        <v>2031</v>
      </c>
      <c r="E144" t="s">
        <v>3</v>
      </c>
      <c r="F144" t="str">
        <f t="shared" si="6"/>
        <v>IXDLA</v>
      </c>
      <c r="G144" s="26">
        <f>BY_Demands_Drivers!$F$35*$M$24</f>
        <v>3.8668070796397551E-2</v>
      </c>
      <c r="H144" s="26">
        <f>BY_Demands_Drivers!$G$35*$M$24</f>
        <v>0.15467228318559068</v>
      </c>
      <c r="I144" s="26">
        <f>BY_Demands_Drivers!$H$35*$M$24</f>
        <v>0.50268492035316859</v>
      </c>
      <c r="J144" s="26">
        <f>BY_Demands_Drivers!$I$35*$M$24</f>
        <v>0.32481179468973997</v>
      </c>
    </row>
    <row r="145" spans="3:10">
      <c r="C145" s="206" t="str">
        <f t="shared" si="7"/>
        <v>Demand</v>
      </c>
      <c r="D145">
        <f>$L$25</f>
        <v>2032</v>
      </c>
      <c r="E145" t="s">
        <v>3</v>
      </c>
      <c r="F145" t="str">
        <f t="shared" si="6"/>
        <v>IXDLA</v>
      </c>
      <c r="G145" s="26">
        <f>BY_Demands_Drivers!$F$35*$M$25</f>
        <v>3.8668070796397551E-2</v>
      </c>
      <c r="H145" s="26">
        <f>BY_Demands_Drivers!$G$35*$M$25</f>
        <v>0.15467228318559068</v>
      </c>
      <c r="I145" s="26">
        <f>BY_Demands_Drivers!$H$35*$M$25</f>
        <v>0.50268492035316859</v>
      </c>
      <c r="J145" s="26">
        <f>BY_Demands_Drivers!$I$35*$M$25</f>
        <v>0.32481179468973997</v>
      </c>
    </row>
    <row r="146" spans="3:10">
      <c r="C146" s="206" t="str">
        <f t="shared" si="7"/>
        <v>Demand</v>
      </c>
      <c r="D146">
        <f>$L$26</f>
        <v>2033</v>
      </c>
      <c r="E146" t="s">
        <v>3</v>
      </c>
      <c r="F146" t="str">
        <f t="shared" si="6"/>
        <v>IXDLA</v>
      </c>
      <c r="G146" s="26">
        <f>BY_Demands_Drivers!$F$35*$M$26</f>
        <v>3.8668070796397551E-2</v>
      </c>
      <c r="H146" s="26">
        <f>BY_Demands_Drivers!$G$35*$M$26</f>
        <v>0.15467228318559068</v>
      </c>
      <c r="I146" s="26">
        <f>BY_Demands_Drivers!$H$35*$M$26</f>
        <v>0.50268492035316859</v>
      </c>
      <c r="J146" s="26">
        <f>BY_Demands_Drivers!$I$35*$M$26</f>
        <v>0.32481179468973997</v>
      </c>
    </row>
    <row r="147" spans="3:10">
      <c r="C147" s="206" t="str">
        <f t="shared" si="7"/>
        <v>Demand</v>
      </c>
      <c r="D147">
        <f>$L$27</f>
        <v>2034</v>
      </c>
      <c r="E147" t="s">
        <v>3</v>
      </c>
      <c r="F147" t="str">
        <f t="shared" si="6"/>
        <v>IXDLA</v>
      </c>
      <c r="G147" s="26">
        <f>BY_Demands_Drivers!$F$35*$M$27</f>
        <v>3.8668070796397551E-2</v>
      </c>
      <c r="H147" s="26">
        <f>BY_Demands_Drivers!$G$35*$M$27</f>
        <v>0.15467228318559068</v>
      </c>
      <c r="I147" s="26">
        <f>BY_Demands_Drivers!$H$35*$M$27</f>
        <v>0.50268492035316859</v>
      </c>
      <c r="J147" s="26">
        <f>BY_Demands_Drivers!$I$35*$M$27</f>
        <v>0.32481179468973997</v>
      </c>
    </row>
    <row r="148" spans="3:10">
      <c r="C148" s="206" t="str">
        <f t="shared" si="7"/>
        <v>Demand</v>
      </c>
      <c r="D148">
        <f>$L$28</f>
        <v>2035</v>
      </c>
      <c r="E148" t="s">
        <v>3</v>
      </c>
      <c r="F148" t="str">
        <f t="shared" si="6"/>
        <v>IXDLA</v>
      </c>
      <c r="G148" s="26">
        <f>BY_Demands_Drivers!$F$35*$M$28</f>
        <v>3.8668070796397551E-2</v>
      </c>
      <c r="H148" s="26">
        <f>BY_Demands_Drivers!$G$35*$M$28</f>
        <v>0.15467228318559068</v>
      </c>
      <c r="I148" s="26">
        <f>BY_Demands_Drivers!$H$35*$M$28</f>
        <v>0.50268492035316859</v>
      </c>
      <c r="J148" s="26">
        <f>BY_Demands_Drivers!$I$35*$M$28</f>
        <v>0.32481179468973997</v>
      </c>
    </row>
    <row r="149" spans="3:10">
      <c r="C149" s="206" t="str">
        <f t="shared" si="7"/>
        <v>Demand</v>
      </c>
      <c r="D149">
        <f>$L$29</f>
        <v>2036</v>
      </c>
      <c r="E149" t="s">
        <v>3</v>
      </c>
      <c r="F149" t="str">
        <f t="shared" si="6"/>
        <v>IXDLA</v>
      </c>
      <c r="G149" s="26">
        <f>BY_Demands_Drivers!$F$35*$M$29</f>
        <v>3.900578320509971E-2</v>
      </c>
      <c r="H149" s="26">
        <f>BY_Demands_Drivers!$G$35*$M$29</f>
        <v>0.15602313282039931</v>
      </c>
      <c r="I149" s="26">
        <f>BY_Demands_Drivers!$H$35*$M$29</f>
        <v>0.50707518166629661</v>
      </c>
      <c r="J149" s="26">
        <f>BY_Demands_Drivers!$I$35*$M$29</f>
        <v>0.32764857892283811</v>
      </c>
    </row>
    <row r="150" spans="3:10">
      <c r="C150" s="206" t="str">
        <f t="shared" si="7"/>
        <v>Demand</v>
      </c>
      <c r="D150">
        <f>$L$30</f>
        <v>2037</v>
      </c>
      <c r="E150" t="s">
        <v>3</v>
      </c>
      <c r="F150" t="str">
        <f t="shared" si="6"/>
        <v>IXDLA</v>
      </c>
      <c r="G150" s="26">
        <f>BY_Demands_Drivers!$F$35*$M$30</f>
        <v>3.9343495613801883E-2</v>
      </c>
      <c r="H150" s="26">
        <f>BY_Demands_Drivers!$G$35*$M$30</f>
        <v>0.15737398245520801</v>
      </c>
      <c r="I150" s="26">
        <f>BY_Demands_Drivers!$H$35*$M$30</f>
        <v>0.51146544297942487</v>
      </c>
      <c r="J150" s="26">
        <f>BY_Demands_Drivers!$I$35*$M$30</f>
        <v>0.33048536315593635</v>
      </c>
    </row>
    <row r="151" spans="3:10">
      <c r="C151" s="206" t="str">
        <f t="shared" si="7"/>
        <v>Demand</v>
      </c>
      <c r="D151">
        <f>$L$31</f>
        <v>2038</v>
      </c>
      <c r="E151" t="s">
        <v>3</v>
      </c>
      <c r="F151" t="str">
        <f t="shared" si="6"/>
        <v>IXDLA</v>
      </c>
      <c r="G151" s="26">
        <f>BY_Demands_Drivers!$F$35*$M$31</f>
        <v>3.9681208022504036E-2</v>
      </c>
      <c r="H151" s="26">
        <f>BY_Demands_Drivers!$G$35*$M$31</f>
        <v>0.15872483209001662</v>
      </c>
      <c r="I151" s="26">
        <f>BY_Demands_Drivers!$H$35*$M$31</f>
        <v>0.5158557042925529</v>
      </c>
      <c r="J151" s="26">
        <f>BY_Demands_Drivers!$I$35*$M$31</f>
        <v>0.33332214738903443</v>
      </c>
    </row>
    <row r="152" spans="3:10">
      <c r="C152" s="206" t="str">
        <f t="shared" si="7"/>
        <v>Demand</v>
      </c>
      <c r="D152">
        <f>$L$32</f>
        <v>2039</v>
      </c>
      <c r="E152" t="s">
        <v>3</v>
      </c>
      <c r="F152" t="str">
        <f t="shared" si="6"/>
        <v>IXDLA</v>
      </c>
      <c r="G152" s="26">
        <f>BY_Demands_Drivers!$F$35*$M$32</f>
        <v>4.0018920431206202E-2</v>
      </c>
      <c r="H152" s="26">
        <f>BY_Demands_Drivers!$G$35*$M$32</f>
        <v>0.16007568172482528</v>
      </c>
      <c r="I152" s="26">
        <f>BY_Demands_Drivers!$H$35*$M$32</f>
        <v>0.52024596560568104</v>
      </c>
      <c r="J152" s="26">
        <f>BY_Demands_Drivers!$I$35*$M$32</f>
        <v>0.33615893162213262</v>
      </c>
    </row>
    <row r="153" spans="3:10">
      <c r="C153" s="206" t="str">
        <f t="shared" si="7"/>
        <v>Demand</v>
      </c>
      <c r="D153">
        <f>$L$33</f>
        <v>2040</v>
      </c>
      <c r="E153" t="s">
        <v>3</v>
      </c>
      <c r="F153" t="str">
        <f t="shared" si="6"/>
        <v>IXDLA</v>
      </c>
      <c r="G153" s="26">
        <f>BY_Demands_Drivers!$F$35*$M$33</f>
        <v>4.0356632839908362E-2</v>
      </c>
      <c r="H153" s="26">
        <f>BY_Demands_Drivers!$G$35*$M$33</f>
        <v>0.16142653135963392</v>
      </c>
      <c r="I153" s="26">
        <f>BY_Demands_Drivers!$H$35*$M$33</f>
        <v>0.52463622691880907</v>
      </c>
      <c r="J153" s="26">
        <f>BY_Demands_Drivers!$I$35*$M$33</f>
        <v>0.33899571585523075</v>
      </c>
    </row>
    <row r="154" spans="3:10">
      <c r="C154" s="206" t="str">
        <f t="shared" si="7"/>
        <v>Demand</v>
      </c>
      <c r="D154">
        <f>$L$34</f>
        <v>2041</v>
      </c>
      <c r="E154" t="s">
        <v>3</v>
      </c>
      <c r="F154" t="str">
        <f t="shared" si="6"/>
        <v>IXDLA</v>
      </c>
      <c r="G154" s="26">
        <f>BY_Demands_Drivers!$F$35*$M$34</f>
        <v>4.0390404080778583E-2</v>
      </c>
      <c r="H154" s="26">
        <f>BY_Demands_Drivers!$G$35*$M$34</f>
        <v>0.1615616163231148</v>
      </c>
      <c r="I154" s="26">
        <f>BY_Demands_Drivers!$H$35*$M$34</f>
        <v>0.52507525305012193</v>
      </c>
      <c r="J154" s="26">
        <f>BY_Demands_Drivers!$I$35*$M$34</f>
        <v>0.33927939427854059</v>
      </c>
    </row>
    <row r="155" spans="3:10">
      <c r="C155" s="206" t="str">
        <f t="shared" si="7"/>
        <v>Demand</v>
      </c>
      <c r="D155">
        <f>$L$35</f>
        <v>2042</v>
      </c>
      <c r="E155" t="s">
        <v>3</v>
      </c>
      <c r="F155" t="str">
        <f t="shared" si="6"/>
        <v>IXDLA</v>
      </c>
      <c r="G155" s="26">
        <f>BY_Demands_Drivers!$F$35*$M$35</f>
        <v>4.0424175321648805E-2</v>
      </c>
      <c r="H155" s="26">
        <f>BY_Demands_Drivers!$G$35*$M$35</f>
        <v>0.16169670128659569</v>
      </c>
      <c r="I155" s="26">
        <f>BY_Demands_Drivers!$H$35*$M$35</f>
        <v>0.52551427918143478</v>
      </c>
      <c r="J155" s="26">
        <f>BY_Demands_Drivers!$I$35*$M$35</f>
        <v>0.33956307270185049</v>
      </c>
    </row>
    <row r="156" spans="3:10">
      <c r="C156" s="206" t="str">
        <f t="shared" si="7"/>
        <v>Demand</v>
      </c>
      <c r="D156">
        <f>$L$36</f>
        <v>2043</v>
      </c>
      <c r="E156" t="s">
        <v>3</v>
      </c>
      <c r="F156" t="str">
        <f t="shared" si="6"/>
        <v>IXDLA</v>
      </c>
      <c r="G156" s="26">
        <f>BY_Demands_Drivers!$F$35*$M$36</f>
        <v>4.0457946562519012E-2</v>
      </c>
      <c r="H156" s="26">
        <f>BY_Demands_Drivers!$G$35*$M$36</f>
        <v>0.16183178625007652</v>
      </c>
      <c r="I156" s="26">
        <f>BY_Demands_Drivers!$H$35*$M$36</f>
        <v>0.52595330531274753</v>
      </c>
      <c r="J156" s="26">
        <f>BY_Demands_Drivers!$I$35*$M$36</f>
        <v>0.33984675112516022</v>
      </c>
    </row>
    <row r="157" spans="3:10">
      <c r="C157" s="206" t="str">
        <f t="shared" si="7"/>
        <v>Demand</v>
      </c>
      <c r="D157">
        <f>$L$37</f>
        <v>2044</v>
      </c>
      <c r="E157" t="s">
        <v>3</v>
      </c>
      <c r="F157" t="str">
        <f t="shared" si="6"/>
        <v>IXDLA</v>
      </c>
      <c r="G157" s="26">
        <f>BY_Demands_Drivers!$F$35*$M$37</f>
        <v>4.0491717803389234E-2</v>
      </c>
      <c r="H157" s="26">
        <f>BY_Demands_Drivers!$G$35*$M$37</f>
        <v>0.16196687121355741</v>
      </c>
      <c r="I157" s="26">
        <f>BY_Demands_Drivers!$H$35*$M$37</f>
        <v>0.52639233144406039</v>
      </c>
      <c r="J157" s="26">
        <f>BY_Demands_Drivers!$I$35*$M$37</f>
        <v>0.34013042954847006</v>
      </c>
    </row>
    <row r="158" spans="3:10">
      <c r="C158" s="206" t="str">
        <f t="shared" si="7"/>
        <v>Demand</v>
      </c>
      <c r="D158">
        <f>$L$38</f>
        <v>2045</v>
      </c>
      <c r="E158" t="s">
        <v>3</v>
      </c>
      <c r="F158" t="str">
        <f t="shared" si="6"/>
        <v>IXDLA</v>
      </c>
      <c r="G158" s="26">
        <f>BY_Demands_Drivers!$F$35*$M$38</f>
        <v>4.0525489044259455E-2</v>
      </c>
      <c r="H158" s="26">
        <f>BY_Demands_Drivers!$G$35*$M$38</f>
        <v>0.16210195617703829</v>
      </c>
      <c r="I158" s="26">
        <f>BY_Demands_Drivers!$H$35*$M$38</f>
        <v>0.52683135757537325</v>
      </c>
      <c r="J158" s="26">
        <f>BY_Demands_Drivers!$I$35*$M$38</f>
        <v>0.3404141079717799</v>
      </c>
    </row>
    <row r="159" spans="3:10">
      <c r="C159" s="206" t="str">
        <f t="shared" si="7"/>
        <v>Demand</v>
      </c>
      <c r="D159">
        <f>$L$39</f>
        <v>2046</v>
      </c>
      <c r="E159" t="s">
        <v>3</v>
      </c>
      <c r="F159" t="str">
        <f t="shared" si="6"/>
        <v>IXDLA</v>
      </c>
      <c r="G159" s="26">
        <f>BY_Demands_Drivers!$F$35*$M$39</f>
        <v>4.0525489044259455E-2</v>
      </c>
      <c r="H159" s="26">
        <f>BY_Demands_Drivers!$G$35*$M$39</f>
        <v>0.16210195617703829</v>
      </c>
      <c r="I159" s="26">
        <f>BY_Demands_Drivers!$H$35*$M$39</f>
        <v>0.52683135757537325</v>
      </c>
      <c r="J159" s="26">
        <f>BY_Demands_Drivers!$I$35*$M$39</f>
        <v>0.3404141079717799</v>
      </c>
    </row>
    <row r="160" spans="3:10">
      <c r="C160" s="206" t="str">
        <f t="shared" si="7"/>
        <v>Demand</v>
      </c>
      <c r="D160">
        <f>$L$40</f>
        <v>2047</v>
      </c>
      <c r="E160" t="s">
        <v>3</v>
      </c>
      <c r="F160" t="str">
        <f t="shared" si="6"/>
        <v>IXDLA</v>
      </c>
      <c r="G160" s="26">
        <f>BY_Demands_Drivers!$F$35*$M$40</f>
        <v>4.0525489044259455E-2</v>
      </c>
      <c r="H160" s="26">
        <f>BY_Demands_Drivers!$G$35*$M$40</f>
        <v>0.16210195617703829</v>
      </c>
      <c r="I160" s="26">
        <f>BY_Demands_Drivers!$H$35*$M$40</f>
        <v>0.52683135757537325</v>
      </c>
      <c r="J160" s="26">
        <f>BY_Demands_Drivers!$I$35*$M$40</f>
        <v>0.3404141079717799</v>
      </c>
    </row>
    <row r="161" spans="3:10">
      <c r="C161" s="206" t="str">
        <f t="shared" si="7"/>
        <v>Demand</v>
      </c>
      <c r="D161">
        <f>$L$41</f>
        <v>2048</v>
      </c>
      <c r="E161" t="s">
        <v>3</v>
      </c>
      <c r="F161" t="str">
        <f t="shared" si="6"/>
        <v>IXDLA</v>
      </c>
      <c r="G161" s="26">
        <f>BY_Demands_Drivers!$F$35*$M$41</f>
        <v>4.0525489044259455E-2</v>
      </c>
      <c r="H161" s="26">
        <f>BY_Demands_Drivers!$G$35*$M$41</f>
        <v>0.16210195617703829</v>
      </c>
      <c r="I161" s="26">
        <f>BY_Demands_Drivers!$H$35*$M$41</f>
        <v>0.52683135757537325</v>
      </c>
      <c r="J161" s="26">
        <f>BY_Demands_Drivers!$I$35*$M$41</f>
        <v>0.3404141079717799</v>
      </c>
    </row>
    <row r="162" spans="3:10">
      <c r="C162" s="206" t="str">
        <f t="shared" si="7"/>
        <v>Demand</v>
      </c>
      <c r="D162">
        <f>$L$42</f>
        <v>2049</v>
      </c>
      <c r="E162" t="s">
        <v>3</v>
      </c>
      <c r="F162" t="str">
        <f t="shared" si="6"/>
        <v>IXDLA</v>
      </c>
      <c r="G162" s="26">
        <f>BY_Demands_Drivers!$F$35*$M$42</f>
        <v>4.0525489044259455E-2</v>
      </c>
      <c r="H162" s="26">
        <f>BY_Demands_Drivers!$G$35*$M$42</f>
        <v>0.16210195617703829</v>
      </c>
      <c r="I162" s="26">
        <f>BY_Demands_Drivers!$H$35*$M$42</f>
        <v>0.52683135757537325</v>
      </c>
      <c r="J162" s="26">
        <f>BY_Demands_Drivers!$I$35*$M$42</f>
        <v>0.3404141079717799</v>
      </c>
    </row>
    <row r="163" spans="3:10">
      <c r="C163" s="206" t="str">
        <f t="shared" si="7"/>
        <v>Demand</v>
      </c>
      <c r="D163" s="23">
        <f>$L$43</f>
        <v>2050</v>
      </c>
      <c r="E163" s="23" t="s">
        <v>3</v>
      </c>
      <c r="F163" s="23" t="str">
        <f t="shared" si="6"/>
        <v>IXDLA</v>
      </c>
      <c r="G163" s="44">
        <f>BY_Demands_Drivers!$F$35*$M$43</f>
        <v>4.0525489044259455E-2</v>
      </c>
      <c r="H163" s="44">
        <f>BY_Demands_Drivers!$G$35*$M$43</f>
        <v>0.16210195617703829</v>
      </c>
      <c r="I163" s="44">
        <f>BY_Demands_Drivers!$H$35*$M$43</f>
        <v>0.52683135757537325</v>
      </c>
      <c r="J163" s="44">
        <f>BY_Demands_Drivers!$I$35*$M$43</f>
        <v>0.3404141079717799</v>
      </c>
    </row>
    <row r="164" spans="3:10">
      <c r="C164" s="206" t="str">
        <f t="shared" si="7"/>
        <v>Demand</v>
      </c>
      <c r="D164">
        <f>$L$4</f>
        <v>2011</v>
      </c>
      <c r="E164" t="s">
        <v>3</v>
      </c>
      <c r="F164" t="str">
        <f>BY_Demands_Drivers!$J$36</f>
        <v>IXDEM</v>
      </c>
      <c r="G164" s="26">
        <f>BY_Demands_Drivers!$F$36*$M$4</f>
        <v>0.17962500000000051</v>
      </c>
      <c r="H164" s="26">
        <f>BY_Demands_Drivers!$G$36*$M$4</f>
        <v>0.71849999999999981</v>
      </c>
      <c r="I164" s="26">
        <f>BY_Demands_Drivers!$H$36*$M$4</f>
        <v>2.3351250000000014</v>
      </c>
      <c r="J164" s="26">
        <f>BY_Demands_Drivers!$I$36*$M$4</f>
        <v>1.508850000000002</v>
      </c>
    </row>
    <row r="165" spans="3:10">
      <c r="C165" s="206" t="str">
        <f t="shared" si="7"/>
        <v>Demand</v>
      </c>
      <c r="D165">
        <f>$L$5</f>
        <v>2012</v>
      </c>
      <c r="E165" t="s">
        <v>3</v>
      </c>
      <c r="F165" t="str">
        <f>$F$164</f>
        <v>IXDEM</v>
      </c>
      <c r="G165" s="26">
        <f>BY_Demands_Drivers!$F$36*$M$5</f>
        <v>0.20461192695050301</v>
      </c>
      <c r="H165" s="26">
        <f>BY_Demands_Drivers!$G$36*$M$5</f>
        <v>0.81844770780200959</v>
      </c>
      <c r="I165" s="26">
        <f>BY_Demands_Drivers!$H$36*$M$5</f>
        <v>2.6599550503565332</v>
      </c>
      <c r="J165" s="26">
        <f>BY_Demands_Drivers!$I$36*$M$5</f>
        <v>1.7187401863842229</v>
      </c>
    </row>
    <row r="166" spans="3:10">
      <c r="C166" s="206" t="str">
        <f t="shared" si="7"/>
        <v>Demand</v>
      </c>
      <c r="D166">
        <f>$L$6</f>
        <v>2013</v>
      </c>
      <c r="E166" t="s">
        <v>3</v>
      </c>
      <c r="F166" t="str">
        <f t="shared" ref="F166:F203" si="8">$F$164</f>
        <v>IXDEM</v>
      </c>
      <c r="G166" s="26">
        <f>BY_Demands_Drivers!$F$36*$M$6</f>
        <v>0.16590034946045112</v>
      </c>
      <c r="H166" s="26">
        <f>BY_Demands_Drivers!$G$36*$M$6</f>
        <v>0.6636013978418025</v>
      </c>
      <c r="I166" s="26">
        <f>BY_Demands_Drivers!$H$36*$M$6</f>
        <v>2.1567045429858598</v>
      </c>
      <c r="J166" s="26">
        <f>BY_Demands_Drivers!$I$36*$M$6</f>
        <v>1.3935629354677874</v>
      </c>
    </row>
    <row r="167" spans="3:10">
      <c r="C167" s="206" t="str">
        <f t="shared" si="7"/>
        <v>Demand</v>
      </c>
      <c r="D167">
        <f>$L$7</f>
        <v>2014</v>
      </c>
      <c r="E167" t="s">
        <v>3</v>
      </c>
      <c r="F167" t="str">
        <f t="shared" si="8"/>
        <v>IXDEM</v>
      </c>
      <c r="G167" s="26">
        <f>BY_Demands_Drivers!$F$36*$M$7</f>
        <v>0.16590331656597654</v>
      </c>
      <c r="H167" s="26">
        <f>BY_Demands_Drivers!$G$36*$M$7</f>
        <v>0.66361326626390416</v>
      </c>
      <c r="I167" s="26">
        <f>BY_Demands_Drivers!$H$36*$M$7</f>
        <v>2.1567431153576901</v>
      </c>
      <c r="J167" s="26">
        <f>BY_Demands_Drivers!$I$36*$M$7</f>
        <v>1.393587859154201</v>
      </c>
    </row>
    <row r="168" spans="3:10">
      <c r="C168" s="206" t="str">
        <f t="shared" si="7"/>
        <v>Demand</v>
      </c>
      <c r="D168">
        <f>$L$8</f>
        <v>2015</v>
      </c>
      <c r="E168" t="s">
        <v>3</v>
      </c>
      <c r="F168" t="str">
        <f t="shared" si="8"/>
        <v>IXDEM</v>
      </c>
      <c r="G168" s="26">
        <f>BY_Demands_Drivers!$F$36*$M$8</f>
        <v>0.18948943246138988</v>
      </c>
      <c r="H168" s="26">
        <f>BY_Demands_Drivers!$G$36*$M$8</f>
        <v>0.75795772984555732</v>
      </c>
      <c r="I168" s="26">
        <f>BY_Demands_Drivers!$H$36*$M$8</f>
        <v>2.4633626219980633</v>
      </c>
      <c r="J168" s="26">
        <f>BY_Demands_Drivers!$I$36*$M$8</f>
        <v>1.5917112326756728</v>
      </c>
    </row>
    <row r="169" spans="3:10">
      <c r="C169" s="206" t="str">
        <f t="shared" si="7"/>
        <v>\I:</v>
      </c>
      <c r="D169">
        <f>$L$9</f>
        <v>2016</v>
      </c>
      <c r="E169" t="s">
        <v>3</v>
      </c>
      <c r="F169" t="str">
        <f t="shared" si="8"/>
        <v>IXDEM</v>
      </c>
      <c r="G169" s="26">
        <f>BY_Demands_Drivers!$F$36*$M$9</f>
        <v>0</v>
      </c>
      <c r="H169" s="26">
        <f>BY_Demands_Drivers!$G$36*$M$9</f>
        <v>0</v>
      </c>
      <c r="I169" s="26">
        <f>BY_Demands_Drivers!$H$36*$M$9</f>
        <v>0</v>
      </c>
      <c r="J169" s="26">
        <f>BY_Demands_Drivers!$I$36*$M$9</f>
        <v>0</v>
      </c>
    </row>
    <row r="170" spans="3:10">
      <c r="C170" s="206" t="str">
        <f t="shared" si="7"/>
        <v>\I:</v>
      </c>
      <c r="D170">
        <f>$L$10</f>
        <v>2017</v>
      </c>
      <c r="E170" t="s">
        <v>3</v>
      </c>
      <c r="F170" t="str">
        <f t="shared" si="8"/>
        <v>IXDEM</v>
      </c>
      <c r="G170" s="26">
        <f>BY_Demands_Drivers!$F$36*$M$10</f>
        <v>0</v>
      </c>
      <c r="H170" s="26">
        <f>BY_Demands_Drivers!$G$36*$M$10</f>
        <v>0</v>
      </c>
      <c r="I170" s="26">
        <f>BY_Demands_Drivers!$H$36*$M$10</f>
        <v>0</v>
      </c>
      <c r="J170" s="26">
        <f>BY_Demands_Drivers!$I$36*$M$10</f>
        <v>0</v>
      </c>
    </row>
    <row r="171" spans="3:10">
      <c r="C171" s="206" t="str">
        <f t="shared" si="7"/>
        <v>Demand</v>
      </c>
      <c r="D171">
        <f>$L$11</f>
        <v>2018</v>
      </c>
      <c r="E171" t="s">
        <v>3</v>
      </c>
      <c r="F171" t="str">
        <f t="shared" si="8"/>
        <v>IXDEM</v>
      </c>
      <c r="G171" s="26">
        <f>BY_Demands_Drivers!$F$36*$M$11</f>
        <v>0.1982263114365396</v>
      </c>
      <c r="H171" s="26">
        <f>BY_Demands_Drivers!$G$36*$M$11</f>
        <v>0.79290524574615595</v>
      </c>
      <c r="I171" s="26">
        <f>BY_Demands_Drivers!$H$36*$M$11</f>
        <v>2.5769420486750088</v>
      </c>
      <c r="J171" s="26">
        <f>BY_Demands_Drivers!$I$36*$M$11</f>
        <v>1.6651010160669302</v>
      </c>
    </row>
    <row r="172" spans="3:10">
      <c r="C172" s="206" t="str">
        <f t="shared" si="7"/>
        <v>Demand</v>
      </c>
      <c r="D172">
        <f>$L$12</f>
        <v>2019</v>
      </c>
      <c r="E172" t="s">
        <v>3</v>
      </c>
      <c r="F172" t="str">
        <f t="shared" si="8"/>
        <v>IXDEM</v>
      </c>
      <c r="G172" s="43">
        <f>BY_Demands_Drivers!$F$36*$M$12</f>
        <v>0.19062153074259228</v>
      </c>
      <c r="H172" s="43">
        <f>BY_Demands_Drivers!$G$36*$M$12</f>
        <v>0.76248612297036678</v>
      </c>
      <c r="I172" s="43">
        <f>BY_Demands_Drivers!$H$36*$M$12</f>
        <v>2.4780798996536944</v>
      </c>
      <c r="J172" s="43">
        <f>BY_Demands_Drivers!$I$36*$M$12</f>
        <v>1.6012208582377729</v>
      </c>
    </row>
    <row r="173" spans="3:10">
      <c r="C173" s="206" t="str">
        <f t="shared" si="7"/>
        <v>Demand</v>
      </c>
      <c r="D173">
        <f>$L$13</f>
        <v>2020</v>
      </c>
      <c r="E173" t="s">
        <v>3</v>
      </c>
      <c r="F173" t="str">
        <f t="shared" si="8"/>
        <v>IXDEM</v>
      </c>
      <c r="G173" s="43">
        <f>BY_Demands_Drivers!$F$36*$M$13</f>
        <v>0.19249607296023297</v>
      </c>
      <c r="H173" s="43">
        <f>BY_Demands_Drivers!$G$36*$M$13</f>
        <v>0.76998429184092954</v>
      </c>
      <c r="I173" s="43">
        <f>BY_Demands_Drivers!$H$36*$M$13</f>
        <v>2.502448948483023</v>
      </c>
      <c r="J173" s="43">
        <f>BY_Demands_Drivers!$I$36*$M$13</f>
        <v>1.6169670128659546</v>
      </c>
    </row>
    <row r="174" spans="3:10">
      <c r="C174" s="206" t="str">
        <f t="shared" si="7"/>
        <v>Demand</v>
      </c>
      <c r="D174">
        <f>$L$14</f>
        <v>2021</v>
      </c>
      <c r="E174" t="s">
        <v>3</v>
      </c>
      <c r="F174" t="str">
        <f t="shared" si="8"/>
        <v>IXDEM</v>
      </c>
      <c r="G174" s="43">
        <f>BY_Demands_Drivers!$F$36*$M$14</f>
        <v>0.19266492916458403</v>
      </c>
      <c r="H174" s="43">
        <f>BY_Demands_Drivers!$G$36*$M$14</f>
        <v>0.77065971665833377</v>
      </c>
      <c r="I174" s="43">
        <f>BY_Demands_Drivers!$H$36*$M$14</f>
        <v>2.5046440791395868</v>
      </c>
      <c r="J174" s="43">
        <f>BY_Demands_Drivers!$I$36*$M$14</f>
        <v>1.6183854049825035</v>
      </c>
    </row>
    <row r="175" spans="3:10">
      <c r="C175" s="206" t="str">
        <f t="shared" si="7"/>
        <v>Demand</v>
      </c>
      <c r="D175">
        <f>$L$15</f>
        <v>2022</v>
      </c>
      <c r="E175" t="s">
        <v>3</v>
      </c>
      <c r="F175" t="str">
        <f t="shared" si="8"/>
        <v>IXDEM</v>
      </c>
      <c r="G175" s="43">
        <f>BY_Demands_Drivers!$F$36*$M$15</f>
        <v>0.19283378536893517</v>
      </c>
      <c r="H175" s="43">
        <f>BY_Demands_Drivers!$G$36*$M$15</f>
        <v>0.77133514147573834</v>
      </c>
      <c r="I175" s="43">
        <f>BY_Demands_Drivers!$H$36*$M$15</f>
        <v>2.5068392097961518</v>
      </c>
      <c r="J175" s="43">
        <f>BY_Demands_Drivers!$I$36*$M$15</f>
        <v>1.6198037970990531</v>
      </c>
    </row>
    <row r="176" spans="3:10">
      <c r="C176" s="206" t="str">
        <f t="shared" si="7"/>
        <v>Demand</v>
      </c>
      <c r="D176">
        <f>$L$16</f>
        <v>2023</v>
      </c>
      <c r="E176" t="s">
        <v>3</v>
      </c>
      <c r="F176" t="str">
        <f t="shared" si="8"/>
        <v>IXDEM</v>
      </c>
      <c r="G176" s="43">
        <f>BY_Demands_Drivers!$F$36*$M$16</f>
        <v>0.19300264157328625</v>
      </c>
      <c r="H176" s="43">
        <f>BY_Demands_Drivers!$G$36*$M$16</f>
        <v>0.77201056629314257</v>
      </c>
      <c r="I176" s="43">
        <f>BY_Demands_Drivers!$H$36*$M$16</f>
        <v>2.5090343404527156</v>
      </c>
      <c r="J176" s="43">
        <f>BY_Demands_Drivers!$I$36*$M$16</f>
        <v>1.6212221892156022</v>
      </c>
    </row>
    <row r="177" spans="3:10">
      <c r="C177" s="206" t="str">
        <f t="shared" si="7"/>
        <v>Demand</v>
      </c>
      <c r="D177">
        <f>$L$17</f>
        <v>2024</v>
      </c>
      <c r="E177" t="s">
        <v>3</v>
      </c>
      <c r="F177" t="str">
        <f t="shared" si="8"/>
        <v>IXDEM</v>
      </c>
      <c r="G177" s="26">
        <f>BY_Demands_Drivers!$F$36*$M$17</f>
        <v>0.19317149777763729</v>
      </c>
      <c r="H177" s="26">
        <f>BY_Demands_Drivers!$G$36*$M$17</f>
        <v>0.7726859911105467</v>
      </c>
      <c r="I177" s="26">
        <f>BY_Demands_Drivers!$H$36*$M$17</f>
        <v>2.5112294711092789</v>
      </c>
      <c r="J177" s="26">
        <f>BY_Demands_Drivers!$I$36*$M$17</f>
        <v>1.6226405813321509</v>
      </c>
    </row>
    <row r="178" spans="3:10">
      <c r="C178" s="206" t="str">
        <f t="shared" si="7"/>
        <v>Demand</v>
      </c>
      <c r="D178">
        <f>$L$18</f>
        <v>2025</v>
      </c>
      <c r="E178" t="s">
        <v>3</v>
      </c>
      <c r="F178" t="str">
        <f t="shared" si="8"/>
        <v>IXDEM</v>
      </c>
      <c r="G178" s="26">
        <f>BY_Demands_Drivers!$F$36*$M$18</f>
        <v>0.19334035398198834</v>
      </c>
      <c r="H178" s="26">
        <f>BY_Demands_Drivers!$G$36*$M$18</f>
        <v>0.77336141592795105</v>
      </c>
      <c r="I178" s="26">
        <f>BY_Demands_Drivers!$H$36*$M$18</f>
        <v>2.513424601765843</v>
      </c>
      <c r="J178" s="26">
        <f>BY_Demands_Drivers!$I$36*$M$18</f>
        <v>1.6240589734486999</v>
      </c>
    </row>
    <row r="179" spans="3:10">
      <c r="C179" s="206" t="str">
        <f t="shared" si="7"/>
        <v>Demand</v>
      </c>
      <c r="D179">
        <f>$L$19</f>
        <v>2026</v>
      </c>
      <c r="E179" t="s">
        <v>3</v>
      </c>
      <c r="F179" t="str">
        <f t="shared" si="8"/>
        <v>IXDEM</v>
      </c>
      <c r="G179" s="26">
        <f>BY_Demands_Drivers!$F$36*$M$19</f>
        <v>0.19334035398198834</v>
      </c>
      <c r="H179" s="26">
        <f>BY_Demands_Drivers!$G$36*$M$19</f>
        <v>0.77336141592795105</v>
      </c>
      <c r="I179" s="26">
        <f>BY_Demands_Drivers!$H$36*$M$19</f>
        <v>2.513424601765843</v>
      </c>
      <c r="J179" s="26">
        <f>BY_Demands_Drivers!$I$36*$M$19</f>
        <v>1.6240589734486999</v>
      </c>
    </row>
    <row r="180" spans="3:10">
      <c r="C180" s="206" t="str">
        <f t="shared" si="7"/>
        <v>Demand</v>
      </c>
      <c r="D180">
        <f>$L$20</f>
        <v>2027</v>
      </c>
      <c r="E180" t="s">
        <v>3</v>
      </c>
      <c r="F180" t="str">
        <f t="shared" si="8"/>
        <v>IXDEM</v>
      </c>
      <c r="G180" s="26">
        <f>BY_Demands_Drivers!$F$36*$M$20</f>
        <v>0.19334035398198834</v>
      </c>
      <c r="H180" s="26">
        <f>BY_Demands_Drivers!$G$36*$M$20</f>
        <v>0.77336141592795105</v>
      </c>
      <c r="I180" s="26">
        <f>BY_Demands_Drivers!$H$36*$M$20</f>
        <v>2.513424601765843</v>
      </c>
      <c r="J180" s="26">
        <f>BY_Demands_Drivers!$I$36*$M$20</f>
        <v>1.6240589734486999</v>
      </c>
    </row>
    <row r="181" spans="3:10">
      <c r="C181" s="206" t="str">
        <f t="shared" si="7"/>
        <v>Demand</v>
      </c>
      <c r="D181">
        <f>$L$21</f>
        <v>2028</v>
      </c>
      <c r="E181" t="s">
        <v>3</v>
      </c>
      <c r="F181" t="str">
        <f t="shared" si="8"/>
        <v>IXDEM</v>
      </c>
      <c r="G181" s="26">
        <f>BY_Demands_Drivers!$F$36*$M$21</f>
        <v>0.19334035398198834</v>
      </c>
      <c r="H181" s="26">
        <f>BY_Demands_Drivers!$G$36*$M$21</f>
        <v>0.77336141592795105</v>
      </c>
      <c r="I181" s="26">
        <f>BY_Demands_Drivers!$H$36*$M$21</f>
        <v>2.513424601765843</v>
      </c>
      <c r="J181" s="26">
        <f>BY_Demands_Drivers!$I$36*$M$21</f>
        <v>1.6240589734486999</v>
      </c>
    </row>
    <row r="182" spans="3:10">
      <c r="C182" s="206" t="str">
        <f t="shared" si="7"/>
        <v>Demand</v>
      </c>
      <c r="D182">
        <f>$L$22</f>
        <v>2029</v>
      </c>
      <c r="E182" t="s">
        <v>3</v>
      </c>
      <c r="F182" t="str">
        <f t="shared" si="8"/>
        <v>IXDEM</v>
      </c>
      <c r="G182" s="26">
        <f>BY_Demands_Drivers!$F$36*$M$22</f>
        <v>0.19334035398198834</v>
      </c>
      <c r="H182" s="26">
        <f>BY_Demands_Drivers!$G$36*$M$22</f>
        <v>0.77336141592795105</v>
      </c>
      <c r="I182" s="26">
        <f>BY_Demands_Drivers!$H$36*$M$22</f>
        <v>2.513424601765843</v>
      </c>
      <c r="J182" s="26">
        <f>BY_Demands_Drivers!$I$36*$M$22</f>
        <v>1.6240589734486999</v>
      </c>
    </row>
    <row r="183" spans="3:10">
      <c r="C183" s="206" t="str">
        <f t="shared" si="7"/>
        <v>Demand</v>
      </c>
      <c r="D183">
        <f>$L$23</f>
        <v>2030</v>
      </c>
      <c r="E183" t="s">
        <v>3</v>
      </c>
      <c r="F183" t="str">
        <f t="shared" si="8"/>
        <v>IXDEM</v>
      </c>
      <c r="G183" s="26">
        <f>BY_Demands_Drivers!$F$36*$M$23</f>
        <v>0.19334035398198834</v>
      </c>
      <c r="H183" s="26">
        <f>BY_Demands_Drivers!$G$36*$M$23</f>
        <v>0.77336141592795105</v>
      </c>
      <c r="I183" s="26">
        <f>BY_Demands_Drivers!$H$36*$M$23</f>
        <v>2.513424601765843</v>
      </c>
      <c r="J183" s="26">
        <f>BY_Demands_Drivers!$I$36*$M$23</f>
        <v>1.6240589734486999</v>
      </c>
    </row>
    <row r="184" spans="3:10">
      <c r="C184" s="206" t="str">
        <f t="shared" si="7"/>
        <v>Demand</v>
      </c>
      <c r="D184">
        <f>$L$24</f>
        <v>2031</v>
      </c>
      <c r="E184" t="s">
        <v>3</v>
      </c>
      <c r="F184" t="str">
        <f t="shared" si="8"/>
        <v>IXDEM</v>
      </c>
      <c r="G184" s="26">
        <f>BY_Demands_Drivers!$F$36*$M$24</f>
        <v>0.19334035398198834</v>
      </c>
      <c r="H184" s="26">
        <f>BY_Demands_Drivers!$G$36*$M$24</f>
        <v>0.77336141592795105</v>
      </c>
      <c r="I184" s="26">
        <f>BY_Demands_Drivers!$H$36*$M$24</f>
        <v>2.513424601765843</v>
      </c>
      <c r="J184" s="26">
        <f>BY_Demands_Drivers!$I$36*$M$24</f>
        <v>1.6240589734486999</v>
      </c>
    </row>
    <row r="185" spans="3:10">
      <c r="C185" s="206" t="str">
        <f t="shared" si="7"/>
        <v>Demand</v>
      </c>
      <c r="D185">
        <f>$L$25</f>
        <v>2032</v>
      </c>
      <c r="E185" t="s">
        <v>3</v>
      </c>
      <c r="F185" t="str">
        <f t="shared" si="8"/>
        <v>IXDEM</v>
      </c>
      <c r="G185" s="26">
        <f>BY_Demands_Drivers!$F$36*$M$25</f>
        <v>0.19334035398198834</v>
      </c>
      <c r="H185" s="26">
        <f>BY_Demands_Drivers!$G$36*$M$25</f>
        <v>0.77336141592795105</v>
      </c>
      <c r="I185" s="26">
        <f>BY_Demands_Drivers!$H$36*$M$25</f>
        <v>2.513424601765843</v>
      </c>
      <c r="J185" s="26">
        <f>BY_Demands_Drivers!$I$36*$M$25</f>
        <v>1.6240589734486999</v>
      </c>
    </row>
    <row r="186" spans="3:10">
      <c r="C186" s="206" t="str">
        <f t="shared" si="7"/>
        <v>Demand</v>
      </c>
      <c r="D186">
        <f>$L$26</f>
        <v>2033</v>
      </c>
      <c r="E186" t="s">
        <v>3</v>
      </c>
      <c r="F186" t="str">
        <f t="shared" si="8"/>
        <v>IXDEM</v>
      </c>
      <c r="G186" s="26">
        <f>BY_Demands_Drivers!$F$36*$M$26</f>
        <v>0.19334035398198834</v>
      </c>
      <c r="H186" s="26">
        <f>BY_Demands_Drivers!$G$36*$M$26</f>
        <v>0.77336141592795105</v>
      </c>
      <c r="I186" s="26">
        <f>BY_Demands_Drivers!$H$36*$M$26</f>
        <v>2.513424601765843</v>
      </c>
      <c r="J186" s="26">
        <f>BY_Demands_Drivers!$I$36*$M$26</f>
        <v>1.6240589734486999</v>
      </c>
    </row>
    <row r="187" spans="3:10">
      <c r="C187" s="206" t="str">
        <f t="shared" si="7"/>
        <v>Demand</v>
      </c>
      <c r="D187">
        <f>$L$27</f>
        <v>2034</v>
      </c>
      <c r="E187" t="s">
        <v>3</v>
      </c>
      <c r="F187" t="str">
        <f t="shared" si="8"/>
        <v>IXDEM</v>
      </c>
      <c r="G187" s="26">
        <f>BY_Demands_Drivers!$F$36*$M$27</f>
        <v>0.19334035398198834</v>
      </c>
      <c r="H187" s="26">
        <f>BY_Demands_Drivers!$G$36*$M$27</f>
        <v>0.77336141592795105</v>
      </c>
      <c r="I187" s="26">
        <f>BY_Demands_Drivers!$H$36*$M$27</f>
        <v>2.513424601765843</v>
      </c>
      <c r="J187" s="26">
        <f>BY_Demands_Drivers!$I$36*$M$27</f>
        <v>1.6240589734486999</v>
      </c>
    </row>
    <row r="188" spans="3:10">
      <c r="C188" s="206" t="str">
        <f t="shared" si="7"/>
        <v>Demand</v>
      </c>
      <c r="D188">
        <f>$L$28</f>
        <v>2035</v>
      </c>
      <c r="E188" t="s">
        <v>3</v>
      </c>
      <c r="F188" t="str">
        <f t="shared" si="8"/>
        <v>IXDEM</v>
      </c>
      <c r="G188" s="26">
        <f>BY_Demands_Drivers!$F$36*$M$28</f>
        <v>0.19334035398198834</v>
      </c>
      <c r="H188" s="26">
        <f>BY_Demands_Drivers!$G$36*$M$28</f>
        <v>0.77336141592795105</v>
      </c>
      <c r="I188" s="26">
        <f>BY_Demands_Drivers!$H$36*$M$28</f>
        <v>2.513424601765843</v>
      </c>
      <c r="J188" s="26">
        <f>BY_Demands_Drivers!$I$36*$M$28</f>
        <v>1.6240589734486999</v>
      </c>
    </row>
    <row r="189" spans="3:10">
      <c r="C189" s="206" t="str">
        <f t="shared" si="7"/>
        <v>Demand</v>
      </c>
      <c r="D189">
        <f>$L$29</f>
        <v>2036</v>
      </c>
      <c r="E189" t="s">
        <v>3</v>
      </c>
      <c r="F189" t="str">
        <f t="shared" si="8"/>
        <v>IXDEM</v>
      </c>
      <c r="G189" s="26">
        <f>BY_Demands_Drivers!$F$36*$M$29</f>
        <v>0.19502891602549915</v>
      </c>
      <c r="H189" s="26">
        <f>BY_Demands_Drivers!$G$36*$M$29</f>
        <v>0.78011566410199418</v>
      </c>
      <c r="I189" s="26">
        <f>BY_Demands_Drivers!$H$36*$M$29</f>
        <v>2.5353759083314831</v>
      </c>
      <c r="J189" s="26">
        <f>BY_Demands_Drivers!$I$36*$M$29</f>
        <v>1.6382428946141905</v>
      </c>
    </row>
    <row r="190" spans="3:10">
      <c r="C190" s="206" t="str">
        <f t="shared" si="7"/>
        <v>Demand</v>
      </c>
      <c r="D190">
        <f>$L$30</f>
        <v>2037</v>
      </c>
      <c r="E190" t="s">
        <v>3</v>
      </c>
      <c r="F190" t="str">
        <f t="shared" si="8"/>
        <v>IXDEM</v>
      </c>
      <c r="G190" s="26">
        <f>BY_Demands_Drivers!$F$36*$M$30</f>
        <v>0.19671747806901002</v>
      </c>
      <c r="H190" s="26">
        <f>BY_Demands_Drivers!$G$36*$M$30</f>
        <v>0.78686991227603764</v>
      </c>
      <c r="I190" s="26">
        <f>BY_Demands_Drivers!$H$36*$M$30</f>
        <v>2.5573272148971244</v>
      </c>
      <c r="J190" s="26">
        <f>BY_Demands_Drivers!$I$36*$M$30</f>
        <v>1.6524268157796818</v>
      </c>
    </row>
    <row r="191" spans="3:10">
      <c r="C191" s="206" t="str">
        <f t="shared" si="7"/>
        <v>Demand</v>
      </c>
      <c r="D191">
        <f>$L$31</f>
        <v>2038</v>
      </c>
      <c r="E191" t="s">
        <v>3</v>
      </c>
      <c r="F191" t="str">
        <f t="shared" si="8"/>
        <v>IXDEM</v>
      </c>
      <c r="G191" s="26">
        <f>BY_Demands_Drivers!$F$36*$M$31</f>
        <v>0.19840604011252078</v>
      </c>
      <c r="H191" s="26">
        <f>BY_Demands_Drivers!$G$36*$M$31</f>
        <v>0.79362416045008066</v>
      </c>
      <c r="I191" s="26">
        <f>BY_Demands_Drivers!$H$36*$M$31</f>
        <v>2.5792785214627645</v>
      </c>
      <c r="J191" s="26">
        <f>BY_Demands_Drivers!$I$36*$M$31</f>
        <v>1.6666107369451721</v>
      </c>
    </row>
    <row r="192" spans="3:10">
      <c r="C192" s="206" t="str">
        <f t="shared" si="7"/>
        <v>Demand</v>
      </c>
      <c r="D192">
        <f>$L$32</f>
        <v>2039</v>
      </c>
      <c r="E192" t="s">
        <v>3</v>
      </c>
      <c r="F192" t="str">
        <f t="shared" si="8"/>
        <v>IXDEM</v>
      </c>
      <c r="G192" s="26">
        <f>BY_Demands_Drivers!$F$36*$M$32</f>
        <v>0.20009460215603161</v>
      </c>
      <c r="H192" s="26">
        <f>BY_Demands_Drivers!$G$36*$M$32</f>
        <v>0.80037840862412402</v>
      </c>
      <c r="I192" s="26">
        <f>BY_Demands_Drivers!$H$36*$M$32</f>
        <v>2.601229828028405</v>
      </c>
      <c r="J192" s="26">
        <f>BY_Demands_Drivers!$I$36*$M$32</f>
        <v>1.6807946581106632</v>
      </c>
    </row>
    <row r="193" spans="3:10">
      <c r="C193" s="206" t="str">
        <f t="shared" si="7"/>
        <v>Demand</v>
      </c>
      <c r="D193">
        <f>$L$33</f>
        <v>2040</v>
      </c>
      <c r="E193" t="s">
        <v>3</v>
      </c>
      <c r="F193" t="str">
        <f t="shared" si="8"/>
        <v>IXDEM</v>
      </c>
      <c r="G193" s="26">
        <f>BY_Demands_Drivers!$F$36*$M$33</f>
        <v>0.20178316419954243</v>
      </c>
      <c r="H193" s="26">
        <f>BY_Demands_Drivers!$G$36*$M$33</f>
        <v>0.80713265679816715</v>
      </c>
      <c r="I193" s="26">
        <f>BY_Demands_Drivers!$H$36*$M$33</f>
        <v>2.6231811345940454</v>
      </c>
      <c r="J193" s="26">
        <f>BY_Demands_Drivers!$I$36*$M$33</f>
        <v>1.6949785792761538</v>
      </c>
    </row>
    <row r="194" spans="3:10">
      <c r="C194" s="206" t="str">
        <f t="shared" si="7"/>
        <v>Demand</v>
      </c>
      <c r="D194">
        <f>$L$34</f>
        <v>2041</v>
      </c>
      <c r="E194" t="s">
        <v>3</v>
      </c>
      <c r="F194" t="str">
        <f t="shared" si="8"/>
        <v>IXDEM</v>
      </c>
      <c r="G194" s="26">
        <f>BY_Demands_Drivers!$F$36*$M$34</f>
        <v>0.20195202040389351</v>
      </c>
      <c r="H194" s="26">
        <f>BY_Demands_Drivers!$G$36*$M$34</f>
        <v>0.8078080816155716</v>
      </c>
      <c r="I194" s="26">
        <f>BY_Demands_Drivers!$H$36*$M$34</f>
        <v>2.6253762652506101</v>
      </c>
      <c r="J194" s="26">
        <f>BY_Demands_Drivers!$I$36*$M$34</f>
        <v>1.6963969713927032</v>
      </c>
    </row>
    <row r="195" spans="3:10">
      <c r="C195" s="206" t="str">
        <f t="shared" si="7"/>
        <v>Demand</v>
      </c>
      <c r="D195">
        <f>$L$35</f>
        <v>2042</v>
      </c>
      <c r="E195" t="s">
        <v>3</v>
      </c>
      <c r="F195" t="str">
        <f t="shared" si="8"/>
        <v>IXDEM</v>
      </c>
      <c r="G195" s="26">
        <f>BY_Demands_Drivers!$F$36*$M$35</f>
        <v>0.20212087660824463</v>
      </c>
      <c r="H195" s="26">
        <f>BY_Demands_Drivers!$G$36*$M$35</f>
        <v>0.80848350643297606</v>
      </c>
      <c r="I195" s="26">
        <f>BY_Demands_Drivers!$H$36*$M$35</f>
        <v>2.6275713959071743</v>
      </c>
      <c r="J195" s="26">
        <f>BY_Demands_Drivers!$I$36*$M$35</f>
        <v>1.6978153635092523</v>
      </c>
    </row>
    <row r="196" spans="3:10">
      <c r="C196" s="206" t="str">
        <f t="shared" si="7"/>
        <v>Demand</v>
      </c>
      <c r="D196">
        <f>$L$36</f>
        <v>2043</v>
      </c>
      <c r="E196" t="s">
        <v>3</v>
      </c>
      <c r="F196" t="str">
        <f t="shared" si="8"/>
        <v>IXDEM</v>
      </c>
      <c r="G196" s="26">
        <f>BY_Demands_Drivers!$F$36*$M$36</f>
        <v>0.20228973281259566</v>
      </c>
      <c r="H196" s="26">
        <f>BY_Demands_Drivers!$G$36*$M$36</f>
        <v>0.80915893125038019</v>
      </c>
      <c r="I196" s="26">
        <f>BY_Demands_Drivers!$H$36*$M$36</f>
        <v>2.6297665265637375</v>
      </c>
      <c r="J196" s="26">
        <f>BY_Demands_Drivers!$I$36*$M$36</f>
        <v>1.699233755625801</v>
      </c>
    </row>
    <row r="197" spans="3:10">
      <c r="C197" s="206" t="str">
        <f t="shared" ref="C197:C260" si="9">IF(SUM(G197:J197)&gt;0,"Demand","\I:")</f>
        <v>Demand</v>
      </c>
      <c r="D197">
        <f>$L$37</f>
        <v>2044</v>
      </c>
      <c r="E197" t="s">
        <v>3</v>
      </c>
      <c r="F197" t="str">
        <f t="shared" si="8"/>
        <v>IXDEM</v>
      </c>
      <c r="G197" s="26">
        <f>BY_Demands_Drivers!$F$36*$M$37</f>
        <v>0.20245858901694677</v>
      </c>
      <c r="H197" s="26">
        <f>BY_Demands_Drivers!$G$36*$M$37</f>
        <v>0.80983435606778453</v>
      </c>
      <c r="I197" s="26">
        <f>BY_Demands_Drivers!$H$36*$M$37</f>
        <v>2.6319616572203022</v>
      </c>
      <c r="J197" s="26">
        <f>BY_Demands_Drivers!$I$36*$M$37</f>
        <v>1.7006521477423504</v>
      </c>
    </row>
    <row r="198" spans="3:10">
      <c r="C198" s="206" t="str">
        <f t="shared" si="9"/>
        <v>Demand</v>
      </c>
      <c r="D198">
        <f>$L$38</f>
        <v>2045</v>
      </c>
      <c r="E198" t="s">
        <v>3</v>
      </c>
      <c r="F198" t="str">
        <f t="shared" si="8"/>
        <v>IXDEM</v>
      </c>
      <c r="G198" s="26">
        <f>BY_Demands_Drivers!$F$36*$M$38</f>
        <v>0.20262744522129786</v>
      </c>
      <c r="H198" s="26">
        <f>BY_Demands_Drivers!$G$36*$M$38</f>
        <v>0.81050978088518899</v>
      </c>
      <c r="I198" s="26">
        <f>BY_Demands_Drivers!$H$36*$M$38</f>
        <v>2.6341567878768664</v>
      </c>
      <c r="J198" s="26">
        <f>BY_Demands_Drivers!$I$36*$M$38</f>
        <v>1.7020705398588996</v>
      </c>
    </row>
    <row r="199" spans="3:10">
      <c r="C199" s="206" t="str">
        <f t="shared" si="9"/>
        <v>Demand</v>
      </c>
      <c r="D199">
        <f>$L$39</f>
        <v>2046</v>
      </c>
      <c r="E199" t="s">
        <v>3</v>
      </c>
      <c r="F199" t="str">
        <f t="shared" si="8"/>
        <v>IXDEM</v>
      </c>
      <c r="G199" s="26">
        <f>BY_Demands_Drivers!$F$36*$M$39</f>
        <v>0.20262744522129786</v>
      </c>
      <c r="H199" s="26">
        <f>BY_Demands_Drivers!$G$36*$M$39</f>
        <v>0.81050978088518899</v>
      </c>
      <c r="I199" s="26">
        <f>BY_Demands_Drivers!$H$36*$M$39</f>
        <v>2.6341567878768664</v>
      </c>
      <c r="J199" s="26">
        <f>BY_Demands_Drivers!$I$36*$M$39</f>
        <v>1.7020705398588996</v>
      </c>
    </row>
    <row r="200" spans="3:10">
      <c r="C200" s="206" t="str">
        <f t="shared" si="9"/>
        <v>Demand</v>
      </c>
      <c r="D200">
        <f>$L$40</f>
        <v>2047</v>
      </c>
      <c r="E200" t="s">
        <v>3</v>
      </c>
      <c r="F200" t="str">
        <f t="shared" si="8"/>
        <v>IXDEM</v>
      </c>
      <c r="G200" s="26">
        <f>BY_Demands_Drivers!$F$36*$M$40</f>
        <v>0.20262744522129786</v>
      </c>
      <c r="H200" s="26">
        <f>BY_Demands_Drivers!$G$36*$M$40</f>
        <v>0.81050978088518899</v>
      </c>
      <c r="I200" s="26">
        <f>BY_Demands_Drivers!$H$36*$M$40</f>
        <v>2.6341567878768664</v>
      </c>
      <c r="J200" s="26">
        <f>BY_Demands_Drivers!$I$36*$M$40</f>
        <v>1.7020705398588996</v>
      </c>
    </row>
    <row r="201" spans="3:10">
      <c r="C201" s="206" t="str">
        <f t="shared" si="9"/>
        <v>Demand</v>
      </c>
      <c r="D201">
        <f>$L$41</f>
        <v>2048</v>
      </c>
      <c r="E201" t="s">
        <v>3</v>
      </c>
      <c r="F201" t="str">
        <f t="shared" si="8"/>
        <v>IXDEM</v>
      </c>
      <c r="G201" s="26">
        <f>BY_Demands_Drivers!$F$36*$M$41</f>
        <v>0.20262744522129786</v>
      </c>
      <c r="H201" s="26">
        <f>BY_Demands_Drivers!$G$36*$M$41</f>
        <v>0.81050978088518899</v>
      </c>
      <c r="I201" s="26">
        <f>BY_Demands_Drivers!$H$36*$M$41</f>
        <v>2.6341567878768664</v>
      </c>
      <c r="J201" s="26">
        <f>BY_Demands_Drivers!$I$36*$M$41</f>
        <v>1.7020705398588996</v>
      </c>
    </row>
    <row r="202" spans="3:10">
      <c r="C202" s="206" t="str">
        <f t="shared" si="9"/>
        <v>Demand</v>
      </c>
      <c r="D202">
        <f>$L$42</f>
        <v>2049</v>
      </c>
      <c r="E202" t="s">
        <v>3</v>
      </c>
      <c r="F202" t="str">
        <f t="shared" si="8"/>
        <v>IXDEM</v>
      </c>
      <c r="G202" s="26">
        <f>BY_Demands_Drivers!$F$36*$M$42</f>
        <v>0.20262744522129786</v>
      </c>
      <c r="H202" s="26">
        <f>BY_Demands_Drivers!$G$36*$M$42</f>
        <v>0.81050978088518899</v>
      </c>
      <c r="I202" s="26">
        <f>BY_Demands_Drivers!$H$36*$M$42</f>
        <v>2.6341567878768664</v>
      </c>
      <c r="J202" s="26">
        <f>BY_Demands_Drivers!$I$36*$M$42</f>
        <v>1.7020705398588996</v>
      </c>
    </row>
    <row r="203" spans="3:10">
      <c r="C203" s="206" t="str">
        <f t="shared" si="9"/>
        <v>Demand</v>
      </c>
      <c r="D203" s="23">
        <f>$L$43</f>
        <v>2050</v>
      </c>
      <c r="E203" s="23" t="s">
        <v>3</v>
      </c>
      <c r="F203" s="23" t="str">
        <f t="shared" si="8"/>
        <v>IXDEM</v>
      </c>
      <c r="G203" s="44">
        <f>BY_Demands_Drivers!$F$36*$M$43</f>
        <v>0.20262744522129786</v>
      </c>
      <c r="H203" s="44">
        <f>BY_Demands_Drivers!$G$36*$M$43</f>
        <v>0.81050978088518899</v>
      </c>
      <c r="I203" s="44">
        <f>BY_Demands_Drivers!$H$36*$M$43</f>
        <v>2.6341567878768664</v>
      </c>
      <c r="J203" s="44">
        <f>BY_Demands_Drivers!$I$36*$M$43</f>
        <v>1.7020705398588996</v>
      </c>
    </row>
    <row r="204" spans="3:10">
      <c r="C204" s="206" t="str">
        <f t="shared" si="9"/>
        <v>Demand</v>
      </c>
      <c r="D204">
        <f>$L$4</f>
        <v>2011</v>
      </c>
      <c r="E204" t="s">
        <v>3</v>
      </c>
      <c r="F204" t="str">
        <f>BY_Demands_Drivers!$J$37</f>
        <v>IXDTF</v>
      </c>
      <c r="G204" s="26">
        <f>BY_Demands_Drivers!$F$37*$M$4</f>
        <v>8.9166666666666717E-3</v>
      </c>
      <c r="H204" s="26">
        <f>BY_Demands_Drivers!$G$37*$M$4</f>
        <v>3.5666666666666638E-2</v>
      </c>
      <c r="I204" s="26">
        <f>BY_Demands_Drivers!$H$37*$M$4</f>
        <v>0.11591666666666681</v>
      </c>
      <c r="J204" s="26">
        <f>BY_Demands_Drivers!$I$37*$M$4</f>
        <v>7.4900000000000022E-2</v>
      </c>
    </row>
    <row r="205" spans="3:10">
      <c r="C205" s="206" t="str">
        <f t="shared" si="9"/>
        <v>Demand</v>
      </c>
      <c r="D205">
        <f>$L$5</f>
        <v>2012</v>
      </c>
      <c r="E205" t="s">
        <v>3</v>
      </c>
      <c r="F205" t="str">
        <f>$F$204</f>
        <v>IXDTF</v>
      </c>
      <c r="G205" s="26">
        <f>BY_Demands_Drivers!$F$37*$M$5</f>
        <v>1.0157029080818267E-2</v>
      </c>
      <c r="H205" s="26">
        <f>BY_Demands_Drivers!$G$37*$M$5</f>
        <v>4.0628116323273011E-2</v>
      </c>
      <c r="I205" s="26">
        <f>BY_Demands_Drivers!$H$37*$M$5</f>
        <v>0.13204137805063756</v>
      </c>
      <c r="J205" s="26">
        <f>BY_Demands_Drivers!$I$37*$M$5</f>
        <v>8.5319044278873421E-2</v>
      </c>
    </row>
    <row r="206" spans="3:10">
      <c r="C206" s="206" t="str">
        <f t="shared" si="9"/>
        <v>Demand</v>
      </c>
      <c r="D206">
        <f>$L$6</f>
        <v>2013</v>
      </c>
      <c r="E206" t="s">
        <v>3</v>
      </c>
      <c r="F206" t="str">
        <f t="shared" ref="F206:F243" si="10">$F$204</f>
        <v>IXDTF</v>
      </c>
      <c r="G206" s="26">
        <f>BY_Demands_Drivers!$F$37*$M$6</f>
        <v>8.235368773958817E-3</v>
      </c>
      <c r="H206" s="26">
        <f>BY_Demands_Drivers!$G$37*$M$6</f>
        <v>3.2941475095835226E-2</v>
      </c>
      <c r="I206" s="26">
        <f>BY_Demands_Drivers!$H$37*$M$6</f>
        <v>0.10705979406146469</v>
      </c>
      <c r="J206" s="26">
        <f>BY_Demands_Drivers!$I$37*$M$6</f>
        <v>6.9177097701254048E-2</v>
      </c>
    </row>
    <row r="207" spans="3:10">
      <c r="C207" s="206" t="str">
        <f t="shared" si="9"/>
        <v>Demand</v>
      </c>
      <c r="D207">
        <f>$L$7</f>
        <v>2014</v>
      </c>
      <c r="E207" t="s">
        <v>3</v>
      </c>
      <c r="F207" t="str">
        <f t="shared" si="10"/>
        <v>IXDTF</v>
      </c>
      <c r="G207" s="26">
        <f>BY_Demands_Drivers!$F$37*$M$7</f>
        <v>8.2355160624260956E-3</v>
      </c>
      <c r="H207" s="26">
        <f>BY_Demands_Drivers!$G$37*$M$7</f>
        <v>3.2942064249704341E-2</v>
      </c>
      <c r="I207" s="26">
        <f>BY_Demands_Drivers!$H$37*$M$7</f>
        <v>0.10706170881153933</v>
      </c>
      <c r="J207" s="26">
        <f>BY_Demands_Drivers!$I$37*$M$7</f>
        <v>6.9178334924379192E-2</v>
      </c>
    </row>
    <row r="208" spans="3:10">
      <c r="C208" s="206" t="str">
        <f t="shared" si="9"/>
        <v>Demand</v>
      </c>
      <c r="D208">
        <f>$L$8</f>
        <v>2015</v>
      </c>
      <c r="E208" t="s">
        <v>3</v>
      </c>
      <c r="F208" t="str">
        <f t="shared" si="10"/>
        <v>IXDTF</v>
      </c>
      <c r="G208" s="26">
        <f>BY_Demands_Drivers!$F$37*$M$8</f>
        <v>9.4063415789230678E-3</v>
      </c>
      <c r="H208" s="26">
        <f>BY_Demands_Drivers!$G$37*$M$8</f>
        <v>3.7625366315692223E-2</v>
      </c>
      <c r="I208" s="26">
        <f>BY_Demands_Drivers!$H$37*$M$8</f>
        <v>0.12228244052599997</v>
      </c>
      <c r="J208" s="26">
        <f>BY_Demands_Drivers!$I$37*$M$8</f>
        <v>7.9013269262953753E-2</v>
      </c>
    </row>
    <row r="209" spans="3:10">
      <c r="C209" s="206" t="str">
        <f t="shared" si="9"/>
        <v>\I:</v>
      </c>
      <c r="D209">
        <f>$L$9</f>
        <v>2016</v>
      </c>
      <c r="E209" t="s">
        <v>3</v>
      </c>
      <c r="F209" t="str">
        <f t="shared" si="10"/>
        <v>IXDTF</v>
      </c>
      <c r="G209" s="26">
        <f>BY_Demands_Drivers!$F$37*$M$9</f>
        <v>0</v>
      </c>
      <c r="H209" s="26">
        <f>BY_Demands_Drivers!$G$37*$M$9</f>
        <v>0</v>
      </c>
      <c r="I209" s="26">
        <f>BY_Demands_Drivers!$H$37*$M$9</f>
        <v>0</v>
      </c>
      <c r="J209" s="26">
        <f>BY_Demands_Drivers!$I$37*$M$9</f>
        <v>0</v>
      </c>
    </row>
    <row r="210" spans="3:10">
      <c r="C210" s="206" t="str">
        <f t="shared" si="9"/>
        <v>\I:</v>
      </c>
      <c r="D210">
        <f>$L$10</f>
        <v>2017</v>
      </c>
      <c r="E210" t="s">
        <v>3</v>
      </c>
      <c r="F210" t="str">
        <f t="shared" si="10"/>
        <v>IXDTF</v>
      </c>
      <c r="G210" s="26">
        <f>BY_Demands_Drivers!$F$37*$M$10</f>
        <v>0</v>
      </c>
      <c r="H210" s="26">
        <f>BY_Demands_Drivers!$G$37*$M$10</f>
        <v>0</v>
      </c>
      <c r="I210" s="26">
        <f>BY_Demands_Drivers!$H$37*$M$10</f>
        <v>0</v>
      </c>
      <c r="J210" s="26">
        <f>BY_Demands_Drivers!$I$37*$M$10</f>
        <v>0</v>
      </c>
    </row>
    <row r="211" spans="3:10">
      <c r="C211" s="206" t="str">
        <f t="shared" si="9"/>
        <v>Demand</v>
      </c>
      <c r="D211">
        <f>$L$11</f>
        <v>2018</v>
      </c>
      <c r="E211" t="s">
        <v>3</v>
      </c>
      <c r="F211" t="str">
        <f t="shared" si="10"/>
        <v>IXDTF</v>
      </c>
      <c r="G211" s="26">
        <f>BY_Demands_Drivers!$F$37*$M$11</f>
        <v>9.8400442234793262E-3</v>
      </c>
      <c r="H211" s="26">
        <f>BY_Demands_Drivers!$G$37*$M$11</f>
        <v>3.9360176893917256E-2</v>
      </c>
      <c r="I211" s="26">
        <f>BY_Demands_Drivers!$H$37*$M$11</f>
        <v>0.12792057490523134</v>
      </c>
      <c r="J211" s="26">
        <f>BY_Demands_Drivers!$I$37*$M$11</f>
        <v>8.265637147722632E-2</v>
      </c>
    </row>
    <row r="212" spans="3:10">
      <c r="C212" s="206" t="str">
        <f t="shared" si="9"/>
        <v>Demand</v>
      </c>
      <c r="D212">
        <f>$L$12</f>
        <v>2019</v>
      </c>
      <c r="E212" t="s">
        <v>3</v>
      </c>
      <c r="F212" t="str">
        <f t="shared" si="10"/>
        <v>IXDTF</v>
      </c>
      <c r="G212" s="43">
        <f>BY_Demands_Drivers!$F$37*$M$12</f>
        <v>9.4625394523114494E-3</v>
      </c>
      <c r="H212" s="43">
        <f>BY_Demands_Drivers!$G$37*$M$12</f>
        <v>3.7850157809245749E-2</v>
      </c>
      <c r="I212" s="43">
        <f>BY_Demands_Drivers!$H$37*$M$12</f>
        <v>0.12301301288004893</v>
      </c>
      <c r="J212" s="43">
        <f>BY_Demands_Drivers!$I$37*$M$12</f>
        <v>7.9485331399416145E-2</v>
      </c>
    </row>
    <row r="213" spans="3:10">
      <c r="C213" s="206" t="str">
        <f t="shared" si="9"/>
        <v>Demand</v>
      </c>
      <c r="D213">
        <f>$L$13</f>
        <v>2020</v>
      </c>
      <c r="E213" t="s">
        <v>3</v>
      </c>
      <c r="F213" t="str">
        <f t="shared" si="10"/>
        <v>IXDTF</v>
      </c>
      <c r="G213" s="43">
        <f>BY_Demands_Drivers!$F$37*$M$13</f>
        <v>9.5555925802574253E-3</v>
      </c>
      <c r="H213" s="43">
        <f>BY_Demands_Drivers!$G$37*$M$13</f>
        <v>3.8222370321029653E-2</v>
      </c>
      <c r="I213" s="43">
        <f>BY_Demands_Drivers!$H$37*$M$13</f>
        <v>0.12422270354334662</v>
      </c>
      <c r="J213" s="43">
        <f>BY_Demands_Drivers!$I$37*$M$13</f>
        <v>8.0266977674162354E-2</v>
      </c>
    </row>
    <row r="214" spans="3:10">
      <c r="C214" s="206" t="str">
        <f t="shared" si="9"/>
        <v>Demand</v>
      </c>
      <c r="D214">
        <f>$L$14</f>
        <v>2021</v>
      </c>
      <c r="E214" t="s">
        <v>3</v>
      </c>
      <c r="F214" t="str">
        <f t="shared" si="10"/>
        <v>IXDTF</v>
      </c>
      <c r="G214" s="43">
        <f>BY_Demands_Drivers!$F$37*$M$14</f>
        <v>9.563974679012037E-3</v>
      </c>
      <c r="H214" s="43">
        <f>BY_Demands_Drivers!$G$37*$M$14</f>
        <v>3.8255898716048099E-2</v>
      </c>
      <c r="I214" s="43">
        <f>BY_Demands_Drivers!$H$37*$M$14</f>
        <v>0.12433167082715656</v>
      </c>
      <c r="J214" s="43">
        <f>BY_Demands_Drivers!$I$37*$M$14</f>
        <v>8.0337387303701088E-2</v>
      </c>
    </row>
    <row r="215" spans="3:10">
      <c r="C215" s="206" t="str">
        <f t="shared" si="9"/>
        <v>Demand</v>
      </c>
      <c r="D215">
        <f>$L$15</f>
        <v>2022</v>
      </c>
      <c r="E215" t="s">
        <v>3</v>
      </c>
      <c r="F215" t="str">
        <f t="shared" si="10"/>
        <v>IXDTF</v>
      </c>
      <c r="G215" s="43">
        <f>BY_Demands_Drivers!$F$37*$M$15</f>
        <v>9.5723567777666503E-3</v>
      </c>
      <c r="H215" s="43">
        <f>BY_Demands_Drivers!$G$37*$M$15</f>
        <v>3.8289427111066553E-2</v>
      </c>
      <c r="I215" s="43">
        <f>BY_Demands_Drivers!$H$37*$M$15</f>
        <v>0.12444063811096656</v>
      </c>
      <c r="J215" s="43">
        <f>BY_Demands_Drivers!$I$37*$M$15</f>
        <v>8.040779693323985E-2</v>
      </c>
    </row>
    <row r="216" spans="3:10">
      <c r="C216" s="206" t="str">
        <f t="shared" si="9"/>
        <v>Demand</v>
      </c>
      <c r="D216">
        <f>$L$16</f>
        <v>2023</v>
      </c>
      <c r="E216" t="s">
        <v>3</v>
      </c>
      <c r="F216" t="str">
        <f t="shared" si="10"/>
        <v>IXDTF</v>
      </c>
      <c r="G216" s="43">
        <f>BY_Demands_Drivers!$F$37*$M$16</f>
        <v>9.5807388765212619E-3</v>
      </c>
      <c r="H216" s="43">
        <f>BY_Demands_Drivers!$G$37*$M$16</f>
        <v>3.8322955506084999E-2</v>
      </c>
      <c r="I216" s="43">
        <f>BY_Demands_Drivers!$H$37*$M$16</f>
        <v>0.1245496053947765</v>
      </c>
      <c r="J216" s="43">
        <f>BY_Demands_Drivers!$I$37*$M$16</f>
        <v>8.0478206562778584E-2</v>
      </c>
    </row>
    <row r="217" spans="3:10">
      <c r="C217" s="206" t="str">
        <f t="shared" si="9"/>
        <v>Demand</v>
      </c>
      <c r="D217">
        <f>$L$17</f>
        <v>2024</v>
      </c>
      <c r="E217" t="s">
        <v>3</v>
      </c>
      <c r="F217" t="str">
        <f t="shared" si="10"/>
        <v>IXDTF</v>
      </c>
      <c r="G217" s="26">
        <f>BY_Demands_Drivers!$F$37*$M$17</f>
        <v>9.5891209752758718E-3</v>
      </c>
      <c r="H217" s="26">
        <f>BY_Demands_Drivers!$G$37*$M$17</f>
        <v>3.8356483901103439E-2</v>
      </c>
      <c r="I217" s="26">
        <f>BY_Demands_Drivers!$H$37*$M$17</f>
        <v>0.12465857267858642</v>
      </c>
      <c r="J217" s="26">
        <f>BY_Demands_Drivers!$I$37*$M$17</f>
        <v>8.0548616192317304E-2</v>
      </c>
    </row>
    <row r="218" spans="3:10">
      <c r="C218" s="206" t="str">
        <f t="shared" si="9"/>
        <v>Demand</v>
      </c>
      <c r="D218">
        <f>$L$18</f>
        <v>2025</v>
      </c>
      <c r="E218" t="s">
        <v>3</v>
      </c>
      <c r="F218" t="str">
        <f t="shared" si="10"/>
        <v>IXDTF</v>
      </c>
      <c r="G218" s="26">
        <f>BY_Demands_Drivers!$F$37*$M$18</f>
        <v>9.5975030740304834E-3</v>
      </c>
      <c r="H218" s="26">
        <f>BY_Demands_Drivers!$G$37*$M$18</f>
        <v>3.8390012296121885E-2</v>
      </c>
      <c r="I218" s="26">
        <f>BY_Demands_Drivers!$H$37*$M$18</f>
        <v>0.12476753996239637</v>
      </c>
      <c r="J218" s="26">
        <f>BY_Demands_Drivers!$I$37*$M$18</f>
        <v>8.0619025821856038E-2</v>
      </c>
    </row>
    <row r="219" spans="3:10">
      <c r="C219" s="206" t="str">
        <f t="shared" si="9"/>
        <v>Demand</v>
      </c>
      <c r="D219">
        <f>$L$19</f>
        <v>2026</v>
      </c>
      <c r="E219" t="s">
        <v>3</v>
      </c>
      <c r="F219" t="str">
        <f t="shared" si="10"/>
        <v>IXDTF</v>
      </c>
      <c r="G219" s="26">
        <f>BY_Demands_Drivers!$F$37*$M$19</f>
        <v>9.5975030740304834E-3</v>
      </c>
      <c r="H219" s="26">
        <f>BY_Demands_Drivers!$G$37*$M$19</f>
        <v>3.8390012296121885E-2</v>
      </c>
      <c r="I219" s="26">
        <f>BY_Demands_Drivers!$H$37*$M$19</f>
        <v>0.12476753996239637</v>
      </c>
      <c r="J219" s="26">
        <f>BY_Demands_Drivers!$I$37*$M$19</f>
        <v>8.0619025821856038E-2</v>
      </c>
    </row>
    <row r="220" spans="3:10">
      <c r="C220" s="206" t="str">
        <f t="shared" si="9"/>
        <v>Demand</v>
      </c>
      <c r="D220">
        <f>$L$20</f>
        <v>2027</v>
      </c>
      <c r="E220" t="s">
        <v>3</v>
      </c>
      <c r="F220" t="str">
        <f t="shared" si="10"/>
        <v>IXDTF</v>
      </c>
      <c r="G220" s="26">
        <f>BY_Demands_Drivers!$F$37*$M$20</f>
        <v>9.5975030740304834E-3</v>
      </c>
      <c r="H220" s="26">
        <f>BY_Demands_Drivers!$G$37*$M$20</f>
        <v>3.8390012296121885E-2</v>
      </c>
      <c r="I220" s="26">
        <f>BY_Demands_Drivers!$H$37*$M$20</f>
        <v>0.12476753996239637</v>
      </c>
      <c r="J220" s="26">
        <f>BY_Demands_Drivers!$I$37*$M$20</f>
        <v>8.0619025821856038E-2</v>
      </c>
    </row>
    <row r="221" spans="3:10">
      <c r="C221" s="206" t="str">
        <f t="shared" si="9"/>
        <v>Demand</v>
      </c>
      <c r="D221">
        <f>$L$21</f>
        <v>2028</v>
      </c>
      <c r="E221" t="s">
        <v>3</v>
      </c>
      <c r="F221" t="str">
        <f t="shared" si="10"/>
        <v>IXDTF</v>
      </c>
      <c r="G221" s="26">
        <f>BY_Demands_Drivers!$F$37*$M$21</f>
        <v>9.5975030740304834E-3</v>
      </c>
      <c r="H221" s="26">
        <f>BY_Demands_Drivers!$G$37*$M$21</f>
        <v>3.8390012296121885E-2</v>
      </c>
      <c r="I221" s="26">
        <f>BY_Demands_Drivers!$H$37*$M$21</f>
        <v>0.12476753996239637</v>
      </c>
      <c r="J221" s="26">
        <f>BY_Demands_Drivers!$I$37*$M$21</f>
        <v>8.0619025821856038E-2</v>
      </c>
    </row>
    <row r="222" spans="3:10">
      <c r="C222" s="206" t="str">
        <f t="shared" si="9"/>
        <v>Demand</v>
      </c>
      <c r="D222">
        <f>$L$22</f>
        <v>2029</v>
      </c>
      <c r="E222" t="s">
        <v>3</v>
      </c>
      <c r="F222" t="str">
        <f t="shared" si="10"/>
        <v>IXDTF</v>
      </c>
      <c r="G222" s="26">
        <f>BY_Demands_Drivers!$F$37*$M$22</f>
        <v>9.5975030740304834E-3</v>
      </c>
      <c r="H222" s="26">
        <f>BY_Demands_Drivers!$G$37*$M$22</f>
        <v>3.8390012296121885E-2</v>
      </c>
      <c r="I222" s="26">
        <f>BY_Demands_Drivers!$H$37*$M$22</f>
        <v>0.12476753996239637</v>
      </c>
      <c r="J222" s="26">
        <f>BY_Demands_Drivers!$I$37*$M$22</f>
        <v>8.0619025821856038E-2</v>
      </c>
    </row>
    <row r="223" spans="3:10">
      <c r="C223" s="206" t="str">
        <f t="shared" si="9"/>
        <v>Demand</v>
      </c>
      <c r="D223">
        <f>$L$23</f>
        <v>2030</v>
      </c>
      <c r="E223" t="s">
        <v>3</v>
      </c>
      <c r="F223" t="str">
        <f t="shared" si="10"/>
        <v>IXDTF</v>
      </c>
      <c r="G223" s="26">
        <f>BY_Demands_Drivers!$F$37*$M$23</f>
        <v>9.5975030740304834E-3</v>
      </c>
      <c r="H223" s="26">
        <f>BY_Demands_Drivers!$G$37*$M$23</f>
        <v>3.8390012296121885E-2</v>
      </c>
      <c r="I223" s="26">
        <f>BY_Demands_Drivers!$H$37*$M$23</f>
        <v>0.12476753996239637</v>
      </c>
      <c r="J223" s="26">
        <f>BY_Demands_Drivers!$I$37*$M$23</f>
        <v>8.0619025821856038E-2</v>
      </c>
    </row>
    <row r="224" spans="3:10">
      <c r="C224" s="206" t="str">
        <f t="shared" si="9"/>
        <v>Demand</v>
      </c>
      <c r="D224">
        <f>$L$24</f>
        <v>2031</v>
      </c>
      <c r="E224" t="s">
        <v>3</v>
      </c>
      <c r="F224" t="str">
        <f t="shared" si="10"/>
        <v>IXDTF</v>
      </c>
      <c r="G224" s="26">
        <f>BY_Demands_Drivers!$F$37*$M$24</f>
        <v>9.5975030740304834E-3</v>
      </c>
      <c r="H224" s="26">
        <f>BY_Demands_Drivers!$G$37*$M$24</f>
        <v>3.8390012296121885E-2</v>
      </c>
      <c r="I224" s="26">
        <f>BY_Demands_Drivers!$H$37*$M$24</f>
        <v>0.12476753996239637</v>
      </c>
      <c r="J224" s="26">
        <f>BY_Demands_Drivers!$I$37*$M$24</f>
        <v>8.0619025821856038E-2</v>
      </c>
    </row>
    <row r="225" spans="3:10">
      <c r="C225" s="206" t="str">
        <f t="shared" si="9"/>
        <v>Demand</v>
      </c>
      <c r="D225">
        <f>$L$25</f>
        <v>2032</v>
      </c>
      <c r="E225" t="s">
        <v>3</v>
      </c>
      <c r="F225" t="str">
        <f t="shared" si="10"/>
        <v>IXDTF</v>
      </c>
      <c r="G225" s="26">
        <f>BY_Demands_Drivers!$F$37*$M$25</f>
        <v>9.5975030740304834E-3</v>
      </c>
      <c r="H225" s="26">
        <f>BY_Demands_Drivers!$G$37*$M$25</f>
        <v>3.8390012296121885E-2</v>
      </c>
      <c r="I225" s="26">
        <f>BY_Demands_Drivers!$H$37*$M$25</f>
        <v>0.12476753996239637</v>
      </c>
      <c r="J225" s="26">
        <f>BY_Demands_Drivers!$I$37*$M$25</f>
        <v>8.0619025821856038E-2</v>
      </c>
    </row>
    <row r="226" spans="3:10">
      <c r="C226" s="206" t="str">
        <f t="shared" si="9"/>
        <v>Demand</v>
      </c>
      <c r="D226">
        <f>$L$26</f>
        <v>2033</v>
      </c>
      <c r="E226" t="s">
        <v>3</v>
      </c>
      <c r="F226" t="str">
        <f t="shared" si="10"/>
        <v>IXDTF</v>
      </c>
      <c r="G226" s="26">
        <f>BY_Demands_Drivers!$F$37*$M$26</f>
        <v>9.5975030740304834E-3</v>
      </c>
      <c r="H226" s="26">
        <f>BY_Demands_Drivers!$G$37*$M$26</f>
        <v>3.8390012296121885E-2</v>
      </c>
      <c r="I226" s="26">
        <f>BY_Demands_Drivers!$H$37*$M$26</f>
        <v>0.12476753996239637</v>
      </c>
      <c r="J226" s="26">
        <f>BY_Demands_Drivers!$I$37*$M$26</f>
        <v>8.0619025821856038E-2</v>
      </c>
    </row>
    <row r="227" spans="3:10">
      <c r="C227" s="206" t="str">
        <f t="shared" si="9"/>
        <v>Demand</v>
      </c>
      <c r="D227">
        <f>$L$27</f>
        <v>2034</v>
      </c>
      <c r="E227" t="s">
        <v>3</v>
      </c>
      <c r="F227" t="str">
        <f t="shared" si="10"/>
        <v>IXDTF</v>
      </c>
      <c r="G227" s="26">
        <f>BY_Demands_Drivers!$F$37*$M$27</f>
        <v>9.5975030740304834E-3</v>
      </c>
      <c r="H227" s="26">
        <f>BY_Demands_Drivers!$G$37*$M$27</f>
        <v>3.8390012296121885E-2</v>
      </c>
      <c r="I227" s="26">
        <f>BY_Demands_Drivers!$H$37*$M$27</f>
        <v>0.12476753996239637</v>
      </c>
      <c r="J227" s="26">
        <f>BY_Demands_Drivers!$I$37*$M$27</f>
        <v>8.0619025821856038E-2</v>
      </c>
    </row>
    <row r="228" spans="3:10">
      <c r="C228" s="206" t="str">
        <f t="shared" si="9"/>
        <v>Demand</v>
      </c>
      <c r="D228">
        <f>$L$28</f>
        <v>2035</v>
      </c>
      <c r="E228" t="s">
        <v>3</v>
      </c>
      <c r="F228" t="str">
        <f t="shared" si="10"/>
        <v>IXDTF</v>
      </c>
      <c r="G228" s="26">
        <f>BY_Demands_Drivers!$F$37*$M$28</f>
        <v>9.5975030740304834E-3</v>
      </c>
      <c r="H228" s="26">
        <f>BY_Demands_Drivers!$G$37*$M$28</f>
        <v>3.8390012296121885E-2</v>
      </c>
      <c r="I228" s="26">
        <f>BY_Demands_Drivers!$H$37*$M$28</f>
        <v>0.12476753996239637</v>
      </c>
      <c r="J228" s="26">
        <f>BY_Demands_Drivers!$I$37*$M$28</f>
        <v>8.0619025821856038E-2</v>
      </c>
    </row>
    <row r="229" spans="3:10">
      <c r="C229" s="206" t="str">
        <f t="shared" si="9"/>
        <v>Demand</v>
      </c>
      <c r="D229">
        <f>$L$29</f>
        <v>2036</v>
      </c>
      <c r="E229" t="s">
        <v>3</v>
      </c>
      <c r="F229" t="str">
        <f t="shared" si="10"/>
        <v>IXDTF</v>
      </c>
      <c r="G229" s="26">
        <f>BY_Demands_Drivers!$F$37*$M$29</f>
        <v>9.6813240615765996E-3</v>
      </c>
      <c r="H229" s="26">
        <f>BY_Demands_Drivers!$G$37*$M$29</f>
        <v>3.872529624630635E-2</v>
      </c>
      <c r="I229" s="26">
        <f>BY_Demands_Drivers!$H$37*$M$29</f>
        <v>0.12585721280049589</v>
      </c>
      <c r="J229" s="26">
        <f>BY_Demands_Drivers!$I$37*$M$29</f>
        <v>8.1323122117243421E-2</v>
      </c>
    </row>
    <row r="230" spans="3:10">
      <c r="C230" s="206" t="str">
        <f t="shared" si="9"/>
        <v>Demand</v>
      </c>
      <c r="D230">
        <f>$L$30</f>
        <v>2037</v>
      </c>
      <c r="E230" t="s">
        <v>3</v>
      </c>
      <c r="F230" t="str">
        <f t="shared" si="10"/>
        <v>IXDTF</v>
      </c>
      <c r="G230" s="26">
        <f>BY_Demands_Drivers!$F$37*$M$30</f>
        <v>9.7651450491227209E-3</v>
      </c>
      <c r="H230" s="26">
        <f>BY_Demands_Drivers!$G$37*$M$30</f>
        <v>3.9060580196490828E-2</v>
      </c>
      <c r="I230" s="26">
        <f>BY_Demands_Drivers!$H$37*$M$30</f>
        <v>0.12694688563859546</v>
      </c>
      <c r="J230" s="26">
        <f>BY_Demands_Drivers!$I$37*$M$30</f>
        <v>8.2027218412630831E-2</v>
      </c>
    </row>
    <row r="231" spans="3:10">
      <c r="C231" s="206" t="str">
        <f t="shared" si="9"/>
        <v>Demand</v>
      </c>
      <c r="D231">
        <f>$L$31</f>
        <v>2038</v>
      </c>
      <c r="E231" t="s">
        <v>3</v>
      </c>
      <c r="F231" t="str">
        <f t="shared" si="10"/>
        <v>IXDTF</v>
      </c>
      <c r="G231" s="26">
        <f>BY_Demands_Drivers!$F$37*$M$31</f>
        <v>9.8489660366688353E-3</v>
      </c>
      <c r="H231" s="26">
        <f>BY_Demands_Drivers!$G$37*$M$31</f>
        <v>3.9395864146675293E-2</v>
      </c>
      <c r="I231" s="26">
        <f>BY_Demands_Drivers!$H$37*$M$31</f>
        <v>0.12803655847669496</v>
      </c>
      <c r="J231" s="26">
        <f>BY_Demands_Drivers!$I$37*$M$31</f>
        <v>8.27313147080182E-2</v>
      </c>
    </row>
    <row r="232" spans="3:10">
      <c r="C232" s="206" t="str">
        <f t="shared" si="9"/>
        <v>Demand</v>
      </c>
      <c r="D232">
        <f>$L$32</f>
        <v>2039</v>
      </c>
      <c r="E232" t="s">
        <v>3</v>
      </c>
      <c r="F232" t="str">
        <f t="shared" si="10"/>
        <v>IXDTF</v>
      </c>
      <c r="G232" s="26">
        <f>BY_Demands_Drivers!$F$37*$M$32</f>
        <v>9.9327870242149549E-3</v>
      </c>
      <c r="H232" s="26">
        <f>BY_Demands_Drivers!$G$37*$M$32</f>
        <v>3.9731148096859764E-2</v>
      </c>
      <c r="I232" s="26">
        <f>BY_Demands_Drivers!$H$37*$M$32</f>
        <v>0.1291262313147945</v>
      </c>
      <c r="J232" s="26">
        <f>BY_Demands_Drivers!$I$37*$M$32</f>
        <v>8.3435411003405596E-2</v>
      </c>
    </row>
    <row r="233" spans="3:10">
      <c r="C233" s="206" t="str">
        <f t="shared" si="9"/>
        <v>Demand</v>
      </c>
      <c r="D233">
        <f>$L$33</f>
        <v>2040</v>
      </c>
      <c r="E233" t="s">
        <v>3</v>
      </c>
      <c r="F233" t="str">
        <f t="shared" si="10"/>
        <v>IXDTF</v>
      </c>
      <c r="G233" s="26">
        <f>BY_Demands_Drivers!$F$37*$M$33</f>
        <v>1.0016608011761071E-2</v>
      </c>
      <c r="H233" s="26">
        <f>BY_Demands_Drivers!$G$37*$M$33</f>
        <v>4.0066432047044236E-2</v>
      </c>
      <c r="I233" s="26">
        <f>BY_Demands_Drivers!$H$37*$M$33</f>
        <v>0.13021590415289402</v>
      </c>
      <c r="J233" s="26">
        <f>BY_Demands_Drivers!$I$37*$M$33</f>
        <v>8.4139507298792979E-2</v>
      </c>
    </row>
    <row r="234" spans="3:10">
      <c r="C234" s="206" t="str">
        <f t="shared" si="9"/>
        <v>Demand</v>
      </c>
      <c r="D234">
        <f>$L$34</f>
        <v>2041</v>
      </c>
      <c r="E234" t="s">
        <v>3</v>
      </c>
      <c r="F234" t="str">
        <f t="shared" si="10"/>
        <v>IXDTF</v>
      </c>
      <c r="G234" s="26">
        <f>BY_Demands_Drivers!$F$37*$M$34</f>
        <v>1.0024990110515684E-2</v>
      </c>
      <c r="H234" s="26">
        <f>BY_Demands_Drivers!$G$37*$M$34</f>
        <v>4.0099960442062682E-2</v>
      </c>
      <c r="I234" s="26">
        <f>BY_Demands_Drivers!$H$37*$M$34</f>
        <v>0.13032487143670399</v>
      </c>
      <c r="J234" s="26">
        <f>BY_Demands_Drivers!$I$37*$M$34</f>
        <v>8.4209916928331727E-2</v>
      </c>
    </row>
    <row r="235" spans="3:10">
      <c r="C235" s="206" t="str">
        <f t="shared" si="9"/>
        <v>Demand</v>
      </c>
      <c r="D235">
        <f>$L$35</f>
        <v>2042</v>
      </c>
      <c r="E235" t="s">
        <v>3</v>
      </c>
      <c r="F235" t="str">
        <f t="shared" si="10"/>
        <v>IXDTF</v>
      </c>
      <c r="G235" s="26">
        <f>BY_Demands_Drivers!$F$37*$M$35</f>
        <v>1.0033372209270298E-2</v>
      </c>
      <c r="H235" s="26">
        <f>BY_Demands_Drivers!$G$37*$M$35</f>
        <v>4.0133488837081135E-2</v>
      </c>
      <c r="I235" s="26">
        <f>BY_Demands_Drivers!$H$37*$M$35</f>
        <v>0.13043383872051395</v>
      </c>
      <c r="J235" s="26">
        <f>BY_Demands_Drivers!$I$37*$M$35</f>
        <v>8.4280326557870475E-2</v>
      </c>
    </row>
    <row r="236" spans="3:10">
      <c r="C236" s="206" t="str">
        <f t="shared" si="9"/>
        <v>Demand</v>
      </c>
      <c r="D236">
        <f>$L$36</f>
        <v>2043</v>
      </c>
      <c r="E236" t="s">
        <v>3</v>
      </c>
      <c r="F236" t="str">
        <f t="shared" si="10"/>
        <v>IXDTF</v>
      </c>
      <c r="G236" s="26">
        <f>BY_Demands_Drivers!$F$37*$M$36</f>
        <v>1.0041754308024906E-2</v>
      </c>
      <c r="H236" s="26">
        <f>BY_Demands_Drivers!$G$37*$M$36</f>
        <v>4.0167017232099575E-2</v>
      </c>
      <c r="I236" s="26">
        <f>BY_Demands_Drivers!$H$37*$M$36</f>
        <v>0.13054280600432389</v>
      </c>
      <c r="J236" s="26">
        <f>BY_Demands_Drivers!$I$37*$M$36</f>
        <v>8.4350736187409195E-2</v>
      </c>
    </row>
    <row r="237" spans="3:10">
      <c r="C237" s="206" t="str">
        <f t="shared" si="9"/>
        <v>Demand</v>
      </c>
      <c r="D237">
        <f>$L$37</f>
        <v>2044</v>
      </c>
      <c r="E237" t="s">
        <v>3</v>
      </c>
      <c r="F237" t="str">
        <f t="shared" si="10"/>
        <v>IXDTF</v>
      </c>
      <c r="G237" s="26">
        <f>BY_Demands_Drivers!$F$37*$M$37</f>
        <v>1.0050136406779519E-2</v>
      </c>
      <c r="H237" s="26">
        <f>BY_Demands_Drivers!$G$37*$M$37</f>
        <v>4.0200545627118028E-2</v>
      </c>
      <c r="I237" s="26">
        <f>BY_Demands_Drivers!$H$37*$M$37</f>
        <v>0.13065177328813385</v>
      </c>
      <c r="J237" s="26">
        <f>BY_Demands_Drivers!$I$37*$M$37</f>
        <v>8.4421145816947943E-2</v>
      </c>
    </row>
    <row r="238" spans="3:10">
      <c r="C238" s="206" t="str">
        <f t="shared" si="9"/>
        <v>Demand</v>
      </c>
      <c r="D238">
        <f>$L$38</f>
        <v>2045</v>
      </c>
      <c r="E238" t="s">
        <v>3</v>
      </c>
      <c r="F238" t="str">
        <f t="shared" si="10"/>
        <v>IXDTF</v>
      </c>
      <c r="G238" s="26">
        <f>BY_Demands_Drivers!$F$37*$M$38</f>
        <v>1.0058518505534133E-2</v>
      </c>
      <c r="H238" s="26">
        <f>BY_Demands_Drivers!$G$37*$M$38</f>
        <v>4.0234074022136475E-2</v>
      </c>
      <c r="I238" s="26">
        <f>BY_Demands_Drivers!$H$37*$M$38</f>
        <v>0.13076074057194381</v>
      </c>
      <c r="J238" s="26">
        <f>BY_Demands_Drivers!$I$37*$M$38</f>
        <v>8.4491555446486691E-2</v>
      </c>
    </row>
    <row r="239" spans="3:10">
      <c r="C239" s="206" t="str">
        <f t="shared" si="9"/>
        <v>Demand</v>
      </c>
      <c r="D239">
        <f>$L$39</f>
        <v>2046</v>
      </c>
      <c r="E239" t="s">
        <v>3</v>
      </c>
      <c r="F239" t="str">
        <f t="shared" si="10"/>
        <v>IXDTF</v>
      </c>
      <c r="G239" s="26">
        <f>BY_Demands_Drivers!$F$37*$M$39</f>
        <v>1.0058518505534133E-2</v>
      </c>
      <c r="H239" s="26">
        <f>BY_Demands_Drivers!$G$37*$M$39</f>
        <v>4.0234074022136475E-2</v>
      </c>
      <c r="I239" s="26">
        <f>BY_Demands_Drivers!$H$37*$M$39</f>
        <v>0.13076074057194381</v>
      </c>
      <c r="J239" s="26">
        <f>BY_Demands_Drivers!$I$37*$M$39</f>
        <v>8.4491555446486691E-2</v>
      </c>
    </row>
    <row r="240" spans="3:10">
      <c r="C240" s="206" t="str">
        <f t="shared" si="9"/>
        <v>Demand</v>
      </c>
      <c r="D240">
        <f>$L$40</f>
        <v>2047</v>
      </c>
      <c r="E240" t="s">
        <v>3</v>
      </c>
      <c r="F240" t="str">
        <f t="shared" si="10"/>
        <v>IXDTF</v>
      </c>
      <c r="G240" s="26">
        <f>BY_Demands_Drivers!$F$37*$M$40</f>
        <v>1.0058518505534133E-2</v>
      </c>
      <c r="H240" s="26">
        <f>BY_Demands_Drivers!$G$37*$M$40</f>
        <v>4.0234074022136475E-2</v>
      </c>
      <c r="I240" s="26">
        <f>BY_Demands_Drivers!$H$37*$M$40</f>
        <v>0.13076074057194381</v>
      </c>
      <c r="J240" s="26">
        <f>BY_Demands_Drivers!$I$37*$M$40</f>
        <v>8.4491555446486691E-2</v>
      </c>
    </row>
    <row r="241" spans="3:10">
      <c r="C241" s="206" t="str">
        <f t="shared" si="9"/>
        <v>Demand</v>
      </c>
      <c r="D241">
        <f>$L$41</f>
        <v>2048</v>
      </c>
      <c r="E241" t="s">
        <v>3</v>
      </c>
      <c r="F241" t="str">
        <f t="shared" si="10"/>
        <v>IXDTF</v>
      </c>
      <c r="G241" s="26">
        <f>BY_Demands_Drivers!$F$37*$M$41</f>
        <v>1.0058518505534133E-2</v>
      </c>
      <c r="H241" s="26">
        <f>BY_Demands_Drivers!$G$37*$M$41</f>
        <v>4.0234074022136475E-2</v>
      </c>
      <c r="I241" s="26">
        <f>BY_Demands_Drivers!$H$37*$M$41</f>
        <v>0.13076074057194381</v>
      </c>
      <c r="J241" s="26">
        <f>BY_Demands_Drivers!$I$37*$M$41</f>
        <v>8.4491555446486691E-2</v>
      </c>
    </row>
    <row r="242" spans="3:10">
      <c r="C242" s="206" t="str">
        <f t="shared" si="9"/>
        <v>Demand</v>
      </c>
      <c r="D242">
        <f>$L$42</f>
        <v>2049</v>
      </c>
      <c r="E242" t="s">
        <v>3</v>
      </c>
      <c r="F242" t="str">
        <f t="shared" si="10"/>
        <v>IXDTF</v>
      </c>
      <c r="G242" s="26">
        <f>BY_Demands_Drivers!$F$37*$M$42</f>
        <v>1.0058518505534133E-2</v>
      </c>
      <c r="H242" s="26">
        <f>BY_Demands_Drivers!$G$37*$M$42</f>
        <v>4.0234074022136475E-2</v>
      </c>
      <c r="I242" s="26">
        <f>BY_Demands_Drivers!$H$37*$M$42</f>
        <v>0.13076074057194381</v>
      </c>
      <c r="J242" s="26">
        <f>BY_Demands_Drivers!$I$37*$M$42</f>
        <v>8.4491555446486691E-2</v>
      </c>
    </row>
    <row r="243" spans="3:10">
      <c r="C243" s="206" t="str">
        <f t="shared" si="9"/>
        <v>Demand</v>
      </c>
      <c r="D243" s="23">
        <f>$L$43</f>
        <v>2050</v>
      </c>
      <c r="E243" s="23" t="s">
        <v>3</v>
      </c>
      <c r="F243" t="str">
        <f t="shared" si="10"/>
        <v>IXDTF</v>
      </c>
      <c r="G243" s="44">
        <f>BY_Demands_Drivers!$F$37*$M$43</f>
        <v>1.0058518505534133E-2</v>
      </c>
      <c r="H243" s="44">
        <f>BY_Demands_Drivers!$G$37*$M$43</f>
        <v>4.0234074022136475E-2</v>
      </c>
      <c r="I243" s="44">
        <f>BY_Demands_Drivers!$H$37*$M$43</f>
        <v>0.13076074057194381</v>
      </c>
      <c r="J243" s="44">
        <f>BY_Demands_Drivers!$I$37*$M$43</f>
        <v>8.4491555446486691E-2</v>
      </c>
    </row>
    <row r="244" spans="3:10">
      <c r="C244" s="206" t="str">
        <f t="shared" si="9"/>
        <v>\I:</v>
      </c>
      <c r="D244">
        <f>$L$4</f>
        <v>2011</v>
      </c>
      <c r="E244" t="s">
        <v>3</v>
      </c>
      <c r="F244" s="25" t="str">
        <f>BY_Demands_Drivers!$J$38</f>
        <v>IXDFL</v>
      </c>
      <c r="G244" s="26">
        <f>BY_Demands_Drivers!$F$38*$M$4</f>
        <v>0</v>
      </c>
      <c r="H244" s="26">
        <f>BY_Demands_Drivers!$G$38*$M$4</f>
        <v>0</v>
      </c>
      <c r="I244" s="26">
        <f>BY_Demands_Drivers!$H$38*$M$4</f>
        <v>0</v>
      </c>
      <c r="J244" s="26">
        <f>BY_Demands_Drivers!$I$38*$M$4</f>
        <v>0</v>
      </c>
    </row>
    <row r="245" spans="3:10">
      <c r="C245" s="206" t="str">
        <f t="shared" si="9"/>
        <v>\I:</v>
      </c>
      <c r="D245">
        <f>$L$5</f>
        <v>2012</v>
      </c>
      <c r="E245" t="s">
        <v>3</v>
      </c>
      <c r="F245" s="24" t="str">
        <f>$F$244</f>
        <v>IXDFL</v>
      </c>
      <c r="G245" s="26">
        <f>BY_Demands_Drivers!$F$38*$M$5</f>
        <v>0</v>
      </c>
      <c r="H245" s="26">
        <f>BY_Demands_Drivers!$G$38*$M$5</f>
        <v>0</v>
      </c>
      <c r="I245" s="26">
        <f>BY_Demands_Drivers!$H$38*$M$5</f>
        <v>0</v>
      </c>
      <c r="J245" s="26">
        <f>BY_Demands_Drivers!$I$38*$M$5</f>
        <v>0</v>
      </c>
    </row>
    <row r="246" spans="3:10">
      <c r="C246" s="206" t="str">
        <f t="shared" si="9"/>
        <v>\I:</v>
      </c>
      <c r="D246">
        <f>$L$6</f>
        <v>2013</v>
      </c>
      <c r="E246" t="s">
        <v>3</v>
      </c>
      <c r="F246" s="24" t="str">
        <f t="shared" ref="F246:F283" si="11">$F$244</f>
        <v>IXDFL</v>
      </c>
      <c r="G246" s="26">
        <f>BY_Demands_Drivers!$F$38*$M$6</f>
        <v>0</v>
      </c>
      <c r="H246" s="26">
        <f>BY_Demands_Drivers!$G$38*$M$6</f>
        <v>0</v>
      </c>
      <c r="I246" s="26">
        <f>BY_Demands_Drivers!$H$38*$M$6</f>
        <v>0</v>
      </c>
      <c r="J246" s="26">
        <f>BY_Demands_Drivers!$I$38*$M$6</f>
        <v>0</v>
      </c>
    </row>
    <row r="247" spans="3:10">
      <c r="C247" s="206" t="str">
        <f t="shared" si="9"/>
        <v>\I:</v>
      </c>
      <c r="D247">
        <f>$L$7</f>
        <v>2014</v>
      </c>
      <c r="E247" t="s">
        <v>3</v>
      </c>
      <c r="F247" s="24" t="str">
        <f t="shared" si="11"/>
        <v>IXDFL</v>
      </c>
      <c r="G247" s="26">
        <f>BY_Demands_Drivers!$F$38*$M$7</f>
        <v>0</v>
      </c>
      <c r="H247" s="26">
        <f>BY_Demands_Drivers!$G$38*$M$7</f>
        <v>0</v>
      </c>
      <c r="I247" s="26">
        <f>BY_Demands_Drivers!$H$38*$M$7</f>
        <v>0</v>
      </c>
      <c r="J247" s="26">
        <f>BY_Demands_Drivers!$I$38*$M$7</f>
        <v>0</v>
      </c>
    </row>
    <row r="248" spans="3:10">
      <c r="C248" s="206" t="str">
        <f t="shared" si="9"/>
        <v>\I:</v>
      </c>
      <c r="D248">
        <f>$L$8</f>
        <v>2015</v>
      </c>
      <c r="E248" t="s">
        <v>3</v>
      </c>
      <c r="F248" s="24" t="str">
        <f t="shared" si="11"/>
        <v>IXDFL</v>
      </c>
      <c r="G248" s="26">
        <f>BY_Demands_Drivers!$F$38*$M$8</f>
        <v>0</v>
      </c>
      <c r="H248" s="26">
        <f>BY_Demands_Drivers!$G$38*$M$8</f>
        <v>0</v>
      </c>
      <c r="I248" s="26">
        <f>BY_Demands_Drivers!$H$38*$M$8</f>
        <v>0</v>
      </c>
      <c r="J248" s="26">
        <f>BY_Demands_Drivers!$I$38*$M$8</f>
        <v>0</v>
      </c>
    </row>
    <row r="249" spans="3:10">
      <c r="C249" s="206" t="str">
        <f t="shared" si="9"/>
        <v>\I:</v>
      </c>
      <c r="D249">
        <f>$L$9</f>
        <v>2016</v>
      </c>
      <c r="E249" t="s">
        <v>3</v>
      </c>
      <c r="F249" s="24" t="str">
        <f t="shared" si="11"/>
        <v>IXDFL</v>
      </c>
      <c r="G249" s="26">
        <f>BY_Demands_Drivers!$F$38*$M$9</f>
        <v>0</v>
      </c>
      <c r="H249" s="26">
        <f>BY_Demands_Drivers!$G$38*$M$9</f>
        <v>0</v>
      </c>
      <c r="I249" s="26">
        <f>BY_Demands_Drivers!$H$38*$M$9</f>
        <v>0</v>
      </c>
      <c r="J249" s="26">
        <f>BY_Demands_Drivers!$I$38*$M$9</f>
        <v>0</v>
      </c>
    </row>
    <row r="250" spans="3:10">
      <c r="C250" s="206" t="str">
        <f t="shared" si="9"/>
        <v>\I:</v>
      </c>
      <c r="D250">
        <f>$L$10</f>
        <v>2017</v>
      </c>
      <c r="E250" t="s">
        <v>3</v>
      </c>
      <c r="F250" s="24" t="str">
        <f t="shared" si="11"/>
        <v>IXDFL</v>
      </c>
      <c r="G250" s="26">
        <f>BY_Demands_Drivers!$F$38*$M$10</f>
        <v>0</v>
      </c>
      <c r="H250" s="26">
        <f>BY_Demands_Drivers!$G$38*$M$10</f>
        <v>0</v>
      </c>
      <c r="I250" s="26">
        <f>BY_Demands_Drivers!$H$38*$M$10</f>
        <v>0</v>
      </c>
      <c r="J250" s="26">
        <f>BY_Demands_Drivers!$I$38*$M$10</f>
        <v>0</v>
      </c>
    </row>
    <row r="251" spans="3:10">
      <c r="C251" s="206" t="str">
        <f t="shared" si="9"/>
        <v>\I:</v>
      </c>
      <c r="D251">
        <f>$L$11</f>
        <v>2018</v>
      </c>
      <c r="E251" t="s">
        <v>3</v>
      </c>
      <c r="F251" s="24" t="str">
        <f t="shared" si="11"/>
        <v>IXDFL</v>
      </c>
      <c r="G251" s="26">
        <f>BY_Demands_Drivers!$F$38*$M$11</f>
        <v>0</v>
      </c>
      <c r="H251" s="26">
        <f>BY_Demands_Drivers!$G$38*$M$11</f>
        <v>0</v>
      </c>
      <c r="I251" s="26">
        <f>BY_Demands_Drivers!$H$38*$M$11</f>
        <v>0</v>
      </c>
      <c r="J251" s="26">
        <f>BY_Demands_Drivers!$I$38*$M$11</f>
        <v>0</v>
      </c>
    </row>
    <row r="252" spans="3:10">
      <c r="C252" s="206" t="str">
        <f t="shared" si="9"/>
        <v>\I:</v>
      </c>
      <c r="D252">
        <f>$L$12</f>
        <v>2019</v>
      </c>
      <c r="E252" t="s">
        <v>3</v>
      </c>
      <c r="F252" s="24" t="str">
        <f t="shared" si="11"/>
        <v>IXDFL</v>
      </c>
      <c r="G252" s="43">
        <f>BY_Demands_Drivers!$F$38*$M$12</f>
        <v>0</v>
      </c>
      <c r="H252" s="43">
        <f>BY_Demands_Drivers!$G$38*$M$12</f>
        <v>0</v>
      </c>
      <c r="I252" s="43">
        <f>BY_Demands_Drivers!$H$38*$M$12</f>
        <v>0</v>
      </c>
      <c r="J252" s="43">
        <f>BY_Demands_Drivers!$I$38*$M$12</f>
        <v>0</v>
      </c>
    </row>
    <row r="253" spans="3:10">
      <c r="C253" s="206" t="str">
        <f t="shared" si="9"/>
        <v>\I:</v>
      </c>
      <c r="D253">
        <f>$L$13</f>
        <v>2020</v>
      </c>
      <c r="E253" t="s">
        <v>3</v>
      </c>
      <c r="F253" s="24" t="str">
        <f t="shared" si="11"/>
        <v>IXDFL</v>
      </c>
      <c r="G253" s="43">
        <f>BY_Demands_Drivers!$F$38*$M$13</f>
        <v>0</v>
      </c>
      <c r="H253" s="43">
        <f>BY_Demands_Drivers!$G$38*$M$13</f>
        <v>0</v>
      </c>
      <c r="I253" s="43">
        <f>BY_Demands_Drivers!$H$38*$M$13</f>
        <v>0</v>
      </c>
      <c r="J253" s="43">
        <f>BY_Demands_Drivers!$I$38*$M$13</f>
        <v>0</v>
      </c>
    </row>
    <row r="254" spans="3:10">
      <c r="C254" s="206" t="str">
        <f t="shared" si="9"/>
        <v>\I:</v>
      </c>
      <c r="D254">
        <f>$L$14</f>
        <v>2021</v>
      </c>
      <c r="E254" t="s">
        <v>3</v>
      </c>
      <c r="F254" s="24" t="str">
        <f t="shared" si="11"/>
        <v>IXDFL</v>
      </c>
      <c r="G254" s="43">
        <f>BY_Demands_Drivers!$F$38*$M$14</f>
        <v>0</v>
      </c>
      <c r="H254" s="43">
        <f>BY_Demands_Drivers!$G$38*$M$14</f>
        <v>0</v>
      </c>
      <c r="I254" s="43">
        <f>BY_Demands_Drivers!$H$38*$M$14</f>
        <v>0</v>
      </c>
      <c r="J254" s="43">
        <f>BY_Demands_Drivers!$I$38*$M$14</f>
        <v>0</v>
      </c>
    </row>
    <row r="255" spans="3:10">
      <c r="C255" s="206" t="str">
        <f t="shared" si="9"/>
        <v>\I:</v>
      </c>
      <c r="D255">
        <f>$L$15</f>
        <v>2022</v>
      </c>
      <c r="E255" t="s">
        <v>3</v>
      </c>
      <c r="F255" s="24" t="str">
        <f t="shared" si="11"/>
        <v>IXDFL</v>
      </c>
      <c r="G255" s="43">
        <f>BY_Demands_Drivers!$F$38*$M$15</f>
        <v>0</v>
      </c>
      <c r="H255" s="43">
        <f>BY_Demands_Drivers!$G$38*$M$15</f>
        <v>0</v>
      </c>
      <c r="I255" s="43">
        <f>BY_Demands_Drivers!$H$38*$M$15</f>
        <v>0</v>
      </c>
      <c r="J255" s="43">
        <f>BY_Demands_Drivers!$I$38*$M$15</f>
        <v>0</v>
      </c>
    </row>
    <row r="256" spans="3:10">
      <c r="C256" s="206" t="str">
        <f t="shared" si="9"/>
        <v>\I:</v>
      </c>
      <c r="D256">
        <f>$L$16</f>
        <v>2023</v>
      </c>
      <c r="E256" t="s">
        <v>3</v>
      </c>
      <c r="F256" s="24" t="str">
        <f t="shared" si="11"/>
        <v>IXDFL</v>
      </c>
      <c r="G256" s="43">
        <f>BY_Demands_Drivers!$F$38*$M$16</f>
        <v>0</v>
      </c>
      <c r="H256" s="43">
        <f>BY_Demands_Drivers!$G$38*$M$16</f>
        <v>0</v>
      </c>
      <c r="I256" s="43">
        <f>BY_Demands_Drivers!$H$38*$M$16</f>
        <v>0</v>
      </c>
      <c r="J256" s="43">
        <f>BY_Demands_Drivers!$I$38*$M$16</f>
        <v>0</v>
      </c>
    </row>
    <row r="257" spans="3:10">
      <c r="C257" s="206" t="str">
        <f t="shared" si="9"/>
        <v>\I:</v>
      </c>
      <c r="D257">
        <f>$L$17</f>
        <v>2024</v>
      </c>
      <c r="E257" t="s">
        <v>3</v>
      </c>
      <c r="F257" s="24" t="str">
        <f t="shared" si="11"/>
        <v>IXDFL</v>
      </c>
      <c r="G257" s="26">
        <f>BY_Demands_Drivers!$F$38*$M$17</f>
        <v>0</v>
      </c>
      <c r="H257" s="26">
        <f>BY_Demands_Drivers!$G$38*$M$17</f>
        <v>0</v>
      </c>
      <c r="I257" s="26">
        <f>BY_Demands_Drivers!$H$38*$M$17</f>
        <v>0</v>
      </c>
      <c r="J257" s="26">
        <f>BY_Demands_Drivers!$I$38*$M$17</f>
        <v>0</v>
      </c>
    </row>
    <row r="258" spans="3:10">
      <c r="C258" s="206" t="str">
        <f t="shared" si="9"/>
        <v>\I:</v>
      </c>
      <c r="D258">
        <f>$L$18</f>
        <v>2025</v>
      </c>
      <c r="E258" t="s">
        <v>3</v>
      </c>
      <c r="F258" s="24" t="str">
        <f t="shared" si="11"/>
        <v>IXDFL</v>
      </c>
      <c r="G258" s="26">
        <f>BY_Demands_Drivers!$F$38*$M$18</f>
        <v>0</v>
      </c>
      <c r="H258" s="26">
        <f>BY_Demands_Drivers!$G$38*$M$18</f>
        <v>0</v>
      </c>
      <c r="I258" s="26">
        <f>BY_Demands_Drivers!$H$38*$M$18</f>
        <v>0</v>
      </c>
      <c r="J258" s="26">
        <f>BY_Demands_Drivers!$I$38*$M$18</f>
        <v>0</v>
      </c>
    </row>
    <row r="259" spans="3:10">
      <c r="C259" s="206" t="str">
        <f t="shared" si="9"/>
        <v>\I:</v>
      </c>
      <c r="D259">
        <f>$L$19</f>
        <v>2026</v>
      </c>
      <c r="E259" t="s">
        <v>3</v>
      </c>
      <c r="F259" s="24" t="str">
        <f t="shared" si="11"/>
        <v>IXDFL</v>
      </c>
      <c r="G259" s="26">
        <f>BY_Demands_Drivers!$F$38*$M$19</f>
        <v>0</v>
      </c>
      <c r="H259" s="26">
        <f>BY_Demands_Drivers!$G$38*$M$19</f>
        <v>0</v>
      </c>
      <c r="I259" s="26">
        <f>BY_Demands_Drivers!$H$38*$M$19</f>
        <v>0</v>
      </c>
      <c r="J259" s="26">
        <f>BY_Demands_Drivers!$I$38*$M$19</f>
        <v>0</v>
      </c>
    </row>
    <row r="260" spans="3:10">
      <c r="C260" s="206" t="str">
        <f t="shared" si="9"/>
        <v>\I:</v>
      </c>
      <c r="D260">
        <f>$L$20</f>
        <v>2027</v>
      </c>
      <c r="E260" t="s">
        <v>3</v>
      </c>
      <c r="F260" s="24" t="str">
        <f t="shared" si="11"/>
        <v>IXDFL</v>
      </c>
      <c r="G260" s="26">
        <f>BY_Demands_Drivers!$F$38*$M$20</f>
        <v>0</v>
      </c>
      <c r="H260" s="26">
        <f>BY_Demands_Drivers!$G$38*$M$20</f>
        <v>0</v>
      </c>
      <c r="I260" s="26">
        <f>BY_Demands_Drivers!$H$38*$M$20</f>
        <v>0</v>
      </c>
      <c r="J260" s="26">
        <f>BY_Demands_Drivers!$I$38*$M$20</f>
        <v>0</v>
      </c>
    </row>
    <row r="261" spans="3:10">
      <c r="C261" s="206" t="str">
        <f t="shared" ref="C261:C283" si="12">IF(SUM(G261:J261)&gt;0,"Demand","\I:")</f>
        <v>\I:</v>
      </c>
      <c r="D261">
        <f>$L$21</f>
        <v>2028</v>
      </c>
      <c r="E261" t="s">
        <v>3</v>
      </c>
      <c r="F261" s="24" t="str">
        <f t="shared" si="11"/>
        <v>IXDFL</v>
      </c>
      <c r="G261" s="26">
        <f>BY_Demands_Drivers!$F$38*$M$21</f>
        <v>0</v>
      </c>
      <c r="H261" s="26">
        <f>BY_Demands_Drivers!$G$38*$M$21</f>
        <v>0</v>
      </c>
      <c r="I261" s="26">
        <f>BY_Demands_Drivers!$H$38*$M$21</f>
        <v>0</v>
      </c>
      <c r="J261" s="26">
        <f>BY_Demands_Drivers!$I$38*$M$21</f>
        <v>0</v>
      </c>
    </row>
    <row r="262" spans="3:10">
      <c r="C262" s="206" t="str">
        <f t="shared" si="12"/>
        <v>\I:</v>
      </c>
      <c r="D262">
        <f>$L$22</f>
        <v>2029</v>
      </c>
      <c r="E262" t="s">
        <v>3</v>
      </c>
      <c r="F262" s="24" t="str">
        <f t="shared" si="11"/>
        <v>IXDFL</v>
      </c>
      <c r="G262" s="26">
        <f>BY_Demands_Drivers!$F$38*$M$22</f>
        <v>0</v>
      </c>
      <c r="H262" s="26">
        <f>BY_Demands_Drivers!$G$38*$M$22</f>
        <v>0</v>
      </c>
      <c r="I262" s="26">
        <f>BY_Demands_Drivers!$H$38*$M$22</f>
        <v>0</v>
      </c>
      <c r="J262" s="26">
        <f>BY_Demands_Drivers!$I$38*$M$22</f>
        <v>0</v>
      </c>
    </row>
    <row r="263" spans="3:10">
      <c r="C263" s="206" t="str">
        <f t="shared" si="12"/>
        <v>\I:</v>
      </c>
      <c r="D263">
        <f>$L$23</f>
        <v>2030</v>
      </c>
      <c r="E263" t="s">
        <v>3</v>
      </c>
      <c r="F263" s="24" t="str">
        <f t="shared" si="11"/>
        <v>IXDFL</v>
      </c>
      <c r="G263" s="26">
        <f>BY_Demands_Drivers!$F$38*$M$23</f>
        <v>0</v>
      </c>
      <c r="H263" s="26">
        <f>BY_Demands_Drivers!$G$38*$M$23</f>
        <v>0</v>
      </c>
      <c r="I263" s="26">
        <f>BY_Demands_Drivers!$H$38*$M$23</f>
        <v>0</v>
      </c>
      <c r="J263" s="26">
        <f>BY_Demands_Drivers!$I$38*$M$23</f>
        <v>0</v>
      </c>
    </row>
    <row r="264" spans="3:10">
      <c r="C264" s="206" t="str">
        <f t="shared" si="12"/>
        <v>\I:</v>
      </c>
      <c r="D264">
        <f>$L$24</f>
        <v>2031</v>
      </c>
      <c r="E264" t="s">
        <v>3</v>
      </c>
      <c r="F264" s="24" t="str">
        <f t="shared" si="11"/>
        <v>IXDFL</v>
      </c>
      <c r="G264" s="26">
        <f>BY_Demands_Drivers!$F$38*$M$24</f>
        <v>0</v>
      </c>
      <c r="H264" s="26">
        <f>BY_Demands_Drivers!$G$38*$M$24</f>
        <v>0</v>
      </c>
      <c r="I264" s="26">
        <f>BY_Demands_Drivers!$H$38*$M$24</f>
        <v>0</v>
      </c>
      <c r="J264" s="26">
        <f>BY_Demands_Drivers!$I$38*$M$24</f>
        <v>0</v>
      </c>
    </row>
    <row r="265" spans="3:10">
      <c r="C265" s="206" t="str">
        <f t="shared" si="12"/>
        <v>\I:</v>
      </c>
      <c r="D265">
        <f>$L$25</f>
        <v>2032</v>
      </c>
      <c r="E265" t="s">
        <v>3</v>
      </c>
      <c r="F265" s="24" t="str">
        <f t="shared" si="11"/>
        <v>IXDFL</v>
      </c>
      <c r="G265" s="26">
        <f>BY_Demands_Drivers!$F$38*$M$25</f>
        <v>0</v>
      </c>
      <c r="H265" s="26">
        <f>BY_Demands_Drivers!$G$38*$M$25</f>
        <v>0</v>
      </c>
      <c r="I265" s="26">
        <f>BY_Demands_Drivers!$H$38*$M$25</f>
        <v>0</v>
      </c>
      <c r="J265" s="26">
        <f>BY_Demands_Drivers!$I$38*$M$25</f>
        <v>0</v>
      </c>
    </row>
    <row r="266" spans="3:10">
      <c r="C266" s="206" t="str">
        <f t="shared" si="12"/>
        <v>\I:</v>
      </c>
      <c r="D266">
        <f>$L$26</f>
        <v>2033</v>
      </c>
      <c r="E266" t="s">
        <v>3</v>
      </c>
      <c r="F266" s="24" t="str">
        <f t="shared" si="11"/>
        <v>IXDFL</v>
      </c>
      <c r="G266" s="26">
        <f>BY_Demands_Drivers!$F$38*$M$26</f>
        <v>0</v>
      </c>
      <c r="H266" s="26">
        <f>BY_Demands_Drivers!$G$38*$M$26</f>
        <v>0</v>
      </c>
      <c r="I266" s="26">
        <f>BY_Demands_Drivers!$H$38*$M$26</f>
        <v>0</v>
      </c>
      <c r="J266" s="26">
        <f>BY_Demands_Drivers!$I$38*$M$26</f>
        <v>0</v>
      </c>
    </row>
    <row r="267" spans="3:10">
      <c r="C267" s="206" t="str">
        <f t="shared" si="12"/>
        <v>\I:</v>
      </c>
      <c r="D267">
        <f>$L$27</f>
        <v>2034</v>
      </c>
      <c r="E267" t="s">
        <v>3</v>
      </c>
      <c r="F267" s="24" t="str">
        <f t="shared" si="11"/>
        <v>IXDFL</v>
      </c>
      <c r="G267" s="26">
        <f>BY_Demands_Drivers!$F$38*$M$27</f>
        <v>0</v>
      </c>
      <c r="H267" s="26">
        <f>BY_Demands_Drivers!$G$38*$M$27</f>
        <v>0</v>
      </c>
      <c r="I267" s="26">
        <f>BY_Demands_Drivers!$H$38*$M$27</f>
        <v>0</v>
      </c>
      <c r="J267" s="26">
        <f>BY_Demands_Drivers!$I$38*$M$27</f>
        <v>0</v>
      </c>
    </row>
    <row r="268" spans="3:10">
      <c r="C268" s="206" t="str">
        <f t="shared" si="12"/>
        <v>\I:</v>
      </c>
      <c r="D268">
        <f>$L$28</f>
        <v>2035</v>
      </c>
      <c r="E268" t="s">
        <v>3</v>
      </c>
      <c r="F268" s="24" t="str">
        <f t="shared" si="11"/>
        <v>IXDFL</v>
      </c>
      <c r="G268" s="26">
        <f>BY_Demands_Drivers!$F$38*$M$28</f>
        <v>0</v>
      </c>
      <c r="H268" s="26">
        <f>BY_Demands_Drivers!$G$38*$M$28</f>
        <v>0</v>
      </c>
      <c r="I268" s="26">
        <f>BY_Demands_Drivers!$H$38*$M$28</f>
        <v>0</v>
      </c>
      <c r="J268" s="26">
        <f>BY_Demands_Drivers!$I$38*$M$28</f>
        <v>0</v>
      </c>
    </row>
    <row r="269" spans="3:10">
      <c r="C269" s="206" t="str">
        <f t="shared" si="12"/>
        <v>\I:</v>
      </c>
      <c r="D269">
        <f>$L$29</f>
        <v>2036</v>
      </c>
      <c r="E269" t="s">
        <v>3</v>
      </c>
      <c r="F269" s="24" t="str">
        <f t="shared" si="11"/>
        <v>IXDFL</v>
      </c>
      <c r="G269" s="26">
        <f>BY_Demands_Drivers!$F$38*$M$29</f>
        <v>0</v>
      </c>
      <c r="H269" s="26">
        <f>BY_Demands_Drivers!$G$38*$M$29</f>
        <v>0</v>
      </c>
      <c r="I269" s="26">
        <f>BY_Demands_Drivers!$H$38*$M$29</f>
        <v>0</v>
      </c>
      <c r="J269" s="26">
        <f>BY_Demands_Drivers!$I$38*$M$29</f>
        <v>0</v>
      </c>
    </row>
    <row r="270" spans="3:10">
      <c r="C270" s="206" t="str">
        <f t="shared" si="12"/>
        <v>\I:</v>
      </c>
      <c r="D270">
        <f>$L$30</f>
        <v>2037</v>
      </c>
      <c r="E270" t="s">
        <v>3</v>
      </c>
      <c r="F270" s="24" t="str">
        <f t="shared" si="11"/>
        <v>IXDFL</v>
      </c>
      <c r="G270" s="26">
        <f>BY_Demands_Drivers!$F$38*$M$30</f>
        <v>0</v>
      </c>
      <c r="H270" s="26">
        <f>BY_Demands_Drivers!$G$38*$M$30</f>
        <v>0</v>
      </c>
      <c r="I270" s="26">
        <f>BY_Demands_Drivers!$H$38*$M$30</f>
        <v>0</v>
      </c>
      <c r="J270" s="26">
        <f>BY_Demands_Drivers!$I$38*$M$30</f>
        <v>0</v>
      </c>
    </row>
    <row r="271" spans="3:10">
      <c r="C271" s="206" t="str">
        <f t="shared" si="12"/>
        <v>\I:</v>
      </c>
      <c r="D271">
        <f>$L$31</f>
        <v>2038</v>
      </c>
      <c r="E271" t="s">
        <v>3</v>
      </c>
      <c r="F271" s="24" t="str">
        <f t="shared" si="11"/>
        <v>IXDFL</v>
      </c>
      <c r="G271" s="26">
        <f>BY_Demands_Drivers!$F$38*$M$31</f>
        <v>0</v>
      </c>
      <c r="H271" s="26">
        <f>BY_Demands_Drivers!$G$38*$M$31</f>
        <v>0</v>
      </c>
      <c r="I271" s="26">
        <f>BY_Demands_Drivers!$H$38*$M$31</f>
        <v>0</v>
      </c>
      <c r="J271" s="26">
        <f>BY_Demands_Drivers!$I$38*$M$31</f>
        <v>0</v>
      </c>
    </row>
    <row r="272" spans="3:10">
      <c r="C272" s="206" t="str">
        <f t="shared" si="12"/>
        <v>\I:</v>
      </c>
      <c r="D272">
        <f>$L$32</f>
        <v>2039</v>
      </c>
      <c r="E272" t="s">
        <v>3</v>
      </c>
      <c r="F272" s="24" t="str">
        <f t="shared" si="11"/>
        <v>IXDFL</v>
      </c>
      <c r="G272" s="26">
        <f>BY_Demands_Drivers!$F$38*$M$32</f>
        <v>0</v>
      </c>
      <c r="H272" s="26">
        <f>BY_Demands_Drivers!$G$38*$M$32</f>
        <v>0</v>
      </c>
      <c r="I272" s="26">
        <f>BY_Demands_Drivers!$H$38*$M$32</f>
        <v>0</v>
      </c>
      <c r="J272" s="26">
        <f>BY_Demands_Drivers!$I$38*$M$32</f>
        <v>0</v>
      </c>
    </row>
    <row r="273" spans="3:10">
      <c r="C273" s="206" t="str">
        <f t="shared" si="12"/>
        <v>\I:</v>
      </c>
      <c r="D273">
        <f>$L$33</f>
        <v>2040</v>
      </c>
      <c r="E273" t="s">
        <v>3</v>
      </c>
      <c r="F273" s="24" t="str">
        <f t="shared" si="11"/>
        <v>IXDFL</v>
      </c>
      <c r="G273" s="26">
        <f>BY_Demands_Drivers!$F$38*$M$33</f>
        <v>0</v>
      </c>
      <c r="H273" s="26">
        <f>BY_Demands_Drivers!$G$38*$M$33</f>
        <v>0</v>
      </c>
      <c r="I273" s="26">
        <f>BY_Demands_Drivers!$H$38*$M$33</f>
        <v>0</v>
      </c>
      <c r="J273" s="26">
        <f>BY_Demands_Drivers!$I$38*$M$33</f>
        <v>0</v>
      </c>
    </row>
    <row r="274" spans="3:10">
      <c r="C274" s="206" t="str">
        <f t="shared" si="12"/>
        <v>\I:</v>
      </c>
      <c r="D274">
        <f>$L$34</f>
        <v>2041</v>
      </c>
      <c r="E274" t="s">
        <v>3</v>
      </c>
      <c r="F274" s="24" t="str">
        <f t="shared" si="11"/>
        <v>IXDFL</v>
      </c>
      <c r="G274" s="26">
        <f>BY_Demands_Drivers!$F$38*$M$34</f>
        <v>0</v>
      </c>
      <c r="H274" s="26">
        <f>BY_Demands_Drivers!$G$38*$M$34</f>
        <v>0</v>
      </c>
      <c r="I274" s="26">
        <f>BY_Demands_Drivers!$H$38*$M$34</f>
        <v>0</v>
      </c>
      <c r="J274" s="26">
        <f>BY_Demands_Drivers!$I$38*$M$34</f>
        <v>0</v>
      </c>
    </row>
    <row r="275" spans="3:10">
      <c r="C275" s="206" t="str">
        <f t="shared" si="12"/>
        <v>\I:</v>
      </c>
      <c r="D275">
        <f>$L$35</f>
        <v>2042</v>
      </c>
      <c r="E275" t="s">
        <v>3</v>
      </c>
      <c r="F275" s="24" t="str">
        <f t="shared" si="11"/>
        <v>IXDFL</v>
      </c>
      <c r="G275" s="26">
        <f>BY_Demands_Drivers!$F$38*$M$35</f>
        <v>0</v>
      </c>
      <c r="H275" s="26">
        <f>BY_Demands_Drivers!$G$38*$M$35</f>
        <v>0</v>
      </c>
      <c r="I275" s="26">
        <f>BY_Demands_Drivers!$H$38*$M$35</f>
        <v>0</v>
      </c>
      <c r="J275" s="26">
        <f>BY_Demands_Drivers!$I$38*$M$35</f>
        <v>0</v>
      </c>
    </row>
    <row r="276" spans="3:10">
      <c r="C276" s="206" t="str">
        <f t="shared" si="12"/>
        <v>\I:</v>
      </c>
      <c r="D276">
        <f>$L$36</f>
        <v>2043</v>
      </c>
      <c r="E276" t="s">
        <v>3</v>
      </c>
      <c r="F276" s="24" t="str">
        <f t="shared" si="11"/>
        <v>IXDFL</v>
      </c>
      <c r="G276" s="26">
        <f>BY_Demands_Drivers!$F$38*$M$36</f>
        <v>0</v>
      </c>
      <c r="H276" s="26">
        <f>BY_Demands_Drivers!$G$38*$M$36</f>
        <v>0</v>
      </c>
      <c r="I276" s="26">
        <f>BY_Demands_Drivers!$H$38*$M$36</f>
        <v>0</v>
      </c>
      <c r="J276" s="26">
        <f>BY_Demands_Drivers!$I$38*$M$36</f>
        <v>0</v>
      </c>
    </row>
    <row r="277" spans="3:10">
      <c r="C277" s="206" t="str">
        <f t="shared" si="12"/>
        <v>\I:</v>
      </c>
      <c r="D277">
        <f>$L$37</f>
        <v>2044</v>
      </c>
      <c r="E277" t="s">
        <v>3</v>
      </c>
      <c r="F277" s="24" t="str">
        <f t="shared" si="11"/>
        <v>IXDFL</v>
      </c>
      <c r="G277" s="26">
        <f>BY_Demands_Drivers!$F$38*$M$37</f>
        <v>0</v>
      </c>
      <c r="H277" s="26">
        <f>BY_Demands_Drivers!$G$38*$M$37</f>
        <v>0</v>
      </c>
      <c r="I277" s="26">
        <f>BY_Demands_Drivers!$H$38*$M$37</f>
        <v>0</v>
      </c>
      <c r="J277" s="26">
        <f>BY_Demands_Drivers!$I$38*$M$37</f>
        <v>0</v>
      </c>
    </row>
    <row r="278" spans="3:10">
      <c r="C278" s="206" t="str">
        <f t="shared" si="12"/>
        <v>\I:</v>
      </c>
      <c r="D278">
        <f>$L$38</f>
        <v>2045</v>
      </c>
      <c r="E278" t="s">
        <v>3</v>
      </c>
      <c r="F278" s="24" t="str">
        <f t="shared" si="11"/>
        <v>IXDFL</v>
      </c>
      <c r="G278" s="26">
        <f>BY_Demands_Drivers!$F$38*$M$38</f>
        <v>0</v>
      </c>
      <c r="H278" s="26">
        <f>BY_Demands_Drivers!$G$38*$M$38</f>
        <v>0</v>
      </c>
      <c r="I278" s="26">
        <f>BY_Demands_Drivers!$H$38*$M$38</f>
        <v>0</v>
      </c>
      <c r="J278" s="26">
        <f>BY_Demands_Drivers!$I$38*$M$38</f>
        <v>0</v>
      </c>
    </row>
    <row r="279" spans="3:10">
      <c r="C279" s="206" t="str">
        <f t="shared" si="12"/>
        <v>\I:</v>
      </c>
      <c r="D279">
        <f>$L$39</f>
        <v>2046</v>
      </c>
      <c r="E279" t="s">
        <v>3</v>
      </c>
      <c r="F279" s="24" t="str">
        <f t="shared" si="11"/>
        <v>IXDFL</v>
      </c>
      <c r="G279" s="26">
        <f>BY_Demands_Drivers!$F$38*$M$39</f>
        <v>0</v>
      </c>
      <c r="H279" s="26">
        <f>BY_Demands_Drivers!$G$38*$M$39</f>
        <v>0</v>
      </c>
      <c r="I279" s="26">
        <f>BY_Demands_Drivers!$H$38*$M$39</f>
        <v>0</v>
      </c>
      <c r="J279" s="26">
        <f>BY_Demands_Drivers!$I$38*$M$39</f>
        <v>0</v>
      </c>
    </row>
    <row r="280" spans="3:10">
      <c r="C280" s="206" t="str">
        <f t="shared" si="12"/>
        <v>\I:</v>
      </c>
      <c r="D280">
        <f>$L$40</f>
        <v>2047</v>
      </c>
      <c r="E280" t="s">
        <v>3</v>
      </c>
      <c r="F280" s="24" t="str">
        <f t="shared" si="11"/>
        <v>IXDFL</v>
      </c>
      <c r="G280" s="26">
        <f>BY_Demands_Drivers!$F$38*$M$40</f>
        <v>0</v>
      </c>
      <c r="H280" s="26">
        <f>BY_Demands_Drivers!$G$38*$M$40</f>
        <v>0</v>
      </c>
      <c r="I280" s="26">
        <f>BY_Demands_Drivers!$H$38*$M$40</f>
        <v>0</v>
      </c>
      <c r="J280" s="26">
        <f>BY_Demands_Drivers!$I$38*$M$40</f>
        <v>0</v>
      </c>
    </row>
    <row r="281" spans="3:10">
      <c r="C281" s="206" t="str">
        <f t="shared" si="12"/>
        <v>\I:</v>
      </c>
      <c r="D281">
        <f>$L$41</f>
        <v>2048</v>
      </c>
      <c r="E281" t="s">
        <v>3</v>
      </c>
      <c r="F281" s="24" t="str">
        <f t="shared" si="11"/>
        <v>IXDFL</v>
      </c>
      <c r="G281" s="26">
        <f>BY_Demands_Drivers!$F$38*$M$41</f>
        <v>0</v>
      </c>
      <c r="H281" s="26">
        <f>BY_Demands_Drivers!$G$38*$M$41</f>
        <v>0</v>
      </c>
      <c r="I281" s="26">
        <f>BY_Demands_Drivers!$H$38*$M$41</f>
        <v>0</v>
      </c>
      <c r="J281" s="26">
        <f>BY_Demands_Drivers!$I$38*$M$41</f>
        <v>0</v>
      </c>
    </row>
    <row r="282" spans="3:10">
      <c r="C282" s="206" t="str">
        <f t="shared" si="12"/>
        <v>\I:</v>
      </c>
      <c r="D282">
        <f>$L$42</f>
        <v>2049</v>
      </c>
      <c r="E282" t="s">
        <v>3</v>
      </c>
      <c r="F282" s="24" t="str">
        <f t="shared" si="11"/>
        <v>IXDFL</v>
      </c>
      <c r="G282" s="26">
        <f>BY_Demands_Drivers!$F$38*$M$42</f>
        <v>0</v>
      </c>
      <c r="H282" s="26">
        <f>BY_Demands_Drivers!$G$38*$M$42</f>
        <v>0</v>
      </c>
      <c r="I282" s="26">
        <f>BY_Demands_Drivers!$H$38*$M$42</f>
        <v>0</v>
      </c>
      <c r="J282" s="26">
        <f>BY_Demands_Drivers!$I$38*$M$42</f>
        <v>0</v>
      </c>
    </row>
    <row r="283" spans="3:10">
      <c r="C283" s="206" t="str">
        <f t="shared" si="12"/>
        <v>\I:</v>
      </c>
      <c r="D283" s="23">
        <f>$L$43</f>
        <v>2050</v>
      </c>
      <c r="E283" s="23" t="s">
        <v>3</v>
      </c>
      <c r="F283" s="24" t="str">
        <f t="shared" si="11"/>
        <v>IXDFL</v>
      </c>
      <c r="G283" s="44">
        <f>BY_Demands_Drivers!$F$38*$M$43</f>
        <v>0</v>
      </c>
      <c r="H283" s="44">
        <f>BY_Demands_Drivers!$G$38*$M$43</f>
        <v>0</v>
      </c>
      <c r="I283" s="44">
        <f>BY_Demands_Drivers!$H$38*$M$43</f>
        <v>0</v>
      </c>
      <c r="J283" s="44">
        <f>BY_Demands_Drivers!$I$38*$M$43</f>
        <v>0</v>
      </c>
    </row>
    <row r="284" spans="3:10">
      <c r="C284" s="206"/>
      <c r="F284" s="25"/>
      <c r="G284" s="26"/>
      <c r="H284" s="26"/>
      <c r="I284" s="26"/>
      <c r="J284" s="26"/>
    </row>
    <row r="285" spans="3:10">
      <c r="C285" s="206"/>
      <c r="F285" s="24"/>
      <c r="G285" s="26"/>
      <c r="H285" s="26"/>
      <c r="I285" s="26"/>
      <c r="J285" s="26"/>
    </row>
    <row r="286" spans="3:10">
      <c r="C286" s="206"/>
      <c r="F286" s="24"/>
      <c r="G286" s="26"/>
      <c r="H286" s="26"/>
      <c r="I286" s="26"/>
      <c r="J286" s="26"/>
    </row>
    <row r="287" spans="3:10">
      <c r="C287" s="206"/>
      <c r="F287" s="24"/>
      <c r="G287" s="26"/>
      <c r="H287" s="26"/>
      <c r="I287" s="26"/>
      <c r="J287" s="26"/>
    </row>
    <row r="288" spans="3:10">
      <c r="C288" s="206"/>
      <c r="F288" s="24"/>
      <c r="G288" s="26"/>
      <c r="H288" s="26"/>
      <c r="I288" s="26"/>
      <c r="J288" s="26"/>
    </row>
    <row r="289" spans="3:10">
      <c r="C289" s="206"/>
      <c r="F289" s="24"/>
      <c r="G289" s="26"/>
      <c r="H289" s="26"/>
      <c r="I289" s="26"/>
      <c r="J289" s="26"/>
    </row>
    <row r="290" spans="3:10">
      <c r="C290" s="206"/>
      <c r="F290" s="24"/>
      <c r="G290" s="26"/>
      <c r="H290" s="26"/>
      <c r="I290" s="26"/>
      <c r="J290" s="26"/>
    </row>
    <row r="291" spans="3:10">
      <c r="C291" s="206"/>
      <c r="F291" s="24"/>
      <c r="G291" s="26"/>
      <c r="H291" s="26"/>
      <c r="I291" s="26"/>
      <c r="J291" s="26"/>
    </row>
    <row r="292" spans="3:10">
      <c r="C292" s="206"/>
      <c r="F292" s="24"/>
      <c r="G292" s="43"/>
      <c r="H292" s="43"/>
      <c r="I292" s="43"/>
      <c r="J292" s="43"/>
    </row>
    <row r="293" spans="3:10">
      <c r="C293" s="206"/>
      <c r="F293" s="24"/>
      <c r="G293" s="43"/>
      <c r="H293" s="43"/>
      <c r="I293" s="43"/>
      <c r="J293" s="43"/>
    </row>
    <row r="294" spans="3:10">
      <c r="C294" s="206"/>
      <c r="F294" s="24"/>
      <c r="G294" s="43"/>
      <c r="H294" s="43"/>
      <c r="I294" s="43"/>
      <c r="J294" s="43"/>
    </row>
    <row r="295" spans="3:10">
      <c r="C295" s="206"/>
      <c r="F295" s="24"/>
      <c r="G295" s="43"/>
      <c r="H295" s="43"/>
      <c r="I295" s="43"/>
      <c r="J295" s="43"/>
    </row>
    <row r="296" spans="3:10">
      <c r="C296" s="206"/>
      <c r="F296" s="24"/>
      <c r="G296" s="43"/>
      <c r="H296" s="43"/>
      <c r="I296" s="43"/>
      <c r="J296" s="43"/>
    </row>
    <row r="297" spans="3:10">
      <c r="C297" s="206"/>
      <c r="F297" s="24"/>
      <c r="G297" s="26"/>
      <c r="H297" s="26"/>
      <c r="I297" s="26"/>
      <c r="J297" s="26"/>
    </row>
    <row r="298" spans="3:10">
      <c r="C298" s="206"/>
      <c r="F298" s="24"/>
      <c r="G298" s="26"/>
      <c r="H298" s="26"/>
      <c r="I298" s="26"/>
      <c r="J298" s="26"/>
    </row>
    <row r="299" spans="3:10">
      <c r="C299" s="206"/>
      <c r="F299" s="24"/>
      <c r="G299" s="26"/>
      <c r="H299" s="26"/>
      <c r="I299" s="26"/>
      <c r="J299" s="26"/>
    </row>
    <row r="300" spans="3:10">
      <c r="C300" s="206"/>
      <c r="F300" s="24"/>
      <c r="G300" s="26"/>
      <c r="H300" s="26"/>
      <c r="I300" s="26"/>
      <c r="J300" s="26"/>
    </row>
    <row r="301" spans="3:10">
      <c r="C301" s="206"/>
      <c r="F301" s="24"/>
      <c r="G301" s="26"/>
      <c r="H301" s="26"/>
      <c r="I301" s="26"/>
      <c r="J301" s="26"/>
    </row>
    <row r="302" spans="3:10">
      <c r="C302" s="206"/>
      <c r="F302" s="24"/>
      <c r="G302" s="26"/>
      <c r="H302" s="26"/>
      <c r="I302" s="26"/>
      <c r="J302" s="26"/>
    </row>
    <row r="303" spans="3:10">
      <c r="C303" s="206"/>
      <c r="F303" s="24"/>
      <c r="G303" s="26"/>
      <c r="H303" s="26"/>
      <c r="I303" s="26"/>
      <c r="J303" s="26"/>
    </row>
    <row r="304" spans="3:10">
      <c r="C304" s="206"/>
      <c r="F304" s="24"/>
      <c r="G304" s="26"/>
      <c r="H304" s="26"/>
      <c r="I304" s="26"/>
      <c r="J304" s="26"/>
    </row>
    <row r="305" spans="3:10">
      <c r="C305" s="206"/>
      <c r="F305" s="24"/>
      <c r="G305" s="26"/>
      <c r="H305" s="26"/>
      <c r="I305" s="26"/>
      <c r="J305" s="26"/>
    </row>
    <row r="306" spans="3:10">
      <c r="C306" s="206"/>
      <c r="F306" s="24"/>
      <c r="G306" s="26"/>
      <c r="H306" s="26"/>
      <c r="I306" s="26"/>
      <c r="J306" s="26"/>
    </row>
    <row r="307" spans="3:10">
      <c r="C307" s="206"/>
      <c r="F307" s="24"/>
      <c r="G307" s="26"/>
      <c r="H307" s="26"/>
      <c r="I307" s="26"/>
      <c r="J307" s="26"/>
    </row>
    <row r="308" spans="3:10">
      <c r="C308" s="206"/>
      <c r="F308" s="24"/>
      <c r="G308" s="26"/>
      <c r="H308" s="26"/>
      <c r="I308" s="26"/>
      <c r="J308" s="26"/>
    </row>
    <row r="309" spans="3:10">
      <c r="C309" s="206"/>
      <c r="F309" s="24"/>
      <c r="G309" s="26"/>
      <c r="H309" s="26"/>
      <c r="I309" s="26"/>
      <c r="J309" s="26"/>
    </row>
    <row r="310" spans="3:10">
      <c r="C310" s="206"/>
      <c r="F310" s="24"/>
      <c r="G310" s="26"/>
      <c r="H310" s="26"/>
      <c r="I310" s="26"/>
      <c r="J310" s="26"/>
    </row>
    <row r="311" spans="3:10">
      <c r="C311" s="206"/>
      <c r="F311" s="24"/>
      <c r="G311" s="26"/>
      <c r="H311" s="26"/>
      <c r="I311" s="26"/>
      <c r="J311" s="26"/>
    </row>
    <row r="312" spans="3:10">
      <c r="C312" s="206"/>
      <c r="F312" s="24"/>
      <c r="G312" s="26"/>
      <c r="H312" s="26"/>
      <c r="I312" s="26"/>
      <c r="J312" s="26"/>
    </row>
    <row r="313" spans="3:10">
      <c r="C313" s="206"/>
      <c r="F313" s="24"/>
      <c r="G313" s="26"/>
      <c r="H313" s="26"/>
      <c r="I313" s="26"/>
      <c r="J313" s="26"/>
    </row>
    <row r="314" spans="3:10">
      <c r="C314" s="206"/>
      <c r="F314" s="24"/>
      <c r="G314" s="26"/>
      <c r="H314" s="26"/>
      <c r="I314" s="26"/>
      <c r="J314" s="26"/>
    </row>
    <row r="315" spans="3:10">
      <c r="C315" s="206"/>
      <c r="F315" s="24"/>
      <c r="G315" s="26"/>
      <c r="H315" s="26"/>
      <c r="I315" s="26"/>
      <c r="J315" s="26"/>
    </row>
    <row r="316" spans="3:10">
      <c r="C316" s="206"/>
      <c r="F316" s="24"/>
      <c r="G316" s="26"/>
      <c r="H316" s="26"/>
      <c r="I316" s="26"/>
      <c r="J316" s="26"/>
    </row>
    <row r="317" spans="3:10">
      <c r="C317" s="206"/>
      <c r="F317" s="24"/>
      <c r="G317" s="26"/>
      <c r="H317" s="26"/>
      <c r="I317" s="26"/>
      <c r="J317" s="26"/>
    </row>
    <row r="318" spans="3:10">
      <c r="C318" s="206"/>
      <c r="F318" s="24"/>
      <c r="G318" s="26"/>
      <c r="H318" s="26"/>
      <c r="I318" s="26"/>
      <c r="J318" s="26"/>
    </row>
    <row r="319" spans="3:10">
      <c r="C319" s="206"/>
      <c r="F319" s="24"/>
      <c r="G319" s="26"/>
      <c r="H319" s="26"/>
      <c r="I319" s="26"/>
      <c r="J319" s="26"/>
    </row>
    <row r="320" spans="3:10">
      <c r="C320" s="206"/>
      <c r="F320" s="24"/>
      <c r="G320" s="26"/>
      <c r="H320" s="26"/>
      <c r="I320" s="26"/>
      <c r="J320" s="26"/>
    </row>
    <row r="321" spans="3:10">
      <c r="C321" s="206"/>
      <c r="F321" s="24"/>
      <c r="G321" s="26"/>
      <c r="H321" s="26"/>
      <c r="I321" s="26"/>
      <c r="J321" s="26"/>
    </row>
    <row r="322" spans="3:10">
      <c r="C322" s="206"/>
      <c r="F322" s="24"/>
      <c r="G322" s="26"/>
      <c r="H322" s="26"/>
      <c r="I322" s="26"/>
      <c r="J322" s="26"/>
    </row>
    <row r="323" spans="3:10">
      <c r="C323" s="206"/>
      <c r="D323" s="23"/>
      <c r="E323" s="23"/>
      <c r="F323" s="23"/>
      <c r="G323" s="44"/>
      <c r="H323" s="44"/>
      <c r="I323" s="44"/>
      <c r="J323" s="44"/>
    </row>
  </sheetData>
  <mergeCells count="5">
    <mergeCell ref="S3:T3"/>
    <mergeCell ref="U3:V3"/>
    <mergeCell ref="W3:X3"/>
    <mergeCell ref="Y3:Z3"/>
    <mergeCell ref="AA3:AB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C2:M323"/>
  <sheetViews>
    <sheetView topLeftCell="A4" zoomScale="85" zoomScaleNormal="85" workbookViewId="0">
      <selection activeCell="M4" sqref="M4:M7"/>
    </sheetView>
  </sheetViews>
  <sheetFormatPr defaultRowHeight="14.4"/>
  <cols>
    <col min="1" max="1" width="4.44140625" customWidth="1"/>
  </cols>
  <sheetData>
    <row r="2" spans="3:13">
      <c r="C2" s="1" t="s">
        <v>64</v>
      </c>
      <c r="E2" s="2"/>
    </row>
    <row r="3" spans="3:13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</row>
    <row r="4" spans="3:13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t="str">
        <f>BY_Demands_Drivers!$J$39</f>
        <v>IODMT</v>
      </c>
      <c r="G4" s="26">
        <f>BY_Demands_Drivers!$F$39*$M$4</f>
        <v>1.4380740922080835</v>
      </c>
      <c r="H4" s="26">
        <f>BY_Demands_Drivers!$G$39*$M$4</f>
        <v>8.4943440943804252E-2</v>
      </c>
      <c r="I4" s="26">
        <f>BY_Demands_Drivers!$H$39*$M$4</f>
        <v>0.99983631995420741</v>
      </c>
      <c r="J4" s="26">
        <f>BY_Demands_Drivers!$I$39*$M$4</f>
        <v>0.23853716355548518</v>
      </c>
      <c r="L4" s="18">
        <f>BY_Demands_Drivers!V4</f>
        <v>2011</v>
      </c>
      <c r="M4" s="184">
        <f>(1-$M$8)/5*4+$M$8</f>
        <v>0.99119867089708114</v>
      </c>
    </row>
    <row r="5" spans="3:13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t="str">
        <f>$F$4</f>
        <v>IODMT</v>
      </c>
      <c r="G5" s="26">
        <f>BY_Demands_Drivers!$F$39*$M$5</f>
        <v>1.425304741590967</v>
      </c>
      <c r="H5" s="26">
        <f>BY_Demands_Drivers!$G$39*$M$5</f>
        <v>8.4189187330647022E-2</v>
      </c>
      <c r="I5" s="26">
        <f>BY_Demands_Drivers!$H$39*$M$5</f>
        <v>0.99095829301637472</v>
      </c>
      <c r="J5" s="26">
        <f>BY_Demands_Drivers!$I$39*$M$5</f>
        <v>0.23641907750334337</v>
      </c>
      <c r="L5" s="18">
        <f>BY_Demands_Drivers!W4</f>
        <v>2012</v>
      </c>
      <c r="M5" s="184">
        <f>(1-$M$8)/5*3+$M$8</f>
        <v>0.98239734179416227</v>
      </c>
    </row>
    <row r="6" spans="3:13" ht="15.75" customHeight="1">
      <c r="C6" s="206" t="str">
        <f t="shared" si="0"/>
        <v>Demand</v>
      </c>
      <c r="D6">
        <f>$L$6</f>
        <v>2013</v>
      </c>
      <c r="E6" t="s">
        <v>3</v>
      </c>
      <c r="F6" t="str">
        <f t="shared" ref="F6:F43" si="1">$F$4</f>
        <v>IODMT</v>
      </c>
      <c r="G6" s="26">
        <f>BY_Demands_Drivers!$F$39*$M$6</f>
        <v>1.4125353909738505</v>
      </c>
      <c r="H6" s="26">
        <f>BY_Demands_Drivers!$G$39*$M$6</f>
        <v>8.3434933717489779E-2</v>
      </c>
      <c r="I6" s="26">
        <f>BY_Demands_Drivers!$H$39*$M$6</f>
        <v>0.98208026607854182</v>
      </c>
      <c r="J6" s="26">
        <f>BY_Demands_Drivers!$I$39*$M$6</f>
        <v>0.23430099145120153</v>
      </c>
      <c r="L6" s="18">
        <f>BY_Demands_Drivers!X4</f>
        <v>2013</v>
      </c>
      <c r="M6" s="184">
        <f>(1-$M$8)/5*2+$M$8</f>
        <v>0.9735960126912433</v>
      </c>
    </row>
    <row r="7" spans="3:13" ht="15.75" customHeight="1">
      <c r="C7" s="206" t="str">
        <f t="shared" si="0"/>
        <v>Demand</v>
      </c>
      <c r="D7">
        <f>$L$7</f>
        <v>2014</v>
      </c>
      <c r="E7" t="s">
        <v>3</v>
      </c>
      <c r="F7" t="str">
        <f t="shared" si="1"/>
        <v>IODMT</v>
      </c>
      <c r="G7" s="26">
        <f>BY_Demands_Drivers!$F$39*$M$7</f>
        <v>1.399766040356734</v>
      </c>
      <c r="H7" s="26">
        <f>BY_Demands_Drivers!$G$39*$M$7</f>
        <v>8.2680680104332535E-2</v>
      </c>
      <c r="I7" s="26">
        <f>BY_Demands_Drivers!$H$39*$M$7</f>
        <v>0.97320223914070914</v>
      </c>
      <c r="J7" s="26">
        <f>BY_Demands_Drivers!$I$39*$M$7</f>
        <v>0.23218290539905972</v>
      </c>
      <c r="L7" s="18">
        <f>BY_Demands_Drivers!Y4</f>
        <v>2014</v>
      </c>
      <c r="M7" s="184">
        <f>(1-$M$8)/5*1+$M$8</f>
        <v>0.96479468358832443</v>
      </c>
    </row>
    <row r="8" spans="3:13" ht="15.75" customHeight="1">
      <c r="C8" s="206" t="str">
        <f t="shared" si="0"/>
        <v>Demand</v>
      </c>
      <c r="D8">
        <f>$L$8</f>
        <v>2015</v>
      </c>
      <c r="E8" t="s">
        <v>3</v>
      </c>
      <c r="F8" t="str">
        <f t="shared" si="1"/>
        <v>IODMT</v>
      </c>
      <c r="G8" s="26">
        <f>BY_Demands_Drivers!$F$39*$M$8</f>
        <v>1.3869966897396175</v>
      </c>
      <c r="H8" s="26">
        <f>BY_Demands_Drivers!$G$39*$M$8</f>
        <v>8.1926426491175305E-2</v>
      </c>
      <c r="I8" s="26">
        <f>BY_Demands_Drivers!$H$39*$M$8</f>
        <v>0.96432421220287645</v>
      </c>
      <c r="J8" s="26">
        <f>BY_Demands_Drivers!$I$39*$M$8</f>
        <v>0.23006481934691791</v>
      </c>
      <c r="L8" s="18">
        <f>BY_Demands_Drivers!Z4</f>
        <v>2015</v>
      </c>
      <c r="M8" s="26">
        <f>BY_Demands_Drivers!Z10</f>
        <v>0.95599335448540557</v>
      </c>
    </row>
    <row r="9" spans="3:13" ht="15.75" customHeight="1">
      <c r="C9" s="206" t="str">
        <f t="shared" si="0"/>
        <v>Demand</v>
      </c>
      <c r="D9">
        <f>$L$9</f>
        <v>2016</v>
      </c>
      <c r="E9" t="s">
        <v>3</v>
      </c>
      <c r="F9" t="str">
        <f t="shared" si="1"/>
        <v>IODMT</v>
      </c>
      <c r="G9" s="26">
        <f>BY_Demands_Drivers!$F$39*$M$9</f>
        <v>1.3742273391225013</v>
      </c>
      <c r="H9" s="26">
        <f>BY_Demands_Drivers!$G$39*$M$9</f>
        <v>8.1172172878018062E-2</v>
      </c>
      <c r="I9" s="26">
        <f>BY_Demands_Drivers!$H$39*$M$9</f>
        <v>0.95544618526504377</v>
      </c>
      <c r="J9" s="26">
        <f>BY_Demands_Drivers!$I$39*$M$9</f>
        <v>0.2279467332947761</v>
      </c>
      <c r="L9" s="18">
        <f>BY_Demands_Drivers!AA4</f>
        <v>2016</v>
      </c>
      <c r="M9" s="26">
        <f>BY_Demands_Drivers!AA10</f>
        <v>0.9471920253824867</v>
      </c>
    </row>
    <row r="10" spans="3:13" ht="15.75" customHeight="1">
      <c r="C10" s="206" t="str">
        <f t="shared" si="0"/>
        <v>Demand</v>
      </c>
      <c r="D10">
        <f>$L$10</f>
        <v>2017</v>
      </c>
      <c r="E10" t="s">
        <v>3</v>
      </c>
      <c r="F10" t="str">
        <f t="shared" si="1"/>
        <v>IODMT</v>
      </c>
      <c r="G10" s="26">
        <f>BY_Demands_Drivers!$F$39*$M$10</f>
        <v>1.3742273391225013</v>
      </c>
      <c r="H10" s="26">
        <f>BY_Demands_Drivers!$G$39*$M$10</f>
        <v>8.1172172878018062E-2</v>
      </c>
      <c r="I10" s="26">
        <f>BY_Demands_Drivers!$H$39*$M$10</f>
        <v>0.95544618526504377</v>
      </c>
      <c r="J10" s="26">
        <f>BY_Demands_Drivers!$I$39*$M$10</f>
        <v>0.2279467332947761</v>
      </c>
      <c r="L10" s="18">
        <f>BY_Demands_Drivers!AB4</f>
        <v>2017</v>
      </c>
      <c r="M10" s="26">
        <f>BY_Demands_Drivers!AB10</f>
        <v>0.9471920253824867</v>
      </c>
    </row>
    <row r="11" spans="3:13" ht="15.75" customHeight="1">
      <c r="C11" s="206" t="str">
        <f t="shared" si="0"/>
        <v>Demand</v>
      </c>
      <c r="D11">
        <f>$L$11</f>
        <v>2018</v>
      </c>
      <c r="E11" t="s">
        <v>3</v>
      </c>
      <c r="F11" t="str">
        <f t="shared" si="1"/>
        <v>IODMT</v>
      </c>
      <c r="G11" s="26">
        <f>BY_Demands_Drivers!$F$39*$M$11</f>
        <v>1.3742273391225013</v>
      </c>
      <c r="H11" s="26">
        <f>BY_Demands_Drivers!$G$39*$M$11</f>
        <v>8.1172172878018062E-2</v>
      </c>
      <c r="I11" s="26">
        <f>BY_Demands_Drivers!$H$39*$M$11</f>
        <v>0.95544618526504377</v>
      </c>
      <c r="J11" s="26">
        <f>BY_Demands_Drivers!$I$39*$M$11</f>
        <v>0.2279467332947761</v>
      </c>
      <c r="L11" s="18">
        <f>BY_Demands_Drivers!AC4</f>
        <v>2018</v>
      </c>
      <c r="M11" s="26">
        <f>BY_Demands_Drivers!AC10</f>
        <v>0.9471920253824867</v>
      </c>
    </row>
    <row r="12" spans="3:13" ht="15.75" customHeight="1">
      <c r="C12" s="206" t="str">
        <f t="shared" si="0"/>
        <v>Demand</v>
      </c>
      <c r="D12">
        <f>$L$12</f>
        <v>2019</v>
      </c>
      <c r="E12" t="s">
        <v>3</v>
      </c>
      <c r="F12" t="str">
        <f t="shared" si="1"/>
        <v>IODMT</v>
      </c>
      <c r="G12" s="43">
        <f>BY_Demands_Drivers!$F$39*$M$12</f>
        <v>1.3742273391225013</v>
      </c>
      <c r="H12" s="43">
        <f>BY_Demands_Drivers!$G$39*$M$12</f>
        <v>8.1172172878018062E-2</v>
      </c>
      <c r="I12" s="43">
        <f>BY_Demands_Drivers!$H$39*$M$12</f>
        <v>0.95544618526504377</v>
      </c>
      <c r="J12" s="43">
        <f>BY_Demands_Drivers!$I$39*$M$12</f>
        <v>0.2279467332947761</v>
      </c>
      <c r="L12" s="18">
        <f>BY_Demands_Drivers!AD4</f>
        <v>2019</v>
      </c>
      <c r="M12" s="26">
        <f>BY_Demands_Drivers!AD10</f>
        <v>0.9471920253824867</v>
      </c>
    </row>
    <row r="13" spans="3:13" ht="15.75" customHeight="1">
      <c r="C13" s="206" t="str">
        <f t="shared" si="0"/>
        <v>Demand</v>
      </c>
      <c r="D13">
        <f>$L$13</f>
        <v>2020</v>
      </c>
      <c r="E13" t="s">
        <v>3</v>
      </c>
      <c r="F13" t="str">
        <f t="shared" si="1"/>
        <v>IODMT</v>
      </c>
      <c r="G13" s="43">
        <f>BY_Demands_Drivers!$F$39*$M$13</f>
        <v>1.3742273391225013</v>
      </c>
      <c r="H13" s="43">
        <f>BY_Demands_Drivers!$G$39*$M$13</f>
        <v>8.1172172878018062E-2</v>
      </c>
      <c r="I13" s="43">
        <f>BY_Demands_Drivers!$H$39*$M$13</f>
        <v>0.95544618526504377</v>
      </c>
      <c r="J13" s="43">
        <f>BY_Demands_Drivers!$I$39*$M$13</f>
        <v>0.2279467332947761</v>
      </c>
      <c r="L13" s="18">
        <f>BY_Demands_Drivers!AE4</f>
        <v>2020</v>
      </c>
      <c r="M13" s="26">
        <f>BY_Demands_Drivers!AE10</f>
        <v>0.9471920253824867</v>
      </c>
    </row>
    <row r="14" spans="3:13" ht="15.75" customHeight="1">
      <c r="C14" s="206" t="str">
        <f t="shared" si="0"/>
        <v>Demand</v>
      </c>
      <c r="D14">
        <f>$L$14</f>
        <v>2021</v>
      </c>
      <c r="E14" t="s">
        <v>3</v>
      </c>
      <c r="F14" t="str">
        <f t="shared" si="1"/>
        <v>IODMT</v>
      </c>
      <c r="G14" s="43">
        <f>BY_Demands_Drivers!$F$39*$M$14</f>
        <v>1.3742273391225013</v>
      </c>
      <c r="H14" s="43">
        <f>BY_Demands_Drivers!$G$39*$M$14</f>
        <v>8.1172172878018062E-2</v>
      </c>
      <c r="I14" s="43">
        <f>BY_Demands_Drivers!$H$39*$M$14</f>
        <v>0.95544618526504377</v>
      </c>
      <c r="J14" s="43">
        <f>BY_Demands_Drivers!$I$39*$M$14</f>
        <v>0.2279467332947761</v>
      </c>
      <c r="L14" s="18">
        <f>BY_Demands_Drivers!AF4</f>
        <v>2021</v>
      </c>
      <c r="M14" s="26">
        <f>BY_Demands_Drivers!AF10</f>
        <v>0.9471920253824867</v>
      </c>
    </row>
    <row r="15" spans="3:13" ht="15.75" customHeight="1">
      <c r="C15" s="206" t="str">
        <f t="shared" si="0"/>
        <v>Demand</v>
      </c>
      <c r="D15">
        <f>$L$15</f>
        <v>2022</v>
      </c>
      <c r="E15" t="s">
        <v>3</v>
      </c>
      <c r="F15" t="str">
        <f t="shared" si="1"/>
        <v>IODMT</v>
      </c>
      <c r="G15" s="43">
        <f>BY_Demands_Drivers!$F$39*$M$15</f>
        <v>1.3742273391225013</v>
      </c>
      <c r="H15" s="43">
        <f>BY_Demands_Drivers!$G$39*$M$15</f>
        <v>8.1172172878018062E-2</v>
      </c>
      <c r="I15" s="43">
        <f>BY_Demands_Drivers!$H$39*$M$15</f>
        <v>0.95544618526504377</v>
      </c>
      <c r="J15" s="43">
        <f>BY_Demands_Drivers!$I$39*$M$15</f>
        <v>0.2279467332947761</v>
      </c>
      <c r="L15" s="18">
        <f>BY_Demands_Drivers!AG4</f>
        <v>2022</v>
      </c>
      <c r="M15" s="26">
        <f>BY_Demands_Drivers!AG10</f>
        <v>0.9471920253824867</v>
      </c>
    </row>
    <row r="16" spans="3:13" ht="15.75" customHeight="1">
      <c r="C16" s="206" t="str">
        <f t="shared" si="0"/>
        <v>Demand</v>
      </c>
      <c r="D16">
        <f>$L$16</f>
        <v>2023</v>
      </c>
      <c r="E16" t="s">
        <v>3</v>
      </c>
      <c r="F16" t="str">
        <f t="shared" si="1"/>
        <v>IODMT</v>
      </c>
      <c r="G16" s="43">
        <f>BY_Demands_Drivers!$F$39*$M$16</f>
        <v>1.3742273391225013</v>
      </c>
      <c r="H16" s="43">
        <f>BY_Demands_Drivers!$G$39*$M$16</f>
        <v>8.1172172878018062E-2</v>
      </c>
      <c r="I16" s="43">
        <f>BY_Demands_Drivers!$H$39*$M$16</f>
        <v>0.95544618526504377</v>
      </c>
      <c r="J16" s="43">
        <f>BY_Demands_Drivers!$I$39*$M$16</f>
        <v>0.2279467332947761</v>
      </c>
      <c r="L16" s="18">
        <f>BY_Demands_Drivers!AH4</f>
        <v>2023</v>
      </c>
      <c r="M16" s="26">
        <f>BY_Demands_Drivers!AH10</f>
        <v>0.9471920253824867</v>
      </c>
    </row>
    <row r="17" spans="3:13" ht="15.75" customHeight="1">
      <c r="C17" s="206" t="str">
        <f t="shared" si="0"/>
        <v>Demand</v>
      </c>
      <c r="D17">
        <f>$L$17</f>
        <v>2024</v>
      </c>
      <c r="E17" t="s">
        <v>3</v>
      </c>
      <c r="F17" t="str">
        <f t="shared" si="1"/>
        <v>IODMT</v>
      </c>
      <c r="G17" s="26">
        <f>BY_Demands_Drivers!$F$39*$M$17</f>
        <v>1.3742273391225013</v>
      </c>
      <c r="H17" s="26">
        <f>BY_Demands_Drivers!$G$39*$M$17</f>
        <v>8.1172172878018062E-2</v>
      </c>
      <c r="I17" s="26">
        <f>BY_Demands_Drivers!$H$39*$M$17</f>
        <v>0.95544618526504377</v>
      </c>
      <c r="J17" s="26">
        <f>BY_Demands_Drivers!$I$39*$M$17</f>
        <v>0.2279467332947761</v>
      </c>
      <c r="L17" s="18">
        <f>BY_Demands_Drivers!AI4</f>
        <v>2024</v>
      </c>
      <c r="M17" s="26">
        <f>BY_Demands_Drivers!AI10</f>
        <v>0.9471920253824867</v>
      </c>
    </row>
    <row r="18" spans="3:13" ht="15.75" customHeight="1">
      <c r="C18" s="206" t="str">
        <f t="shared" si="0"/>
        <v>Demand</v>
      </c>
      <c r="D18">
        <f>$L$18</f>
        <v>2025</v>
      </c>
      <c r="E18" t="s">
        <v>3</v>
      </c>
      <c r="F18" t="str">
        <f t="shared" si="1"/>
        <v>IODMT</v>
      </c>
      <c r="G18" s="26">
        <f>BY_Demands_Drivers!$F$39*$M$18</f>
        <v>1.3742273391225013</v>
      </c>
      <c r="H18" s="26">
        <f>BY_Demands_Drivers!$G$39*$M$18</f>
        <v>8.1172172878018062E-2</v>
      </c>
      <c r="I18" s="26">
        <f>BY_Demands_Drivers!$H$39*$M$18</f>
        <v>0.95544618526504377</v>
      </c>
      <c r="J18" s="26">
        <f>BY_Demands_Drivers!$I$39*$M$18</f>
        <v>0.2279467332947761</v>
      </c>
      <c r="L18" s="18">
        <f>BY_Demands_Drivers!AJ4</f>
        <v>2025</v>
      </c>
      <c r="M18" s="26">
        <f>BY_Demands_Drivers!AJ10</f>
        <v>0.9471920253824867</v>
      </c>
    </row>
    <row r="19" spans="3:13" ht="15.75" customHeight="1">
      <c r="C19" s="206" t="str">
        <f t="shared" si="0"/>
        <v>Demand</v>
      </c>
      <c r="D19">
        <f>$L$19</f>
        <v>2026</v>
      </c>
      <c r="E19" t="s">
        <v>3</v>
      </c>
      <c r="F19" t="str">
        <f t="shared" si="1"/>
        <v>IODMT</v>
      </c>
      <c r="G19" s="26">
        <f>BY_Demands_Drivers!$F$39*$M$19</f>
        <v>1.3682524376480556</v>
      </c>
      <c r="H19" s="26">
        <f>BY_Demands_Drivers!$G$39*$M$19</f>
        <v>8.0819250387244079E-2</v>
      </c>
      <c r="I19" s="26">
        <f>BY_Demands_Drivers!$H$39*$M$19</f>
        <v>0.95129207141606531</v>
      </c>
      <c r="J19" s="26">
        <f>BY_Demands_Drivers!$I$39*$M$19</f>
        <v>0.22695566054132055</v>
      </c>
      <c r="L19" s="18">
        <f>BY_Demands_Drivers!AK4</f>
        <v>2026</v>
      </c>
      <c r="M19" s="26">
        <f>BY_Demands_Drivers!AK10</f>
        <v>0.94307379918517154</v>
      </c>
    </row>
    <row r="20" spans="3:13" ht="15.75" customHeight="1">
      <c r="C20" s="206" t="str">
        <f t="shared" si="0"/>
        <v>Demand</v>
      </c>
      <c r="D20">
        <f>$L$20</f>
        <v>2027</v>
      </c>
      <c r="E20" t="s">
        <v>3</v>
      </c>
      <c r="F20" t="str">
        <f t="shared" si="1"/>
        <v>IODMT</v>
      </c>
      <c r="G20" s="26">
        <f>BY_Demands_Drivers!$F$39*$M$20</f>
        <v>1.3622775361736099</v>
      </c>
      <c r="H20" s="26">
        <f>BY_Demands_Drivers!$G$39*$M$20</f>
        <v>8.0466327896470083E-2</v>
      </c>
      <c r="I20" s="26">
        <f>BY_Demands_Drivers!$H$39*$M$20</f>
        <v>0.94713795756708685</v>
      </c>
      <c r="J20" s="26">
        <f>BY_Demands_Drivers!$I$39*$M$20</f>
        <v>0.22596458778786499</v>
      </c>
      <c r="L20" s="18">
        <f>BY_Demands_Drivers!AL4</f>
        <v>2027</v>
      </c>
      <c r="M20" s="26">
        <f>BY_Demands_Drivers!AL10</f>
        <v>0.93895557298785637</v>
      </c>
    </row>
    <row r="21" spans="3:13" ht="15.75" customHeight="1">
      <c r="C21" s="206" t="str">
        <f t="shared" si="0"/>
        <v>Demand</v>
      </c>
      <c r="D21">
        <f>$L$21</f>
        <v>2028</v>
      </c>
      <c r="E21" t="s">
        <v>3</v>
      </c>
      <c r="F21" t="str">
        <f t="shared" si="1"/>
        <v>IODMT</v>
      </c>
      <c r="G21" s="26">
        <f>BY_Demands_Drivers!$F$39*$M$21</f>
        <v>1.3563026346991645</v>
      </c>
      <c r="H21" s="26">
        <f>BY_Demands_Drivers!$G$39*$M$21</f>
        <v>8.0113405405696114E-2</v>
      </c>
      <c r="I21" s="26">
        <f>BY_Demands_Drivers!$H$39*$M$21</f>
        <v>0.94298384371810862</v>
      </c>
      <c r="J21" s="26">
        <f>BY_Demands_Drivers!$I$39*$M$21</f>
        <v>0.22497351503440952</v>
      </c>
      <c r="L21" s="18">
        <f>BY_Demands_Drivers!AM4</f>
        <v>2028</v>
      </c>
      <c r="M21" s="26">
        <f>BY_Demands_Drivers!AM10</f>
        <v>0.93483734679054142</v>
      </c>
    </row>
    <row r="22" spans="3:13" ht="15.75" customHeight="1">
      <c r="C22" s="206" t="str">
        <f t="shared" si="0"/>
        <v>Demand</v>
      </c>
      <c r="D22">
        <f>$L$22</f>
        <v>2029</v>
      </c>
      <c r="E22" t="s">
        <v>3</v>
      </c>
      <c r="F22" t="str">
        <f t="shared" si="1"/>
        <v>IODMT</v>
      </c>
      <c r="G22" s="26">
        <f>BY_Demands_Drivers!$F$39*$M$22</f>
        <v>1.3503277332247188</v>
      </c>
      <c r="H22" s="26">
        <f>BY_Demands_Drivers!$G$39*$M$22</f>
        <v>7.9760482914922104E-2</v>
      </c>
      <c r="I22" s="26">
        <f>BY_Demands_Drivers!$H$39*$M$22</f>
        <v>0.93882972986913005</v>
      </c>
      <c r="J22" s="26">
        <f>BY_Demands_Drivers!$I$39*$M$22</f>
        <v>0.22398244228095393</v>
      </c>
      <c r="L22" s="18">
        <f>BY_Demands_Drivers!AN4</f>
        <v>2029</v>
      </c>
      <c r="M22" s="26">
        <f>BY_Demands_Drivers!AN10</f>
        <v>0.93071912059322615</v>
      </c>
    </row>
    <row r="23" spans="3:13" ht="15.75" customHeight="1">
      <c r="C23" s="206" t="str">
        <f t="shared" si="0"/>
        <v>Demand</v>
      </c>
      <c r="D23">
        <f>$L$23</f>
        <v>2030</v>
      </c>
      <c r="E23" t="s">
        <v>3</v>
      </c>
      <c r="F23" t="str">
        <f t="shared" si="1"/>
        <v>IODMT</v>
      </c>
      <c r="G23" s="26">
        <f>BY_Demands_Drivers!$F$39*$M$23</f>
        <v>1.3443528317502731</v>
      </c>
      <c r="H23" s="26">
        <f>BY_Demands_Drivers!$G$39*$M$23</f>
        <v>7.9407560424148121E-2</v>
      </c>
      <c r="I23" s="26">
        <f>BY_Demands_Drivers!$H$39*$M$23</f>
        <v>0.9346756160201517</v>
      </c>
      <c r="J23" s="26">
        <f>BY_Demands_Drivers!$I$39*$M$23</f>
        <v>0.2229913695274984</v>
      </c>
      <c r="L23" s="18">
        <f>BY_Demands_Drivers!AO4</f>
        <v>2030</v>
      </c>
      <c r="M23" s="26">
        <f>BY_Demands_Drivers!AO10</f>
        <v>0.92660089439591109</v>
      </c>
    </row>
    <row r="24" spans="3:13" ht="15.75" customHeight="1">
      <c r="C24" s="206" t="str">
        <f t="shared" si="0"/>
        <v>Demand</v>
      </c>
      <c r="D24">
        <f>$L$24</f>
        <v>2031</v>
      </c>
      <c r="E24" t="s">
        <v>3</v>
      </c>
      <c r="F24" t="str">
        <f t="shared" si="1"/>
        <v>IODMT</v>
      </c>
      <c r="G24" s="26">
        <f>BY_Demands_Drivers!$F$39*$M$24</f>
        <v>1.3443528317502731</v>
      </c>
      <c r="H24" s="26">
        <f>BY_Demands_Drivers!$G$39*$M$24</f>
        <v>7.9407560424148121E-2</v>
      </c>
      <c r="I24" s="26">
        <f>BY_Demands_Drivers!$H$39*$M$24</f>
        <v>0.9346756160201517</v>
      </c>
      <c r="J24" s="26">
        <f>BY_Demands_Drivers!$I$39*$M$24</f>
        <v>0.2229913695274984</v>
      </c>
      <c r="L24" s="18">
        <f>BY_Demands_Drivers!AP4</f>
        <v>2031</v>
      </c>
      <c r="M24" s="26">
        <f>BY_Demands_Drivers!AP10</f>
        <v>0.92660089439591109</v>
      </c>
    </row>
    <row r="25" spans="3:13" ht="15.75" customHeight="1">
      <c r="C25" s="206" t="str">
        <f t="shared" si="0"/>
        <v>Demand</v>
      </c>
      <c r="D25">
        <f>$L$25</f>
        <v>2032</v>
      </c>
      <c r="E25" t="s">
        <v>3</v>
      </c>
      <c r="F25" t="str">
        <f t="shared" si="1"/>
        <v>IODMT</v>
      </c>
      <c r="G25" s="26">
        <f>BY_Demands_Drivers!$F$39*$M$25</f>
        <v>1.3443528317502731</v>
      </c>
      <c r="H25" s="26">
        <f>BY_Demands_Drivers!$G$39*$M$25</f>
        <v>7.9407560424148121E-2</v>
      </c>
      <c r="I25" s="26">
        <f>BY_Demands_Drivers!$H$39*$M$25</f>
        <v>0.9346756160201517</v>
      </c>
      <c r="J25" s="26">
        <f>BY_Demands_Drivers!$I$39*$M$25</f>
        <v>0.2229913695274984</v>
      </c>
      <c r="L25" s="18">
        <f>BY_Demands_Drivers!AQ4</f>
        <v>2032</v>
      </c>
      <c r="M25" s="26">
        <f>BY_Demands_Drivers!AQ10</f>
        <v>0.92660089439591109</v>
      </c>
    </row>
    <row r="26" spans="3:13" ht="15.75" customHeight="1">
      <c r="C26" s="206" t="str">
        <f t="shared" si="0"/>
        <v>Demand</v>
      </c>
      <c r="D26">
        <f>$L$26</f>
        <v>2033</v>
      </c>
      <c r="E26" t="s">
        <v>3</v>
      </c>
      <c r="F26" t="str">
        <f t="shared" si="1"/>
        <v>IODMT</v>
      </c>
      <c r="G26" s="26">
        <f>BY_Demands_Drivers!$F$39*$M$26</f>
        <v>1.3443528317502731</v>
      </c>
      <c r="H26" s="26">
        <f>BY_Demands_Drivers!$G$39*$M$26</f>
        <v>7.9407560424148121E-2</v>
      </c>
      <c r="I26" s="26">
        <f>BY_Demands_Drivers!$H$39*$M$26</f>
        <v>0.9346756160201517</v>
      </c>
      <c r="J26" s="26">
        <f>BY_Demands_Drivers!$I$39*$M$26</f>
        <v>0.2229913695274984</v>
      </c>
      <c r="L26" s="18">
        <f>BY_Demands_Drivers!AR4</f>
        <v>2033</v>
      </c>
      <c r="M26" s="26">
        <f>BY_Demands_Drivers!AR10</f>
        <v>0.92660089439591109</v>
      </c>
    </row>
    <row r="27" spans="3:13" ht="15.75" customHeight="1">
      <c r="C27" s="206" t="str">
        <f t="shared" si="0"/>
        <v>Demand</v>
      </c>
      <c r="D27">
        <f>$L$27</f>
        <v>2034</v>
      </c>
      <c r="E27" t="s">
        <v>3</v>
      </c>
      <c r="F27" t="str">
        <f t="shared" si="1"/>
        <v>IODMT</v>
      </c>
      <c r="G27" s="26">
        <f>BY_Demands_Drivers!$F$39*$M$27</f>
        <v>1.3443528317502731</v>
      </c>
      <c r="H27" s="26">
        <f>BY_Demands_Drivers!$G$39*$M$27</f>
        <v>7.9407560424148121E-2</v>
      </c>
      <c r="I27" s="26">
        <f>BY_Demands_Drivers!$H$39*$M$27</f>
        <v>0.9346756160201517</v>
      </c>
      <c r="J27" s="26">
        <f>BY_Demands_Drivers!$I$39*$M$27</f>
        <v>0.2229913695274984</v>
      </c>
      <c r="L27" s="18">
        <f>BY_Demands_Drivers!AS4</f>
        <v>2034</v>
      </c>
      <c r="M27" s="26">
        <f>BY_Demands_Drivers!AS10</f>
        <v>0.92660089439591109</v>
      </c>
    </row>
    <row r="28" spans="3:13" ht="15.75" customHeight="1">
      <c r="C28" s="206" t="str">
        <f t="shared" si="0"/>
        <v>Demand</v>
      </c>
      <c r="D28">
        <f>$L$28</f>
        <v>2035</v>
      </c>
      <c r="E28" t="s">
        <v>3</v>
      </c>
      <c r="F28" t="str">
        <f t="shared" si="1"/>
        <v>IODMT</v>
      </c>
      <c r="G28" s="26">
        <f>BY_Demands_Drivers!$F$39*$M$28</f>
        <v>1.3443528317502731</v>
      </c>
      <c r="H28" s="26">
        <f>BY_Demands_Drivers!$G$39*$M$28</f>
        <v>7.9407560424148121E-2</v>
      </c>
      <c r="I28" s="26">
        <f>BY_Demands_Drivers!$H$39*$M$28</f>
        <v>0.9346756160201517</v>
      </c>
      <c r="J28" s="26">
        <f>BY_Demands_Drivers!$I$39*$M$28</f>
        <v>0.2229913695274984</v>
      </c>
      <c r="L28" s="18">
        <f>BY_Demands_Drivers!AT4</f>
        <v>2035</v>
      </c>
      <c r="M28" s="26">
        <f>BY_Demands_Drivers!AT10</f>
        <v>0.92660089439591109</v>
      </c>
    </row>
    <row r="29" spans="3:13" ht="15.75" customHeight="1">
      <c r="C29" s="206" t="str">
        <f t="shared" si="0"/>
        <v>Demand</v>
      </c>
      <c r="D29">
        <f>$L$29</f>
        <v>2036</v>
      </c>
      <c r="E29" t="s">
        <v>3</v>
      </c>
      <c r="F29" t="str">
        <f t="shared" si="1"/>
        <v>IODMT</v>
      </c>
      <c r="G29" s="26">
        <f>BY_Demands_Drivers!$F$39*$M$29</f>
        <v>1.3443528317502731</v>
      </c>
      <c r="H29" s="26">
        <f>BY_Demands_Drivers!$G$39*$M$29</f>
        <v>7.9407560424148121E-2</v>
      </c>
      <c r="I29" s="26">
        <f>BY_Demands_Drivers!$H$39*$M$29</f>
        <v>0.9346756160201517</v>
      </c>
      <c r="J29" s="26">
        <f>BY_Demands_Drivers!$I$39*$M$29</f>
        <v>0.2229913695274984</v>
      </c>
      <c r="L29" s="18">
        <f>BY_Demands_Drivers!AU4</f>
        <v>2036</v>
      </c>
      <c r="M29" s="26">
        <f>BY_Demands_Drivers!AU10</f>
        <v>0.92660089439591109</v>
      </c>
    </row>
    <row r="30" spans="3:13" ht="15.75" customHeight="1">
      <c r="C30" s="206" t="str">
        <f t="shared" si="0"/>
        <v>Demand</v>
      </c>
      <c r="D30">
        <f>$L$30</f>
        <v>2037</v>
      </c>
      <c r="E30" t="s">
        <v>3</v>
      </c>
      <c r="F30" t="str">
        <f t="shared" si="1"/>
        <v>IODMT</v>
      </c>
      <c r="G30" s="26">
        <f>BY_Demands_Drivers!$F$39*$M$30</f>
        <v>1.3443528317502731</v>
      </c>
      <c r="H30" s="26">
        <f>BY_Demands_Drivers!$G$39*$M$30</f>
        <v>7.9407560424148121E-2</v>
      </c>
      <c r="I30" s="26">
        <f>BY_Demands_Drivers!$H$39*$M$30</f>
        <v>0.9346756160201517</v>
      </c>
      <c r="J30" s="26">
        <f>BY_Demands_Drivers!$I$39*$M$30</f>
        <v>0.2229913695274984</v>
      </c>
      <c r="L30" s="18">
        <f>BY_Demands_Drivers!AV4</f>
        <v>2037</v>
      </c>
      <c r="M30" s="26">
        <f>BY_Demands_Drivers!AV10</f>
        <v>0.92660089439591109</v>
      </c>
    </row>
    <row r="31" spans="3:13" ht="15.75" customHeight="1">
      <c r="C31" s="206" t="str">
        <f t="shared" si="0"/>
        <v>Demand</v>
      </c>
      <c r="D31">
        <f>$L$31</f>
        <v>2038</v>
      </c>
      <c r="E31" t="s">
        <v>3</v>
      </c>
      <c r="F31" t="str">
        <f t="shared" si="1"/>
        <v>IODMT</v>
      </c>
      <c r="G31" s="26">
        <f>BY_Demands_Drivers!$F$39*$M$31</f>
        <v>1.3443528317502731</v>
      </c>
      <c r="H31" s="26">
        <f>BY_Demands_Drivers!$G$39*$M$31</f>
        <v>7.9407560424148121E-2</v>
      </c>
      <c r="I31" s="26">
        <f>BY_Demands_Drivers!$H$39*$M$31</f>
        <v>0.9346756160201517</v>
      </c>
      <c r="J31" s="26">
        <f>BY_Demands_Drivers!$I$39*$M$31</f>
        <v>0.2229913695274984</v>
      </c>
      <c r="L31" s="18">
        <f>BY_Demands_Drivers!AW4</f>
        <v>2038</v>
      </c>
      <c r="M31" s="26">
        <f>BY_Demands_Drivers!AW10</f>
        <v>0.92660089439591109</v>
      </c>
    </row>
    <row r="32" spans="3:13" ht="15.75" customHeight="1">
      <c r="C32" s="206" t="str">
        <f t="shared" si="0"/>
        <v>Demand</v>
      </c>
      <c r="D32">
        <f>$L$32</f>
        <v>2039</v>
      </c>
      <c r="E32" t="s">
        <v>3</v>
      </c>
      <c r="F32" t="str">
        <f t="shared" si="1"/>
        <v>IODMT</v>
      </c>
      <c r="G32" s="26">
        <f>BY_Demands_Drivers!$F$39*$M$32</f>
        <v>1.3443528317502731</v>
      </c>
      <c r="H32" s="26">
        <f>BY_Demands_Drivers!$G$39*$M$32</f>
        <v>7.9407560424148121E-2</v>
      </c>
      <c r="I32" s="26">
        <f>BY_Demands_Drivers!$H$39*$M$32</f>
        <v>0.9346756160201517</v>
      </c>
      <c r="J32" s="26">
        <f>BY_Demands_Drivers!$I$39*$M$32</f>
        <v>0.2229913695274984</v>
      </c>
      <c r="L32" s="18">
        <f>BY_Demands_Drivers!AX4</f>
        <v>2039</v>
      </c>
      <c r="M32" s="26">
        <f>BY_Demands_Drivers!AX10</f>
        <v>0.92660089439591109</v>
      </c>
    </row>
    <row r="33" spans="3:13" ht="15.75" customHeight="1">
      <c r="C33" s="206" t="str">
        <f t="shared" si="0"/>
        <v>Demand</v>
      </c>
      <c r="D33">
        <f>$L$33</f>
        <v>2040</v>
      </c>
      <c r="E33" t="s">
        <v>3</v>
      </c>
      <c r="F33" t="str">
        <f t="shared" si="1"/>
        <v>IODMT</v>
      </c>
      <c r="G33" s="26">
        <f>BY_Demands_Drivers!$F$39*$M$33</f>
        <v>1.3443528317502731</v>
      </c>
      <c r="H33" s="26">
        <f>BY_Demands_Drivers!$G$39*$M$33</f>
        <v>7.9407560424148121E-2</v>
      </c>
      <c r="I33" s="26">
        <f>BY_Demands_Drivers!$H$39*$M$33</f>
        <v>0.9346756160201517</v>
      </c>
      <c r="J33" s="26">
        <f>BY_Demands_Drivers!$I$39*$M$33</f>
        <v>0.2229913695274984</v>
      </c>
      <c r="L33" s="18">
        <f>BY_Demands_Drivers!AY4</f>
        <v>2040</v>
      </c>
      <c r="M33" s="26">
        <f>BY_Demands_Drivers!AY10</f>
        <v>0.92660089439591109</v>
      </c>
    </row>
    <row r="34" spans="3:13" ht="15.75" customHeight="1">
      <c r="C34" s="206" t="str">
        <f t="shared" si="0"/>
        <v>Demand</v>
      </c>
      <c r="D34">
        <f>$L$34</f>
        <v>2041</v>
      </c>
      <c r="E34" t="s">
        <v>3</v>
      </c>
      <c r="F34" t="str">
        <f t="shared" si="1"/>
        <v>IODMT</v>
      </c>
      <c r="G34" s="26">
        <f>BY_Demands_Drivers!$F$39*$M$34</f>
        <v>1.3383779302758274</v>
      </c>
      <c r="H34" s="26">
        <f>BY_Demands_Drivers!$G$39*$M$34</f>
        <v>7.9054637933374125E-2</v>
      </c>
      <c r="I34" s="26">
        <f>BY_Demands_Drivers!$H$39*$M$34</f>
        <v>0.93052150217117313</v>
      </c>
      <c r="J34" s="26">
        <f>BY_Demands_Drivers!$I$39*$M$34</f>
        <v>0.22200029677404282</v>
      </c>
      <c r="L34" s="18">
        <f>BY_Demands_Drivers!AZ4</f>
        <v>2041</v>
      </c>
      <c r="M34" s="26">
        <f>BY_Demands_Drivers!AZ10</f>
        <v>0.92248266819859581</v>
      </c>
    </row>
    <row r="35" spans="3:13" ht="15.75" customHeight="1">
      <c r="C35" s="206" t="str">
        <f t="shared" si="0"/>
        <v>Demand</v>
      </c>
      <c r="D35">
        <f>$L$35</f>
        <v>2042</v>
      </c>
      <c r="E35" t="s">
        <v>3</v>
      </c>
      <c r="F35" t="str">
        <f t="shared" si="1"/>
        <v>IODMT</v>
      </c>
      <c r="G35" s="26">
        <f>BY_Demands_Drivers!$F$39*$M$35</f>
        <v>1.3324030288013817</v>
      </c>
      <c r="H35" s="26">
        <f>BY_Demands_Drivers!$G$39*$M$35</f>
        <v>7.8701715442600143E-2</v>
      </c>
      <c r="I35" s="26">
        <f>BY_Demands_Drivers!$H$39*$M$35</f>
        <v>0.92636738832219478</v>
      </c>
      <c r="J35" s="26">
        <f>BY_Demands_Drivers!$I$39*$M$35</f>
        <v>0.22100922402058731</v>
      </c>
      <c r="L35" s="18">
        <f>BY_Demands_Drivers!BA4</f>
        <v>2042</v>
      </c>
      <c r="M35" s="26">
        <f>BY_Demands_Drivers!BA10</f>
        <v>0.91836444200128076</v>
      </c>
    </row>
    <row r="36" spans="3:13">
      <c r="C36" s="206" t="str">
        <f t="shared" si="0"/>
        <v>Demand</v>
      </c>
      <c r="D36">
        <f>$L$36</f>
        <v>2043</v>
      </c>
      <c r="E36" t="s">
        <v>3</v>
      </c>
      <c r="F36" t="str">
        <f t="shared" si="1"/>
        <v>IODMT</v>
      </c>
      <c r="G36" s="26">
        <f>BY_Demands_Drivers!$F$39*$M$36</f>
        <v>1.3264281273269363</v>
      </c>
      <c r="H36" s="26">
        <f>BY_Demands_Drivers!$G$39*$M$36</f>
        <v>7.8348792951826146E-2</v>
      </c>
      <c r="I36" s="26">
        <f>BY_Demands_Drivers!$H$39*$M$36</f>
        <v>0.92221327447321633</v>
      </c>
      <c r="J36" s="26">
        <f>BY_Demands_Drivers!$I$39*$M$36</f>
        <v>0.22001815126713176</v>
      </c>
      <c r="L36" s="18">
        <f>BY_Demands_Drivers!BB4</f>
        <v>2043</v>
      </c>
      <c r="M36" s="26">
        <f>BY_Demands_Drivers!BB10</f>
        <v>0.91424621580396559</v>
      </c>
    </row>
    <row r="37" spans="3:13">
      <c r="C37" s="206" t="str">
        <f t="shared" si="0"/>
        <v>Demand</v>
      </c>
      <c r="D37">
        <f>$L$37</f>
        <v>2044</v>
      </c>
      <c r="E37" t="s">
        <v>3</v>
      </c>
      <c r="F37" t="str">
        <f t="shared" si="1"/>
        <v>IODMT</v>
      </c>
      <c r="G37" s="26">
        <f>BY_Demands_Drivers!$F$39*$M$37</f>
        <v>1.3204532258524906</v>
      </c>
      <c r="H37" s="26">
        <f>BY_Demands_Drivers!$G$39*$M$37</f>
        <v>7.799587046105215E-2</v>
      </c>
      <c r="I37" s="26">
        <f>BY_Demands_Drivers!$H$39*$M$37</f>
        <v>0.91805916062423787</v>
      </c>
      <c r="J37" s="26">
        <f>BY_Demands_Drivers!$I$39*$M$37</f>
        <v>0.2190270785136762</v>
      </c>
      <c r="L37" s="18">
        <f>BY_Demands_Drivers!BC4</f>
        <v>2044</v>
      </c>
      <c r="M37" s="26">
        <f>BY_Demands_Drivers!BC10</f>
        <v>0.91012798960665042</v>
      </c>
    </row>
    <row r="38" spans="3:13">
      <c r="C38" s="206" t="str">
        <f t="shared" si="0"/>
        <v>Demand</v>
      </c>
      <c r="D38">
        <f>$L$38</f>
        <v>2045</v>
      </c>
      <c r="E38" t="s">
        <v>3</v>
      </c>
      <c r="F38" t="str">
        <f t="shared" si="1"/>
        <v>IODMT</v>
      </c>
      <c r="G38" s="26">
        <f>BY_Demands_Drivers!$F$39*$M$38</f>
        <v>1.3144783243780449</v>
      </c>
      <c r="H38" s="26">
        <f>BY_Demands_Drivers!$G$39*$M$38</f>
        <v>7.7642947970278167E-2</v>
      </c>
      <c r="I38" s="26">
        <f>BY_Demands_Drivers!$H$39*$M$38</f>
        <v>0.91390504677525941</v>
      </c>
      <c r="J38" s="26">
        <f>BY_Demands_Drivers!$I$39*$M$38</f>
        <v>0.21803600576022064</v>
      </c>
      <c r="L38" s="18">
        <f>BY_Demands_Drivers!BD4</f>
        <v>2045</v>
      </c>
      <c r="M38" s="26">
        <f>BY_Demands_Drivers!BD10</f>
        <v>0.90600976340933526</v>
      </c>
    </row>
    <row r="39" spans="3:13">
      <c r="C39" s="206" t="str">
        <f t="shared" si="0"/>
        <v>Demand</v>
      </c>
      <c r="D39">
        <f>$L$39</f>
        <v>2046</v>
      </c>
      <c r="E39" t="s">
        <v>3</v>
      </c>
      <c r="F39" t="str">
        <f t="shared" si="1"/>
        <v>IODMT</v>
      </c>
      <c r="G39" s="26">
        <f>BY_Demands_Drivers!$F$39*$M$39</f>
        <v>1.3144783243780449</v>
      </c>
      <c r="H39" s="26">
        <f>BY_Demands_Drivers!$G$39*$M$39</f>
        <v>7.7642947970278167E-2</v>
      </c>
      <c r="I39" s="26">
        <f>BY_Demands_Drivers!$H$39*$M$39</f>
        <v>0.91390504677525941</v>
      </c>
      <c r="J39" s="26">
        <f>BY_Demands_Drivers!$I$39*$M$39</f>
        <v>0.21803600576022064</v>
      </c>
      <c r="L39" s="18">
        <f>BY_Demands_Drivers!BE4</f>
        <v>2046</v>
      </c>
      <c r="M39" s="26">
        <f>BY_Demands_Drivers!BE10</f>
        <v>0.90600976340933526</v>
      </c>
    </row>
    <row r="40" spans="3:13">
      <c r="C40" s="206" t="str">
        <f t="shared" si="0"/>
        <v>Demand</v>
      </c>
      <c r="D40">
        <f>$L$40</f>
        <v>2047</v>
      </c>
      <c r="E40" t="s">
        <v>3</v>
      </c>
      <c r="F40" t="str">
        <f t="shared" si="1"/>
        <v>IODMT</v>
      </c>
      <c r="G40" s="26">
        <f>BY_Demands_Drivers!$F$39*$M$40</f>
        <v>1.3144783243780449</v>
      </c>
      <c r="H40" s="26">
        <f>BY_Demands_Drivers!$G$39*$M$40</f>
        <v>7.7642947970278167E-2</v>
      </c>
      <c r="I40" s="26">
        <f>BY_Demands_Drivers!$H$39*$M$40</f>
        <v>0.91390504677525941</v>
      </c>
      <c r="J40" s="26">
        <f>BY_Demands_Drivers!$I$39*$M$40</f>
        <v>0.21803600576022064</v>
      </c>
      <c r="L40" s="18">
        <f>BY_Demands_Drivers!BF4</f>
        <v>2047</v>
      </c>
      <c r="M40" s="26">
        <f>BY_Demands_Drivers!BF10</f>
        <v>0.90600976340933526</v>
      </c>
    </row>
    <row r="41" spans="3:13">
      <c r="C41" s="206" t="str">
        <f t="shared" si="0"/>
        <v>Demand</v>
      </c>
      <c r="D41">
        <f>$L$41</f>
        <v>2048</v>
      </c>
      <c r="E41" t="s">
        <v>3</v>
      </c>
      <c r="F41" t="str">
        <f t="shared" si="1"/>
        <v>IODMT</v>
      </c>
      <c r="G41" s="26">
        <f>BY_Demands_Drivers!$F$39*$M$41</f>
        <v>1.3144783243780449</v>
      </c>
      <c r="H41" s="26">
        <f>BY_Demands_Drivers!$G$39*$M$41</f>
        <v>7.7642947970278167E-2</v>
      </c>
      <c r="I41" s="26">
        <f>BY_Demands_Drivers!$H$39*$M$41</f>
        <v>0.91390504677525941</v>
      </c>
      <c r="J41" s="26">
        <f>BY_Demands_Drivers!$I$39*$M$41</f>
        <v>0.21803600576022064</v>
      </c>
      <c r="L41" s="18">
        <f>BY_Demands_Drivers!BG4</f>
        <v>2048</v>
      </c>
      <c r="M41" s="26">
        <f>BY_Demands_Drivers!BG10</f>
        <v>0.90600976340933526</v>
      </c>
    </row>
    <row r="42" spans="3:13">
      <c r="C42" s="206" t="str">
        <f t="shared" si="0"/>
        <v>Demand</v>
      </c>
      <c r="D42">
        <f>$L$42</f>
        <v>2049</v>
      </c>
      <c r="E42" t="s">
        <v>3</v>
      </c>
      <c r="F42" t="str">
        <f t="shared" si="1"/>
        <v>IODMT</v>
      </c>
      <c r="G42" s="26">
        <f>BY_Demands_Drivers!$F$39*$M$42</f>
        <v>1.3144783243780449</v>
      </c>
      <c r="H42" s="26">
        <f>BY_Demands_Drivers!$G$39*$M$42</f>
        <v>7.7642947970278167E-2</v>
      </c>
      <c r="I42" s="26">
        <f>BY_Demands_Drivers!$H$39*$M$42</f>
        <v>0.91390504677525941</v>
      </c>
      <c r="J42" s="26">
        <f>BY_Demands_Drivers!$I$39*$M$42</f>
        <v>0.21803600576022064</v>
      </c>
      <c r="L42" s="18">
        <f>BY_Demands_Drivers!BH4</f>
        <v>2049</v>
      </c>
      <c r="M42" s="26">
        <f>BY_Demands_Drivers!BH10</f>
        <v>0.90600976340933526</v>
      </c>
    </row>
    <row r="43" spans="3:13">
      <c r="C43" s="206" t="str">
        <f t="shared" si="0"/>
        <v>Demand</v>
      </c>
      <c r="D43" s="23">
        <f>$L$43</f>
        <v>2050</v>
      </c>
      <c r="E43" s="23" t="s">
        <v>3</v>
      </c>
      <c r="F43" s="23" t="str">
        <f t="shared" si="1"/>
        <v>IODMT</v>
      </c>
      <c r="G43" s="44">
        <f>BY_Demands_Drivers!$F$39*$M$43</f>
        <v>1.3144783243780449</v>
      </c>
      <c r="H43" s="44">
        <f>BY_Demands_Drivers!$G$39*$M$43</f>
        <v>7.7642947970278167E-2</v>
      </c>
      <c r="I43" s="44">
        <f>BY_Demands_Drivers!$H$39*$M$43</f>
        <v>0.91390504677525941</v>
      </c>
      <c r="J43" s="44">
        <f>BY_Demands_Drivers!$I$39*$M$43</f>
        <v>0.21803600576022064</v>
      </c>
      <c r="L43" s="18">
        <f>BY_Demands_Drivers!BI4</f>
        <v>2050</v>
      </c>
      <c r="M43" s="26">
        <f>BY_Demands_Drivers!BI10</f>
        <v>0.90600976340933526</v>
      </c>
    </row>
    <row r="44" spans="3:13">
      <c r="C44" s="206" t="str">
        <f t="shared" si="0"/>
        <v>Demand</v>
      </c>
      <c r="D44">
        <f>$L$4</f>
        <v>2011</v>
      </c>
      <c r="E44" t="s">
        <v>3</v>
      </c>
      <c r="F44" t="str">
        <f>BY_Demands_Drivers!$J$40</f>
        <v>IODHT</v>
      </c>
      <c r="G44" s="26">
        <f>BY_Demands_Drivers!$F$40*$M$4</f>
        <v>0.35628978877759554</v>
      </c>
      <c r="H44" s="26">
        <f>BY_Demands_Drivers!$G$40*$M$4</f>
        <v>2.1045146975313889E-2</v>
      </c>
      <c r="I44" s="26">
        <f>BY_Demands_Drivers!$H$40*$M$4</f>
        <v>0.24771426811651961</v>
      </c>
      <c r="J44" s="26">
        <f>BY_Demands_Drivers!$I$40*$M$4</f>
        <v>5.9098732171925475E-2</v>
      </c>
    </row>
    <row r="45" spans="3:13">
      <c r="C45" s="206" t="str">
        <f t="shared" si="0"/>
        <v>Demand</v>
      </c>
      <c r="D45">
        <f>$L$5</f>
        <v>2012</v>
      </c>
      <c r="E45" t="s">
        <v>3</v>
      </c>
      <c r="F45" t="str">
        <f>$F$44</f>
        <v>IODHT</v>
      </c>
      <c r="G45" s="26">
        <f>BY_Demands_Drivers!$F$40*$M$5</f>
        <v>0.35312612060580212</v>
      </c>
      <c r="H45" s="26">
        <f>BY_Demands_Drivers!$G$40*$M$5</f>
        <v>2.085827700667138E-2</v>
      </c>
      <c r="I45" s="26">
        <f>BY_Demands_Drivers!$H$40*$M$5</f>
        <v>0.24551469414492724</v>
      </c>
      <c r="J45" s="26">
        <f>BY_Demands_Drivers!$I$40*$M$5</f>
        <v>5.8573966141983548E-2</v>
      </c>
    </row>
    <row r="46" spans="3:13">
      <c r="C46" s="206" t="str">
        <f t="shared" si="0"/>
        <v>Demand</v>
      </c>
      <c r="D46">
        <f>$L$6</f>
        <v>2013</v>
      </c>
      <c r="E46" t="s">
        <v>3</v>
      </c>
      <c r="F46" t="str">
        <f t="shared" ref="F46:F83" si="2">$F$44</f>
        <v>IODHT</v>
      </c>
      <c r="G46" s="26">
        <f>BY_Demands_Drivers!$F$40*$M$6</f>
        <v>0.34996245243400864</v>
      </c>
      <c r="H46" s="26">
        <f>BY_Demands_Drivers!$G$40*$M$6</f>
        <v>2.0671407038028868E-2</v>
      </c>
      <c r="I46" s="26">
        <f>BY_Demands_Drivers!$H$40*$M$6</f>
        <v>0.24331512017333484</v>
      </c>
      <c r="J46" s="26">
        <f>BY_Demands_Drivers!$I$40*$M$6</f>
        <v>5.8049200112041614E-2</v>
      </c>
    </row>
    <row r="47" spans="3:13">
      <c r="C47" s="206" t="str">
        <f t="shared" si="0"/>
        <v>Demand</v>
      </c>
      <c r="D47">
        <f>$L$7</f>
        <v>2014</v>
      </c>
      <c r="E47" t="s">
        <v>3</v>
      </c>
      <c r="F47" t="str">
        <f t="shared" si="2"/>
        <v>IODHT</v>
      </c>
      <c r="G47" s="26">
        <f>BY_Demands_Drivers!$F$40*$M$7</f>
        <v>0.34679878426221517</v>
      </c>
      <c r="H47" s="26">
        <f>BY_Demands_Drivers!$G$40*$M$7</f>
        <v>2.0484537069386355E-2</v>
      </c>
      <c r="I47" s="26">
        <f>BY_Demands_Drivers!$H$40*$M$7</f>
        <v>0.24111554620174247</v>
      </c>
      <c r="J47" s="26">
        <f>BY_Demands_Drivers!$I$40*$M$7</f>
        <v>5.7524434082099687E-2</v>
      </c>
    </row>
    <row r="48" spans="3:13">
      <c r="C48" s="206" t="str">
        <f t="shared" si="0"/>
        <v>Demand</v>
      </c>
      <c r="D48">
        <f>$L$8</f>
        <v>2015</v>
      </c>
      <c r="E48" t="s">
        <v>3</v>
      </c>
      <c r="F48" t="str">
        <f t="shared" si="2"/>
        <v>IODHT</v>
      </c>
      <c r="G48" s="26">
        <f>BY_Demands_Drivers!$F$40*$M$8</f>
        <v>0.34363511609042174</v>
      </c>
      <c r="H48" s="26">
        <f>BY_Demands_Drivers!$G$40*$M$8</f>
        <v>2.0297667100743846E-2</v>
      </c>
      <c r="I48" s="26">
        <f>BY_Demands_Drivers!$H$40*$M$8</f>
        <v>0.23891597223015013</v>
      </c>
      <c r="J48" s="26">
        <f>BY_Demands_Drivers!$I$40*$M$8</f>
        <v>5.6999668052157768E-2</v>
      </c>
    </row>
    <row r="49" spans="3:10">
      <c r="C49" s="206" t="str">
        <f t="shared" si="0"/>
        <v>Demand</v>
      </c>
      <c r="D49">
        <f>$L$9</f>
        <v>2016</v>
      </c>
      <c r="E49" t="s">
        <v>3</v>
      </c>
      <c r="F49" t="str">
        <f t="shared" si="2"/>
        <v>IODHT</v>
      </c>
      <c r="G49" s="26">
        <f>BY_Demands_Drivers!$F$40*$M$9</f>
        <v>0.34047144791862827</v>
      </c>
      <c r="H49" s="26">
        <f>BY_Demands_Drivers!$G$40*$M$9</f>
        <v>2.0110797132101337E-2</v>
      </c>
      <c r="I49" s="26">
        <f>BY_Demands_Drivers!$H$40*$M$9</f>
        <v>0.23671639825855775</v>
      </c>
      <c r="J49" s="26">
        <f>BY_Demands_Drivers!$I$40*$M$9</f>
        <v>5.6474902022215841E-2</v>
      </c>
    </row>
    <row r="50" spans="3:10">
      <c r="C50" s="206" t="str">
        <f t="shared" si="0"/>
        <v>Demand</v>
      </c>
      <c r="D50">
        <f>$L$10</f>
        <v>2017</v>
      </c>
      <c r="E50" t="s">
        <v>3</v>
      </c>
      <c r="F50" t="str">
        <f t="shared" si="2"/>
        <v>IODHT</v>
      </c>
      <c r="G50" s="26">
        <f>BY_Demands_Drivers!$F$40*$M$10</f>
        <v>0.34047144791862827</v>
      </c>
      <c r="H50" s="26">
        <f>BY_Demands_Drivers!$G$40*$M$10</f>
        <v>2.0110797132101337E-2</v>
      </c>
      <c r="I50" s="26">
        <f>BY_Demands_Drivers!$H$40*$M$10</f>
        <v>0.23671639825855775</v>
      </c>
      <c r="J50" s="26">
        <f>BY_Demands_Drivers!$I$40*$M$10</f>
        <v>5.6474902022215841E-2</v>
      </c>
    </row>
    <row r="51" spans="3:10">
      <c r="C51" s="206" t="str">
        <f t="shared" si="0"/>
        <v>Demand</v>
      </c>
      <c r="D51">
        <f>$L$11</f>
        <v>2018</v>
      </c>
      <c r="E51" t="s">
        <v>3</v>
      </c>
      <c r="F51" t="str">
        <f t="shared" si="2"/>
        <v>IODHT</v>
      </c>
      <c r="G51" s="26">
        <f>BY_Demands_Drivers!$F$40*$M$11</f>
        <v>0.34047144791862827</v>
      </c>
      <c r="H51" s="26">
        <f>BY_Demands_Drivers!$G$40*$M$11</f>
        <v>2.0110797132101337E-2</v>
      </c>
      <c r="I51" s="26">
        <f>BY_Demands_Drivers!$H$40*$M$11</f>
        <v>0.23671639825855775</v>
      </c>
      <c r="J51" s="26">
        <f>BY_Demands_Drivers!$I$40*$M$11</f>
        <v>5.6474902022215841E-2</v>
      </c>
    </row>
    <row r="52" spans="3:10">
      <c r="C52" s="206" t="str">
        <f t="shared" si="0"/>
        <v>Demand</v>
      </c>
      <c r="D52">
        <f>$L$12</f>
        <v>2019</v>
      </c>
      <c r="E52" t="s">
        <v>3</v>
      </c>
      <c r="F52" t="str">
        <f t="shared" si="2"/>
        <v>IODHT</v>
      </c>
      <c r="G52" s="43">
        <f>BY_Demands_Drivers!$F$40*$M$12</f>
        <v>0.34047144791862827</v>
      </c>
      <c r="H52" s="43">
        <f>BY_Demands_Drivers!$G$40*$M$12</f>
        <v>2.0110797132101337E-2</v>
      </c>
      <c r="I52" s="43">
        <f>BY_Demands_Drivers!$H$40*$M$12</f>
        <v>0.23671639825855775</v>
      </c>
      <c r="J52" s="43">
        <f>BY_Demands_Drivers!$I$40*$M$12</f>
        <v>5.6474902022215841E-2</v>
      </c>
    </row>
    <row r="53" spans="3:10">
      <c r="C53" s="206" t="str">
        <f t="shared" si="0"/>
        <v>Demand</v>
      </c>
      <c r="D53">
        <f>$L$13</f>
        <v>2020</v>
      </c>
      <c r="E53" t="s">
        <v>3</v>
      </c>
      <c r="F53" t="str">
        <f t="shared" si="2"/>
        <v>IODHT</v>
      </c>
      <c r="G53" s="43">
        <f>BY_Demands_Drivers!$F$40*$M$13</f>
        <v>0.34047144791862827</v>
      </c>
      <c r="H53" s="43">
        <f>BY_Demands_Drivers!$G$40*$M$13</f>
        <v>2.0110797132101337E-2</v>
      </c>
      <c r="I53" s="43">
        <f>BY_Demands_Drivers!$H$40*$M$13</f>
        <v>0.23671639825855775</v>
      </c>
      <c r="J53" s="43">
        <f>BY_Demands_Drivers!$I$40*$M$13</f>
        <v>5.6474902022215841E-2</v>
      </c>
    </row>
    <row r="54" spans="3:10">
      <c r="C54" s="206" t="str">
        <f t="shared" si="0"/>
        <v>Demand</v>
      </c>
      <c r="D54">
        <f>$L$14</f>
        <v>2021</v>
      </c>
      <c r="E54" t="s">
        <v>3</v>
      </c>
      <c r="F54" t="str">
        <f t="shared" si="2"/>
        <v>IODHT</v>
      </c>
      <c r="G54" s="43">
        <f>BY_Demands_Drivers!$F$40*$M$14</f>
        <v>0.34047144791862827</v>
      </c>
      <c r="H54" s="43">
        <f>BY_Demands_Drivers!$G$40*$M$14</f>
        <v>2.0110797132101337E-2</v>
      </c>
      <c r="I54" s="43">
        <f>BY_Demands_Drivers!$H$40*$M$14</f>
        <v>0.23671639825855775</v>
      </c>
      <c r="J54" s="43">
        <f>BY_Demands_Drivers!$I$40*$M$14</f>
        <v>5.6474902022215841E-2</v>
      </c>
    </row>
    <row r="55" spans="3:10">
      <c r="C55" s="206" t="str">
        <f t="shared" si="0"/>
        <v>Demand</v>
      </c>
      <c r="D55">
        <f>$L$15</f>
        <v>2022</v>
      </c>
      <c r="E55" t="s">
        <v>3</v>
      </c>
      <c r="F55" t="str">
        <f t="shared" si="2"/>
        <v>IODHT</v>
      </c>
      <c r="G55" s="43">
        <f>BY_Demands_Drivers!$F$40*$M$15</f>
        <v>0.34047144791862827</v>
      </c>
      <c r="H55" s="43">
        <f>BY_Demands_Drivers!$G$40*$M$15</f>
        <v>2.0110797132101337E-2</v>
      </c>
      <c r="I55" s="43">
        <f>BY_Demands_Drivers!$H$40*$M$15</f>
        <v>0.23671639825855775</v>
      </c>
      <c r="J55" s="43">
        <f>BY_Demands_Drivers!$I$40*$M$15</f>
        <v>5.6474902022215841E-2</v>
      </c>
    </row>
    <row r="56" spans="3:10">
      <c r="C56" s="206" t="str">
        <f t="shared" si="0"/>
        <v>Demand</v>
      </c>
      <c r="D56">
        <f>$L$16</f>
        <v>2023</v>
      </c>
      <c r="E56" t="s">
        <v>3</v>
      </c>
      <c r="F56" t="str">
        <f t="shared" si="2"/>
        <v>IODHT</v>
      </c>
      <c r="G56" s="43">
        <f>BY_Demands_Drivers!$F$40*$M$16</f>
        <v>0.34047144791862827</v>
      </c>
      <c r="H56" s="43">
        <f>BY_Demands_Drivers!$G$40*$M$16</f>
        <v>2.0110797132101337E-2</v>
      </c>
      <c r="I56" s="43">
        <f>BY_Demands_Drivers!$H$40*$M$16</f>
        <v>0.23671639825855775</v>
      </c>
      <c r="J56" s="43">
        <f>BY_Demands_Drivers!$I$40*$M$16</f>
        <v>5.6474902022215841E-2</v>
      </c>
    </row>
    <row r="57" spans="3:10">
      <c r="C57" s="206" t="str">
        <f t="shared" si="0"/>
        <v>Demand</v>
      </c>
      <c r="D57">
        <f>$L$17</f>
        <v>2024</v>
      </c>
      <c r="E57" t="s">
        <v>3</v>
      </c>
      <c r="F57" t="str">
        <f t="shared" si="2"/>
        <v>IODHT</v>
      </c>
      <c r="G57" s="26">
        <f>BY_Demands_Drivers!$F$40*$M$17</f>
        <v>0.34047144791862827</v>
      </c>
      <c r="H57" s="26">
        <f>BY_Demands_Drivers!$G$40*$M$17</f>
        <v>2.0110797132101337E-2</v>
      </c>
      <c r="I57" s="26">
        <f>BY_Demands_Drivers!$H$40*$M$17</f>
        <v>0.23671639825855775</v>
      </c>
      <c r="J57" s="26">
        <f>BY_Demands_Drivers!$I$40*$M$17</f>
        <v>5.6474902022215841E-2</v>
      </c>
    </row>
    <row r="58" spans="3:10">
      <c r="C58" s="206" t="str">
        <f t="shared" si="0"/>
        <v>Demand</v>
      </c>
      <c r="D58">
        <f>$L$18</f>
        <v>2025</v>
      </c>
      <c r="E58" t="s">
        <v>3</v>
      </c>
      <c r="F58" t="str">
        <f t="shared" si="2"/>
        <v>IODHT</v>
      </c>
      <c r="G58" s="26">
        <f>BY_Demands_Drivers!$F$40*$M$18</f>
        <v>0.34047144791862827</v>
      </c>
      <c r="H58" s="26">
        <f>BY_Demands_Drivers!$G$40*$M$18</f>
        <v>2.0110797132101337E-2</v>
      </c>
      <c r="I58" s="26">
        <f>BY_Demands_Drivers!$H$40*$M$18</f>
        <v>0.23671639825855775</v>
      </c>
      <c r="J58" s="26">
        <f>BY_Demands_Drivers!$I$40*$M$18</f>
        <v>5.6474902022215841E-2</v>
      </c>
    </row>
    <row r="59" spans="3:10">
      <c r="C59" s="206" t="str">
        <f t="shared" si="0"/>
        <v>Demand</v>
      </c>
      <c r="D59">
        <f>$L$19</f>
        <v>2026</v>
      </c>
      <c r="E59" t="s">
        <v>3</v>
      </c>
      <c r="F59" t="str">
        <f t="shared" si="2"/>
        <v>IODHT</v>
      </c>
      <c r="G59" s="26">
        <f>BY_Demands_Drivers!$F$40*$M$19</f>
        <v>0.33899113727550378</v>
      </c>
      <c r="H59" s="26">
        <f>BY_Demands_Drivers!$G$40*$M$19</f>
        <v>2.0023358883700895E-2</v>
      </c>
      <c r="I59" s="26">
        <f>BY_Demands_Drivers!$H$40*$M$19</f>
        <v>0.23568719652699879</v>
      </c>
      <c r="J59" s="26">
        <f>BY_Demands_Drivers!$I$40*$M$19</f>
        <v>5.6229358969945333E-2</v>
      </c>
    </row>
    <row r="60" spans="3:10">
      <c r="C60" s="206" t="str">
        <f t="shared" si="0"/>
        <v>Demand</v>
      </c>
      <c r="D60">
        <f>$L$20</f>
        <v>2027</v>
      </c>
      <c r="E60" t="s">
        <v>3</v>
      </c>
      <c r="F60" t="str">
        <f t="shared" si="2"/>
        <v>IODHT</v>
      </c>
      <c r="G60" s="26">
        <f>BY_Demands_Drivers!$F$40*$M$20</f>
        <v>0.3375108266323793</v>
      </c>
      <c r="H60" s="26">
        <f>BY_Demands_Drivers!$G$40*$M$20</f>
        <v>1.9935920635300454E-2</v>
      </c>
      <c r="I60" s="26">
        <f>BY_Demands_Drivers!$H$40*$M$20</f>
        <v>0.23465799479543983</v>
      </c>
      <c r="J60" s="26">
        <f>BY_Demands_Drivers!$I$40*$M$20</f>
        <v>5.5983815917674831E-2</v>
      </c>
    </row>
    <row r="61" spans="3:10">
      <c r="C61" s="206" t="str">
        <f t="shared" si="0"/>
        <v>Demand</v>
      </c>
      <c r="D61">
        <f>$L$21</f>
        <v>2028</v>
      </c>
      <c r="E61" t="s">
        <v>3</v>
      </c>
      <c r="F61" t="str">
        <f t="shared" si="2"/>
        <v>IODHT</v>
      </c>
      <c r="G61" s="26">
        <f>BY_Demands_Drivers!$F$40*$M$21</f>
        <v>0.33603051598925493</v>
      </c>
      <c r="H61" s="26">
        <f>BY_Demands_Drivers!$G$40*$M$21</f>
        <v>1.984848238690002E-2</v>
      </c>
      <c r="I61" s="26">
        <f>BY_Demands_Drivers!$H$40*$M$21</f>
        <v>0.23362879306388096</v>
      </c>
      <c r="J61" s="26">
        <f>BY_Demands_Drivers!$I$40*$M$21</f>
        <v>5.5738272865404337E-2</v>
      </c>
    </row>
    <row r="62" spans="3:10">
      <c r="C62" s="206" t="str">
        <f t="shared" si="0"/>
        <v>Demand</v>
      </c>
      <c r="D62">
        <f>$L$22</f>
        <v>2029</v>
      </c>
      <c r="E62" t="s">
        <v>3</v>
      </c>
      <c r="F62" t="str">
        <f t="shared" si="2"/>
        <v>IODHT</v>
      </c>
      <c r="G62" s="26">
        <f>BY_Demands_Drivers!$F$40*$M$22</f>
        <v>0.33455020534613039</v>
      </c>
      <c r="H62" s="26">
        <f>BY_Demands_Drivers!$G$40*$M$22</f>
        <v>1.9761044138499575E-2</v>
      </c>
      <c r="I62" s="26">
        <f>BY_Demands_Drivers!$H$40*$M$22</f>
        <v>0.23259959133232197</v>
      </c>
      <c r="J62" s="26">
        <f>BY_Demands_Drivers!$I$40*$M$22</f>
        <v>5.5492729813133829E-2</v>
      </c>
    </row>
    <row r="63" spans="3:10">
      <c r="C63" s="206" t="str">
        <f t="shared" si="0"/>
        <v>Demand</v>
      </c>
      <c r="D63">
        <f>$L$23</f>
        <v>2030</v>
      </c>
      <c r="E63" t="s">
        <v>3</v>
      </c>
      <c r="F63" t="str">
        <f t="shared" si="2"/>
        <v>IODHT</v>
      </c>
      <c r="G63" s="26">
        <f>BY_Demands_Drivers!$F$40*$M$23</f>
        <v>0.33306989470300596</v>
      </c>
      <c r="H63" s="26">
        <f>BY_Demands_Drivers!$G$40*$M$23</f>
        <v>1.9673605890099137E-2</v>
      </c>
      <c r="I63" s="26">
        <f>BY_Demands_Drivers!$H$40*$M$23</f>
        <v>0.23157038960076307</v>
      </c>
      <c r="J63" s="26">
        <f>BY_Demands_Drivers!$I$40*$M$23</f>
        <v>5.5247186760863334E-2</v>
      </c>
    </row>
    <row r="64" spans="3:10">
      <c r="C64" s="206" t="str">
        <f t="shared" si="0"/>
        <v>Demand</v>
      </c>
      <c r="D64">
        <f>$L$24</f>
        <v>2031</v>
      </c>
      <c r="E64" t="s">
        <v>3</v>
      </c>
      <c r="F64" t="str">
        <f t="shared" si="2"/>
        <v>IODHT</v>
      </c>
      <c r="G64" s="26">
        <f>BY_Demands_Drivers!$F$40*$M$24</f>
        <v>0.33306989470300596</v>
      </c>
      <c r="H64" s="26">
        <f>BY_Demands_Drivers!$G$40*$M$24</f>
        <v>1.9673605890099137E-2</v>
      </c>
      <c r="I64" s="26">
        <f>BY_Demands_Drivers!$H$40*$M$24</f>
        <v>0.23157038960076307</v>
      </c>
      <c r="J64" s="26">
        <f>BY_Demands_Drivers!$I$40*$M$24</f>
        <v>5.5247186760863334E-2</v>
      </c>
    </row>
    <row r="65" spans="3:10">
      <c r="C65" s="206" t="str">
        <f t="shared" si="0"/>
        <v>Demand</v>
      </c>
      <c r="D65">
        <f>$L$25</f>
        <v>2032</v>
      </c>
      <c r="E65" t="s">
        <v>3</v>
      </c>
      <c r="F65" t="str">
        <f t="shared" si="2"/>
        <v>IODHT</v>
      </c>
      <c r="G65" s="26">
        <f>BY_Demands_Drivers!$F$40*$M$25</f>
        <v>0.33306989470300596</v>
      </c>
      <c r="H65" s="26">
        <f>BY_Demands_Drivers!$G$40*$M$25</f>
        <v>1.9673605890099137E-2</v>
      </c>
      <c r="I65" s="26">
        <f>BY_Demands_Drivers!$H$40*$M$25</f>
        <v>0.23157038960076307</v>
      </c>
      <c r="J65" s="26">
        <f>BY_Demands_Drivers!$I$40*$M$25</f>
        <v>5.5247186760863334E-2</v>
      </c>
    </row>
    <row r="66" spans="3:10">
      <c r="C66" s="206" t="str">
        <f t="shared" si="0"/>
        <v>Demand</v>
      </c>
      <c r="D66">
        <f>$L$26</f>
        <v>2033</v>
      </c>
      <c r="E66" t="s">
        <v>3</v>
      </c>
      <c r="F66" t="str">
        <f t="shared" si="2"/>
        <v>IODHT</v>
      </c>
      <c r="G66" s="26">
        <f>BY_Demands_Drivers!$F$40*$M$26</f>
        <v>0.33306989470300596</v>
      </c>
      <c r="H66" s="26">
        <f>BY_Demands_Drivers!$G$40*$M$26</f>
        <v>1.9673605890099137E-2</v>
      </c>
      <c r="I66" s="26">
        <f>BY_Demands_Drivers!$H$40*$M$26</f>
        <v>0.23157038960076307</v>
      </c>
      <c r="J66" s="26">
        <f>BY_Demands_Drivers!$I$40*$M$26</f>
        <v>5.5247186760863334E-2</v>
      </c>
    </row>
    <row r="67" spans="3:10">
      <c r="C67" s="206" t="str">
        <f t="shared" si="0"/>
        <v>Demand</v>
      </c>
      <c r="D67">
        <f>$L$27</f>
        <v>2034</v>
      </c>
      <c r="E67" t="s">
        <v>3</v>
      </c>
      <c r="F67" t="str">
        <f t="shared" si="2"/>
        <v>IODHT</v>
      </c>
      <c r="G67" s="26">
        <f>BY_Demands_Drivers!$F$40*$M$27</f>
        <v>0.33306989470300596</v>
      </c>
      <c r="H67" s="26">
        <f>BY_Demands_Drivers!$G$40*$M$27</f>
        <v>1.9673605890099137E-2</v>
      </c>
      <c r="I67" s="26">
        <f>BY_Demands_Drivers!$H$40*$M$27</f>
        <v>0.23157038960076307</v>
      </c>
      <c r="J67" s="26">
        <f>BY_Demands_Drivers!$I$40*$M$27</f>
        <v>5.5247186760863334E-2</v>
      </c>
    </row>
    <row r="68" spans="3:10">
      <c r="C68" s="206" t="str">
        <f t="shared" si="0"/>
        <v>Demand</v>
      </c>
      <c r="D68">
        <f>$L$28</f>
        <v>2035</v>
      </c>
      <c r="E68" t="s">
        <v>3</v>
      </c>
      <c r="F68" t="str">
        <f t="shared" si="2"/>
        <v>IODHT</v>
      </c>
      <c r="G68" s="26">
        <f>BY_Demands_Drivers!$F$40*$M$28</f>
        <v>0.33306989470300596</v>
      </c>
      <c r="H68" s="26">
        <f>BY_Demands_Drivers!$G$40*$M$28</f>
        <v>1.9673605890099137E-2</v>
      </c>
      <c r="I68" s="26">
        <f>BY_Demands_Drivers!$H$40*$M$28</f>
        <v>0.23157038960076307</v>
      </c>
      <c r="J68" s="26">
        <f>BY_Demands_Drivers!$I$40*$M$28</f>
        <v>5.5247186760863334E-2</v>
      </c>
    </row>
    <row r="69" spans="3:10">
      <c r="C69" s="206" t="str">
        <f t="shared" ref="C69:C132" si="3">IF(SUM(G69:J69)&gt;0,"Demand","\I:")</f>
        <v>Demand</v>
      </c>
      <c r="D69">
        <f>$L$29</f>
        <v>2036</v>
      </c>
      <c r="E69" t="s">
        <v>3</v>
      </c>
      <c r="F69" t="str">
        <f t="shared" si="2"/>
        <v>IODHT</v>
      </c>
      <c r="G69" s="26">
        <f>BY_Demands_Drivers!$F$40*$M$29</f>
        <v>0.33306989470300596</v>
      </c>
      <c r="H69" s="26">
        <f>BY_Demands_Drivers!$G$40*$M$29</f>
        <v>1.9673605890099137E-2</v>
      </c>
      <c r="I69" s="26">
        <f>BY_Demands_Drivers!$H$40*$M$29</f>
        <v>0.23157038960076307</v>
      </c>
      <c r="J69" s="26">
        <f>BY_Demands_Drivers!$I$40*$M$29</f>
        <v>5.5247186760863334E-2</v>
      </c>
    </row>
    <row r="70" spans="3:10">
      <c r="C70" s="206" t="str">
        <f t="shared" si="3"/>
        <v>Demand</v>
      </c>
      <c r="D70">
        <f>$L$30</f>
        <v>2037</v>
      </c>
      <c r="E70" t="s">
        <v>3</v>
      </c>
      <c r="F70" t="str">
        <f t="shared" si="2"/>
        <v>IODHT</v>
      </c>
      <c r="G70" s="26">
        <f>BY_Demands_Drivers!$F$40*$M$30</f>
        <v>0.33306989470300596</v>
      </c>
      <c r="H70" s="26">
        <f>BY_Demands_Drivers!$G$40*$M$30</f>
        <v>1.9673605890099137E-2</v>
      </c>
      <c r="I70" s="26">
        <f>BY_Demands_Drivers!$H$40*$M$30</f>
        <v>0.23157038960076307</v>
      </c>
      <c r="J70" s="26">
        <f>BY_Demands_Drivers!$I$40*$M$30</f>
        <v>5.5247186760863334E-2</v>
      </c>
    </row>
    <row r="71" spans="3:10">
      <c r="C71" s="206" t="str">
        <f t="shared" si="3"/>
        <v>Demand</v>
      </c>
      <c r="D71">
        <f>$L$31</f>
        <v>2038</v>
      </c>
      <c r="E71" t="s">
        <v>3</v>
      </c>
      <c r="F71" t="str">
        <f t="shared" si="2"/>
        <v>IODHT</v>
      </c>
      <c r="G71" s="26">
        <f>BY_Demands_Drivers!$F$40*$M$31</f>
        <v>0.33306989470300596</v>
      </c>
      <c r="H71" s="26">
        <f>BY_Demands_Drivers!$G$40*$M$31</f>
        <v>1.9673605890099137E-2</v>
      </c>
      <c r="I71" s="26">
        <f>BY_Demands_Drivers!$H$40*$M$31</f>
        <v>0.23157038960076307</v>
      </c>
      <c r="J71" s="26">
        <f>BY_Demands_Drivers!$I$40*$M$31</f>
        <v>5.5247186760863334E-2</v>
      </c>
    </row>
    <row r="72" spans="3:10">
      <c r="C72" s="206" t="str">
        <f t="shared" si="3"/>
        <v>Demand</v>
      </c>
      <c r="D72">
        <f>$L$32</f>
        <v>2039</v>
      </c>
      <c r="E72" t="s">
        <v>3</v>
      </c>
      <c r="F72" t="str">
        <f t="shared" si="2"/>
        <v>IODHT</v>
      </c>
      <c r="G72" s="26">
        <f>BY_Demands_Drivers!$F$40*$M$32</f>
        <v>0.33306989470300596</v>
      </c>
      <c r="H72" s="26">
        <f>BY_Demands_Drivers!$G$40*$M$32</f>
        <v>1.9673605890099137E-2</v>
      </c>
      <c r="I72" s="26">
        <f>BY_Demands_Drivers!$H$40*$M$32</f>
        <v>0.23157038960076307</v>
      </c>
      <c r="J72" s="26">
        <f>BY_Demands_Drivers!$I$40*$M$32</f>
        <v>5.5247186760863334E-2</v>
      </c>
    </row>
    <row r="73" spans="3:10">
      <c r="C73" s="206" t="str">
        <f t="shared" si="3"/>
        <v>Demand</v>
      </c>
      <c r="D73">
        <f>$L$33</f>
        <v>2040</v>
      </c>
      <c r="E73" t="s">
        <v>3</v>
      </c>
      <c r="F73" t="str">
        <f t="shared" si="2"/>
        <v>IODHT</v>
      </c>
      <c r="G73" s="26">
        <f>BY_Demands_Drivers!$F$40*$M$33</f>
        <v>0.33306989470300596</v>
      </c>
      <c r="H73" s="26">
        <f>BY_Demands_Drivers!$G$40*$M$33</f>
        <v>1.9673605890099137E-2</v>
      </c>
      <c r="I73" s="26">
        <f>BY_Demands_Drivers!$H$40*$M$33</f>
        <v>0.23157038960076307</v>
      </c>
      <c r="J73" s="26">
        <f>BY_Demands_Drivers!$I$40*$M$33</f>
        <v>5.5247186760863334E-2</v>
      </c>
    </row>
    <row r="74" spans="3:10">
      <c r="C74" s="206" t="str">
        <f t="shared" si="3"/>
        <v>Demand</v>
      </c>
      <c r="D74">
        <f>$L$34</f>
        <v>2041</v>
      </c>
      <c r="E74" t="s">
        <v>3</v>
      </c>
      <c r="F74" t="str">
        <f t="shared" si="2"/>
        <v>IODHT</v>
      </c>
      <c r="G74" s="26">
        <f>BY_Demands_Drivers!$F$40*$M$34</f>
        <v>0.33158958405988148</v>
      </c>
      <c r="H74" s="26">
        <f>BY_Demands_Drivers!$G$40*$M$34</f>
        <v>1.9586167641698696E-2</v>
      </c>
      <c r="I74" s="26">
        <f>BY_Demands_Drivers!$H$40*$M$34</f>
        <v>0.23054118786920408</v>
      </c>
      <c r="J74" s="26">
        <f>BY_Demands_Drivers!$I$40*$M$34</f>
        <v>5.5001643708592819E-2</v>
      </c>
    </row>
    <row r="75" spans="3:10">
      <c r="C75" s="206" t="str">
        <f t="shared" si="3"/>
        <v>Demand</v>
      </c>
      <c r="D75">
        <f>$L$35</f>
        <v>2042</v>
      </c>
      <c r="E75" t="s">
        <v>3</v>
      </c>
      <c r="F75" t="str">
        <f t="shared" si="2"/>
        <v>IODHT</v>
      </c>
      <c r="G75" s="26">
        <f>BY_Demands_Drivers!$F$40*$M$35</f>
        <v>0.33010927341675705</v>
      </c>
      <c r="H75" s="26">
        <f>BY_Demands_Drivers!$G$40*$M$35</f>
        <v>1.9498729393298258E-2</v>
      </c>
      <c r="I75" s="26">
        <f>BY_Demands_Drivers!$H$40*$M$35</f>
        <v>0.22951198613764515</v>
      </c>
      <c r="J75" s="26">
        <f>BY_Demands_Drivers!$I$40*$M$35</f>
        <v>5.4756100656322325E-2</v>
      </c>
    </row>
    <row r="76" spans="3:10">
      <c r="C76" s="206" t="str">
        <f t="shared" si="3"/>
        <v>Demand</v>
      </c>
      <c r="D76">
        <f>$L$36</f>
        <v>2043</v>
      </c>
      <c r="E76" t="s">
        <v>3</v>
      </c>
      <c r="F76" t="str">
        <f t="shared" si="2"/>
        <v>IODHT</v>
      </c>
      <c r="G76" s="26">
        <f>BY_Demands_Drivers!$F$40*$M$36</f>
        <v>0.32862896277363257</v>
      </c>
      <c r="H76" s="26">
        <f>BY_Demands_Drivers!$G$40*$M$36</f>
        <v>1.9411291144897817E-2</v>
      </c>
      <c r="I76" s="26">
        <f>BY_Demands_Drivers!$H$40*$M$36</f>
        <v>0.22848278440608621</v>
      </c>
      <c r="J76" s="26">
        <f>BY_Demands_Drivers!$I$40*$M$36</f>
        <v>5.4510557604051817E-2</v>
      </c>
    </row>
    <row r="77" spans="3:10">
      <c r="C77" s="206" t="str">
        <f t="shared" si="3"/>
        <v>Demand</v>
      </c>
      <c r="D77">
        <f>$L$37</f>
        <v>2044</v>
      </c>
      <c r="E77" t="s">
        <v>3</v>
      </c>
      <c r="F77" t="str">
        <f t="shared" si="2"/>
        <v>IODHT</v>
      </c>
      <c r="G77" s="26">
        <f>BY_Demands_Drivers!$F$40*$M$37</f>
        <v>0.32714865213050809</v>
      </c>
      <c r="H77" s="26">
        <f>BY_Demands_Drivers!$G$40*$M$37</f>
        <v>1.9323852896497375E-2</v>
      </c>
      <c r="I77" s="26">
        <f>BY_Demands_Drivers!$H$40*$M$37</f>
        <v>0.22745358267452725</v>
      </c>
      <c r="J77" s="26">
        <f>BY_Demands_Drivers!$I$40*$M$37</f>
        <v>5.4265014551781315E-2</v>
      </c>
    </row>
    <row r="78" spans="3:10">
      <c r="C78" s="206" t="str">
        <f t="shared" si="3"/>
        <v>Demand</v>
      </c>
      <c r="D78">
        <f>$L$38</f>
        <v>2045</v>
      </c>
      <c r="E78" t="s">
        <v>3</v>
      </c>
      <c r="F78" t="str">
        <f t="shared" si="2"/>
        <v>IODHT</v>
      </c>
      <c r="G78" s="26">
        <f>BY_Demands_Drivers!$F$40*$M$38</f>
        <v>0.32566834148738361</v>
      </c>
      <c r="H78" s="26">
        <f>BY_Demands_Drivers!$G$40*$M$38</f>
        <v>1.9236414648096934E-2</v>
      </c>
      <c r="I78" s="26">
        <f>BY_Demands_Drivers!$H$40*$M$38</f>
        <v>0.22642438094296832</v>
      </c>
      <c r="J78" s="26">
        <f>BY_Demands_Drivers!$I$40*$M$38</f>
        <v>5.4019471499510814E-2</v>
      </c>
    </row>
    <row r="79" spans="3:10">
      <c r="C79" s="206" t="str">
        <f t="shared" si="3"/>
        <v>Demand</v>
      </c>
      <c r="D79">
        <f>$L$39</f>
        <v>2046</v>
      </c>
      <c r="E79" t="s">
        <v>3</v>
      </c>
      <c r="F79" t="str">
        <f t="shared" si="2"/>
        <v>IODHT</v>
      </c>
      <c r="G79" s="26">
        <f>BY_Demands_Drivers!$F$40*$M$39</f>
        <v>0.32566834148738361</v>
      </c>
      <c r="H79" s="26">
        <f>BY_Demands_Drivers!$G$40*$M$39</f>
        <v>1.9236414648096934E-2</v>
      </c>
      <c r="I79" s="26">
        <f>BY_Demands_Drivers!$H$40*$M$39</f>
        <v>0.22642438094296832</v>
      </c>
      <c r="J79" s="26">
        <f>BY_Demands_Drivers!$I$40*$M$39</f>
        <v>5.4019471499510814E-2</v>
      </c>
    </row>
    <row r="80" spans="3:10">
      <c r="C80" s="206" t="str">
        <f t="shared" si="3"/>
        <v>Demand</v>
      </c>
      <c r="D80">
        <f>$L$40</f>
        <v>2047</v>
      </c>
      <c r="E80" t="s">
        <v>3</v>
      </c>
      <c r="F80" t="str">
        <f t="shared" si="2"/>
        <v>IODHT</v>
      </c>
      <c r="G80" s="26">
        <f>BY_Demands_Drivers!$F$40*$M$40</f>
        <v>0.32566834148738361</v>
      </c>
      <c r="H80" s="26">
        <f>BY_Demands_Drivers!$G$40*$M$40</f>
        <v>1.9236414648096934E-2</v>
      </c>
      <c r="I80" s="26">
        <f>BY_Demands_Drivers!$H$40*$M$40</f>
        <v>0.22642438094296832</v>
      </c>
      <c r="J80" s="26">
        <f>BY_Demands_Drivers!$I$40*$M$40</f>
        <v>5.4019471499510814E-2</v>
      </c>
    </row>
    <row r="81" spans="3:10">
      <c r="C81" s="206" t="str">
        <f t="shared" si="3"/>
        <v>Demand</v>
      </c>
      <c r="D81">
        <f>$L$41</f>
        <v>2048</v>
      </c>
      <c r="E81" t="s">
        <v>3</v>
      </c>
      <c r="F81" t="str">
        <f t="shared" si="2"/>
        <v>IODHT</v>
      </c>
      <c r="G81" s="26">
        <f>BY_Demands_Drivers!$F$40*$M$41</f>
        <v>0.32566834148738361</v>
      </c>
      <c r="H81" s="26">
        <f>BY_Demands_Drivers!$G$40*$M$41</f>
        <v>1.9236414648096934E-2</v>
      </c>
      <c r="I81" s="26">
        <f>BY_Demands_Drivers!$H$40*$M$41</f>
        <v>0.22642438094296832</v>
      </c>
      <c r="J81" s="26">
        <f>BY_Demands_Drivers!$I$40*$M$41</f>
        <v>5.4019471499510814E-2</v>
      </c>
    </row>
    <row r="82" spans="3:10">
      <c r="C82" s="206" t="str">
        <f t="shared" si="3"/>
        <v>Demand</v>
      </c>
      <c r="D82">
        <f>$L$42</f>
        <v>2049</v>
      </c>
      <c r="E82" t="s">
        <v>3</v>
      </c>
      <c r="F82" t="str">
        <f t="shared" si="2"/>
        <v>IODHT</v>
      </c>
      <c r="G82" s="26">
        <f>BY_Demands_Drivers!$F$40*$M$42</f>
        <v>0.32566834148738361</v>
      </c>
      <c r="H82" s="26">
        <f>BY_Demands_Drivers!$G$40*$M$42</f>
        <v>1.9236414648096934E-2</v>
      </c>
      <c r="I82" s="26">
        <f>BY_Demands_Drivers!$H$40*$M$42</f>
        <v>0.22642438094296832</v>
      </c>
      <c r="J82" s="26">
        <f>BY_Demands_Drivers!$I$40*$M$42</f>
        <v>5.4019471499510814E-2</v>
      </c>
    </row>
    <row r="83" spans="3:10">
      <c r="C83" s="206" t="str">
        <f t="shared" si="3"/>
        <v>Demand</v>
      </c>
      <c r="D83" s="23">
        <f>$L$43</f>
        <v>2050</v>
      </c>
      <c r="E83" s="23" t="s">
        <v>3</v>
      </c>
      <c r="F83" s="23" t="str">
        <f t="shared" si="2"/>
        <v>IODHT</v>
      </c>
      <c r="G83" s="44">
        <f>BY_Demands_Drivers!$F$40*$M$43</f>
        <v>0.32566834148738361</v>
      </c>
      <c r="H83" s="44">
        <f>BY_Demands_Drivers!$G$40*$M$43</f>
        <v>1.9236414648096934E-2</v>
      </c>
      <c r="I83" s="44">
        <f>BY_Demands_Drivers!$H$40*$M$43</f>
        <v>0.22642438094296832</v>
      </c>
      <c r="J83" s="44">
        <f>BY_Demands_Drivers!$I$40*$M$43</f>
        <v>5.4019471499510814E-2</v>
      </c>
    </row>
    <row r="84" spans="3:10">
      <c r="C84" s="206" t="str">
        <f t="shared" si="3"/>
        <v>Demand</v>
      </c>
      <c r="D84">
        <f>$L$4</f>
        <v>2011</v>
      </c>
      <c r="E84" t="s">
        <v>3</v>
      </c>
      <c r="F84" t="str">
        <f>BY_Demands_Drivers!$J$41</f>
        <v>IODRH</v>
      </c>
      <c r="G84" s="26">
        <f>BY_Demands_Drivers!$F$41*$M$4</f>
        <v>9.7823004435118701</v>
      </c>
      <c r="H84" s="26">
        <f>BY_Demands_Drivers!$G$41*$M$4</f>
        <v>0.57781602806162513</v>
      </c>
      <c r="I84" s="26">
        <f>BY_Demands_Drivers!$H$41*$M$4</f>
        <v>6.8012485094628472</v>
      </c>
      <c r="J84" s="26">
        <f>BY_Demands_Drivers!$I$41*$M$4</f>
        <v>1.6226161179637264</v>
      </c>
    </row>
    <row r="85" spans="3:10">
      <c r="C85" s="206" t="str">
        <f t="shared" si="3"/>
        <v>Demand</v>
      </c>
      <c r="D85">
        <f>$L$5</f>
        <v>2012</v>
      </c>
      <c r="E85" t="s">
        <v>3</v>
      </c>
      <c r="F85" t="str">
        <f>$F$84</f>
        <v>IODRH</v>
      </c>
      <c r="G85" s="26">
        <f>BY_Demands_Drivers!$F$41*$M$5</f>
        <v>9.6954386991261003</v>
      </c>
      <c r="H85" s="26">
        <f>BY_Demands_Drivers!$G$41*$M$5</f>
        <v>0.57268532200518019</v>
      </c>
      <c r="I85" s="26">
        <f>BY_Demands_Drivers!$H$41*$M$5</f>
        <v>6.740856957092884</v>
      </c>
      <c r="J85" s="26">
        <f>BY_Demands_Drivers!$I$41*$M$5</f>
        <v>1.6082081300585627</v>
      </c>
    </row>
    <row r="86" spans="3:10">
      <c r="C86" s="206" t="str">
        <f t="shared" si="3"/>
        <v>Demand</v>
      </c>
      <c r="D86">
        <f>$L$6</f>
        <v>2013</v>
      </c>
      <c r="E86" t="s">
        <v>3</v>
      </c>
      <c r="F86" t="str">
        <f t="shared" ref="F86:F123" si="4">$F$84</f>
        <v>IODRH</v>
      </c>
      <c r="G86" s="26">
        <f>BY_Demands_Drivers!$F$41*$M$6</f>
        <v>9.6085769547403288</v>
      </c>
      <c r="H86" s="26">
        <f>BY_Demands_Drivers!$G$41*$M$6</f>
        <v>0.56755461594873524</v>
      </c>
      <c r="I86" s="26">
        <f>BY_Demands_Drivers!$H$41*$M$6</f>
        <v>6.6804654047229199</v>
      </c>
      <c r="J86" s="26">
        <f>BY_Demands_Drivers!$I$41*$M$6</f>
        <v>1.5938001421533989</v>
      </c>
    </row>
    <row r="87" spans="3:10">
      <c r="C87" s="206" t="str">
        <f t="shared" si="3"/>
        <v>Demand</v>
      </c>
      <c r="D87">
        <f>$L$7</f>
        <v>2014</v>
      </c>
      <c r="E87" t="s">
        <v>3</v>
      </c>
      <c r="F87" t="str">
        <f t="shared" si="4"/>
        <v>IODRH</v>
      </c>
      <c r="G87" s="26">
        <f>BY_Demands_Drivers!$F$41*$M$7</f>
        <v>9.521715210354559</v>
      </c>
      <c r="H87" s="26">
        <f>BY_Demands_Drivers!$G$41*$M$7</f>
        <v>0.56242390989229041</v>
      </c>
      <c r="I87" s="26">
        <f>BY_Demands_Drivers!$H$41*$M$7</f>
        <v>6.6200738523529568</v>
      </c>
      <c r="J87" s="26">
        <f>BY_Demands_Drivers!$I$41*$M$7</f>
        <v>1.5793921542482354</v>
      </c>
    </row>
    <row r="88" spans="3:10">
      <c r="C88" s="206" t="str">
        <f t="shared" si="3"/>
        <v>Demand</v>
      </c>
      <c r="D88">
        <f>$L$8</f>
        <v>2015</v>
      </c>
      <c r="E88" t="s">
        <v>3</v>
      </c>
      <c r="F88" t="str">
        <f t="shared" si="4"/>
        <v>IODRH</v>
      </c>
      <c r="G88" s="26">
        <f>BY_Demands_Drivers!$F$41*$M$8</f>
        <v>9.4348534659687893</v>
      </c>
      <c r="H88" s="26">
        <f>BY_Demands_Drivers!$G$41*$M$8</f>
        <v>0.55729320383584557</v>
      </c>
      <c r="I88" s="26">
        <f>BY_Demands_Drivers!$H$41*$M$8</f>
        <v>6.5596822999829945</v>
      </c>
      <c r="J88" s="26">
        <f>BY_Demands_Drivers!$I$41*$M$8</f>
        <v>1.5649841663430717</v>
      </c>
    </row>
    <row r="89" spans="3:10">
      <c r="C89" s="206" t="str">
        <f t="shared" si="3"/>
        <v>Demand</v>
      </c>
      <c r="D89">
        <f>$L$9</f>
        <v>2016</v>
      </c>
      <c r="E89" t="s">
        <v>3</v>
      </c>
      <c r="F89" t="str">
        <f t="shared" si="4"/>
        <v>IODRH</v>
      </c>
      <c r="G89" s="26">
        <f>BY_Demands_Drivers!$F$41*$M$9</f>
        <v>9.3479917215830195</v>
      </c>
      <c r="H89" s="26">
        <f>BY_Demands_Drivers!$G$41*$M$9</f>
        <v>0.55216249777940063</v>
      </c>
      <c r="I89" s="26">
        <f>BY_Demands_Drivers!$H$41*$M$9</f>
        <v>6.4992907476130313</v>
      </c>
      <c r="J89" s="26">
        <f>BY_Demands_Drivers!$I$41*$M$9</f>
        <v>1.5505761784379082</v>
      </c>
    </row>
    <row r="90" spans="3:10">
      <c r="C90" s="206" t="str">
        <f t="shared" si="3"/>
        <v>Demand</v>
      </c>
      <c r="D90">
        <f>$L$10</f>
        <v>2017</v>
      </c>
      <c r="E90" t="s">
        <v>3</v>
      </c>
      <c r="F90" t="str">
        <f t="shared" si="4"/>
        <v>IODRH</v>
      </c>
      <c r="G90" s="26">
        <f>BY_Demands_Drivers!$F$41*$M$10</f>
        <v>9.3479917215830195</v>
      </c>
      <c r="H90" s="26">
        <f>BY_Demands_Drivers!$G$41*$M$10</f>
        <v>0.55216249777940063</v>
      </c>
      <c r="I90" s="26">
        <f>BY_Demands_Drivers!$H$41*$M$10</f>
        <v>6.4992907476130313</v>
      </c>
      <c r="J90" s="26">
        <f>BY_Demands_Drivers!$I$41*$M$10</f>
        <v>1.5505761784379082</v>
      </c>
    </row>
    <row r="91" spans="3:10">
      <c r="C91" s="206" t="str">
        <f t="shared" si="3"/>
        <v>Demand</v>
      </c>
      <c r="D91">
        <f>$L$11</f>
        <v>2018</v>
      </c>
      <c r="E91" t="s">
        <v>3</v>
      </c>
      <c r="F91" t="str">
        <f t="shared" si="4"/>
        <v>IODRH</v>
      </c>
      <c r="G91" s="26">
        <f>BY_Demands_Drivers!$F$41*$M$11</f>
        <v>9.3479917215830195</v>
      </c>
      <c r="H91" s="26">
        <f>BY_Demands_Drivers!$G$41*$M$11</f>
        <v>0.55216249777940063</v>
      </c>
      <c r="I91" s="26">
        <f>BY_Demands_Drivers!$H$41*$M$11</f>
        <v>6.4992907476130313</v>
      </c>
      <c r="J91" s="26">
        <f>BY_Demands_Drivers!$I$41*$M$11</f>
        <v>1.5505761784379082</v>
      </c>
    </row>
    <row r="92" spans="3:10">
      <c r="C92" s="206" t="str">
        <f t="shared" si="3"/>
        <v>Demand</v>
      </c>
      <c r="D92">
        <f>$L$12</f>
        <v>2019</v>
      </c>
      <c r="E92" t="s">
        <v>3</v>
      </c>
      <c r="F92" t="str">
        <f t="shared" si="4"/>
        <v>IODRH</v>
      </c>
      <c r="G92" s="43">
        <f>BY_Demands_Drivers!$F$41*$M$12</f>
        <v>9.3479917215830195</v>
      </c>
      <c r="H92" s="43">
        <f>BY_Demands_Drivers!$G$41*$M$12</f>
        <v>0.55216249777940063</v>
      </c>
      <c r="I92" s="43">
        <f>BY_Demands_Drivers!$H$41*$M$12</f>
        <v>6.4992907476130313</v>
      </c>
      <c r="J92" s="43">
        <f>BY_Demands_Drivers!$I$41*$M$12</f>
        <v>1.5505761784379082</v>
      </c>
    </row>
    <row r="93" spans="3:10">
      <c r="C93" s="206" t="str">
        <f t="shared" si="3"/>
        <v>Demand</v>
      </c>
      <c r="D93">
        <f>$L$13</f>
        <v>2020</v>
      </c>
      <c r="E93" t="s">
        <v>3</v>
      </c>
      <c r="F93" t="str">
        <f t="shared" si="4"/>
        <v>IODRH</v>
      </c>
      <c r="G93" s="43">
        <f>BY_Demands_Drivers!$F$41*$M$13</f>
        <v>9.3479917215830195</v>
      </c>
      <c r="H93" s="43">
        <f>BY_Demands_Drivers!$G$41*$M$13</f>
        <v>0.55216249777940063</v>
      </c>
      <c r="I93" s="43">
        <f>BY_Demands_Drivers!$H$41*$M$13</f>
        <v>6.4992907476130313</v>
      </c>
      <c r="J93" s="43">
        <f>BY_Demands_Drivers!$I$41*$M$13</f>
        <v>1.5505761784379082</v>
      </c>
    </row>
    <row r="94" spans="3:10">
      <c r="C94" s="206" t="str">
        <f t="shared" si="3"/>
        <v>Demand</v>
      </c>
      <c r="D94">
        <f>$L$14</f>
        <v>2021</v>
      </c>
      <c r="E94" t="s">
        <v>3</v>
      </c>
      <c r="F94" t="str">
        <f t="shared" si="4"/>
        <v>IODRH</v>
      </c>
      <c r="G94" s="43">
        <f>BY_Demands_Drivers!$F$41*$M$14</f>
        <v>9.3479917215830195</v>
      </c>
      <c r="H94" s="43">
        <f>BY_Demands_Drivers!$G$41*$M$14</f>
        <v>0.55216249777940063</v>
      </c>
      <c r="I94" s="43">
        <f>BY_Demands_Drivers!$H$41*$M$14</f>
        <v>6.4992907476130313</v>
      </c>
      <c r="J94" s="43">
        <f>BY_Demands_Drivers!$I$41*$M$14</f>
        <v>1.5505761784379082</v>
      </c>
    </row>
    <row r="95" spans="3:10">
      <c r="C95" s="206" t="str">
        <f t="shared" si="3"/>
        <v>Demand</v>
      </c>
      <c r="D95">
        <f>$L$15</f>
        <v>2022</v>
      </c>
      <c r="E95" t="s">
        <v>3</v>
      </c>
      <c r="F95" t="str">
        <f t="shared" si="4"/>
        <v>IODRH</v>
      </c>
      <c r="G95" s="43">
        <f>BY_Demands_Drivers!$F$41*$M$15</f>
        <v>9.3479917215830195</v>
      </c>
      <c r="H95" s="43">
        <f>BY_Demands_Drivers!$G$41*$M$15</f>
        <v>0.55216249777940063</v>
      </c>
      <c r="I95" s="43">
        <f>BY_Demands_Drivers!$H$41*$M$15</f>
        <v>6.4992907476130313</v>
      </c>
      <c r="J95" s="43">
        <f>BY_Demands_Drivers!$I$41*$M$15</f>
        <v>1.5505761784379082</v>
      </c>
    </row>
    <row r="96" spans="3:10">
      <c r="C96" s="206" t="str">
        <f t="shared" si="3"/>
        <v>Demand</v>
      </c>
      <c r="D96">
        <f>$L$16</f>
        <v>2023</v>
      </c>
      <c r="E96" t="s">
        <v>3</v>
      </c>
      <c r="F96" t="str">
        <f t="shared" si="4"/>
        <v>IODRH</v>
      </c>
      <c r="G96" s="43">
        <f>BY_Demands_Drivers!$F$41*$M$16</f>
        <v>9.3479917215830195</v>
      </c>
      <c r="H96" s="43">
        <f>BY_Demands_Drivers!$G$41*$M$16</f>
        <v>0.55216249777940063</v>
      </c>
      <c r="I96" s="43">
        <f>BY_Demands_Drivers!$H$41*$M$16</f>
        <v>6.4992907476130313</v>
      </c>
      <c r="J96" s="43">
        <f>BY_Demands_Drivers!$I$41*$M$16</f>
        <v>1.5505761784379082</v>
      </c>
    </row>
    <row r="97" spans="3:10">
      <c r="C97" s="206" t="str">
        <f t="shared" si="3"/>
        <v>Demand</v>
      </c>
      <c r="D97">
        <f>$L$17</f>
        <v>2024</v>
      </c>
      <c r="E97" t="s">
        <v>3</v>
      </c>
      <c r="F97" t="str">
        <f t="shared" si="4"/>
        <v>IODRH</v>
      </c>
      <c r="G97" s="26">
        <f>BY_Demands_Drivers!$F$41*$M$17</f>
        <v>9.3479917215830195</v>
      </c>
      <c r="H97" s="26">
        <f>BY_Demands_Drivers!$G$41*$M$17</f>
        <v>0.55216249777940063</v>
      </c>
      <c r="I97" s="26">
        <f>BY_Demands_Drivers!$H$41*$M$17</f>
        <v>6.4992907476130313</v>
      </c>
      <c r="J97" s="26">
        <f>BY_Demands_Drivers!$I$41*$M$17</f>
        <v>1.5505761784379082</v>
      </c>
    </row>
    <row r="98" spans="3:10">
      <c r="C98" s="206" t="str">
        <f t="shared" si="3"/>
        <v>Demand</v>
      </c>
      <c r="D98">
        <f>$L$18</f>
        <v>2025</v>
      </c>
      <c r="E98" t="s">
        <v>3</v>
      </c>
      <c r="F98" t="str">
        <f t="shared" si="4"/>
        <v>IODRH</v>
      </c>
      <c r="G98" s="26">
        <f>BY_Demands_Drivers!$F$41*$M$18</f>
        <v>9.3479917215830195</v>
      </c>
      <c r="H98" s="26">
        <f>BY_Demands_Drivers!$G$41*$M$18</f>
        <v>0.55216249777940063</v>
      </c>
      <c r="I98" s="26">
        <f>BY_Demands_Drivers!$H$41*$M$18</f>
        <v>6.4992907476130313</v>
      </c>
      <c r="J98" s="26">
        <f>BY_Demands_Drivers!$I$41*$M$18</f>
        <v>1.5505761784379082</v>
      </c>
    </row>
    <row r="99" spans="3:10">
      <c r="C99" s="206" t="str">
        <f t="shared" si="3"/>
        <v>Demand</v>
      </c>
      <c r="D99">
        <f>$L$19</f>
        <v>2026</v>
      </c>
      <c r="E99" t="s">
        <v>3</v>
      </c>
      <c r="F99" t="str">
        <f t="shared" si="4"/>
        <v>IODRH</v>
      </c>
      <c r="G99" s="26">
        <f>BY_Demands_Drivers!$F$41*$M$19</f>
        <v>9.3073482793152671</v>
      </c>
      <c r="H99" s="26">
        <f>BY_Demands_Drivers!$G$41*$M$19</f>
        <v>0.54976179126731628</v>
      </c>
      <c r="I99" s="26">
        <f>BY_Demands_Drivers!$H$41*$M$19</f>
        <v>6.4710329617538438</v>
      </c>
      <c r="J99" s="26">
        <f>BY_Demands_Drivers!$I$41*$M$19</f>
        <v>1.5438345428794824</v>
      </c>
    </row>
    <row r="100" spans="3:10">
      <c r="C100" s="206" t="str">
        <f t="shared" si="3"/>
        <v>Demand</v>
      </c>
      <c r="D100">
        <f>$L$20</f>
        <v>2027</v>
      </c>
      <c r="E100" t="s">
        <v>3</v>
      </c>
      <c r="F100" t="str">
        <f t="shared" si="4"/>
        <v>IODRH</v>
      </c>
      <c r="G100" s="26">
        <f>BY_Demands_Drivers!$F$41*$M$20</f>
        <v>9.2667048370475147</v>
      </c>
      <c r="H100" s="26">
        <f>BY_Demands_Drivers!$G$41*$M$20</f>
        <v>0.54736108475523193</v>
      </c>
      <c r="I100" s="26">
        <f>BY_Demands_Drivers!$H$41*$M$20</f>
        <v>6.4427751758946563</v>
      </c>
      <c r="J100" s="26">
        <f>BY_Demands_Drivers!$I$41*$M$20</f>
        <v>1.5370929073210569</v>
      </c>
    </row>
    <row r="101" spans="3:10">
      <c r="C101" s="206" t="str">
        <f t="shared" si="3"/>
        <v>Demand</v>
      </c>
      <c r="D101">
        <f>$L$21</f>
        <v>2028</v>
      </c>
      <c r="E101" t="s">
        <v>3</v>
      </c>
      <c r="F101" t="str">
        <f t="shared" si="4"/>
        <v>IODRH</v>
      </c>
      <c r="G101" s="26">
        <f>BY_Demands_Drivers!$F$41*$M$21</f>
        <v>9.2260613947797641</v>
      </c>
      <c r="H101" s="26">
        <f>BY_Demands_Drivers!$G$41*$M$21</f>
        <v>0.54496037824314769</v>
      </c>
      <c r="I101" s="26">
        <f>BY_Demands_Drivers!$H$41*$M$21</f>
        <v>6.4145173900354715</v>
      </c>
      <c r="J101" s="26">
        <f>BY_Demands_Drivers!$I$41*$M$21</f>
        <v>1.5303512717626315</v>
      </c>
    </row>
    <row r="102" spans="3:10">
      <c r="C102" s="206" t="str">
        <f t="shared" si="3"/>
        <v>Demand</v>
      </c>
      <c r="D102">
        <f>$L$22</f>
        <v>2029</v>
      </c>
      <c r="E102" t="s">
        <v>3</v>
      </c>
      <c r="F102" t="str">
        <f t="shared" si="4"/>
        <v>IODRH</v>
      </c>
      <c r="G102" s="26">
        <f>BY_Demands_Drivers!$F$41*$M$22</f>
        <v>9.1854179525120117</v>
      </c>
      <c r="H102" s="26">
        <f>BY_Demands_Drivers!$G$41*$M$22</f>
        <v>0.54255967173106334</v>
      </c>
      <c r="I102" s="26">
        <f>BY_Demands_Drivers!$H$41*$M$22</f>
        <v>6.3862596041762831</v>
      </c>
      <c r="J102" s="26">
        <f>BY_Demands_Drivers!$I$41*$M$22</f>
        <v>1.5236096362042055</v>
      </c>
    </row>
    <row r="103" spans="3:10">
      <c r="C103" s="206" t="str">
        <f t="shared" si="3"/>
        <v>Demand</v>
      </c>
      <c r="D103">
        <f>$L$23</f>
        <v>2030</v>
      </c>
      <c r="E103" t="s">
        <v>3</v>
      </c>
      <c r="F103" t="str">
        <f t="shared" si="4"/>
        <v>IODRH</v>
      </c>
      <c r="G103" s="26">
        <f>BY_Demands_Drivers!$F$41*$M$23</f>
        <v>9.1447745102442592</v>
      </c>
      <c r="H103" s="26">
        <f>BY_Demands_Drivers!$G$41*$M$23</f>
        <v>0.54015896521897899</v>
      </c>
      <c r="I103" s="26">
        <f>BY_Demands_Drivers!$H$41*$M$23</f>
        <v>6.3580018183170965</v>
      </c>
      <c r="J103" s="26">
        <f>BY_Demands_Drivers!$I$41*$M$23</f>
        <v>1.51686800064578</v>
      </c>
    </row>
    <row r="104" spans="3:10">
      <c r="C104" s="206" t="str">
        <f t="shared" si="3"/>
        <v>Demand</v>
      </c>
      <c r="D104">
        <f>$L$24</f>
        <v>2031</v>
      </c>
      <c r="E104" t="s">
        <v>3</v>
      </c>
      <c r="F104" t="str">
        <f t="shared" si="4"/>
        <v>IODRH</v>
      </c>
      <c r="G104" s="26">
        <f>BY_Demands_Drivers!$F$41*$M$24</f>
        <v>9.1447745102442592</v>
      </c>
      <c r="H104" s="26">
        <f>BY_Demands_Drivers!$G$41*$M$24</f>
        <v>0.54015896521897899</v>
      </c>
      <c r="I104" s="26">
        <f>BY_Demands_Drivers!$H$41*$M$24</f>
        <v>6.3580018183170965</v>
      </c>
      <c r="J104" s="26">
        <f>BY_Demands_Drivers!$I$41*$M$24</f>
        <v>1.51686800064578</v>
      </c>
    </row>
    <row r="105" spans="3:10">
      <c r="C105" s="206" t="str">
        <f t="shared" si="3"/>
        <v>Demand</v>
      </c>
      <c r="D105">
        <f>$L$25</f>
        <v>2032</v>
      </c>
      <c r="E105" t="s">
        <v>3</v>
      </c>
      <c r="F105" t="str">
        <f t="shared" si="4"/>
        <v>IODRH</v>
      </c>
      <c r="G105" s="26">
        <f>BY_Demands_Drivers!$F$41*$M$25</f>
        <v>9.1447745102442592</v>
      </c>
      <c r="H105" s="26">
        <f>BY_Demands_Drivers!$G$41*$M$25</f>
        <v>0.54015896521897899</v>
      </c>
      <c r="I105" s="26">
        <f>BY_Demands_Drivers!$H$41*$M$25</f>
        <v>6.3580018183170965</v>
      </c>
      <c r="J105" s="26">
        <f>BY_Demands_Drivers!$I$41*$M$25</f>
        <v>1.51686800064578</v>
      </c>
    </row>
    <row r="106" spans="3:10">
      <c r="C106" s="206" t="str">
        <f t="shared" si="3"/>
        <v>Demand</v>
      </c>
      <c r="D106">
        <f>$L$26</f>
        <v>2033</v>
      </c>
      <c r="E106" t="s">
        <v>3</v>
      </c>
      <c r="F106" t="str">
        <f t="shared" si="4"/>
        <v>IODRH</v>
      </c>
      <c r="G106" s="26">
        <f>BY_Demands_Drivers!$F$41*$M$26</f>
        <v>9.1447745102442592</v>
      </c>
      <c r="H106" s="26">
        <f>BY_Demands_Drivers!$G$41*$M$26</f>
        <v>0.54015896521897899</v>
      </c>
      <c r="I106" s="26">
        <f>BY_Demands_Drivers!$H$41*$M$26</f>
        <v>6.3580018183170965</v>
      </c>
      <c r="J106" s="26">
        <f>BY_Demands_Drivers!$I$41*$M$26</f>
        <v>1.51686800064578</v>
      </c>
    </row>
    <row r="107" spans="3:10">
      <c r="C107" s="206" t="str">
        <f t="shared" si="3"/>
        <v>Demand</v>
      </c>
      <c r="D107">
        <f>$L$27</f>
        <v>2034</v>
      </c>
      <c r="E107" t="s">
        <v>3</v>
      </c>
      <c r="F107" t="str">
        <f t="shared" si="4"/>
        <v>IODRH</v>
      </c>
      <c r="G107" s="26">
        <f>BY_Demands_Drivers!$F$41*$M$27</f>
        <v>9.1447745102442592</v>
      </c>
      <c r="H107" s="26">
        <f>BY_Demands_Drivers!$G$41*$M$27</f>
        <v>0.54015896521897899</v>
      </c>
      <c r="I107" s="26">
        <f>BY_Demands_Drivers!$H$41*$M$27</f>
        <v>6.3580018183170965</v>
      </c>
      <c r="J107" s="26">
        <f>BY_Demands_Drivers!$I$41*$M$27</f>
        <v>1.51686800064578</v>
      </c>
    </row>
    <row r="108" spans="3:10">
      <c r="C108" s="206" t="str">
        <f t="shared" si="3"/>
        <v>Demand</v>
      </c>
      <c r="D108">
        <f>$L$28</f>
        <v>2035</v>
      </c>
      <c r="E108" t="s">
        <v>3</v>
      </c>
      <c r="F108" t="str">
        <f t="shared" si="4"/>
        <v>IODRH</v>
      </c>
      <c r="G108" s="26">
        <f>BY_Demands_Drivers!$F$41*$M$28</f>
        <v>9.1447745102442592</v>
      </c>
      <c r="H108" s="26">
        <f>BY_Demands_Drivers!$G$41*$M$28</f>
        <v>0.54015896521897899</v>
      </c>
      <c r="I108" s="26">
        <f>BY_Demands_Drivers!$H$41*$M$28</f>
        <v>6.3580018183170965</v>
      </c>
      <c r="J108" s="26">
        <f>BY_Demands_Drivers!$I$41*$M$28</f>
        <v>1.51686800064578</v>
      </c>
    </row>
    <row r="109" spans="3:10">
      <c r="C109" s="206" t="str">
        <f t="shared" si="3"/>
        <v>Demand</v>
      </c>
      <c r="D109">
        <f>$L$29</f>
        <v>2036</v>
      </c>
      <c r="E109" t="s">
        <v>3</v>
      </c>
      <c r="F109" t="str">
        <f t="shared" si="4"/>
        <v>IODRH</v>
      </c>
      <c r="G109" s="26">
        <f>BY_Demands_Drivers!$F$41*$M$29</f>
        <v>9.1447745102442592</v>
      </c>
      <c r="H109" s="26">
        <f>BY_Demands_Drivers!$G$41*$M$29</f>
        <v>0.54015896521897899</v>
      </c>
      <c r="I109" s="26">
        <f>BY_Demands_Drivers!$H$41*$M$29</f>
        <v>6.3580018183170965</v>
      </c>
      <c r="J109" s="26">
        <f>BY_Demands_Drivers!$I$41*$M$29</f>
        <v>1.51686800064578</v>
      </c>
    </row>
    <row r="110" spans="3:10">
      <c r="C110" s="206" t="str">
        <f t="shared" si="3"/>
        <v>Demand</v>
      </c>
      <c r="D110">
        <f>$L$30</f>
        <v>2037</v>
      </c>
      <c r="E110" t="s">
        <v>3</v>
      </c>
      <c r="F110" t="str">
        <f t="shared" si="4"/>
        <v>IODRH</v>
      </c>
      <c r="G110" s="26">
        <f>BY_Demands_Drivers!$F$41*$M$30</f>
        <v>9.1447745102442592</v>
      </c>
      <c r="H110" s="26">
        <f>BY_Demands_Drivers!$G$41*$M$30</f>
        <v>0.54015896521897899</v>
      </c>
      <c r="I110" s="26">
        <f>BY_Demands_Drivers!$H$41*$M$30</f>
        <v>6.3580018183170965</v>
      </c>
      <c r="J110" s="26">
        <f>BY_Demands_Drivers!$I$41*$M$30</f>
        <v>1.51686800064578</v>
      </c>
    </row>
    <row r="111" spans="3:10">
      <c r="C111" s="206" t="str">
        <f t="shared" si="3"/>
        <v>Demand</v>
      </c>
      <c r="D111">
        <f>$L$31</f>
        <v>2038</v>
      </c>
      <c r="E111" t="s">
        <v>3</v>
      </c>
      <c r="F111" t="str">
        <f t="shared" si="4"/>
        <v>IODRH</v>
      </c>
      <c r="G111" s="26">
        <f>BY_Demands_Drivers!$F$41*$M$31</f>
        <v>9.1447745102442592</v>
      </c>
      <c r="H111" s="26">
        <f>BY_Demands_Drivers!$G$41*$M$31</f>
        <v>0.54015896521897899</v>
      </c>
      <c r="I111" s="26">
        <f>BY_Demands_Drivers!$H$41*$M$31</f>
        <v>6.3580018183170965</v>
      </c>
      <c r="J111" s="26">
        <f>BY_Demands_Drivers!$I$41*$M$31</f>
        <v>1.51686800064578</v>
      </c>
    </row>
    <row r="112" spans="3:10">
      <c r="C112" s="206" t="str">
        <f t="shared" si="3"/>
        <v>Demand</v>
      </c>
      <c r="D112">
        <f>$L$32</f>
        <v>2039</v>
      </c>
      <c r="E112" t="s">
        <v>3</v>
      </c>
      <c r="F112" t="str">
        <f t="shared" si="4"/>
        <v>IODRH</v>
      </c>
      <c r="G112" s="26">
        <f>BY_Demands_Drivers!$F$41*$M$32</f>
        <v>9.1447745102442592</v>
      </c>
      <c r="H112" s="26">
        <f>BY_Demands_Drivers!$G$41*$M$32</f>
        <v>0.54015896521897899</v>
      </c>
      <c r="I112" s="26">
        <f>BY_Demands_Drivers!$H$41*$M$32</f>
        <v>6.3580018183170965</v>
      </c>
      <c r="J112" s="26">
        <f>BY_Demands_Drivers!$I$41*$M$32</f>
        <v>1.51686800064578</v>
      </c>
    </row>
    <row r="113" spans="3:10">
      <c r="C113" s="206" t="str">
        <f t="shared" si="3"/>
        <v>Demand</v>
      </c>
      <c r="D113">
        <f>$L$33</f>
        <v>2040</v>
      </c>
      <c r="E113" t="s">
        <v>3</v>
      </c>
      <c r="F113" t="str">
        <f t="shared" si="4"/>
        <v>IODRH</v>
      </c>
      <c r="G113" s="26">
        <f>BY_Demands_Drivers!$F$41*$M$33</f>
        <v>9.1447745102442592</v>
      </c>
      <c r="H113" s="26">
        <f>BY_Demands_Drivers!$G$41*$M$33</f>
        <v>0.54015896521897899</v>
      </c>
      <c r="I113" s="26">
        <f>BY_Demands_Drivers!$H$41*$M$33</f>
        <v>6.3580018183170965</v>
      </c>
      <c r="J113" s="26">
        <f>BY_Demands_Drivers!$I$41*$M$33</f>
        <v>1.51686800064578</v>
      </c>
    </row>
    <row r="114" spans="3:10">
      <c r="C114" s="206" t="str">
        <f t="shared" si="3"/>
        <v>Demand</v>
      </c>
      <c r="D114">
        <f>$L$34</f>
        <v>2041</v>
      </c>
      <c r="E114" t="s">
        <v>3</v>
      </c>
      <c r="F114" t="str">
        <f t="shared" si="4"/>
        <v>IODRH</v>
      </c>
      <c r="G114" s="26">
        <f>BY_Demands_Drivers!$F$41*$M$34</f>
        <v>9.1041310679765068</v>
      </c>
      <c r="H114" s="26">
        <f>BY_Demands_Drivers!$G$41*$M$34</f>
        <v>0.53775825870689464</v>
      </c>
      <c r="I114" s="26">
        <f>BY_Demands_Drivers!$H$41*$M$34</f>
        <v>6.3297440324579091</v>
      </c>
      <c r="J114" s="26">
        <f>BY_Demands_Drivers!$I$41*$M$34</f>
        <v>1.5101263650873542</v>
      </c>
    </row>
    <row r="115" spans="3:10">
      <c r="C115" s="206" t="str">
        <f t="shared" si="3"/>
        <v>Demand</v>
      </c>
      <c r="D115">
        <f>$L$35</f>
        <v>2042</v>
      </c>
      <c r="E115" t="s">
        <v>3</v>
      </c>
      <c r="F115" t="str">
        <f t="shared" si="4"/>
        <v>IODRH</v>
      </c>
      <c r="G115" s="26">
        <f>BY_Demands_Drivers!$F$41*$M$35</f>
        <v>9.0634876257087544</v>
      </c>
      <c r="H115" s="26">
        <f>BY_Demands_Drivers!$G$41*$M$35</f>
        <v>0.53535755219481029</v>
      </c>
      <c r="I115" s="26">
        <f>BY_Demands_Drivers!$H$41*$M$35</f>
        <v>6.3014862465987225</v>
      </c>
      <c r="J115" s="26">
        <f>BY_Demands_Drivers!$I$41*$M$35</f>
        <v>1.5033847295289287</v>
      </c>
    </row>
    <row r="116" spans="3:10">
      <c r="C116" s="206" t="str">
        <f t="shared" si="3"/>
        <v>Demand</v>
      </c>
      <c r="D116">
        <f>$L$36</f>
        <v>2043</v>
      </c>
      <c r="E116" t="s">
        <v>3</v>
      </c>
      <c r="F116" t="str">
        <f t="shared" si="4"/>
        <v>IODRH</v>
      </c>
      <c r="G116" s="26">
        <f>BY_Demands_Drivers!$F$41*$M$36</f>
        <v>9.022844183441002</v>
      </c>
      <c r="H116" s="26">
        <f>BY_Demands_Drivers!$G$41*$M$36</f>
        <v>0.53295684568272594</v>
      </c>
      <c r="I116" s="26">
        <f>BY_Demands_Drivers!$H$41*$M$36</f>
        <v>6.273228460739535</v>
      </c>
      <c r="J116" s="26">
        <f>BY_Demands_Drivers!$I$41*$M$36</f>
        <v>1.4966430939705029</v>
      </c>
    </row>
    <row r="117" spans="3:10">
      <c r="C117" s="206" t="str">
        <f t="shared" si="3"/>
        <v>Demand</v>
      </c>
      <c r="D117">
        <f>$L$37</f>
        <v>2044</v>
      </c>
      <c r="E117" t="s">
        <v>3</v>
      </c>
      <c r="F117" t="str">
        <f t="shared" si="4"/>
        <v>IODRH</v>
      </c>
      <c r="G117" s="26">
        <f>BY_Demands_Drivers!$F$41*$M$37</f>
        <v>8.9822007411732514</v>
      </c>
      <c r="H117" s="26">
        <f>BY_Demands_Drivers!$G$41*$M$37</f>
        <v>0.53055613917064159</v>
      </c>
      <c r="I117" s="26">
        <f>BY_Demands_Drivers!$H$41*$M$37</f>
        <v>6.2449706748803484</v>
      </c>
      <c r="J117" s="26">
        <f>BY_Demands_Drivers!$I$41*$M$37</f>
        <v>1.4899014584120773</v>
      </c>
    </row>
    <row r="118" spans="3:10">
      <c r="C118" s="206" t="str">
        <f t="shared" si="3"/>
        <v>Demand</v>
      </c>
      <c r="D118">
        <f>$L$38</f>
        <v>2045</v>
      </c>
      <c r="E118" t="s">
        <v>3</v>
      </c>
      <c r="F118" t="str">
        <f t="shared" si="4"/>
        <v>IODRH</v>
      </c>
      <c r="G118" s="26">
        <f>BY_Demands_Drivers!$F$41*$M$38</f>
        <v>8.941557298905499</v>
      </c>
      <c r="H118" s="26">
        <f>BY_Demands_Drivers!$G$41*$M$38</f>
        <v>0.52815543265855724</v>
      </c>
      <c r="I118" s="26">
        <f>BY_Demands_Drivers!$H$41*$M$38</f>
        <v>6.2167128890211609</v>
      </c>
      <c r="J118" s="26">
        <f>BY_Demands_Drivers!$I$41*$M$38</f>
        <v>1.4831598228536516</v>
      </c>
    </row>
    <row r="119" spans="3:10">
      <c r="C119" s="206" t="str">
        <f t="shared" si="3"/>
        <v>Demand</v>
      </c>
      <c r="D119">
        <f>$L$39</f>
        <v>2046</v>
      </c>
      <c r="E119" t="s">
        <v>3</v>
      </c>
      <c r="F119" t="str">
        <f t="shared" si="4"/>
        <v>IODRH</v>
      </c>
      <c r="G119" s="26">
        <f>BY_Demands_Drivers!$F$41*$M$39</f>
        <v>8.941557298905499</v>
      </c>
      <c r="H119" s="26">
        <f>BY_Demands_Drivers!$G$41*$M$39</f>
        <v>0.52815543265855724</v>
      </c>
      <c r="I119" s="26">
        <f>BY_Demands_Drivers!$H$41*$M$39</f>
        <v>6.2167128890211609</v>
      </c>
      <c r="J119" s="26">
        <f>BY_Demands_Drivers!$I$41*$M$39</f>
        <v>1.4831598228536516</v>
      </c>
    </row>
    <row r="120" spans="3:10">
      <c r="C120" s="206" t="str">
        <f t="shared" si="3"/>
        <v>Demand</v>
      </c>
      <c r="D120">
        <f>$L$40</f>
        <v>2047</v>
      </c>
      <c r="E120" t="s">
        <v>3</v>
      </c>
      <c r="F120" t="str">
        <f t="shared" si="4"/>
        <v>IODRH</v>
      </c>
      <c r="G120" s="26">
        <f>BY_Demands_Drivers!$F$41*$M$40</f>
        <v>8.941557298905499</v>
      </c>
      <c r="H120" s="26">
        <f>BY_Demands_Drivers!$G$41*$M$40</f>
        <v>0.52815543265855724</v>
      </c>
      <c r="I120" s="26">
        <f>BY_Demands_Drivers!$H$41*$M$40</f>
        <v>6.2167128890211609</v>
      </c>
      <c r="J120" s="26">
        <f>BY_Demands_Drivers!$I$41*$M$40</f>
        <v>1.4831598228536516</v>
      </c>
    </row>
    <row r="121" spans="3:10">
      <c r="C121" s="206" t="str">
        <f t="shared" si="3"/>
        <v>Demand</v>
      </c>
      <c r="D121">
        <f>$L$41</f>
        <v>2048</v>
      </c>
      <c r="E121" t="s">
        <v>3</v>
      </c>
      <c r="F121" t="str">
        <f t="shared" si="4"/>
        <v>IODRH</v>
      </c>
      <c r="G121" s="26">
        <f>BY_Demands_Drivers!$F$41*$M$41</f>
        <v>8.941557298905499</v>
      </c>
      <c r="H121" s="26">
        <f>BY_Demands_Drivers!$G$41*$M$41</f>
        <v>0.52815543265855724</v>
      </c>
      <c r="I121" s="26">
        <f>BY_Demands_Drivers!$H$41*$M$41</f>
        <v>6.2167128890211609</v>
      </c>
      <c r="J121" s="26">
        <f>BY_Demands_Drivers!$I$41*$M$41</f>
        <v>1.4831598228536516</v>
      </c>
    </row>
    <row r="122" spans="3:10">
      <c r="C122" s="206" t="str">
        <f t="shared" si="3"/>
        <v>Demand</v>
      </c>
      <c r="D122">
        <f>$L$42</f>
        <v>2049</v>
      </c>
      <c r="E122" t="s">
        <v>3</v>
      </c>
      <c r="F122" t="str">
        <f t="shared" si="4"/>
        <v>IODRH</v>
      </c>
      <c r="G122" s="26">
        <f>BY_Demands_Drivers!$F$41*$M$42</f>
        <v>8.941557298905499</v>
      </c>
      <c r="H122" s="26">
        <f>BY_Demands_Drivers!$G$41*$M$42</f>
        <v>0.52815543265855724</v>
      </c>
      <c r="I122" s="26">
        <f>BY_Demands_Drivers!$H$41*$M$42</f>
        <v>6.2167128890211609</v>
      </c>
      <c r="J122" s="26">
        <f>BY_Demands_Drivers!$I$41*$M$42</f>
        <v>1.4831598228536516</v>
      </c>
    </row>
    <row r="123" spans="3:10">
      <c r="C123" s="206" t="str">
        <f t="shared" si="3"/>
        <v>Demand</v>
      </c>
      <c r="D123" s="23">
        <f>$L$43</f>
        <v>2050</v>
      </c>
      <c r="E123" s="23" t="s">
        <v>3</v>
      </c>
      <c r="F123" s="23" t="str">
        <f t="shared" si="4"/>
        <v>IODRH</v>
      </c>
      <c r="G123" s="44">
        <f>BY_Demands_Drivers!$F$41*$M$43</f>
        <v>8.941557298905499</v>
      </c>
      <c r="H123" s="44">
        <f>BY_Demands_Drivers!$G$41*$M$43</f>
        <v>0.52815543265855724</v>
      </c>
      <c r="I123" s="44">
        <f>BY_Demands_Drivers!$H$41*$M$43</f>
        <v>6.2167128890211609</v>
      </c>
      <c r="J123" s="44">
        <f>BY_Demands_Drivers!$I$41*$M$43</f>
        <v>1.4831598228536516</v>
      </c>
    </row>
    <row r="124" spans="3:10">
      <c r="C124" s="206" t="str">
        <f t="shared" si="3"/>
        <v>Demand</v>
      </c>
      <c r="D124">
        <f>$L$4</f>
        <v>2011</v>
      </c>
      <c r="E124" t="s">
        <v>3</v>
      </c>
      <c r="F124" t="str">
        <f>BY_Demands_Drivers!$J$42</f>
        <v>IODLA</v>
      </c>
      <c r="G124" s="26">
        <f>BY_Demands_Drivers!$F$42*$M$4</f>
        <v>1.0648358612417628</v>
      </c>
      <c r="H124" s="26">
        <f>BY_Demands_Drivers!$G$42*$M$4</f>
        <v>6.2897191865373403E-2</v>
      </c>
      <c r="I124" s="26">
        <f>BY_Demands_Drivers!$H$42*$M$4</f>
        <v>0.74033846700103223</v>
      </c>
      <c r="J124" s="26">
        <f>BY_Demands_Drivers!$I$42*$M$4</f>
        <v>0.17662714832916809</v>
      </c>
    </row>
    <row r="125" spans="3:10">
      <c r="C125" s="206" t="str">
        <f t="shared" si="3"/>
        <v>Demand</v>
      </c>
      <c r="D125">
        <f>$L$5</f>
        <v>2012</v>
      </c>
      <c r="E125" t="s">
        <v>3</v>
      </c>
      <c r="F125" t="str">
        <f>$F$124</f>
        <v>IODLA</v>
      </c>
      <c r="G125" s="26">
        <f>BY_Demands_Drivers!$F$42*$M$5</f>
        <v>1.0553806721555055</v>
      </c>
      <c r="H125" s="26">
        <f>BY_Demands_Drivers!$G$42*$M$5</f>
        <v>6.2338697487293211E-2</v>
      </c>
      <c r="I125" s="26">
        <f>BY_Demands_Drivers!$H$42*$M$5</f>
        <v>0.73376464614458448</v>
      </c>
      <c r="J125" s="26">
        <f>BY_Demands_Drivers!$I$42*$M$5</f>
        <v>0.17505879103955618</v>
      </c>
    </row>
    <row r="126" spans="3:10">
      <c r="C126" s="206" t="str">
        <f t="shared" si="3"/>
        <v>Demand</v>
      </c>
      <c r="D126">
        <f>$L$6</f>
        <v>2013</v>
      </c>
      <c r="E126" t="s">
        <v>3</v>
      </c>
      <c r="F126" t="str">
        <f t="shared" ref="F126:F163" si="5">$F$124</f>
        <v>IODLA</v>
      </c>
      <c r="G126" s="26">
        <f>BY_Demands_Drivers!$F$42*$M$6</f>
        <v>1.0459254830692482</v>
      </c>
      <c r="H126" s="26">
        <f>BY_Demands_Drivers!$G$42*$M$6</f>
        <v>6.1780203109213006E-2</v>
      </c>
      <c r="I126" s="26">
        <f>BY_Demands_Drivers!$H$42*$M$6</f>
        <v>0.72719082528813661</v>
      </c>
      <c r="J126" s="26">
        <f>BY_Demands_Drivers!$I$42*$M$6</f>
        <v>0.17349043374994425</v>
      </c>
    </row>
    <row r="127" spans="3:10">
      <c r="C127" s="206" t="str">
        <f t="shared" si="3"/>
        <v>Demand</v>
      </c>
      <c r="D127">
        <f>$L$7</f>
        <v>2014</v>
      </c>
      <c r="E127" t="s">
        <v>3</v>
      </c>
      <c r="F127" t="str">
        <f t="shared" si="5"/>
        <v>IODLA</v>
      </c>
      <c r="G127" s="26">
        <f>BY_Demands_Drivers!$F$42*$M$7</f>
        <v>1.0364702939829908</v>
      </c>
      <c r="H127" s="26">
        <f>BY_Demands_Drivers!$G$42*$M$7</f>
        <v>6.1221708731132807E-2</v>
      </c>
      <c r="I127" s="26">
        <f>BY_Demands_Drivers!$H$42*$M$7</f>
        <v>0.72061700443168886</v>
      </c>
      <c r="J127" s="26">
        <f>BY_Demands_Drivers!$I$42*$M$7</f>
        <v>0.17192207646033233</v>
      </c>
    </row>
    <row r="128" spans="3:10">
      <c r="C128" s="206" t="str">
        <f t="shared" si="3"/>
        <v>Demand</v>
      </c>
      <c r="D128">
        <f>$L$8</f>
        <v>2015</v>
      </c>
      <c r="E128" t="s">
        <v>3</v>
      </c>
      <c r="F128" t="str">
        <f t="shared" si="5"/>
        <v>IODLA</v>
      </c>
      <c r="G128" s="26">
        <f>BY_Demands_Drivers!$F$42*$M$8</f>
        <v>1.0270151048967335</v>
      </c>
      <c r="H128" s="26">
        <f>BY_Demands_Drivers!$G$42*$M$8</f>
        <v>6.0663214353052615E-2</v>
      </c>
      <c r="I128" s="26">
        <f>BY_Demands_Drivers!$H$42*$M$8</f>
        <v>0.7140431835752411</v>
      </c>
      <c r="J128" s="26">
        <f>BY_Demands_Drivers!$I$42*$M$8</f>
        <v>0.17035371917072042</v>
      </c>
    </row>
    <row r="129" spans="3:10">
      <c r="C129" s="206" t="str">
        <f t="shared" si="3"/>
        <v>Demand</v>
      </c>
      <c r="D129">
        <f>$L$9</f>
        <v>2016</v>
      </c>
      <c r="E129" t="s">
        <v>3</v>
      </c>
      <c r="F129" t="str">
        <f t="shared" si="5"/>
        <v>IODLA</v>
      </c>
      <c r="G129" s="26">
        <f>BY_Demands_Drivers!$F$42*$M$9</f>
        <v>1.0175599158104762</v>
      </c>
      <c r="H129" s="26">
        <f>BY_Demands_Drivers!$G$42*$M$9</f>
        <v>6.0104719974972416E-2</v>
      </c>
      <c r="I129" s="26">
        <f>BY_Demands_Drivers!$H$42*$M$9</f>
        <v>0.70746936271879335</v>
      </c>
      <c r="J129" s="26">
        <f>BY_Demands_Drivers!$I$42*$M$9</f>
        <v>0.16878536188110851</v>
      </c>
    </row>
    <row r="130" spans="3:10">
      <c r="C130" s="206" t="str">
        <f t="shared" si="3"/>
        <v>Demand</v>
      </c>
      <c r="D130">
        <f>$L$10</f>
        <v>2017</v>
      </c>
      <c r="E130" t="s">
        <v>3</v>
      </c>
      <c r="F130" t="str">
        <f t="shared" si="5"/>
        <v>IODLA</v>
      </c>
      <c r="G130" s="26">
        <f>BY_Demands_Drivers!$F$42*$M$10</f>
        <v>1.0175599158104762</v>
      </c>
      <c r="H130" s="26">
        <f>BY_Demands_Drivers!$G$42*$M$10</f>
        <v>6.0104719974972416E-2</v>
      </c>
      <c r="I130" s="26">
        <f>BY_Demands_Drivers!$H$42*$M$10</f>
        <v>0.70746936271879335</v>
      </c>
      <c r="J130" s="26">
        <f>BY_Demands_Drivers!$I$42*$M$10</f>
        <v>0.16878536188110851</v>
      </c>
    </row>
    <row r="131" spans="3:10">
      <c r="C131" s="206" t="str">
        <f t="shared" si="3"/>
        <v>Demand</v>
      </c>
      <c r="D131">
        <f>$L$11</f>
        <v>2018</v>
      </c>
      <c r="E131" t="s">
        <v>3</v>
      </c>
      <c r="F131" t="str">
        <f t="shared" si="5"/>
        <v>IODLA</v>
      </c>
      <c r="G131" s="26">
        <f>BY_Demands_Drivers!$F$42*$M$11</f>
        <v>1.0175599158104762</v>
      </c>
      <c r="H131" s="26">
        <f>BY_Demands_Drivers!$G$42*$M$11</f>
        <v>6.0104719974972416E-2</v>
      </c>
      <c r="I131" s="26">
        <f>BY_Demands_Drivers!$H$42*$M$11</f>
        <v>0.70746936271879335</v>
      </c>
      <c r="J131" s="26">
        <f>BY_Demands_Drivers!$I$42*$M$11</f>
        <v>0.16878536188110851</v>
      </c>
    </row>
    <row r="132" spans="3:10">
      <c r="C132" s="206" t="str">
        <f t="shared" si="3"/>
        <v>Demand</v>
      </c>
      <c r="D132">
        <f>$L$12</f>
        <v>2019</v>
      </c>
      <c r="E132" t="s">
        <v>3</v>
      </c>
      <c r="F132" t="str">
        <f t="shared" si="5"/>
        <v>IODLA</v>
      </c>
      <c r="G132" s="43">
        <f>BY_Demands_Drivers!$F$42*$M$12</f>
        <v>1.0175599158104762</v>
      </c>
      <c r="H132" s="43">
        <f>BY_Demands_Drivers!$G$42*$M$12</f>
        <v>6.0104719974972416E-2</v>
      </c>
      <c r="I132" s="43">
        <f>BY_Demands_Drivers!$H$42*$M$12</f>
        <v>0.70746936271879335</v>
      </c>
      <c r="J132" s="43">
        <f>BY_Demands_Drivers!$I$42*$M$12</f>
        <v>0.16878536188110851</v>
      </c>
    </row>
    <row r="133" spans="3:10">
      <c r="C133" s="206" t="str">
        <f t="shared" ref="C133:C196" si="6">IF(SUM(G133:J133)&gt;0,"Demand","\I:")</f>
        <v>Demand</v>
      </c>
      <c r="D133">
        <f>$L$13</f>
        <v>2020</v>
      </c>
      <c r="E133" t="s">
        <v>3</v>
      </c>
      <c r="F133" t="str">
        <f t="shared" si="5"/>
        <v>IODLA</v>
      </c>
      <c r="G133" s="43">
        <f>BY_Demands_Drivers!$F$42*$M$13</f>
        <v>1.0175599158104762</v>
      </c>
      <c r="H133" s="43">
        <f>BY_Demands_Drivers!$G$42*$M$13</f>
        <v>6.0104719974972416E-2</v>
      </c>
      <c r="I133" s="43">
        <f>BY_Demands_Drivers!$H$42*$M$13</f>
        <v>0.70746936271879335</v>
      </c>
      <c r="J133" s="43">
        <f>BY_Demands_Drivers!$I$42*$M$13</f>
        <v>0.16878536188110851</v>
      </c>
    </row>
    <row r="134" spans="3:10">
      <c r="C134" s="206" t="str">
        <f t="shared" si="6"/>
        <v>Demand</v>
      </c>
      <c r="D134">
        <f>$L$14</f>
        <v>2021</v>
      </c>
      <c r="E134" t="s">
        <v>3</v>
      </c>
      <c r="F134" t="str">
        <f t="shared" si="5"/>
        <v>IODLA</v>
      </c>
      <c r="G134" s="43">
        <f>BY_Demands_Drivers!$F$42*$M$14</f>
        <v>1.0175599158104762</v>
      </c>
      <c r="H134" s="43">
        <f>BY_Demands_Drivers!$G$42*$M$14</f>
        <v>6.0104719974972416E-2</v>
      </c>
      <c r="I134" s="43">
        <f>BY_Demands_Drivers!$H$42*$M$14</f>
        <v>0.70746936271879335</v>
      </c>
      <c r="J134" s="43">
        <f>BY_Demands_Drivers!$I$42*$M$14</f>
        <v>0.16878536188110851</v>
      </c>
    </row>
    <row r="135" spans="3:10">
      <c r="C135" s="206" t="str">
        <f t="shared" si="6"/>
        <v>Demand</v>
      </c>
      <c r="D135">
        <f>$L$15</f>
        <v>2022</v>
      </c>
      <c r="E135" t="s">
        <v>3</v>
      </c>
      <c r="F135" t="str">
        <f t="shared" si="5"/>
        <v>IODLA</v>
      </c>
      <c r="G135" s="43">
        <f>BY_Demands_Drivers!$F$42*$M$15</f>
        <v>1.0175599158104762</v>
      </c>
      <c r="H135" s="43">
        <f>BY_Demands_Drivers!$G$42*$M$15</f>
        <v>6.0104719974972416E-2</v>
      </c>
      <c r="I135" s="43">
        <f>BY_Demands_Drivers!$H$42*$M$15</f>
        <v>0.70746936271879335</v>
      </c>
      <c r="J135" s="43">
        <f>BY_Demands_Drivers!$I$42*$M$15</f>
        <v>0.16878536188110851</v>
      </c>
    </row>
    <row r="136" spans="3:10">
      <c r="C136" s="206" t="str">
        <f t="shared" si="6"/>
        <v>Demand</v>
      </c>
      <c r="D136">
        <f>$L$16</f>
        <v>2023</v>
      </c>
      <c r="E136" t="s">
        <v>3</v>
      </c>
      <c r="F136" t="str">
        <f t="shared" si="5"/>
        <v>IODLA</v>
      </c>
      <c r="G136" s="43">
        <f>BY_Demands_Drivers!$F$42*$M$16</f>
        <v>1.0175599158104762</v>
      </c>
      <c r="H136" s="43">
        <f>BY_Demands_Drivers!$G$42*$M$16</f>
        <v>6.0104719974972416E-2</v>
      </c>
      <c r="I136" s="43">
        <f>BY_Demands_Drivers!$H$42*$M$16</f>
        <v>0.70746936271879335</v>
      </c>
      <c r="J136" s="43">
        <f>BY_Demands_Drivers!$I$42*$M$16</f>
        <v>0.16878536188110851</v>
      </c>
    </row>
    <row r="137" spans="3:10">
      <c r="C137" s="206" t="str">
        <f t="shared" si="6"/>
        <v>Demand</v>
      </c>
      <c r="D137">
        <f>$L$17</f>
        <v>2024</v>
      </c>
      <c r="E137" t="s">
        <v>3</v>
      </c>
      <c r="F137" t="str">
        <f t="shared" si="5"/>
        <v>IODLA</v>
      </c>
      <c r="G137" s="26">
        <f>BY_Demands_Drivers!$F$42*$M$17</f>
        <v>1.0175599158104762</v>
      </c>
      <c r="H137" s="26">
        <f>BY_Demands_Drivers!$G$42*$M$17</f>
        <v>6.0104719974972416E-2</v>
      </c>
      <c r="I137" s="26">
        <f>BY_Demands_Drivers!$H$42*$M$17</f>
        <v>0.70746936271879335</v>
      </c>
      <c r="J137" s="26">
        <f>BY_Demands_Drivers!$I$42*$M$17</f>
        <v>0.16878536188110851</v>
      </c>
    </row>
    <row r="138" spans="3:10">
      <c r="C138" s="206" t="str">
        <f t="shared" si="6"/>
        <v>Demand</v>
      </c>
      <c r="D138">
        <f>$L$18</f>
        <v>2025</v>
      </c>
      <c r="E138" t="s">
        <v>3</v>
      </c>
      <c r="F138" t="str">
        <f t="shared" si="5"/>
        <v>IODLA</v>
      </c>
      <c r="G138" s="26">
        <f>BY_Demands_Drivers!$F$42*$M$18</f>
        <v>1.0175599158104762</v>
      </c>
      <c r="H138" s="26">
        <f>BY_Demands_Drivers!$G$42*$M$18</f>
        <v>6.0104719974972416E-2</v>
      </c>
      <c r="I138" s="26">
        <f>BY_Demands_Drivers!$H$42*$M$18</f>
        <v>0.70746936271879335</v>
      </c>
      <c r="J138" s="26">
        <f>BY_Demands_Drivers!$I$42*$M$18</f>
        <v>0.16878536188110851</v>
      </c>
    </row>
    <row r="139" spans="3:10">
      <c r="C139" s="206" t="str">
        <f t="shared" si="6"/>
        <v>Demand</v>
      </c>
      <c r="D139">
        <f>$L$19</f>
        <v>2026</v>
      </c>
      <c r="E139" t="s">
        <v>3</v>
      </c>
      <c r="F139" t="str">
        <f t="shared" si="5"/>
        <v>IODLA</v>
      </c>
      <c r="G139" s="26">
        <f>BY_Demands_Drivers!$F$42*$M$19</f>
        <v>1.0131357422634741</v>
      </c>
      <c r="H139" s="26">
        <f>BY_Demands_Drivers!$G$42*$M$19</f>
        <v>5.9843395105516013E-2</v>
      </c>
      <c r="I139" s="26">
        <f>BY_Demands_Drivers!$H$42*$M$19</f>
        <v>0.70439340896784208</v>
      </c>
      <c r="J139" s="26">
        <f>BY_Demands_Drivers!$I$42*$M$19</f>
        <v>0.16805151248162545</v>
      </c>
    </row>
    <row r="140" spans="3:10">
      <c r="C140" s="206" t="str">
        <f t="shared" si="6"/>
        <v>Demand</v>
      </c>
      <c r="D140">
        <f>$L$20</f>
        <v>2027</v>
      </c>
      <c r="E140" t="s">
        <v>3</v>
      </c>
      <c r="F140" t="str">
        <f t="shared" si="5"/>
        <v>IODLA</v>
      </c>
      <c r="G140" s="26">
        <f>BY_Demands_Drivers!$F$42*$M$20</f>
        <v>1.0087115687164721</v>
      </c>
      <c r="H140" s="26">
        <f>BY_Demands_Drivers!$G$42*$M$20</f>
        <v>5.958207023605961E-2</v>
      </c>
      <c r="I140" s="26">
        <f>BY_Demands_Drivers!$H$42*$M$20</f>
        <v>0.70131745521689082</v>
      </c>
      <c r="J140" s="26">
        <f>BY_Demands_Drivers!$I$42*$M$20</f>
        <v>0.16731766308214235</v>
      </c>
    </row>
    <row r="141" spans="3:10">
      <c r="C141" s="206" t="str">
        <f t="shared" si="6"/>
        <v>Demand</v>
      </c>
      <c r="D141">
        <f>$L$21</f>
        <v>2028</v>
      </c>
      <c r="E141" t="s">
        <v>3</v>
      </c>
      <c r="F141" t="str">
        <f t="shared" si="5"/>
        <v>IODLA</v>
      </c>
      <c r="G141" s="26">
        <f>BY_Demands_Drivers!$F$42*$M$21</f>
        <v>1.0042873951694702</v>
      </c>
      <c r="H141" s="26">
        <f>BY_Demands_Drivers!$G$42*$M$21</f>
        <v>5.9320745366603221E-2</v>
      </c>
      <c r="I141" s="26">
        <f>BY_Demands_Drivers!$H$42*$M$21</f>
        <v>0.69824150146593966</v>
      </c>
      <c r="J141" s="26">
        <f>BY_Demands_Drivers!$I$42*$M$21</f>
        <v>0.16658381368265932</v>
      </c>
    </row>
    <row r="142" spans="3:10">
      <c r="C142" s="206" t="str">
        <f t="shared" si="6"/>
        <v>Demand</v>
      </c>
      <c r="D142">
        <f>$L$22</f>
        <v>2029</v>
      </c>
      <c r="E142" t="s">
        <v>3</v>
      </c>
      <c r="F142" t="str">
        <f t="shared" si="5"/>
        <v>IODLA</v>
      </c>
      <c r="G142" s="26">
        <f>BY_Demands_Drivers!$F$42*$M$22</f>
        <v>0.9998632216224681</v>
      </c>
      <c r="H142" s="26">
        <f>BY_Demands_Drivers!$G$42*$M$22</f>
        <v>5.9059420497146811E-2</v>
      </c>
      <c r="I142" s="26">
        <f>BY_Demands_Drivers!$H$42*$M$22</f>
        <v>0.6951655477149884</v>
      </c>
      <c r="J142" s="26">
        <f>BY_Demands_Drivers!$I$42*$M$22</f>
        <v>0.16584996428317622</v>
      </c>
    </row>
    <row r="143" spans="3:10">
      <c r="C143" s="206" t="str">
        <f t="shared" si="6"/>
        <v>Demand</v>
      </c>
      <c r="D143">
        <f>$L$23</f>
        <v>2030</v>
      </c>
      <c r="E143" t="s">
        <v>3</v>
      </c>
      <c r="F143" t="str">
        <f t="shared" si="5"/>
        <v>IODLA</v>
      </c>
      <c r="G143" s="26">
        <f>BY_Demands_Drivers!$F$42*$M$23</f>
        <v>0.99543904807546613</v>
      </c>
      <c r="H143" s="26">
        <f>BY_Demands_Drivers!$G$42*$M$23</f>
        <v>5.8798095627690422E-2</v>
      </c>
      <c r="I143" s="26">
        <f>BY_Demands_Drivers!$H$42*$M$23</f>
        <v>0.69208959396403713</v>
      </c>
      <c r="J143" s="26">
        <f>BY_Demands_Drivers!$I$42*$M$23</f>
        <v>0.16511611488369315</v>
      </c>
    </row>
    <row r="144" spans="3:10">
      <c r="C144" s="206" t="str">
        <f t="shared" si="6"/>
        <v>Demand</v>
      </c>
      <c r="D144">
        <f>$L$24</f>
        <v>2031</v>
      </c>
      <c r="E144" t="s">
        <v>3</v>
      </c>
      <c r="F144" t="str">
        <f t="shared" si="5"/>
        <v>IODLA</v>
      </c>
      <c r="G144" s="26">
        <f>BY_Demands_Drivers!$F$42*$M$24</f>
        <v>0.99543904807546613</v>
      </c>
      <c r="H144" s="26">
        <f>BY_Demands_Drivers!$G$42*$M$24</f>
        <v>5.8798095627690422E-2</v>
      </c>
      <c r="I144" s="26">
        <f>BY_Demands_Drivers!$H$42*$M$24</f>
        <v>0.69208959396403713</v>
      </c>
      <c r="J144" s="26">
        <f>BY_Demands_Drivers!$I$42*$M$24</f>
        <v>0.16511611488369315</v>
      </c>
    </row>
    <row r="145" spans="3:10">
      <c r="C145" s="206" t="str">
        <f t="shared" si="6"/>
        <v>Demand</v>
      </c>
      <c r="D145">
        <f>$L$25</f>
        <v>2032</v>
      </c>
      <c r="E145" t="s">
        <v>3</v>
      </c>
      <c r="F145" t="str">
        <f t="shared" si="5"/>
        <v>IODLA</v>
      </c>
      <c r="G145" s="26">
        <f>BY_Demands_Drivers!$F$42*$M$25</f>
        <v>0.99543904807546613</v>
      </c>
      <c r="H145" s="26">
        <f>BY_Demands_Drivers!$G$42*$M$25</f>
        <v>5.8798095627690422E-2</v>
      </c>
      <c r="I145" s="26">
        <f>BY_Demands_Drivers!$H$42*$M$25</f>
        <v>0.69208959396403713</v>
      </c>
      <c r="J145" s="26">
        <f>BY_Demands_Drivers!$I$42*$M$25</f>
        <v>0.16511611488369315</v>
      </c>
    </row>
    <row r="146" spans="3:10">
      <c r="C146" s="206" t="str">
        <f t="shared" si="6"/>
        <v>Demand</v>
      </c>
      <c r="D146">
        <f>$L$26</f>
        <v>2033</v>
      </c>
      <c r="E146" t="s">
        <v>3</v>
      </c>
      <c r="F146" t="str">
        <f t="shared" si="5"/>
        <v>IODLA</v>
      </c>
      <c r="G146" s="26">
        <f>BY_Demands_Drivers!$F$42*$M$26</f>
        <v>0.99543904807546613</v>
      </c>
      <c r="H146" s="26">
        <f>BY_Demands_Drivers!$G$42*$M$26</f>
        <v>5.8798095627690422E-2</v>
      </c>
      <c r="I146" s="26">
        <f>BY_Demands_Drivers!$H$42*$M$26</f>
        <v>0.69208959396403713</v>
      </c>
      <c r="J146" s="26">
        <f>BY_Demands_Drivers!$I$42*$M$26</f>
        <v>0.16511611488369315</v>
      </c>
    </row>
    <row r="147" spans="3:10">
      <c r="C147" s="206" t="str">
        <f t="shared" si="6"/>
        <v>Demand</v>
      </c>
      <c r="D147">
        <f>$L$27</f>
        <v>2034</v>
      </c>
      <c r="E147" t="s">
        <v>3</v>
      </c>
      <c r="F147" t="str">
        <f t="shared" si="5"/>
        <v>IODLA</v>
      </c>
      <c r="G147" s="26">
        <f>BY_Demands_Drivers!$F$42*$M$27</f>
        <v>0.99543904807546613</v>
      </c>
      <c r="H147" s="26">
        <f>BY_Demands_Drivers!$G$42*$M$27</f>
        <v>5.8798095627690422E-2</v>
      </c>
      <c r="I147" s="26">
        <f>BY_Demands_Drivers!$H$42*$M$27</f>
        <v>0.69208959396403713</v>
      </c>
      <c r="J147" s="26">
        <f>BY_Demands_Drivers!$I$42*$M$27</f>
        <v>0.16511611488369315</v>
      </c>
    </row>
    <row r="148" spans="3:10">
      <c r="C148" s="206" t="str">
        <f t="shared" si="6"/>
        <v>Demand</v>
      </c>
      <c r="D148">
        <f>$L$28</f>
        <v>2035</v>
      </c>
      <c r="E148" t="s">
        <v>3</v>
      </c>
      <c r="F148" t="str">
        <f t="shared" si="5"/>
        <v>IODLA</v>
      </c>
      <c r="G148" s="26">
        <f>BY_Demands_Drivers!$F$42*$M$28</f>
        <v>0.99543904807546613</v>
      </c>
      <c r="H148" s="26">
        <f>BY_Demands_Drivers!$G$42*$M$28</f>
        <v>5.8798095627690422E-2</v>
      </c>
      <c r="I148" s="26">
        <f>BY_Demands_Drivers!$H$42*$M$28</f>
        <v>0.69208959396403713</v>
      </c>
      <c r="J148" s="26">
        <f>BY_Demands_Drivers!$I$42*$M$28</f>
        <v>0.16511611488369315</v>
      </c>
    </row>
    <row r="149" spans="3:10">
      <c r="C149" s="206" t="str">
        <f t="shared" si="6"/>
        <v>Demand</v>
      </c>
      <c r="D149">
        <f>$L$29</f>
        <v>2036</v>
      </c>
      <c r="E149" t="s">
        <v>3</v>
      </c>
      <c r="F149" t="str">
        <f t="shared" si="5"/>
        <v>IODLA</v>
      </c>
      <c r="G149" s="26">
        <f>BY_Demands_Drivers!$F$42*$M$29</f>
        <v>0.99543904807546613</v>
      </c>
      <c r="H149" s="26">
        <f>BY_Demands_Drivers!$G$42*$M$29</f>
        <v>5.8798095627690422E-2</v>
      </c>
      <c r="I149" s="26">
        <f>BY_Demands_Drivers!$H$42*$M$29</f>
        <v>0.69208959396403713</v>
      </c>
      <c r="J149" s="26">
        <f>BY_Demands_Drivers!$I$42*$M$29</f>
        <v>0.16511611488369315</v>
      </c>
    </row>
    <row r="150" spans="3:10">
      <c r="C150" s="206" t="str">
        <f t="shared" si="6"/>
        <v>Demand</v>
      </c>
      <c r="D150">
        <f>$L$30</f>
        <v>2037</v>
      </c>
      <c r="E150" t="s">
        <v>3</v>
      </c>
      <c r="F150" t="str">
        <f t="shared" si="5"/>
        <v>IODLA</v>
      </c>
      <c r="G150" s="26">
        <f>BY_Demands_Drivers!$F$42*$M$30</f>
        <v>0.99543904807546613</v>
      </c>
      <c r="H150" s="26">
        <f>BY_Demands_Drivers!$G$42*$M$30</f>
        <v>5.8798095627690422E-2</v>
      </c>
      <c r="I150" s="26">
        <f>BY_Demands_Drivers!$H$42*$M$30</f>
        <v>0.69208959396403713</v>
      </c>
      <c r="J150" s="26">
        <f>BY_Demands_Drivers!$I$42*$M$30</f>
        <v>0.16511611488369315</v>
      </c>
    </row>
    <row r="151" spans="3:10">
      <c r="C151" s="206" t="str">
        <f t="shared" si="6"/>
        <v>Demand</v>
      </c>
      <c r="D151">
        <f>$L$31</f>
        <v>2038</v>
      </c>
      <c r="E151" t="s">
        <v>3</v>
      </c>
      <c r="F151" t="str">
        <f t="shared" si="5"/>
        <v>IODLA</v>
      </c>
      <c r="G151" s="26">
        <f>BY_Demands_Drivers!$F$42*$M$31</f>
        <v>0.99543904807546613</v>
      </c>
      <c r="H151" s="26">
        <f>BY_Demands_Drivers!$G$42*$M$31</f>
        <v>5.8798095627690422E-2</v>
      </c>
      <c r="I151" s="26">
        <f>BY_Demands_Drivers!$H$42*$M$31</f>
        <v>0.69208959396403713</v>
      </c>
      <c r="J151" s="26">
        <f>BY_Demands_Drivers!$I$42*$M$31</f>
        <v>0.16511611488369315</v>
      </c>
    </row>
    <row r="152" spans="3:10">
      <c r="C152" s="206" t="str">
        <f t="shared" si="6"/>
        <v>Demand</v>
      </c>
      <c r="D152">
        <f>$L$32</f>
        <v>2039</v>
      </c>
      <c r="E152" t="s">
        <v>3</v>
      </c>
      <c r="F152" t="str">
        <f t="shared" si="5"/>
        <v>IODLA</v>
      </c>
      <c r="G152" s="26">
        <f>BY_Demands_Drivers!$F$42*$M$32</f>
        <v>0.99543904807546613</v>
      </c>
      <c r="H152" s="26">
        <f>BY_Demands_Drivers!$G$42*$M$32</f>
        <v>5.8798095627690422E-2</v>
      </c>
      <c r="I152" s="26">
        <f>BY_Demands_Drivers!$H$42*$M$32</f>
        <v>0.69208959396403713</v>
      </c>
      <c r="J152" s="26">
        <f>BY_Demands_Drivers!$I$42*$M$32</f>
        <v>0.16511611488369315</v>
      </c>
    </row>
    <row r="153" spans="3:10">
      <c r="C153" s="206" t="str">
        <f t="shared" si="6"/>
        <v>Demand</v>
      </c>
      <c r="D153">
        <f>$L$33</f>
        <v>2040</v>
      </c>
      <c r="E153" t="s">
        <v>3</v>
      </c>
      <c r="F153" t="str">
        <f t="shared" si="5"/>
        <v>IODLA</v>
      </c>
      <c r="G153" s="26">
        <f>BY_Demands_Drivers!$F$42*$M$33</f>
        <v>0.99543904807546613</v>
      </c>
      <c r="H153" s="26">
        <f>BY_Demands_Drivers!$G$42*$M$33</f>
        <v>5.8798095627690422E-2</v>
      </c>
      <c r="I153" s="26">
        <f>BY_Demands_Drivers!$H$42*$M$33</f>
        <v>0.69208959396403713</v>
      </c>
      <c r="J153" s="26">
        <f>BY_Demands_Drivers!$I$42*$M$33</f>
        <v>0.16511611488369315</v>
      </c>
    </row>
    <row r="154" spans="3:10">
      <c r="C154" s="206" t="str">
        <f t="shared" si="6"/>
        <v>Demand</v>
      </c>
      <c r="D154">
        <f>$L$34</f>
        <v>2041</v>
      </c>
      <c r="E154" t="s">
        <v>3</v>
      </c>
      <c r="F154" t="str">
        <f t="shared" si="5"/>
        <v>IODLA</v>
      </c>
      <c r="G154" s="26">
        <f>BY_Demands_Drivers!$F$42*$M$34</f>
        <v>0.99101487452846393</v>
      </c>
      <c r="H154" s="26">
        <f>BY_Demands_Drivers!$G$42*$M$34</f>
        <v>5.8536770758234012E-2</v>
      </c>
      <c r="I154" s="26">
        <f>BY_Demands_Drivers!$H$42*$M$34</f>
        <v>0.68901364021308575</v>
      </c>
      <c r="J154" s="26">
        <f>BY_Demands_Drivers!$I$42*$M$34</f>
        <v>0.16438226548421006</v>
      </c>
    </row>
    <row r="155" spans="3:10">
      <c r="C155" s="206" t="str">
        <f t="shared" si="6"/>
        <v>Demand</v>
      </c>
      <c r="D155">
        <f>$L$35</f>
        <v>2042</v>
      </c>
      <c r="E155" t="s">
        <v>3</v>
      </c>
      <c r="F155" t="str">
        <f t="shared" si="5"/>
        <v>IODLA</v>
      </c>
      <c r="G155" s="26">
        <f>BY_Demands_Drivers!$F$42*$M$35</f>
        <v>0.98659070098146195</v>
      </c>
      <c r="H155" s="26">
        <f>BY_Demands_Drivers!$G$42*$M$35</f>
        <v>5.8275445888777616E-2</v>
      </c>
      <c r="I155" s="26">
        <f>BY_Demands_Drivers!$H$42*$M$35</f>
        <v>0.6859376864621346</v>
      </c>
      <c r="J155" s="26">
        <f>BY_Demands_Drivers!$I$42*$M$35</f>
        <v>0.16364841608472699</v>
      </c>
    </row>
    <row r="156" spans="3:10">
      <c r="C156" s="206" t="str">
        <f t="shared" si="6"/>
        <v>Demand</v>
      </c>
      <c r="D156">
        <f>$L$36</f>
        <v>2043</v>
      </c>
      <c r="E156" t="s">
        <v>3</v>
      </c>
      <c r="F156" t="str">
        <f t="shared" si="5"/>
        <v>IODLA</v>
      </c>
      <c r="G156" s="26">
        <f>BY_Demands_Drivers!$F$42*$M$36</f>
        <v>0.98216652743445987</v>
      </c>
      <c r="H156" s="26">
        <f>BY_Demands_Drivers!$G$42*$M$36</f>
        <v>5.8014121019321213E-2</v>
      </c>
      <c r="I156" s="26">
        <f>BY_Demands_Drivers!$H$42*$M$36</f>
        <v>0.68286173271118333</v>
      </c>
      <c r="J156" s="26">
        <f>BY_Demands_Drivers!$I$42*$M$36</f>
        <v>0.1629145666852439</v>
      </c>
    </row>
    <row r="157" spans="3:10">
      <c r="C157" s="206" t="str">
        <f t="shared" si="6"/>
        <v>Demand</v>
      </c>
      <c r="D157">
        <f>$L$37</f>
        <v>2044</v>
      </c>
      <c r="E157" t="s">
        <v>3</v>
      </c>
      <c r="F157" t="str">
        <f t="shared" si="5"/>
        <v>IODLA</v>
      </c>
      <c r="G157" s="26">
        <f>BY_Demands_Drivers!$F$42*$M$37</f>
        <v>0.97774235388745778</v>
      </c>
      <c r="H157" s="26">
        <f>BY_Demands_Drivers!$G$42*$M$37</f>
        <v>5.775279614986481E-2</v>
      </c>
      <c r="I157" s="26">
        <f>BY_Demands_Drivers!$H$42*$M$37</f>
        <v>0.67978577896023207</v>
      </c>
      <c r="J157" s="26">
        <f>BY_Demands_Drivers!$I$42*$M$37</f>
        <v>0.16218071728576083</v>
      </c>
    </row>
    <row r="158" spans="3:10">
      <c r="C158" s="206" t="str">
        <f t="shared" si="6"/>
        <v>Demand</v>
      </c>
      <c r="D158">
        <f>$L$38</f>
        <v>2045</v>
      </c>
      <c r="E158" t="s">
        <v>3</v>
      </c>
      <c r="F158" t="str">
        <f t="shared" si="5"/>
        <v>IODLA</v>
      </c>
      <c r="G158" s="26">
        <f>BY_Demands_Drivers!$F$42*$M$38</f>
        <v>0.9733181803404557</v>
      </c>
      <c r="H158" s="26">
        <f>BY_Demands_Drivers!$G$42*$M$38</f>
        <v>5.7491471280408407E-2</v>
      </c>
      <c r="I158" s="26">
        <f>BY_Demands_Drivers!$H$42*$M$38</f>
        <v>0.6767098252092808</v>
      </c>
      <c r="J158" s="26">
        <f>BY_Demands_Drivers!$I$42*$M$38</f>
        <v>0.16144686788627774</v>
      </c>
    </row>
    <row r="159" spans="3:10">
      <c r="C159" s="206" t="str">
        <f t="shared" si="6"/>
        <v>Demand</v>
      </c>
      <c r="D159">
        <f>$L$39</f>
        <v>2046</v>
      </c>
      <c r="E159" t="s">
        <v>3</v>
      </c>
      <c r="F159" t="str">
        <f t="shared" si="5"/>
        <v>IODLA</v>
      </c>
      <c r="G159" s="26">
        <f>BY_Demands_Drivers!$F$42*$M$39</f>
        <v>0.9733181803404557</v>
      </c>
      <c r="H159" s="26">
        <f>BY_Demands_Drivers!$G$42*$M$39</f>
        <v>5.7491471280408407E-2</v>
      </c>
      <c r="I159" s="26">
        <f>BY_Demands_Drivers!$H$42*$M$39</f>
        <v>0.6767098252092808</v>
      </c>
      <c r="J159" s="26">
        <f>BY_Demands_Drivers!$I$42*$M$39</f>
        <v>0.16144686788627774</v>
      </c>
    </row>
    <row r="160" spans="3:10">
      <c r="C160" s="206" t="str">
        <f t="shared" si="6"/>
        <v>Demand</v>
      </c>
      <c r="D160">
        <f>$L$40</f>
        <v>2047</v>
      </c>
      <c r="E160" t="s">
        <v>3</v>
      </c>
      <c r="F160" t="str">
        <f t="shared" si="5"/>
        <v>IODLA</v>
      </c>
      <c r="G160" s="26">
        <f>BY_Demands_Drivers!$F$42*$M$40</f>
        <v>0.9733181803404557</v>
      </c>
      <c r="H160" s="26">
        <f>BY_Demands_Drivers!$G$42*$M$40</f>
        <v>5.7491471280408407E-2</v>
      </c>
      <c r="I160" s="26">
        <f>BY_Demands_Drivers!$H$42*$M$40</f>
        <v>0.6767098252092808</v>
      </c>
      <c r="J160" s="26">
        <f>BY_Demands_Drivers!$I$42*$M$40</f>
        <v>0.16144686788627774</v>
      </c>
    </row>
    <row r="161" spans="3:10">
      <c r="C161" s="206" t="str">
        <f t="shared" si="6"/>
        <v>Demand</v>
      </c>
      <c r="D161">
        <f>$L$41</f>
        <v>2048</v>
      </c>
      <c r="E161" t="s">
        <v>3</v>
      </c>
      <c r="F161" t="str">
        <f t="shared" si="5"/>
        <v>IODLA</v>
      </c>
      <c r="G161" s="26">
        <f>BY_Demands_Drivers!$F$42*$M$41</f>
        <v>0.9733181803404557</v>
      </c>
      <c r="H161" s="26">
        <f>BY_Demands_Drivers!$G$42*$M$41</f>
        <v>5.7491471280408407E-2</v>
      </c>
      <c r="I161" s="26">
        <f>BY_Demands_Drivers!$H$42*$M$41</f>
        <v>0.6767098252092808</v>
      </c>
      <c r="J161" s="26">
        <f>BY_Demands_Drivers!$I$42*$M$41</f>
        <v>0.16144686788627774</v>
      </c>
    </row>
    <row r="162" spans="3:10">
      <c r="C162" s="206" t="str">
        <f t="shared" si="6"/>
        <v>Demand</v>
      </c>
      <c r="D162">
        <f>$L$42</f>
        <v>2049</v>
      </c>
      <c r="E162" t="s">
        <v>3</v>
      </c>
      <c r="F162" t="str">
        <f t="shared" si="5"/>
        <v>IODLA</v>
      </c>
      <c r="G162" s="26">
        <f>BY_Demands_Drivers!$F$42*$M$42</f>
        <v>0.9733181803404557</v>
      </c>
      <c r="H162" s="26">
        <f>BY_Demands_Drivers!$G$42*$M$42</f>
        <v>5.7491471280408407E-2</v>
      </c>
      <c r="I162" s="26">
        <f>BY_Demands_Drivers!$H$42*$M$42</f>
        <v>0.6767098252092808</v>
      </c>
      <c r="J162" s="26">
        <f>BY_Demands_Drivers!$I$42*$M$42</f>
        <v>0.16144686788627774</v>
      </c>
    </row>
    <row r="163" spans="3:10">
      <c r="C163" s="206" t="str">
        <f t="shared" si="6"/>
        <v>Demand</v>
      </c>
      <c r="D163" s="23">
        <f>$L$43</f>
        <v>2050</v>
      </c>
      <c r="E163" s="23" t="s">
        <v>3</v>
      </c>
      <c r="F163" s="23" t="str">
        <f t="shared" si="5"/>
        <v>IODLA</v>
      </c>
      <c r="G163" s="44">
        <f>BY_Demands_Drivers!$F$42*$M$43</f>
        <v>0.9733181803404557</v>
      </c>
      <c r="H163" s="44">
        <f>BY_Demands_Drivers!$G$42*$M$43</f>
        <v>5.7491471280408407E-2</v>
      </c>
      <c r="I163" s="44">
        <f>BY_Demands_Drivers!$H$42*$M$43</f>
        <v>0.6767098252092808</v>
      </c>
      <c r="J163" s="44">
        <f>BY_Demands_Drivers!$I$42*$M$43</f>
        <v>0.16144686788627774</v>
      </c>
    </row>
    <row r="164" spans="3:10">
      <c r="C164" s="206" t="str">
        <f t="shared" si="6"/>
        <v>Demand</v>
      </c>
      <c r="D164">
        <f>$L$4</f>
        <v>2011</v>
      </c>
      <c r="E164" t="s">
        <v>3</v>
      </c>
      <c r="F164" t="str">
        <f>BY_Demands_Drivers!$J$43</f>
        <v>IODEM</v>
      </c>
      <c r="G164" s="26">
        <f>BY_Demands_Drivers!$F$43*$M$4</f>
        <v>4.6150005882949845</v>
      </c>
      <c r="H164" s="26">
        <f>BY_Demands_Drivers!$G$43*$M$4</f>
        <v>0.27259654565192903</v>
      </c>
      <c r="I164" s="26">
        <f>BY_Demands_Drivers!$H$43*$M$4</f>
        <v>3.2086282826376875</v>
      </c>
      <c r="J164" s="26">
        <f>BY_Demands_Drivers!$I$43*$M$4</f>
        <v>0.76550238691004169</v>
      </c>
    </row>
    <row r="165" spans="3:10">
      <c r="C165" s="206" t="str">
        <f t="shared" si="6"/>
        <v>Demand</v>
      </c>
      <c r="D165">
        <f>$L$5</f>
        <v>2012</v>
      </c>
      <c r="E165" t="s">
        <v>3</v>
      </c>
      <c r="F165" t="str">
        <f>$F$164</f>
        <v>IODEM</v>
      </c>
      <c r="G165" s="26">
        <f>BY_Demands_Drivers!$F$43*$M$5</f>
        <v>4.5740217813409885</v>
      </c>
      <c r="H165" s="26">
        <f>BY_Demands_Drivers!$G$43*$M$5</f>
        <v>0.27017602998635609</v>
      </c>
      <c r="I165" s="26">
        <f>BY_Demands_Drivers!$H$43*$M$5</f>
        <v>3.1801373309106546</v>
      </c>
      <c r="J165" s="26">
        <f>BY_Demands_Drivers!$I$43*$M$5</f>
        <v>0.7587051235216965</v>
      </c>
    </row>
    <row r="166" spans="3:10">
      <c r="C166" s="206" t="str">
        <f t="shared" si="6"/>
        <v>Demand</v>
      </c>
      <c r="D166">
        <f>$L$6</f>
        <v>2013</v>
      </c>
      <c r="E166" t="s">
        <v>3</v>
      </c>
      <c r="F166" t="str">
        <f t="shared" ref="F166:F203" si="7">$F$164</f>
        <v>IODEM</v>
      </c>
      <c r="G166" s="26">
        <f>BY_Demands_Drivers!$F$43*$M$6</f>
        <v>4.5330429743869924</v>
      </c>
      <c r="H166" s="26">
        <f>BY_Demands_Drivers!$G$43*$M$6</f>
        <v>0.26775551432078309</v>
      </c>
      <c r="I166" s="26">
        <f>BY_Demands_Drivers!$H$43*$M$6</f>
        <v>3.1516463791836218</v>
      </c>
      <c r="J166" s="26">
        <f>BY_Demands_Drivers!$I$43*$M$6</f>
        <v>0.75190786013335109</v>
      </c>
    </row>
    <row r="167" spans="3:10">
      <c r="C167" s="206" t="str">
        <f t="shared" si="6"/>
        <v>Demand</v>
      </c>
      <c r="D167">
        <f>$L$7</f>
        <v>2014</v>
      </c>
      <c r="E167" t="s">
        <v>3</v>
      </c>
      <c r="F167" t="str">
        <f t="shared" si="7"/>
        <v>IODEM</v>
      </c>
      <c r="G167" s="26">
        <f>BY_Demands_Drivers!$F$43*$M$7</f>
        <v>4.4920641674329973</v>
      </c>
      <c r="H167" s="26">
        <f>BY_Demands_Drivers!$G$43*$M$7</f>
        <v>0.26533499865521015</v>
      </c>
      <c r="I167" s="26">
        <f>BY_Demands_Drivers!$H$43*$M$7</f>
        <v>3.1231554274565889</v>
      </c>
      <c r="J167" s="26">
        <f>BY_Demands_Drivers!$I$43*$M$7</f>
        <v>0.7451105967450059</v>
      </c>
    </row>
    <row r="168" spans="3:10">
      <c r="C168" s="206" t="str">
        <f t="shared" si="6"/>
        <v>Demand</v>
      </c>
      <c r="D168">
        <f>$L$8</f>
        <v>2015</v>
      </c>
      <c r="E168" t="s">
        <v>3</v>
      </c>
      <c r="F168" t="str">
        <f t="shared" si="7"/>
        <v>IODEM</v>
      </c>
      <c r="G168" s="26">
        <f>BY_Demands_Drivers!$F$43*$M$8</f>
        <v>4.4510853604790022</v>
      </c>
      <c r="H168" s="26">
        <f>BY_Demands_Drivers!$G$43*$M$8</f>
        <v>0.26291448298963721</v>
      </c>
      <c r="I168" s="26">
        <f>BY_Demands_Drivers!$H$43*$M$8</f>
        <v>3.0946644757295565</v>
      </c>
      <c r="J168" s="26">
        <f>BY_Demands_Drivers!$I$43*$M$8</f>
        <v>0.73831333335666061</v>
      </c>
    </row>
    <row r="169" spans="3:10">
      <c r="C169" s="206" t="str">
        <f t="shared" si="6"/>
        <v>Demand</v>
      </c>
      <c r="D169">
        <f>$L$9</f>
        <v>2016</v>
      </c>
      <c r="E169" t="s">
        <v>3</v>
      </c>
      <c r="F169" t="str">
        <f t="shared" si="7"/>
        <v>IODEM</v>
      </c>
      <c r="G169" s="26">
        <f>BY_Demands_Drivers!$F$43*$M$9</f>
        <v>4.410106553525007</v>
      </c>
      <c r="H169" s="26">
        <f>BY_Demands_Drivers!$G$43*$M$9</f>
        <v>0.26049396732406421</v>
      </c>
      <c r="I169" s="26">
        <f>BY_Demands_Drivers!$H$43*$M$9</f>
        <v>3.0661735240025236</v>
      </c>
      <c r="J169" s="26">
        <f>BY_Demands_Drivers!$I$43*$M$9</f>
        <v>0.73151606996831542</v>
      </c>
    </row>
    <row r="170" spans="3:10">
      <c r="C170" s="206" t="str">
        <f t="shared" si="6"/>
        <v>Demand</v>
      </c>
      <c r="D170">
        <f>$L$10</f>
        <v>2017</v>
      </c>
      <c r="E170" t="s">
        <v>3</v>
      </c>
      <c r="F170" t="str">
        <f t="shared" si="7"/>
        <v>IODEM</v>
      </c>
      <c r="G170" s="26">
        <f>BY_Demands_Drivers!$F$43*$M$10</f>
        <v>4.410106553525007</v>
      </c>
      <c r="H170" s="26">
        <f>BY_Demands_Drivers!$G$43*$M$10</f>
        <v>0.26049396732406421</v>
      </c>
      <c r="I170" s="26">
        <f>BY_Demands_Drivers!$H$43*$M$10</f>
        <v>3.0661735240025236</v>
      </c>
      <c r="J170" s="26">
        <f>BY_Demands_Drivers!$I$43*$M$10</f>
        <v>0.73151606996831542</v>
      </c>
    </row>
    <row r="171" spans="3:10">
      <c r="C171" s="206" t="str">
        <f t="shared" si="6"/>
        <v>Demand</v>
      </c>
      <c r="D171">
        <f>$L$11</f>
        <v>2018</v>
      </c>
      <c r="E171" t="s">
        <v>3</v>
      </c>
      <c r="F171" t="str">
        <f t="shared" si="7"/>
        <v>IODEM</v>
      </c>
      <c r="G171" s="26">
        <f>BY_Demands_Drivers!$F$43*$M$11</f>
        <v>4.410106553525007</v>
      </c>
      <c r="H171" s="26">
        <f>BY_Demands_Drivers!$G$43*$M$11</f>
        <v>0.26049396732406421</v>
      </c>
      <c r="I171" s="26">
        <f>BY_Demands_Drivers!$H$43*$M$11</f>
        <v>3.0661735240025236</v>
      </c>
      <c r="J171" s="26">
        <f>BY_Demands_Drivers!$I$43*$M$11</f>
        <v>0.73151606996831542</v>
      </c>
    </row>
    <row r="172" spans="3:10">
      <c r="C172" s="206" t="str">
        <f t="shared" si="6"/>
        <v>Demand</v>
      </c>
      <c r="D172">
        <f>$L$12</f>
        <v>2019</v>
      </c>
      <c r="E172" t="s">
        <v>3</v>
      </c>
      <c r="F172" t="str">
        <f t="shared" si="7"/>
        <v>IODEM</v>
      </c>
      <c r="G172" s="43">
        <f>BY_Demands_Drivers!$F$43*$M$12</f>
        <v>4.410106553525007</v>
      </c>
      <c r="H172" s="43">
        <f>BY_Demands_Drivers!$G$43*$M$12</f>
        <v>0.26049396732406421</v>
      </c>
      <c r="I172" s="43">
        <f>BY_Demands_Drivers!$H$43*$M$12</f>
        <v>3.0661735240025236</v>
      </c>
      <c r="J172" s="43">
        <f>BY_Demands_Drivers!$I$43*$M$12</f>
        <v>0.73151606996831542</v>
      </c>
    </row>
    <row r="173" spans="3:10">
      <c r="C173" s="206" t="str">
        <f t="shared" si="6"/>
        <v>Demand</v>
      </c>
      <c r="D173">
        <f>$L$13</f>
        <v>2020</v>
      </c>
      <c r="E173" t="s">
        <v>3</v>
      </c>
      <c r="F173" t="str">
        <f t="shared" si="7"/>
        <v>IODEM</v>
      </c>
      <c r="G173" s="43">
        <f>BY_Demands_Drivers!$F$43*$M$13</f>
        <v>4.410106553525007</v>
      </c>
      <c r="H173" s="43">
        <f>BY_Demands_Drivers!$G$43*$M$13</f>
        <v>0.26049396732406421</v>
      </c>
      <c r="I173" s="43">
        <f>BY_Demands_Drivers!$H$43*$M$13</f>
        <v>3.0661735240025236</v>
      </c>
      <c r="J173" s="43">
        <f>BY_Demands_Drivers!$I$43*$M$13</f>
        <v>0.73151606996831542</v>
      </c>
    </row>
    <row r="174" spans="3:10">
      <c r="C174" s="206" t="str">
        <f t="shared" si="6"/>
        <v>Demand</v>
      </c>
      <c r="D174">
        <f>$L$14</f>
        <v>2021</v>
      </c>
      <c r="E174" t="s">
        <v>3</v>
      </c>
      <c r="F174" t="str">
        <f t="shared" si="7"/>
        <v>IODEM</v>
      </c>
      <c r="G174" s="43">
        <f>BY_Demands_Drivers!$F$43*$M$14</f>
        <v>4.410106553525007</v>
      </c>
      <c r="H174" s="43">
        <f>BY_Demands_Drivers!$G$43*$M$14</f>
        <v>0.26049396732406421</v>
      </c>
      <c r="I174" s="43">
        <f>BY_Demands_Drivers!$H$43*$M$14</f>
        <v>3.0661735240025236</v>
      </c>
      <c r="J174" s="43">
        <f>BY_Demands_Drivers!$I$43*$M$14</f>
        <v>0.73151606996831542</v>
      </c>
    </row>
    <row r="175" spans="3:10">
      <c r="C175" s="206" t="str">
        <f t="shared" si="6"/>
        <v>Demand</v>
      </c>
      <c r="D175">
        <f>$L$15</f>
        <v>2022</v>
      </c>
      <c r="E175" t="s">
        <v>3</v>
      </c>
      <c r="F175" t="str">
        <f t="shared" si="7"/>
        <v>IODEM</v>
      </c>
      <c r="G175" s="43">
        <f>BY_Demands_Drivers!$F$43*$M$15</f>
        <v>4.410106553525007</v>
      </c>
      <c r="H175" s="43">
        <f>BY_Demands_Drivers!$G$43*$M$15</f>
        <v>0.26049396732406421</v>
      </c>
      <c r="I175" s="43">
        <f>BY_Demands_Drivers!$H$43*$M$15</f>
        <v>3.0661735240025236</v>
      </c>
      <c r="J175" s="43">
        <f>BY_Demands_Drivers!$I$43*$M$15</f>
        <v>0.73151606996831542</v>
      </c>
    </row>
    <row r="176" spans="3:10">
      <c r="C176" s="206" t="str">
        <f t="shared" si="6"/>
        <v>Demand</v>
      </c>
      <c r="D176">
        <f>$L$16</f>
        <v>2023</v>
      </c>
      <c r="E176" t="s">
        <v>3</v>
      </c>
      <c r="F176" t="str">
        <f t="shared" si="7"/>
        <v>IODEM</v>
      </c>
      <c r="G176" s="43">
        <f>BY_Demands_Drivers!$F$43*$M$16</f>
        <v>4.410106553525007</v>
      </c>
      <c r="H176" s="43">
        <f>BY_Demands_Drivers!$G$43*$M$16</f>
        <v>0.26049396732406421</v>
      </c>
      <c r="I176" s="43">
        <f>BY_Demands_Drivers!$H$43*$M$16</f>
        <v>3.0661735240025236</v>
      </c>
      <c r="J176" s="43">
        <f>BY_Demands_Drivers!$I$43*$M$16</f>
        <v>0.73151606996831542</v>
      </c>
    </row>
    <row r="177" spans="3:10">
      <c r="C177" s="206" t="str">
        <f t="shared" si="6"/>
        <v>Demand</v>
      </c>
      <c r="D177">
        <f>$L$17</f>
        <v>2024</v>
      </c>
      <c r="E177" t="s">
        <v>3</v>
      </c>
      <c r="F177" t="str">
        <f t="shared" si="7"/>
        <v>IODEM</v>
      </c>
      <c r="G177" s="26">
        <f>BY_Demands_Drivers!$F$43*$M$17</f>
        <v>4.410106553525007</v>
      </c>
      <c r="H177" s="26">
        <f>BY_Demands_Drivers!$G$43*$M$17</f>
        <v>0.26049396732406421</v>
      </c>
      <c r="I177" s="26">
        <f>BY_Demands_Drivers!$H$43*$M$17</f>
        <v>3.0661735240025236</v>
      </c>
      <c r="J177" s="26">
        <f>BY_Demands_Drivers!$I$43*$M$17</f>
        <v>0.73151606996831542</v>
      </c>
    </row>
    <row r="178" spans="3:10">
      <c r="C178" s="206" t="str">
        <f t="shared" si="6"/>
        <v>Demand</v>
      </c>
      <c r="D178">
        <f>$L$18</f>
        <v>2025</v>
      </c>
      <c r="E178" t="s">
        <v>3</v>
      </c>
      <c r="F178" t="str">
        <f t="shared" si="7"/>
        <v>IODEM</v>
      </c>
      <c r="G178" s="26">
        <f>BY_Demands_Drivers!$F$43*$M$18</f>
        <v>4.410106553525007</v>
      </c>
      <c r="H178" s="26">
        <f>BY_Demands_Drivers!$G$43*$M$18</f>
        <v>0.26049396732406421</v>
      </c>
      <c r="I178" s="26">
        <f>BY_Demands_Drivers!$H$43*$M$18</f>
        <v>3.0661735240025236</v>
      </c>
      <c r="J178" s="26">
        <f>BY_Demands_Drivers!$I$43*$M$18</f>
        <v>0.73151606996831542</v>
      </c>
    </row>
    <row r="179" spans="3:10">
      <c r="C179" s="206" t="str">
        <f t="shared" si="6"/>
        <v>Demand</v>
      </c>
      <c r="D179">
        <f>$L$19</f>
        <v>2026</v>
      </c>
      <c r="E179" t="s">
        <v>3</v>
      </c>
      <c r="F179" t="str">
        <f t="shared" si="7"/>
        <v>IODEM</v>
      </c>
      <c r="G179" s="26">
        <f>BY_Demands_Drivers!$F$43*$M$19</f>
        <v>4.3909321772053325</v>
      </c>
      <c r="H179" s="26">
        <f>BY_Demands_Drivers!$G$43*$M$19</f>
        <v>0.25936138485743787</v>
      </c>
      <c r="I179" s="26">
        <f>BY_Demands_Drivers!$H$43*$M$19</f>
        <v>3.05284233476773</v>
      </c>
      <c r="J179" s="26">
        <f>BY_Demands_Drivers!$I$43*$M$19</f>
        <v>0.72833556531627919</v>
      </c>
    </row>
    <row r="180" spans="3:10">
      <c r="C180" s="206" t="str">
        <f t="shared" si="6"/>
        <v>Demand</v>
      </c>
      <c r="D180">
        <f>$L$20</f>
        <v>2027</v>
      </c>
      <c r="E180" t="s">
        <v>3</v>
      </c>
      <c r="F180" t="str">
        <f t="shared" si="7"/>
        <v>IODEM</v>
      </c>
      <c r="G180" s="26">
        <f>BY_Demands_Drivers!$F$43*$M$20</f>
        <v>4.3717578008856588</v>
      </c>
      <c r="H180" s="26">
        <f>BY_Demands_Drivers!$G$43*$M$20</f>
        <v>0.25822880239081147</v>
      </c>
      <c r="I180" s="26">
        <f>BY_Demands_Drivers!$H$43*$M$20</f>
        <v>3.0395111455329364</v>
      </c>
      <c r="J180" s="26">
        <f>BY_Demands_Drivers!$I$43*$M$20</f>
        <v>0.72515506066424307</v>
      </c>
    </row>
    <row r="181" spans="3:10">
      <c r="C181" s="206" t="str">
        <f t="shared" si="6"/>
        <v>Demand</v>
      </c>
      <c r="D181">
        <f>$L$21</f>
        <v>2028</v>
      </c>
      <c r="E181" t="s">
        <v>3</v>
      </c>
      <c r="F181" t="str">
        <f t="shared" si="7"/>
        <v>IODEM</v>
      </c>
      <c r="G181" s="26">
        <f>BY_Demands_Drivers!$F$43*$M$21</f>
        <v>4.352583424565986</v>
      </c>
      <c r="H181" s="26">
        <f>BY_Demands_Drivers!$G$43*$M$21</f>
        <v>0.25709621992418519</v>
      </c>
      <c r="I181" s="26">
        <f>BY_Demands_Drivers!$H$43*$M$21</f>
        <v>3.0261799562981437</v>
      </c>
      <c r="J181" s="26">
        <f>BY_Demands_Drivers!$I$43*$M$21</f>
        <v>0.72197455601220706</v>
      </c>
    </row>
    <row r="182" spans="3:10">
      <c r="C182" s="206" t="str">
        <f t="shared" si="6"/>
        <v>Demand</v>
      </c>
      <c r="D182">
        <f>$L$22</f>
        <v>2029</v>
      </c>
      <c r="E182" t="s">
        <v>3</v>
      </c>
      <c r="F182" t="str">
        <f t="shared" si="7"/>
        <v>IODEM</v>
      </c>
      <c r="G182" s="26">
        <f>BY_Demands_Drivers!$F$43*$M$22</f>
        <v>4.3334090482463115</v>
      </c>
      <c r="H182" s="26">
        <f>BY_Demands_Drivers!$G$43*$M$22</f>
        <v>0.25596363745755879</v>
      </c>
      <c r="I182" s="26">
        <f>BY_Demands_Drivers!$H$43*$M$22</f>
        <v>3.0128487670633497</v>
      </c>
      <c r="J182" s="26">
        <f>BY_Demands_Drivers!$I$43*$M$22</f>
        <v>0.71879405136017083</v>
      </c>
    </row>
    <row r="183" spans="3:10">
      <c r="C183" s="206" t="str">
        <f t="shared" si="6"/>
        <v>Demand</v>
      </c>
      <c r="D183">
        <f>$L$23</f>
        <v>2030</v>
      </c>
      <c r="E183" t="s">
        <v>3</v>
      </c>
      <c r="F183" t="str">
        <f t="shared" si="7"/>
        <v>IODEM</v>
      </c>
      <c r="G183" s="26">
        <f>BY_Demands_Drivers!$F$43*$M$23</f>
        <v>4.3142346719266378</v>
      </c>
      <c r="H183" s="26">
        <f>BY_Demands_Drivers!$G$43*$M$23</f>
        <v>0.25483105499093245</v>
      </c>
      <c r="I183" s="26">
        <f>BY_Demands_Drivers!$H$43*$M$23</f>
        <v>2.9995175778285565</v>
      </c>
      <c r="J183" s="26">
        <f>BY_Demands_Drivers!$I$43*$M$23</f>
        <v>0.71561354670813471</v>
      </c>
    </row>
    <row r="184" spans="3:10">
      <c r="C184" s="206" t="str">
        <f t="shared" si="6"/>
        <v>Demand</v>
      </c>
      <c r="D184">
        <f>$L$24</f>
        <v>2031</v>
      </c>
      <c r="E184" t="s">
        <v>3</v>
      </c>
      <c r="F184" t="str">
        <f t="shared" si="7"/>
        <v>IODEM</v>
      </c>
      <c r="G184" s="26">
        <f>BY_Demands_Drivers!$F$43*$M$24</f>
        <v>4.3142346719266378</v>
      </c>
      <c r="H184" s="26">
        <f>BY_Demands_Drivers!$G$43*$M$24</f>
        <v>0.25483105499093245</v>
      </c>
      <c r="I184" s="26">
        <f>BY_Demands_Drivers!$H$43*$M$24</f>
        <v>2.9995175778285565</v>
      </c>
      <c r="J184" s="26">
        <f>BY_Demands_Drivers!$I$43*$M$24</f>
        <v>0.71561354670813471</v>
      </c>
    </row>
    <row r="185" spans="3:10">
      <c r="C185" s="206" t="str">
        <f t="shared" si="6"/>
        <v>Demand</v>
      </c>
      <c r="D185">
        <f>$L$25</f>
        <v>2032</v>
      </c>
      <c r="E185" t="s">
        <v>3</v>
      </c>
      <c r="F185" t="str">
        <f t="shared" si="7"/>
        <v>IODEM</v>
      </c>
      <c r="G185" s="26">
        <f>BY_Demands_Drivers!$F$43*$M$25</f>
        <v>4.3142346719266378</v>
      </c>
      <c r="H185" s="26">
        <f>BY_Demands_Drivers!$G$43*$M$25</f>
        <v>0.25483105499093245</v>
      </c>
      <c r="I185" s="26">
        <f>BY_Demands_Drivers!$H$43*$M$25</f>
        <v>2.9995175778285565</v>
      </c>
      <c r="J185" s="26">
        <f>BY_Demands_Drivers!$I$43*$M$25</f>
        <v>0.71561354670813471</v>
      </c>
    </row>
    <row r="186" spans="3:10">
      <c r="C186" s="206" t="str">
        <f t="shared" si="6"/>
        <v>Demand</v>
      </c>
      <c r="D186">
        <f>$L$26</f>
        <v>2033</v>
      </c>
      <c r="E186" t="s">
        <v>3</v>
      </c>
      <c r="F186" t="str">
        <f t="shared" si="7"/>
        <v>IODEM</v>
      </c>
      <c r="G186" s="26">
        <f>BY_Demands_Drivers!$F$43*$M$26</f>
        <v>4.3142346719266378</v>
      </c>
      <c r="H186" s="26">
        <f>BY_Demands_Drivers!$G$43*$M$26</f>
        <v>0.25483105499093245</v>
      </c>
      <c r="I186" s="26">
        <f>BY_Demands_Drivers!$H$43*$M$26</f>
        <v>2.9995175778285565</v>
      </c>
      <c r="J186" s="26">
        <f>BY_Demands_Drivers!$I$43*$M$26</f>
        <v>0.71561354670813471</v>
      </c>
    </row>
    <row r="187" spans="3:10">
      <c r="C187" s="206" t="str">
        <f t="shared" si="6"/>
        <v>Demand</v>
      </c>
      <c r="D187">
        <f>$L$27</f>
        <v>2034</v>
      </c>
      <c r="E187" t="s">
        <v>3</v>
      </c>
      <c r="F187" t="str">
        <f t="shared" si="7"/>
        <v>IODEM</v>
      </c>
      <c r="G187" s="26">
        <f>BY_Demands_Drivers!$F$43*$M$27</f>
        <v>4.3142346719266378</v>
      </c>
      <c r="H187" s="26">
        <f>BY_Demands_Drivers!$G$43*$M$27</f>
        <v>0.25483105499093245</v>
      </c>
      <c r="I187" s="26">
        <f>BY_Demands_Drivers!$H$43*$M$27</f>
        <v>2.9995175778285565</v>
      </c>
      <c r="J187" s="26">
        <f>BY_Demands_Drivers!$I$43*$M$27</f>
        <v>0.71561354670813471</v>
      </c>
    </row>
    <row r="188" spans="3:10">
      <c r="C188" s="206" t="str">
        <f t="shared" si="6"/>
        <v>Demand</v>
      </c>
      <c r="D188">
        <f>$L$28</f>
        <v>2035</v>
      </c>
      <c r="E188" t="s">
        <v>3</v>
      </c>
      <c r="F188" t="str">
        <f t="shared" si="7"/>
        <v>IODEM</v>
      </c>
      <c r="G188" s="26">
        <f>BY_Demands_Drivers!$F$43*$M$28</f>
        <v>4.3142346719266378</v>
      </c>
      <c r="H188" s="26">
        <f>BY_Demands_Drivers!$G$43*$M$28</f>
        <v>0.25483105499093245</v>
      </c>
      <c r="I188" s="26">
        <f>BY_Demands_Drivers!$H$43*$M$28</f>
        <v>2.9995175778285565</v>
      </c>
      <c r="J188" s="26">
        <f>BY_Demands_Drivers!$I$43*$M$28</f>
        <v>0.71561354670813471</v>
      </c>
    </row>
    <row r="189" spans="3:10">
      <c r="C189" s="206" t="str">
        <f t="shared" si="6"/>
        <v>Demand</v>
      </c>
      <c r="D189">
        <f>$L$29</f>
        <v>2036</v>
      </c>
      <c r="E189" t="s">
        <v>3</v>
      </c>
      <c r="F189" t="str">
        <f t="shared" si="7"/>
        <v>IODEM</v>
      </c>
      <c r="G189" s="26">
        <f>BY_Demands_Drivers!$F$43*$M$29</f>
        <v>4.3142346719266378</v>
      </c>
      <c r="H189" s="26">
        <f>BY_Demands_Drivers!$G$43*$M$29</f>
        <v>0.25483105499093245</v>
      </c>
      <c r="I189" s="26">
        <f>BY_Demands_Drivers!$H$43*$M$29</f>
        <v>2.9995175778285565</v>
      </c>
      <c r="J189" s="26">
        <f>BY_Demands_Drivers!$I$43*$M$29</f>
        <v>0.71561354670813471</v>
      </c>
    </row>
    <row r="190" spans="3:10">
      <c r="C190" s="206" t="str">
        <f t="shared" si="6"/>
        <v>Demand</v>
      </c>
      <c r="D190">
        <f>$L$30</f>
        <v>2037</v>
      </c>
      <c r="E190" t="s">
        <v>3</v>
      </c>
      <c r="F190" t="str">
        <f t="shared" si="7"/>
        <v>IODEM</v>
      </c>
      <c r="G190" s="26">
        <f>BY_Demands_Drivers!$F$43*$M$30</f>
        <v>4.3142346719266378</v>
      </c>
      <c r="H190" s="26">
        <f>BY_Demands_Drivers!$G$43*$M$30</f>
        <v>0.25483105499093245</v>
      </c>
      <c r="I190" s="26">
        <f>BY_Demands_Drivers!$H$43*$M$30</f>
        <v>2.9995175778285565</v>
      </c>
      <c r="J190" s="26">
        <f>BY_Demands_Drivers!$I$43*$M$30</f>
        <v>0.71561354670813471</v>
      </c>
    </row>
    <row r="191" spans="3:10">
      <c r="C191" s="206" t="str">
        <f t="shared" si="6"/>
        <v>Demand</v>
      </c>
      <c r="D191">
        <f>$L$31</f>
        <v>2038</v>
      </c>
      <c r="E191" t="s">
        <v>3</v>
      </c>
      <c r="F191" t="str">
        <f t="shared" si="7"/>
        <v>IODEM</v>
      </c>
      <c r="G191" s="26">
        <f>BY_Demands_Drivers!$F$43*$M$31</f>
        <v>4.3142346719266378</v>
      </c>
      <c r="H191" s="26">
        <f>BY_Demands_Drivers!$G$43*$M$31</f>
        <v>0.25483105499093245</v>
      </c>
      <c r="I191" s="26">
        <f>BY_Demands_Drivers!$H$43*$M$31</f>
        <v>2.9995175778285565</v>
      </c>
      <c r="J191" s="26">
        <f>BY_Demands_Drivers!$I$43*$M$31</f>
        <v>0.71561354670813471</v>
      </c>
    </row>
    <row r="192" spans="3:10">
      <c r="C192" s="206" t="str">
        <f t="shared" si="6"/>
        <v>Demand</v>
      </c>
      <c r="D192">
        <f>$L$32</f>
        <v>2039</v>
      </c>
      <c r="E192" t="s">
        <v>3</v>
      </c>
      <c r="F192" t="str">
        <f t="shared" si="7"/>
        <v>IODEM</v>
      </c>
      <c r="G192" s="26">
        <f>BY_Demands_Drivers!$F$43*$M$32</f>
        <v>4.3142346719266378</v>
      </c>
      <c r="H192" s="26">
        <f>BY_Demands_Drivers!$G$43*$M$32</f>
        <v>0.25483105499093245</v>
      </c>
      <c r="I192" s="26">
        <f>BY_Demands_Drivers!$H$43*$M$32</f>
        <v>2.9995175778285565</v>
      </c>
      <c r="J192" s="26">
        <f>BY_Demands_Drivers!$I$43*$M$32</f>
        <v>0.71561354670813471</v>
      </c>
    </row>
    <row r="193" spans="3:10">
      <c r="C193" s="206" t="str">
        <f t="shared" si="6"/>
        <v>Demand</v>
      </c>
      <c r="D193">
        <f>$L$33</f>
        <v>2040</v>
      </c>
      <c r="E193" t="s">
        <v>3</v>
      </c>
      <c r="F193" t="str">
        <f t="shared" si="7"/>
        <v>IODEM</v>
      </c>
      <c r="G193" s="26">
        <f>BY_Demands_Drivers!$F$43*$M$33</f>
        <v>4.3142346719266378</v>
      </c>
      <c r="H193" s="26">
        <f>BY_Demands_Drivers!$G$43*$M$33</f>
        <v>0.25483105499093245</v>
      </c>
      <c r="I193" s="26">
        <f>BY_Demands_Drivers!$H$43*$M$33</f>
        <v>2.9995175778285565</v>
      </c>
      <c r="J193" s="26">
        <f>BY_Demands_Drivers!$I$43*$M$33</f>
        <v>0.71561354670813471</v>
      </c>
    </row>
    <row r="194" spans="3:10">
      <c r="C194" s="206" t="str">
        <f t="shared" si="6"/>
        <v>Demand</v>
      </c>
      <c r="D194">
        <f>$L$34</f>
        <v>2041</v>
      </c>
      <c r="E194" t="s">
        <v>3</v>
      </c>
      <c r="F194" t="str">
        <f t="shared" si="7"/>
        <v>IODEM</v>
      </c>
      <c r="G194" s="26">
        <f>BY_Demands_Drivers!$F$43*$M$34</f>
        <v>4.2950602956069632</v>
      </c>
      <c r="H194" s="26">
        <f>BY_Demands_Drivers!$G$43*$M$34</f>
        <v>0.25369847252430605</v>
      </c>
      <c r="I194" s="26">
        <f>BY_Demands_Drivers!$H$43*$M$34</f>
        <v>2.9861863885937625</v>
      </c>
      <c r="J194" s="26">
        <f>BY_Demands_Drivers!$I$43*$M$34</f>
        <v>0.71243304205609848</v>
      </c>
    </row>
    <row r="195" spans="3:10">
      <c r="C195" s="206" t="str">
        <f t="shared" si="6"/>
        <v>Demand</v>
      </c>
      <c r="D195">
        <f>$L$35</f>
        <v>2042</v>
      </c>
      <c r="E195" t="s">
        <v>3</v>
      </c>
      <c r="F195" t="str">
        <f t="shared" si="7"/>
        <v>IODEM</v>
      </c>
      <c r="G195" s="26">
        <f>BY_Demands_Drivers!$F$43*$M$35</f>
        <v>4.2758859192872896</v>
      </c>
      <c r="H195" s="26">
        <f>BY_Demands_Drivers!$G$43*$M$35</f>
        <v>0.25256589005767971</v>
      </c>
      <c r="I195" s="26">
        <f>BY_Demands_Drivers!$H$43*$M$35</f>
        <v>2.9728551993589694</v>
      </c>
      <c r="J195" s="26">
        <f>BY_Demands_Drivers!$I$43*$M$35</f>
        <v>0.70925253740406247</v>
      </c>
    </row>
    <row r="196" spans="3:10">
      <c r="C196" s="206" t="str">
        <f t="shared" si="6"/>
        <v>Demand</v>
      </c>
      <c r="D196">
        <f>$L$36</f>
        <v>2043</v>
      </c>
      <c r="E196" t="s">
        <v>3</v>
      </c>
      <c r="F196" t="str">
        <f t="shared" si="7"/>
        <v>IODEM</v>
      </c>
      <c r="G196" s="26">
        <f>BY_Demands_Drivers!$F$43*$M$36</f>
        <v>4.2567115429676159</v>
      </c>
      <c r="H196" s="26">
        <f>BY_Demands_Drivers!$G$43*$M$36</f>
        <v>0.25143330759105337</v>
      </c>
      <c r="I196" s="26">
        <f>BY_Demands_Drivers!$H$43*$M$36</f>
        <v>2.9595240101241758</v>
      </c>
      <c r="J196" s="26">
        <f>BY_Demands_Drivers!$I$43*$M$36</f>
        <v>0.70607203275202624</v>
      </c>
    </row>
    <row r="197" spans="3:10">
      <c r="C197" s="206" t="str">
        <f t="shared" ref="C197:C260" si="8">IF(SUM(G197:J197)&gt;0,"Demand","\I:")</f>
        <v>Demand</v>
      </c>
      <c r="D197">
        <f>$L$37</f>
        <v>2044</v>
      </c>
      <c r="E197" t="s">
        <v>3</v>
      </c>
      <c r="F197" t="str">
        <f t="shared" si="7"/>
        <v>IODEM</v>
      </c>
      <c r="G197" s="26">
        <f>BY_Demands_Drivers!$F$43*$M$37</f>
        <v>4.2375371666479422</v>
      </c>
      <c r="H197" s="26">
        <f>BY_Demands_Drivers!$G$43*$M$37</f>
        <v>0.25030072512442697</v>
      </c>
      <c r="I197" s="26">
        <f>BY_Demands_Drivers!$H$43*$M$37</f>
        <v>2.9461928208893822</v>
      </c>
      <c r="J197" s="26">
        <f>BY_Demands_Drivers!$I$43*$M$37</f>
        <v>0.70289152809999011</v>
      </c>
    </row>
    <row r="198" spans="3:10">
      <c r="C198" s="206" t="str">
        <f t="shared" si="8"/>
        <v>Demand</v>
      </c>
      <c r="D198">
        <f>$L$38</f>
        <v>2045</v>
      </c>
      <c r="E198" t="s">
        <v>3</v>
      </c>
      <c r="F198" t="str">
        <f t="shared" si="7"/>
        <v>IODEM</v>
      </c>
      <c r="G198" s="26">
        <f>BY_Demands_Drivers!$F$43*$M$38</f>
        <v>4.2183627903282677</v>
      </c>
      <c r="H198" s="26">
        <f>BY_Demands_Drivers!$G$43*$M$38</f>
        <v>0.2491681426578006</v>
      </c>
      <c r="I198" s="26">
        <f>BY_Demands_Drivers!$H$43*$M$38</f>
        <v>2.9328616316545886</v>
      </c>
      <c r="J198" s="26">
        <f>BY_Demands_Drivers!$I$43*$M$38</f>
        <v>0.69971102344795399</v>
      </c>
    </row>
    <row r="199" spans="3:10">
      <c r="C199" s="206" t="str">
        <f t="shared" si="8"/>
        <v>Demand</v>
      </c>
      <c r="D199">
        <f>$L$39</f>
        <v>2046</v>
      </c>
      <c r="E199" t="s">
        <v>3</v>
      </c>
      <c r="F199" t="str">
        <f t="shared" si="7"/>
        <v>IODEM</v>
      </c>
      <c r="G199" s="26">
        <f>BY_Demands_Drivers!$F$43*$M$39</f>
        <v>4.2183627903282677</v>
      </c>
      <c r="H199" s="26">
        <f>BY_Demands_Drivers!$G$43*$M$39</f>
        <v>0.2491681426578006</v>
      </c>
      <c r="I199" s="26">
        <f>BY_Demands_Drivers!$H$43*$M$39</f>
        <v>2.9328616316545886</v>
      </c>
      <c r="J199" s="26">
        <f>BY_Demands_Drivers!$I$43*$M$39</f>
        <v>0.69971102344795399</v>
      </c>
    </row>
    <row r="200" spans="3:10">
      <c r="C200" s="206" t="str">
        <f t="shared" si="8"/>
        <v>Demand</v>
      </c>
      <c r="D200">
        <f>$L$40</f>
        <v>2047</v>
      </c>
      <c r="E200" t="s">
        <v>3</v>
      </c>
      <c r="F200" t="str">
        <f t="shared" si="7"/>
        <v>IODEM</v>
      </c>
      <c r="G200" s="26">
        <f>BY_Demands_Drivers!$F$43*$M$40</f>
        <v>4.2183627903282677</v>
      </c>
      <c r="H200" s="26">
        <f>BY_Demands_Drivers!$G$43*$M$40</f>
        <v>0.2491681426578006</v>
      </c>
      <c r="I200" s="26">
        <f>BY_Demands_Drivers!$H$43*$M$40</f>
        <v>2.9328616316545886</v>
      </c>
      <c r="J200" s="26">
        <f>BY_Demands_Drivers!$I$43*$M$40</f>
        <v>0.69971102344795399</v>
      </c>
    </row>
    <row r="201" spans="3:10">
      <c r="C201" s="206" t="str">
        <f t="shared" si="8"/>
        <v>Demand</v>
      </c>
      <c r="D201">
        <f>$L$41</f>
        <v>2048</v>
      </c>
      <c r="E201" t="s">
        <v>3</v>
      </c>
      <c r="F201" t="str">
        <f t="shared" si="7"/>
        <v>IODEM</v>
      </c>
      <c r="G201" s="26">
        <f>BY_Demands_Drivers!$F$43*$M$41</f>
        <v>4.2183627903282677</v>
      </c>
      <c r="H201" s="26">
        <f>BY_Demands_Drivers!$G$43*$M$41</f>
        <v>0.2491681426578006</v>
      </c>
      <c r="I201" s="26">
        <f>BY_Demands_Drivers!$H$43*$M$41</f>
        <v>2.9328616316545886</v>
      </c>
      <c r="J201" s="26">
        <f>BY_Demands_Drivers!$I$43*$M$41</f>
        <v>0.69971102344795399</v>
      </c>
    </row>
    <row r="202" spans="3:10">
      <c r="C202" s="206" t="str">
        <f t="shared" si="8"/>
        <v>Demand</v>
      </c>
      <c r="D202">
        <f>$L$42</f>
        <v>2049</v>
      </c>
      <c r="E202" t="s">
        <v>3</v>
      </c>
      <c r="F202" t="str">
        <f t="shared" si="7"/>
        <v>IODEM</v>
      </c>
      <c r="G202" s="26">
        <f>BY_Demands_Drivers!$F$43*$M$42</f>
        <v>4.2183627903282677</v>
      </c>
      <c r="H202" s="26">
        <f>BY_Demands_Drivers!$G$43*$M$42</f>
        <v>0.2491681426578006</v>
      </c>
      <c r="I202" s="26">
        <f>BY_Demands_Drivers!$H$43*$M$42</f>
        <v>2.9328616316545886</v>
      </c>
      <c r="J202" s="26">
        <f>BY_Demands_Drivers!$I$43*$M$42</f>
        <v>0.69971102344795399</v>
      </c>
    </row>
    <row r="203" spans="3:10">
      <c r="C203" s="206" t="str">
        <f t="shared" si="8"/>
        <v>Demand</v>
      </c>
      <c r="D203" s="23">
        <f>$L$43</f>
        <v>2050</v>
      </c>
      <c r="E203" s="23" t="s">
        <v>3</v>
      </c>
      <c r="F203" s="23" t="str">
        <f t="shared" si="7"/>
        <v>IODEM</v>
      </c>
      <c r="G203" s="44">
        <f>BY_Demands_Drivers!$F$43*$M$43</f>
        <v>4.2183627903282677</v>
      </c>
      <c r="H203" s="44">
        <f>BY_Demands_Drivers!$G$43*$M$43</f>
        <v>0.2491681426578006</v>
      </c>
      <c r="I203" s="44">
        <f>BY_Demands_Drivers!$H$43*$M$43</f>
        <v>2.9328616316545886</v>
      </c>
      <c r="J203" s="44">
        <f>BY_Demands_Drivers!$I$43*$M$43</f>
        <v>0.69971102344795399</v>
      </c>
    </row>
    <row r="204" spans="3:10">
      <c r="C204" s="206" t="str">
        <f t="shared" si="8"/>
        <v>Demand</v>
      </c>
      <c r="D204">
        <f>$L$4</f>
        <v>2011</v>
      </c>
      <c r="E204" t="s">
        <v>3</v>
      </c>
      <c r="F204" t="str">
        <f>BY_Demands_Drivers!$J$44</f>
        <v>IODTF</v>
      </c>
      <c r="G204" s="26">
        <f>BY_Demands_Drivers!$F$44*$M$4</f>
        <v>1.2279966971242104</v>
      </c>
      <c r="H204" s="26">
        <f>BY_Demands_Drivers!$G$44*$M$4</f>
        <v>7.2534694482392539E-2</v>
      </c>
      <c r="I204" s="26">
        <f>BY_Demands_Drivers!$H$44*$M$4</f>
        <v>0.8537777748873745</v>
      </c>
      <c r="J204" s="26">
        <f>BY_Demands_Drivers!$I$44*$M$4</f>
        <v>0.20369106889183047</v>
      </c>
    </row>
    <row r="205" spans="3:10">
      <c r="C205" s="206" t="str">
        <f t="shared" si="8"/>
        <v>Demand</v>
      </c>
      <c r="D205">
        <f>$L$5</f>
        <v>2012</v>
      </c>
      <c r="E205" t="s">
        <v>3</v>
      </c>
      <c r="F205" t="str">
        <f>$F$204</f>
        <v>IODTF</v>
      </c>
      <c r="G205" s="26">
        <f>BY_Demands_Drivers!$F$44*$M$5</f>
        <v>1.2170927246048509</v>
      </c>
      <c r="H205" s="26">
        <f>BY_Demands_Drivers!$G$44*$M$5</f>
        <v>7.1890624089378963E-2</v>
      </c>
      <c r="I205" s="26">
        <f>BY_Demands_Drivers!$H$44*$M$5</f>
        <v>0.84619667192772186</v>
      </c>
      <c r="J205" s="26">
        <f>BY_Demands_Drivers!$I$44*$M$5</f>
        <v>0.20188239805188696</v>
      </c>
    </row>
    <row r="206" spans="3:10">
      <c r="C206" s="206" t="str">
        <f t="shared" si="8"/>
        <v>Demand</v>
      </c>
      <c r="D206">
        <f>$L$6</f>
        <v>2013</v>
      </c>
      <c r="E206" t="s">
        <v>3</v>
      </c>
      <c r="F206" t="str">
        <f t="shared" ref="F206:F243" si="9">$F$204</f>
        <v>IODTF</v>
      </c>
      <c r="G206" s="26">
        <f>BY_Demands_Drivers!$F$44*$M$6</f>
        <v>1.206188752085491</v>
      </c>
      <c r="H206" s="26">
        <f>BY_Demands_Drivers!$G$44*$M$6</f>
        <v>7.1246553696365386E-2</v>
      </c>
      <c r="I206" s="26">
        <f>BY_Demands_Drivers!$H$44*$M$6</f>
        <v>0.83861556896806921</v>
      </c>
      <c r="J206" s="26">
        <f>BY_Demands_Drivers!$I$44*$M$6</f>
        <v>0.20007372721194341</v>
      </c>
    </row>
    <row r="207" spans="3:10">
      <c r="C207" s="206" t="str">
        <f t="shared" si="8"/>
        <v>Demand</v>
      </c>
      <c r="D207">
        <f>$L$7</f>
        <v>2014</v>
      </c>
      <c r="E207" t="s">
        <v>3</v>
      </c>
      <c r="F207" t="str">
        <f t="shared" si="9"/>
        <v>IODTF</v>
      </c>
      <c r="G207" s="26">
        <f>BY_Demands_Drivers!$F$44*$M$7</f>
        <v>1.1952847795661314</v>
      </c>
      <c r="H207" s="26">
        <f>BY_Demands_Drivers!$G$44*$M$7</f>
        <v>7.0602483303351823E-2</v>
      </c>
      <c r="I207" s="26">
        <f>BY_Demands_Drivers!$H$44*$M$7</f>
        <v>0.83103446600841668</v>
      </c>
      <c r="J207" s="26">
        <f>BY_Demands_Drivers!$I$44*$M$7</f>
        <v>0.1982650563719999</v>
      </c>
    </row>
    <row r="208" spans="3:10">
      <c r="C208" s="206" t="str">
        <f t="shared" si="8"/>
        <v>Demand</v>
      </c>
      <c r="D208">
        <f>$L$8</f>
        <v>2015</v>
      </c>
      <c r="E208" t="s">
        <v>3</v>
      </c>
      <c r="F208" t="str">
        <f t="shared" si="9"/>
        <v>IODTF</v>
      </c>
      <c r="G208" s="26">
        <f>BY_Demands_Drivers!$F$44*$M$8</f>
        <v>1.1843808070467718</v>
      </c>
      <c r="H208" s="26">
        <f>BY_Demands_Drivers!$G$44*$M$8</f>
        <v>6.9958412910338247E-2</v>
      </c>
      <c r="I208" s="26">
        <f>BY_Demands_Drivers!$H$44*$M$8</f>
        <v>0.82345336304876404</v>
      </c>
      <c r="J208" s="26">
        <f>BY_Demands_Drivers!$I$44*$M$8</f>
        <v>0.19645638553205638</v>
      </c>
    </row>
    <row r="209" spans="3:10">
      <c r="C209" s="206" t="str">
        <f t="shared" si="8"/>
        <v>Demand</v>
      </c>
      <c r="D209">
        <f>$L$9</f>
        <v>2016</v>
      </c>
      <c r="E209" t="s">
        <v>3</v>
      </c>
      <c r="F209" t="str">
        <f t="shared" si="9"/>
        <v>IODTF</v>
      </c>
      <c r="G209" s="26">
        <f>BY_Demands_Drivers!$F$44*$M$9</f>
        <v>1.1734768345274122</v>
      </c>
      <c r="H209" s="26">
        <f>BY_Demands_Drivers!$G$44*$M$9</f>
        <v>6.9314342517324684E-2</v>
      </c>
      <c r="I209" s="26">
        <f>BY_Demands_Drivers!$H$44*$M$9</f>
        <v>0.81587226008911151</v>
      </c>
      <c r="J209" s="26">
        <f>BY_Demands_Drivers!$I$44*$M$9</f>
        <v>0.19464771469211287</v>
      </c>
    </row>
    <row r="210" spans="3:10">
      <c r="C210" s="206" t="str">
        <f t="shared" si="8"/>
        <v>Demand</v>
      </c>
      <c r="D210">
        <f>$L$10</f>
        <v>2017</v>
      </c>
      <c r="E210" t="s">
        <v>3</v>
      </c>
      <c r="F210" t="str">
        <f t="shared" si="9"/>
        <v>IODTF</v>
      </c>
      <c r="G210" s="26">
        <f>BY_Demands_Drivers!$F$44*$M$10</f>
        <v>1.1734768345274122</v>
      </c>
      <c r="H210" s="26">
        <f>BY_Demands_Drivers!$G$44*$M$10</f>
        <v>6.9314342517324684E-2</v>
      </c>
      <c r="I210" s="26">
        <f>BY_Demands_Drivers!$H$44*$M$10</f>
        <v>0.81587226008911151</v>
      </c>
      <c r="J210" s="26">
        <f>BY_Demands_Drivers!$I$44*$M$10</f>
        <v>0.19464771469211287</v>
      </c>
    </row>
    <row r="211" spans="3:10">
      <c r="C211" s="206" t="str">
        <f t="shared" si="8"/>
        <v>Demand</v>
      </c>
      <c r="D211">
        <f>$L$11</f>
        <v>2018</v>
      </c>
      <c r="E211" t="s">
        <v>3</v>
      </c>
      <c r="F211" t="str">
        <f t="shared" si="9"/>
        <v>IODTF</v>
      </c>
      <c r="G211" s="26">
        <f>BY_Demands_Drivers!$F$44*$M$11</f>
        <v>1.1734768345274122</v>
      </c>
      <c r="H211" s="26">
        <f>BY_Demands_Drivers!$G$44*$M$11</f>
        <v>6.9314342517324684E-2</v>
      </c>
      <c r="I211" s="26">
        <f>BY_Demands_Drivers!$H$44*$M$11</f>
        <v>0.81587226008911151</v>
      </c>
      <c r="J211" s="26">
        <f>BY_Demands_Drivers!$I$44*$M$11</f>
        <v>0.19464771469211287</v>
      </c>
    </row>
    <row r="212" spans="3:10">
      <c r="C212" s="206" t="str">
        <f t="shared" si="8"/>
        <v>Demand</v>
      </c>
      <c r="D212">
        <f>$L$12</f>
        <v>2019</v>
      </c>
      <c r="E212" t="s">
        <v>3</v>
      </c>
      <c r="F212" t="str">
        <f t="shared" si="9"/>
        <v>IODTF</v>
      </c>
      <c r="G212" s="43">
        <f>BY_Demands_Drivers!$F$44*$M$12</f>
        <v>1.1734768345274122</v>
      </c>
      <c r="H212" s="43">
        <f>BY_Demands_Drivers!$G$44*$M$12</f>
        <v>6.9314342517324684E-2</v>
      </c>
      <c r="I212" s="43">
        <f>BY_Demands_Drivers!$H$44*$M$12</f>
        <v>0.81587226008911151</v>
      </c>
      <c r="J212" s="43">
        <f>BY_Demands_Drivers!$I$44*$M$12</f>
        <v>0.19464771469211287</v>
      </c>
    </row>
    <row r="213" spans="3:10">
      <c r="C213" s="206" t="str">
        <f t="shared" si="8"/>
        <v>Demand</v>
      </c>
      <c r="D213">
        <f>$L$13</f>
        <v>2020</v>
      </c>
      <c r="E213" t="s">
        <v>3</v>
      </c>
      <c r="F213" t="str">
        <f t="shared" si="9"/>
        <v>IODTF</v>
      </c>
      <c r="G213" s="43">
        <f>BY_Demands_Drivers!$F$44*$M$13</f>
        <v>1.1734768345274122</v>
      </c>
      <c r="H213" s="43">
        <f>BY_Demands_Drivers!$G$44*$M$13</f>
        <v>6.9314342517324684E-2</v>
      </c>
      <c r="I213" s="43">
        <f>BY_Demands_Drivers!$H$44*$M$13</f>
        <v>0.81587226008911151</v>
      </c>
      <c r="J213" s="43">
        <f>BY_Demands_Drivers!$I$44*$M$13</f>
        <v>0.19464771469211287</v>
      </c>
    </row>
    <row r="214" spans="3:10">
      <c r="C214" s="206" t="str">
        <f t="shared" si="8"/>
        <v>Demand</v>
      </c>
      <c r="D214">
        <f>$L$14</f>
        <v>2021</v>
      </c>
      <c r="E214" t="s">
        <v>3</v>
      </c>
      <c r="F214" t="str">
        <f t="shared" si="9"/>
        <v>IODTF</v>
      </c>
      <c r="G214" s="43">
        <f>BY_Demands_Drivers!$F$44*$M$14</f>
        <v>1.1734768345274122</v>
      </c>
      <c r="H214" s="43">
        <f>BY_Demands_Drivers!$G$44*$M$14</f>
        <v>6.9314342517324684E-2</v>
      </c>
      <c r="I214" s="43">
        <f>BY_Demands_Drivers!$H$44*$M$14</f>
        <v>0.81587226008911151</v>
      </c>
      <c r="J214" s="43">
        <f>BY_Demands_Drivers!$I$44*$M$14</f>
        <v>0.19464771469211287</v>
      </c>
    </row>
    <row r="215" spans="3:10">
      <c r="C215" s="206" t="str">
        <f t="shared" si="8"/>
        <v>Demand</v>
      </c>
      <c r="D215">
        <f>$L$15</f>
        <v>2022</v>
      </c>
      <c r="E215" t="s">
        <v>3</v>
      </c>
      <c r="F215" t="str">
        <f t="shared" si="9"/>
        <v>IODTF</v>
      </c>
      <c r="G215" s="43">
        <f>BY_Demands_Drivers!$F$44*$M$15</f>
        <v>1.1734768345274122</v>
      </c>
      <c r="H215" s="43">
        <f>BY_Demands_Drivers!$G$44*$M$15</f>
        <v>6.9314342517324684E-2</v>
      </c>
      <c r="I215" s="43">
        <f>BY_Demands_Drivers!$H$44*$M$15</f>
        <v>0.81587226008911151</v>
      </c>
      <c r="J215" s="43">
        <f>BY_Demands_Drivers!$I$44*$M$15</f>
        <v>0.19464771469211287</v>
      </c>
    </row>
    <row r="216" spans="3:10">
      <c r="C216" s="206" t="str">
        <f t="shared" si="8"/>
        <v>Demand</v>
      </c>
      <c r="D216">
        <f>$L$16</f>
        <v>2023</v>
      </c>
      <c r="E216" t="s">
        <v>3</v>
      </c>
      <c r="F216" t="str">
        <f t="shared" si="9"/>
        <v>IODTF</v>
      </c>
      <c r="G216" s="43">
        <f>BY_Demands_Drivers!$F$44*$M$16</f>
        <v>1.1734768345274122</v>
      </c>
      <c r="H216" s="43">
        <f>BY_Demands_Drivers!$G$44*$M$16</f>
        <v>6.9314342517324684E-2</v>
      </c>
      <c r="I216" s="43">
        <f>BY_Demands_Drivers!$H$44*$M$16</f>
        <v>0.81587226008911151</v>
      </c>
      <c r="J216" s="43">
        <f>BY_Demands_Drivers!$I$44*$M$16</f>
        <v>0.19464771469211287</v>
      </c>
    </row>
    <row r="217" spans="3:10">
      <c r="C217" s="206" t="str">
        <f t="shared" si="8"/>
        <v>Demand</v>
      </c>
      <c r="D217">
        <f>$L$17</f>
        <v>2024</v>
      </c>
      <c r="E217" t="s">
        <v>3</v>
      </c>
      <c r="F217" t="str">
        <f t="shared" si="9"/>
        <v>IODTF</v>
      </c>
      <c r="G217" s="26">
        <f>BY_Demands_Drivers!$F$44*$M$17</f>
        <v>1.1734768345274122</v>
      </c>
      <c r="H217" s="26">
        <f>BY_Demands_Drivers!$G$44*$M$17</f>
        <v>6.9314342517324684E-2</v>
      </c>
      <c r="I217" s="26">
        <f>BY_Demands_Drivers!$H$44*$M$17</f>
        <v>0.81587226008911151</v>
      </c>
      <c r="J217" s="26">
        <f>BY_Demands_Drivers!$I$44*$M$17</f>
        <v>0.19464771469211287</v>
      </c>
    </row>
    <row r="218" spans="3:10">
      <c r="C218" s="206" t="str">
        <f t="shared" si="8"/>
        <v>Demand</v>
      </c>
      <c r="D218">
        <f>$L$18</f>
        <v>2025</v>
      </c>
      <c r="E218" t="s">
        <v>3</v>
      </c>
      <c r="F218" t="str">
        <f t="shared" si="9"/>
        <v>IODTF</v>
      </c>
      <c r="G218" s="26">
        <f>BY_Demands_Drivers!$F$44*$M$18</f>
        <v>1.1734768345274122</v>
      </c>
      <c r="H218" s="26">
        <f>BY_Demands_Drivers!$G$44*$M$18</f>
        <v>6.9314342517324684E-2</v>
      </c>
      <c r="I218" s="26">
        <f>BY_Demands_Drivers!$H$44*$M$18</f>
        <v>0.81587226008911151</v>
      </c>
      <c r="J218" s="26">
        <f>BY_Demands_Drivers!$I$44*$M$18</f>
        <v>0.19464771469211287</v>
      </c>
    </row>
    <row r="219" spans="3:10">
      <c r="C219" s="206" t="str">
        <f t="shared" si="8"/>
        <v>Demand</v>
      </c>
      <c r="D219">
        <f>$L$19</f>
        <v>2026</v>
      </c>
      <c r="E219" t="s">
        <v>3</v>
      </c>
      <c r="F219" t="str">
        <f t="shared" si="9"/>
        <v>IODTF</v>
      </c>
      <c r="G219" s="26">
        <f>BY_Demands_Drivers!$F$44*$M$19</f>
        <v>1.1683747613338147</v>
      </c>
      <c r="H219" s="26">
        <f>BY_Demands_Drivers!$G$44*$M$19</f>
        <v>6.9012975810727614E-2</v>
      </c>
      <c r="I219" s="26">
        <f>BY_Demands_Drivers!$H$44*$M$19</f>
        <v>0.81232498939307185</v>
      </c>
      <c r="J219" s="26">
        <f>BY_Demands_Drivers!$I$44*$M$19</f>
        <v>0.19380142028040803</v>
      </c>
    </row>
    <row r="220" spans="3:10">
      <c r="C220" s="206" t="str">
        <f t="shared" si="8"/>
        <v>Demand</v>
      </c>
      <c r="D220">
        <f>$L$20</f>
        <v>2027</v>
      </c>
      <c r="E220" t="s">
        <v>3</v>
      </c>
      <c r="F220" t="str">
        <f t="shared" si="9"/>
        <v>IODTF</v>
      </c>
      <c r="G220" s="26">
        <f>BY_Demands_Drivers!$F$44*$M$20</f>
        <v>1.1632726881402173</v>
      </c>
      <c r="H220" s="26">
        <f>BY_Demands_Drivers!$G$44*$M$20</f>
        <v>6.8711609104130558E-2</v>
      </c>
      <c r="I220" s="26">
        <f>BY_Demands_Drivers!$H$44*$M$20</f>
        <v>0.80877771869703219</v>
      </c>
      <c r="J220" s="26">
        <f>BY_Demands_Drivers!$I$44*$M$20</f>
        <v>0.1929551258687032</v>
      </c>
    </row>
    <row r="221" spans="3:10">
      <c r="C221" s="206" t="str">
        <f t="shared" si="8"/>
        <v>Demand</v>
      </c>
      <c r="D221">
        <f>$L$21</f>
        <v>2028</v>
      </c>
      <c r="E221" t="s">
        <v>3</v>
      </c>
      <c r="F221" t="str">
        <f t="shared" si="9"/>
        <v>IODTF</v>
      </c>
      <c r="G221" s="26">
        <f>BY_Demands_Drivers!$F$44*$M$21</f>
        <v>1.15817061494662</v>
      </c>
      <c r="H221" s="26">
        <f>BY_Demands_Drivers!$G$44*$M$21</f>
        <v>6.8410242397533502E-2</v>
      </c>
      <c r="I221" s="26">
        <f>BY_Demands_Drivers!$H$44*$M$21</f>
        <v>0.80523044800099286</v>
      </c>
      <c r="J221" s="26">
        <f>BY_Demands_Drivers!$I$44*$M$21</f>
        <v>0.19210883145699839</v>
      </c>
    </row>
    <row r="222" spans="3:10">
      <c r="C222" s="206" t="str">
        <f t="shared" si="8"/>
        <v>Demand</v>
      </c>
      <c r="D222">
        <f>$L$22</f>
        <v>2029</v>
      </c>
      <c r="E222" t="s">
        <v>3</v>
      </c>
      <c r="F222" t="str">
        <f t="shared" si="9"/>
        <v>IODTF</v>
      </c>
      <c r="G222" s="26">
        <f>BY_Demands_Drivers!$F$44*$M$22</f>
        <v>1.1530685417530224</v>
      </c>
      <c r="H222" s="26">
        <f>BY_Demands_Drivers!$G$44*$M$22</f>
        <v>6.8108875690936432E-2</v>
      </c>
      <c r="I222" s="26">
        <f>BY_Demands_Drivers!$H$44*$M$22</f>
        <v>0.80168317730495309</v>
      </c>
      <c r="J222" s="26">
        <f>BY_Demands_Drivers!$I$44*$M$22</f>
        <v>0.19126253704529353</v>
      </c>
    </row>
    <row r="223" spans="3:10">
      <c r="C223" s="206" t="str">
        <f t="shared" si="8"/>
        <v>Demand</v>
      </c>
      <c r="D223">
        <f>$L$23</f>
        <v>2030</v>
      </c>
      <c r="E223" t="s">
        <v>3</v>
      </c>
      <c r="F223" t="str">
        <f t="shared" si="9"/>
        <v>IODTF</v>
      </c>
      <c r="G223" s="26">
        <f>BY_Demands_Drivers!$F$44*$M$23</f>
        <v>1.1479664685594251</v>
      </c>
      <c r="H223" s="26">
        <f>BY_Demands_Drivers!$G$44*$M$23</f>
        <v>6.7807508984339376E-2</v>
      </c>
      <c r="I223" s="26">
        <f>BY_Demands_Drivers!$H$44*$M$23</f>
        <v>0.79813590660891354</v>
      </c>
      <c r="J223" s="26">
        <f>BY_Demands_Drivers!$I$44*$M$23</f>
        <v>0.19041624263358872</v>
      </c>
    </row>
    <row r="224" spans="3:10">
      <c r="C224" s="206" t="str">
        <f t="shared" si="8"/>
        <v>Demand</v>
      </c>
      <c r="D224">
        <f>$L$24</f>
        <v>2031</v>
      </c>
      <c r="E224" t="s">
        <v>3</v>
      </c>
      <c r="F224" t="str">
        <f t="shared" si="9"/>
        <v>IODTF</v>
      </c>
      <c r="G224" s="26">
        <f>BY_Demands_Drivers!$F$44*$M$24</f>
        <v>1.1479664685594251</v>
      </c>
      <c r="H224" s="26">
        <f>BY_Demands_Drivers!$G$44*$M$24</f>
        <v>6.7807508984339376E-2</v>
      </c>
      <c r="I224" s="26">
        <f>BY_Demands_Drivers!$H$44*$M$24</f>
        <v>0.79813590660891354</v>
      </c>
      <c r="J224" s="26">
        <f>BY_Demands_Drivers!$I$44*$M$24</f>
        <v>0.19041624263358872</v>
      </c>
    </row>
    <row r="225" spans="3:10">
      <c r="C225" s="206" t="str">
        <f t="shared" si="8"/>
        <v>Demand</v>
      </c>
      <c r="D225">
        <f>$L$25</f>
        <v>2032</v>
      </c>
      <c r="E225" t="s">
        <v>3</v>
      </c>
      <c r="F225" t="str">
        <f t="shared" si="9"/>
        <v>IODTF</v>
      </c>
      <c r="G225" s="26">
        <f>BY_Demands_Drivers!$F$44*$M$25</f>
        <v>1.1479664685594251</v>
      </c>
      <c r="H225" s="26">
        <f>BY_Demands_Drivers!$G$44*$M$25</f>
        <v>6.7807508984339376E-2</v>
      </c>
      <c r="I225" s="26">
        <f>BY_Demands_Drivers!$H$44*$M$25</f>
        <v>0.79813590660891354</v>
      </c>
      <c r="J225" s="26">
        <f>BY_Demands_Drivers!$I$44*$M$25</f>
        <v>0.19041624263358872</v>
      </c>
    </row>
    <row r="226" spans="3:10">
      <c r="C226" s="206" t="str">
        <f t="shared" si="8"/>
        <v>Demand</v>
      </c>
      <c r="D226">
        <f>$L$26</f>
        <v>2033</v>
      </c>
      <c r="E226" t="s">
        <v>3</v>
      </c>
      <c r="F226" t="str">
        <f t="shared" si="9"/>
        <v>IODTF</v>
      </c>
      <c r="G226" s="26">
        <f>BY_Demands_Drivers!$F$44*$M$26</f>
        <v>1.1479664685594251</v>
      </c>
      <c r="H226" s="26">
        <f>BY_Demands_Drivers!$G$44*$M$26</f>
        <v>6.7807508984339376E-2</v>
      </c>
      <c r="I226" s="26">
        <f>BY_Demands_Drivers!$H$44*$M$26</f>
        <v>0.79813590660891354</v>
      </c>
      <c r="J226" s="26">
        <f>BY_Demands_Drivers!$I$44*$M$26</f>
        <v>0.19041624263358872</v>
      </c>
    </row>
    <row r="227" spans="3:10">
      <c r="C227" s="206" t="str">
        <f t="shared" si="8"/>
        <v>Demand</v>
      </c>
      <c r="D227">
        <f>$L$27</f>
        <v>2034</v>
      </c>
      <c r="E227" t="s">
        <v>3</v>
      </c>
      <c r="F227" t="str">
        <f t="shared" si="9"/>
        <v>IODTF</v>
      </c>
      <c r="G227" s="26">
        <f>BY_Demands_Drivers!$F$44*$M$27</f>
        <v>1.1479664685594251</v>
      </c>
      <c r="H227" s="26">
        <f>BY_Demands_Drivers!$G$44*$M$27</f>
        <v>6.7807508984339376E-2</v>
      </c>
      <c r="I227" s="26">
        <f>BY_Demands_Drivers!$H$44*$M$27</f>
        <v>0.79813590660891354</v>
      </c>
      <c r="J227" s="26">
        <f>BY_Demands_Drivers!$I$44*$M$27</f>
        <v>0.19041624263358872</v>
      </c>
    </row>
    <row r="228" spans="3:10">
      <c r="C228" s="206" t="str">
        <f t="shared" si="8"/>
        <v>Demand</v>
      </c>
      <c r="D228">
        <f>$L$28</f>
        <v>2035</v>
      </c>
      <c r="E228" t="s">
        <v>3</v>
      </c>
      <c r="F228" t="str">
        <f t="shared" si="9"/>
        <v>IODTF</v>
      </c>
      <c r="G228" s="26">
        <f>BY_Demands_Drivers!$F$44*$M$28</f>
        <v>1.1479664685594251</v>
      </c>
      <c r="H228" s="26">
        <f>BY_Demands_Drivers!$G$44*$M$28</f>
        <v>6.7807508984339376E-2</v>
      </c>
      <c r="I228" s="26">
        <f>BY_Demands_Drivers!$H$44*$M$28</f>
        <v>0.79813590660891354</v>
      </c>
      <c r="J228" s="26">
        <f>BY_Demands_Drivers!$I$44*$M$28</f>
        <v>0.19041624263358872</v>
      </c>
    </row>
    <row r="229" spans="3:10">
      <c r="C229" s="206" t="str">
        <f t="shared" si="8"/>
        <v>Demand</v>
      </c>
      <c r="D229">
        <f>$L$29</f>
        <v>2036</v>
      </c>
      <c r="E229" t="s">
        <v>3</v>
      </c>
      <c r="F229" t="str">
        <f t="shared" si="9"/>
        <v>IODTF</v>
      </c>
      <c r="G229" s="26">
        <f>BY_Demands_Drivers!$F$44*$M$29</f>
        <v>1.1479664685594251</v>
      </c>
      <c r="H229" s="26">
        <f>BY_Demands_Drivers!$G$44*$M$29</f>
        <v>6.7807508984339376E-2</v>
      </c>
      <c r="I229" s="26">
        <f>BY_Demands_Drivers!$H$44*$M$29</f>
        <v>0.79813590660891354</v>
      </c>
      <c r="J229" s="26">
        <f>BY_Demands_Drivers!$I$44*$M$29</f>
        <v>0.19041624263358872</v>
      </c>
    </row>
    <row r="230" spans="3:10">
      <c r="C230" s="206" t="str">
        <f t="shared" si="8"/>
        <v>Demand</v>
      </c>
      <c r="D230">
        <f>$L$30</f>
        <v>2037</v>
      </c>
      <c r="E230" t="s">
        <v>3</v>
      </c>
      <c r="F230" t="str">
        <f t="shared" si="9"/>
        <v>IODTF</v>
      </c>
      <c r="G230" s="26">
        <f>BY_Demands_Drivers!$F$44*$M$30</f>
        <v>1.1479664685594251</v>
      </c>
      <c r="H230" s="26">
        <f>BY_Demands_Drivers!$G$44*$M$30</f>
        <v>6.7807508984339376E-2</v>
      </c>
      <c r="I230" s="26">
        <f>BY_Demands_Drivers!$H$44*$M$30</f>
        <v>0.79813590660891354</v>
      </c>
      <c r="J230" s="26">
        <f>BY_Demands_Drivers!$I$44*$M$30</f>
        <v>0.19041624263358872</v>
      </c>
    </row>
    <row r="231" spans="3:10">
      <c r="C231" s="206" t="str">
        <f t="shared" si="8"/>
        <v>Demand</v>
      </c>
      <c r="D231">
        <f>$L$31</f>
        <v>2038</v>
      </c>
      <c r="E231" t="s">
        <v>3</v>
      </c>
      <c r="F231" t="str">
        <f t="shared" si="9"/>
        <v>IODTF</v>
      </c>
      <c r="G231" s="26">
        <f>BY_Demands_Drivers!$F$44*$M$31</f>
        <v>1.1479664685594251</v>
      </c>
      <c r="H231" s="26">
        <f>BY_Demands_Drivers!$G$44*$M$31</f>
        <v>6.7807508984339376E-2</v>
      </c>
      <c r="I231" s="26">
        <f>BY_Demands_Drivers!$H$44*$M$31</f>
        <v>0.79813590660891354</v>
      </c>
      <c r="J231" s="26">
        <f>BY_Demands_Drivers!$I$44*$M$31</f>
        <v>0.19041624263358872</v>
      </c>
    </row>
    <row r="232" spans="3:10">
      <c r="C232" s="206" t="str">
        <f t="shared" si="8"/>
        <v>Demand</v>
      </c>
      <c r="D232">
        <f>$L$32</f>
        <v>2039</v>
      </c>
      <c r="E232" t="s">
        <v>3</v>
      </c>
      <c r="F232" t="str">
        <f t="shared" si="9"/>
        <v>IODTF</v>
      </c>
      <c r="G232" s="26">
        <f>BY_Demands_Drivers!$F$44*$M$32</f>
        <v>1.1479664685594251</v>
      </c>
      <c r="H232" s="26">
        <f>BY_Demands_Drivers!$G$44*$M$32</f>
        <v>6.7807508984339376E-2</v>
      </c>
      <c r="I232" s="26">
        <f>BY_Demands_Drivers!$H$44*$M$32</f>
        <v>0.79813590660891354</v>
      </c>
      <c r="J232" s="26">
        <f>BY_Demands_Drivers!$I$44*$M$32</f>
        <v>0.19041624263358872</v>
      </c>
    </row>
    <row r="233" spans="3:10">
      <c r="C233" s="206" t="str">
        <f t="shared" si="8"/>
        <v>Demand</v>
      </c>
      <c r="D233">
        <f>$L$33</f>
        <v>2040</v>
      </c>
      <c r="E233" t="s">
        <v>3</v>
      </c>
      <c r="F233" t="str">
        <f t="shared" si="9"/>
        <v>IODTF</v>
      </c>
      <c r="G233" s="26">
        <f>BY_Demands_Drivers!$F$44*$M$33</f>
        <v>1.1479664685594251</v>
      </c>
      <c r="H233" s="26">
        <f>BY_Demands_Drivers!$G$44*$M$33</f>
        <v>6.7807508984339376E-2</v>
      </c>
      <c r="I233" s="26">
        <f>BY_Demands_Drivers!$H$44*$M$33</f>
        <v>0.79813590660891354</v>
      </c>
      <c r="J233" s="26">
        <f>BY_Demands_Drivers!$I$44*$M$33</f>
        <v>0.19041624263358872</v>
      </c>
    </row>
    <row r="234" spans="3:10">
      <c r="C234" s="206" t="str">
        <f t="shared" si="8"/>
        <v>Demand</v>
      </c>
      <c r="D234">
        <f>$L$34</f>
        <v>2041</v>
      </c>
      <c r="E234" t="s">
        <v>3</v>
      </c>
      <c r="F234" t="str">
        <f t="shared" si="9"/>
        <v>IODTF</v>
      </c>
      <c r="G234" s="26">
        <f>BY_Demands_Drivers!$F$44*$M$34</f>
        <v>1.1428643953658275</v>
      </c>
      <c r="H234" s="26">
        <f>BY_Demands_Drivers!$G$44*$M$34</f>
        <v>6.7506142277742306E-2</v>
      </c>
      <c r="I234" s="26">
        <f>BY_Demands_Drivers!$H$44*$M$34</f>
        <v>0.79458863591287388</v>
      </c>
      <c r="J234" s="26">
        <f>BY_Demands_Drivers!$I$44*$M$34</f>
        <v>0.18956994822188386</v>
      </c>
    </row>
    <row r="235" spans="3:10">
      <c r="C235" s="206" t="str">
        <f t="shared" si="8"/>
        <v>Demand</v>
      </c>
      <c r="D235">
        <f>$L$35</f>
        <v>2042</v>
      </c>
      <c r="E235" t="s">
        <v>3</v>
      </c>
      <c r="F235" t="str">
        <f t="shared" si="9"/>
        <v>IODTF</v>
      </c>
      <c r="G235" s="26">
        <f>BY_Demands_Drivers!$F$44*$M$35</f>
        <v>1.1377623221722302</v>
      </c>
      <c r="H235" s="26">
        <f>BY_Demands_Drivers!$G$44*$M$35</f>
        <v>6.720477557114525E-2</v>
      </c>
      <c r="I235" s="26">
        <f>BY_Demands_Drivers!$H$44*$M$35</f>
        <v>0.79104136521683432</v>
      </c>
      <c r="J235" s="26">
        <f>BY_Demands_Drivers!$I$44*$M$35</f>
        <v>0.18872365381017905</v>
      </c>
    </row>
    <row r="236" spans="3:10">
      <c r="C236" s="206" t="str">
        <f t="shared" si="8"/>
        <v>Demand</v>
      </c>
      <c r="D236">
        <f>$L$36</f>
        <v>2043</v>
      </c>
      <c r="E236" t="s">
        <v>3</v>
      </c>
      <c r="F236" t="str">
        <f t="shared" si="9"/>
        <v>IODTF</v>
      </c>
      <c r="G236" s="26">
        <f>BY_Demands_Drivers!$F$44*$M$36</f>
        <v>1.1326602489786328</v>
      </c>
      <c r="H236" s="26">
        <f>BY_Demands_Drivers!$G$44*$M$36</f>
        <v>6.6903408864548181E-2</v>
      </c>
      <c r="I236" s="26">
        <f>BY_Demands_Drivers!$H$44*$M$36</f>
        <v>0.78749409452079466</v>
      </c>
      <c r="J236" s="26">
        <f>BY_Demands_Drivers!$I$44*$M$36</f>
        <v>0.18787735939847419</v>
      </c>
    </row>
    <row r="237" spans="3:10">
      <c r="C237" s="206" t="str">
        <f t="shared" si="8"/>
        <v>Demand</v>
      </c>
      <c r="D237">
        <f>$L$37</f>
        <v>2044</v>
      </c>
      <c r="E237" t="s">
        <v>3</v>
      </c>
      <c r="F237" t="str">
        <f t="shared" si="9"/>
        <v>IODTF</v>
      </c>
      <c r="G237" s="26">
        <f>BY_Demands_Drivers!$F$44*$M$37</f>
        <v>1.1275581757850353</v>
      </c>
      <c r="H237" s="26">
        <f>BY_Demands_Drivers!$G$44*$M$37</f>
        <v>6.6602042157951125E-2</v>
      </c>
      <c r="I237" s="26">
        <f>BY_Demands_Drivers!$H$44*$M$37</f>
        <v>0.78394682382475511</v>
      </c>
      <c r="J237" s="26">
        <f>BY_Demands_Drivers!$I$44*$M$37</f>
        <v>0.18703106498676936</v>
      </c>
    </row>
    <row r="238" spans="3:10">
      <c r="C238" s="206" t="str">
        <f t="shared" si="8"/>
        <v>Demand</v>
      </c>
      <c r="D238">
        <f>$L$38</f>
        <v>2045</v>
      </c>
      <c r="E238" t="s">
        <v>3</v>
      </c>
      <c r="F238" t="str">
        <f t="shared" si="9"/>
        <v>IODTF</v>
      </c>
      <c r="G238" s="26">
        <f>BY_Demands_Drivers!$F$44*$M$38</f>
        <v>1.1224561025914379</v>
      </c>
      <c r="H238" s="26">
        <f>BY_Demands_Drivers!$G$44*$M$38</f>
        <v>6.6300675451354055E-2</v>
      </c>
      <c r="I238" s="26">
        <f>BY_Demands_Drivers!$H$44*$M$38</f>
        <v>0.78039955312871545</v>
      </c>
      <c r="J238" s="26">
        <f>BY_Demands_Drivers!$I$44*$M$38</f>
        <v>0.18618477057506452</v>
      </c>
    </row>
    <row r="239" spans="3:10">
      <c r="C239" s="206" t="str">
        <f t="shared" si="8"/>
        <v>Demand</v>
      </c>
      <c r="D239">
        <f>$L$39</f>
        <v>2046</v>
      </c>
      <c r="E239" t="s">
        <v>3</v>
      </c>
      <c r="F239" t="str">
        <f t="shared" si="9"/>
        <v>IODTF</v>
      </c>
      <c r="G239" s="26">
        <f>BY_Demands_Drivers!$F$44*$M$39</f>
        <v>1.1224561025914379</v>
      </c>
      <c r="H239" s="26">
        <f>BY_Demands_Drivers!$G$44*$M$39</f>
        <v>6.6300675451354055E-2</v>
      </c>
      <c r="I239" s="26">
        <f>BY_Demands_Drivers!$H$44*$M$39</f>
        <v>0.78039955312871545</v>
      </c>
      <c r="J239" s="26">
        <f>BY_Demands_Drivers!$I$44*$M$39</f>
        <v>0.18618477057506452</v>
      </c>
    </row>
    <row r="240" spans="3:10">
      <c r="C240" s="206" t="str">
        <f t="shared" si="8"/>
        <v>Demand</v>
      </c>
      <c r="D240">
        <f>$L$40</f>
        <v>2047</v>
      </c>
      <c r="E240" t="s">
        <v>3</v>
      </c>
      <c r="F240" t="str">
        <f t="shared" si="9"/>
        <v>IODTF</v>
      </c>
      <c r="G240" s="26">
        <f>BY_Demands_Drivers!$F$44*$M$40</f>
        <v>1.1224561025914379</v>
      </c>
      <c r="H240" s="26">
        <f>BY_Demands_Drivers!$G$44*$M$40</f>
        <v>6.6300675451354055E-2</v>
      </c>
      <c r="I240" s="26">
        <f>BY_Demands_Drivers!$H$44*$M$40</f>
        <v>0.78039955312871545</v>
      </c>
      <c r="J240" s="26">
        <f>BY_Demands_Drivers!$I$44*$M$40</f>
        <v>0.18618477057506452</v>
      </c>
    </row>
    <row r="241" spans="3:10">
      <c r="C241" s="206" t="str">
        <f t="shared" si="8"/>
        <v>Demand</v>
      </c>
      <c r="D241">
        <f>$L$41</f>
        <v>2048</v>
      </c>
      <c r="E241" t="s">
        <v>3</v>
      </c>
      <c r="F241" t="str">
        <f t="shared" si="9"/>
        <v>IODTF</v>
      </c>
      <c r="G241" s="26">
        <f>BY_Demands_Drivers!$F$44*$M$41</f>
        <v>1.1224561025914379</v>
      </c>
      <c r="H241" s="26">
        <f>BY_Demands_Drivers!$G$44*$M$41</f>
        <v>6.6300675451354055E-2</v>
      </c>
      <c r="I241" s="26">
        <f>BY_Demands_Drivers!$H$44*$M$41</f>
        <v>0.78039955312871545</v>
      </c>
      <c r="J241" s="26">
        <f>BY_Demands_Drivers!$I$44*$M$41</f>
        <v>0.18618477057506452</v>
      </c>
    </row>
    <row r="242" spans="3:10">
      <c r="C242" s="206" t="str">
        <f t="shared" si="8"/>
        <v>Demand</v>
      </c>
      <c r="D242">
        <f>$L$42</f>
        <v>2049</v>
      </c>
      <c r="E242" t="s">
        <v>3</v>
      </c>
      <c r="F242" t="str">
        <f t="shared" si="9"/>
        <v>IODTF</v>
      </c>
      <c r="G242" s="26">
        <f>BY_Demands_Drivers!$F$44*$M$42</f>
        <v>1.1224561025914379</v>
      </c>
      <c r="H242" s="26">
        <f>BY_Demands_Drivers!$G$44*$M$42</f>
        <v>6.6300675451354055E-2</v>
      </c>
      <c r="I242" s="26">
        <f>BY_Demands_Drivers!$H$44*$M$42</f>
        <v>0.78039955312871545</v>
      </c>
      <c r="J242" s="26">
        <f>BY_Demands_Drivers!$I$44*$M$42</f>
        <v>0.18618477057506452</v>
      </c>
    </row>
    <row r="243" spans="3:10">
      <c r="C243" s="206" t="str">
        <f t="shared" si="8"/>
        <v>Demand</v>
      </c>
      <c r="D243" s="23">
        <f>$L$43</f>
        <v>2050</v>
      </c>
      <c r="E243" s="23" t="s">
        <v>3</v>
      </c>
      <c r="F243" t="str">
        <f t="shared" si="9"/>
        <v>IODTF</v>
      </c>
      <c r="G243" s="44">
        <f>BY_Demands_Drivers!$F$44*$M$43</f>
        <v>1.1224561025914379</v>
      </c>
      <c r="H243" s="44">
        <f>BY_Demands_Drivers!$G$44*$M$43</f>
        <v>6.6300675451354055E-2</v>
      </c>
      <c r="I243" s="44">
        <f>BY_Demands_Drivers!$H$44*$M$43</f>
        <v>0.78039955312871545</v>
      </c>
      <c r="J243" s="44">
        <f>BY_Demands_Drivers!$I$44*$M$43</f>
        <v>0.18618477057506452</v>
      </c>
    </row>
    <row r="244" spans="3:10">
      <c r="C244" s="206" t="str">
        <f t="shared" si="8"/>
        <v>Demand</v>
      </c>
      <c r="D244">
        <f>$L$4</f>
        <v>2011</v>
      </c>
      <c r="E244" t="s">
        <v>3</v>
      </c>
      <c r="F244" s="25" t="str">
        <f>BY_Demands_Drivers!$J$45</f>
        <v>IODFL</v>
      </c>
      <c r="G244" s="26">
        <f>BY_Demands_Drivers!$F$45*$M$4</f>
        <v>3.575792488053537E-2</v>
      </c>
      <c r="H244" s="26">
        <f>BY_Demands_Drivers!$G$45*$M$4</f>
        <v>2.1121312155057211E-3</v>
      </c>
      <c r="I244" s="26">
        <f>BY_Demands_Drivers!$H$45*$M$4</f>
        <v>2.4861077892626742E-2</v>
      </c>
      <c r="J244" s="26">
        <f>BY_Demands_Drivers!$I$45*$M$4</f>
        <v>5.9312618326475049E-3</v>
      </c>
    </row>
    <row r="245" spans="3:10">
      <c r="C245" s="206" t="str">
        <f t="shared" si="8"/>
        <v>Demand</v>
      </c>
      <c r="D245">
        <f>$L$5</f>
        <v>2012</v>
      </c>
      <c r="E245" t="s">
        <v>3</v>
      </c>
      <c r="F245" s="24" t="str">
        <f>$F$244</f>
        <v>IODFL</v>
      </c>
      <c r="G245" s="26">
        <f>BY_Demands_Drivers!$F$45*$M$5</f>
        <v>3.5440413089860547E-2</v>
      </c>
      <c r="H245" s="26">
        <f>BY_Demands_Drivers!$G$45*$M$5</f>
        <v>2.0933765879199216E-3</v>
      </c>
      <c r="I245" s="26">
        <f>BY_Demands_Drivers!$H$45*$M$5</f>
        <v>2.4640324440457287E-2</v>
      </c>
      <c r="J245" s="26">
        <f>BY_Demands_Drivers!$I$45*$M$5</f>
        <v>5.8785953098630609E-3</v>
      </c>
    </row>
    <row r="246" spans="3:10">
      <c r="C246" s="206" t="str">
        <f t="shared" si="8"/>
        <v>Demand</v>
      </c>
      <c r="D246">
        <f>$L$6</f>
        <v>2013</v>
      </c>
      <c r="E246" t="s">
        <v>3</v>
      </c>
      <c r="F246" s="24" t="str">
        <f t="shared" ref="F246:F283" si="10">$F$244</f>
        <v>IODFL</v>
      </c>
      <c r="G246" s="26">
        <f>BY_Demands_Drivers!$F$45*$M$6</f>
        <v>3.5122901299185709E-2</v>
      </c>
      <c r="H246" s="26">
        <f>BY_Demands_Drivers!$G$45*$M$6</f>
        <v>2.0746219603341221E-3</v>
      </c>
      <c r="I246" s="26">
        <f>BY_Demands_Drivers!$H$45*$M$6</f>
        <v>2.4419570988287825E-2</v>
      </c>
      <c r="J246" s="26">
        <f>BY_Demands_Drivers!$I$45*$M$6</f>
        <v>5.8259287870786151E-3</v>
      </c>
    </row>
    <row r="247" spans="3:10">
      <c r="C247" s="206" t="str">
        <f t="shared" si="8"/>
        <v>Demand</v>
      </c>
      <c r="D247">
        <f>$L$7</f>
        <v>2014</v>
      </c>
      <c r="E247" t="s">
        <v>3</v>
      </c>
      <c r="F247" s="24" t="str">
        <f t="shared" si="10"/>
        <v>IODFL</v>
      </c>
      <c r="G247" s="26">
        <f>BY_Demands_Drivers!$F$45*$M$7</f>
        <v>3.4805389508510878E-2</v>
      </c>
      <c r="H247" s="26">
        <f>BY_Demands_Drivers!$G$45*$M$7</f>
        <v>2.0558673327483231E-3</v>
      </c>
      <c r="I247" s="26">
        <f>BY_Demands_Drivers!$H$45*$M$7</f>
        <v>2.4198817536118369E-2</v>
      </c>
      <c r="J247" s="26">
        <f>BY_Demands_Drivers!$I$45*$M$7</f>
        <v>5.7732622642941702E-3</v>
      </c>
    </row>
    <row r="248" spans="3:10">
      <c r="C248" s="206" t="str">
        <f t="shared" si="8"/>
        <v>Demand</v>
      </c>
      <c r="D248">
        <f>$L$8</f>
        <v>2015</v>
      </c>
      <c r="E248" t="s">
        <v>3</v>
      </c>
      <c r="F248" s="24" t="str">
        <f t="shared" si="10"/>
        <v>IODFL</v>
      </c>
      <c r="G248" s="26">
        <f>BY_Demands_Drivers!$F$45*$M$8</f>
        <v>3.4487877717836055E-2</v>
      </c>
      <c r="H248" s="26">
        <f>BY_Demands_Drivers!$G$45*$M$8</f>
        <v>2.0371127051625241E-3</v>
      </c>
      <c r="I248" s="26">
        <f>BY_Demands_Drivers!$H$45*$M$8</f>
        <v>2.3978064083948911E-2</v>
      </c>
      <c r="J248" s="26">
        <f>BY_Demands_Drivers!$I$45*$M$8</f>
        <v>5.7205957415097262E-3</v>
      </c>
    </row>
    <row r="249" spans="3:10">
      <c r="C249" s="206" t="str">
        <f t="shared" si="8"/>
        <v>Demand</v>
      </c>
      <c r="D249">
        <f>$L$9</f>
        <v>2016</v>
      </c>
      <c r="E249" t="s">
        <v>3</v>
      </c>
      <c r="F249" s="24" t="str">
        <f t="shared" si="10"/>
        <v>IODFL</v>
      </c>
      <c r="G249" s="26">
        <f>BY_Demands_Drivers!$F$45*$M$9</f>
        <v>3.4170365927161224E-2</v>
      </c>
      <c r="H249" s="26">
        <f>BY_Demands_Drivers!$G$45*$M$9</f>
        <v>2.0183580775767246E-3</v>
      </c>
      <c r="I249" s="26">
        <f>BY_Demands_Drivers!$H$45*$M$9</f>
        <v>2.3757310631779455E-2</v>
      </c>
      <c r="J249" s="26">
        <f>BY_Demands_Drivers!$I$45*$M$9</f>
        <v>5.6679292187252813E-3</v>
      </c>
    </row>
    <row r="250" spans="3:10">
      <c r="C250" s="206" t="str">
        <f t="shared" si="8"/>
        <v>Demand</v>
      </c>
      <c r="D250">
        <f>$L$10</f>
        <v>2017</v>
      </c>
      <c r="E250" t="s">
        <v>3</v>
      </c>
      <c r="F250" s="24" t="str">
        <f t="shared" si="10"/>
        <v>IODFL</v>
      </c>
      <c r="G250" s="26">
        <f>BY_Demands_Drivers!$F$45*$M$10</f>
        <v>3.4170365927161224E-2</v>
      </c>
      <c r="H250" s="26">
        <f>BY_Demands_Drivers!$G$45*$M$10</f>
        <v>2.0183580775767246E-3</v>
      </c>
      <c r="I250" s="26">
        <f>BY_Demands_Drivers!$H$45*$M$10</f>
        <v>2.3757310631779455E-2</v>
      </c>
      <c r="J250" s="26">
        <f>BY_Demands_Drivers!$I$45*$M$10</f>
        <v>5.6679292187252813E-3</v>
      </c>
    </row>
    <row r="251" spans="3:10">
      <c r="C251" s="206" t="str">
        <f t="shared" si="8"/>
        <v>Demand</v>
      </c>
      <c r="D251">
        <f>$L$11</f>
        <v>2018</v>
      </c>
      <c r="E251" t="s">
        <v>3</v>
      </c>
      <c r="F251" s="24" t="str">
        <f t="shared" si="10"/>
        <v>IODFL</v>
      </c>
      <c r="G251" s="26">
        <f>BY_Demands_Drivers!$F$45*$M$11</f>
        <v>3.4170365927161224E-2</v>
      </c>
      <c r="H251" s="26">
        <f>BY_Demands_Drivers!$G$45*$M$11</f>
        <v>2.0183580775767246E-3</v>
      </c>
      <c r="I251" s="26">
        <f>BY_Demands_Drivers!$H$45*$M$11</f>
        <v>2.3757310631779455E-2</v>
      </c>
      <c r="J251" s="26">
        <f>BY_Demands_Drivers!$I$45*$M$11</f>
        <v>5.6679292187252813E-3</v>
      </c>
    </row>
    <row r="252" spans="3:10">
      <c r="C252" s="206" t="str">
        <f t="shared" si="8"/>
        <v>Demand</v>
      </c>
      <c r="D252">
        <f>$L$12</f>
        <v>2019</v>
      </c>
      <c r="E252" t="s">
        <v>3</v>
      </c>
      <c r="F252" s="24" t="str">
        <f t="shared" si="10"/>
        <v>IODFL</v>
      </c>
      <c r="G252" s="43">
        <f>BY_Demands_Drivers!$F$45*$M$12</f>
        <v>3.4170365927161224E-2</v>
      </c>
      <c r="H252" s="43">
        <f>BY_Demands_Drivers!$G$45*$M$12</f>
        <v>2.0183580775767246E-3</v>
      </c>
      <c r="I252" s="43">
        <f>BY_Demands_Drivers!$H$45*$M$12</f>
        <v>2.3757310631779455E-2</v>
      </c>
      <c r="J252" s="43">
        <f>BY_Demands_Drivers!$I$45*$M$12</f>
        <v>5.6679292187252813E-3</v>
      </c>
    </row>
    <row r="253" spans="3:10">
      <c r="C253" s="206" t="str">
        <f t="shared" si="8"/>
        <v>Demand</v>
      </c>
      <c r="D253">
        <f>$L$13</f>
        <v>2020</v>
      </c>
      <c r="E253" t="s">
        <v>3</v>
      </c>
      <c r="F253" s="24" t="str">
        <f t="shared" si="10"/>
        <v>IODFL</v>
      </c>
      <c r="G253" s="43">
        <f>BY_Demands_Drivers!$F$45*$M$13</f>
        <v>3.4170365927161224E-2</v>
      </c>
      <c r="H253" s="43">
        <f>BY_Demands_Drivers!$G$45*$M$13</f>
        <v>2.0183580775767246E-3</v>
      </c>
      <c r="I253" s="43">
        <f>BY_Demands_Drivers!$H$45*$M$13</f>
        <v>2.3757310631779455E-2</v>
      </c>
      <c r="J253" s="43">
        <f>BY_Demands_Drivers!$I$45*$M$13</f>
        <v>5.6679292187252813E-3</v>
      </c>
    </row>
    <row r="254" spans="3:10">
      <c r="C254" s="206" t="str">
        <f t="shared" si="8"/>
        <v>Demand</v>
      </c>
      <c r="D254">
        <f>$L$14</f>
        <v>2021</v>
      </c>
      <c r="E254" t="s">
        <v>3</v>
      </c>
      <c r="F254" s="24" t="str">
        <f t="shared" si="10"/>
        <v>IODFL</v>
      </c>
      <c r="G254" s="43">
        <f>BY_Demands_Drivers!$F$45*$M$14</f>
        <v>3.4170365927161224E-2</v>
      </c>
      <c r="H254" s="43">
        <f>BY_Demands_Drivers!$G$45*$M$14</f>
        <v>2.0183580775767246E-3</v>
      </c>
      <c r="I254" s="43">
        <f>BY_Demands_Drivers!$H$45*$M$14</f>
        <v>2.3757310631779455E-2</v>
      </c>
      <c r="J254" s="43">
        <f>BY_Demands_Drivers!$I$45*$M$14</f>
        <v>5.6679292187252813E-3</v>
      </c>
    </row>
    <row r="255" spans="3:10">
      <c r="C255" s="206" t="str">
        <f t="shared" si="8"/>
        <v>Demand</v>
      </c>
      <c r="D255">
        <f>$L$15</f>
        <v>2022</v>
      </c>
      <c r="E255" t="s">
        <v>3</v>
      </c>
      <c r="F255" s="24" t="str">
        <f t="shared" si="10"/>
        <v>IODFL</v>
      </c>
      <c r="G255" s="43">
        <f>BY_Demands_Drivers!$F$45*$M$15</f>
        <v>3.4170365927161224E-2</v>
      </c>
      <c r="H255" s="43">
        <f>BY_Demands_Drivers!$G$45*$M$15</f>
        <v>2.0183580775767246E-3</v>
      </c>
      <c r="I255" s="43">
        <f>BY_Demands_Drivers!$H$45*$M$15</f>
        <v>2.3757310631779455E-2</v>
      </c>
      <c r="J255" s="43">
        <f>BY_Demands_Drivers!$I$45*$M$15</f>
        <v>5.6679292187252813E-3</v>
      </c>
    </row>
    <row r="256" spans="3:10">
      <c r="C256" s="206" t="str">
        <f t="shared" si="8"/>
        <v>Demand</v>
      </c>
      <c r="D256">
        <f>$L$16</f>
        <v>2023</v>
      </c>
      <c r="E256" t="s">
        <v>3</v>
      </c>
      <c r="F256" s="24" t="str">
        <f t="shared" si="10"/>
        <v>IODFL</v>
      </c>
      <c r="G256" s="43">
        <f>BY_Demands_Drivers!$F$45*$M$16</f>
        <v>3.4170365927161224E-2</v>
      </c>
      <c r="H256" s="43">
        <f>BY_Demands_Drivers!$G$45*$M$16</f>
        <v>2.0183580775767246E-3</v>
      </c>
      <c r="I256" s="43">
        <f>BY_Demands_Drivers!$H$45*$M$16</f>
        <v>2.3757310631779455E-2</v>
      </c>
      <c r="J256" s="43">
        <f>BY_Demands_Drivers!$I$45*$M$16</f>
        <v>5.6679292187252813E-3</v>
      </c>
    </row>
    <row r="257" spans="3:10">
      <c r="C257" s="206" t="str">
        <f t="shared" si="8"/>
        <v>Demand</v>
      </c>
      <c r="D257">
        <f>$L$17</f>
        <v>2024</v>
      </c>
      <c r="E257" t="s">
        <v>3</v>
      </c>
      <c r="F257" s="24" t="str">
        <f t="shared" si="10"/>
        <v>IODFL</v>
      </c>
      <c r="G257" s="26">
        <f>BY_Demands_Drivers!$F$45*$M$17</f>
        <v>3.4170365927161224E-2</v>
      </c>
      <c r="H257" s="26">
        <f>BY_Demands_Drivers!$G$45*$M$17</f>
        <v>2.0183580775767246E-3</v>
      </c>
      <c r="I257" s="26">
        <f>BY_Demands_Drivers!$H$45*$M$17</f>
        <v>2.3757310631779455E-2</v>
      </c>
      <c r="J257" s="26">
        <f>BY_Demands_Drivers!$I$45*$M$17</f>
        <v>5.6679292187252813E-3</v>
      </c>
    </row>
    <row r="258" spans="3:10">
      <c r="C258" s="206" t="str">
        <f t="shared" si="8"/>
        <v>Demand</v>
      </c>
      <c r="D258">
        <f>$L$18</f>
        <v>2025</v>
      </c>
      <c r="E258" t="s">
        <v>3</v>
      </c>
      <c r="F258" s="24" t="str">
        <f t="shared" si="10"/>
        <v>IODFL</v>
      </c>
      <c r="G258" s="26">
        <f>BY_Demands_Drivers!$F$45*$M$18</f>
        <v>3.4170365927161224E-2</v>
      </c>
      <c r="H258" s="26">
        <f>BY_Demands_Drivers!$G$45*$M$18</f>
        <v>2.0183580775767246E-3</v>
      </c>
      <c r="I258" s="26">
        <f>BY_Demands_Drivers!$H$45*$M$18</f>
        <v>2.3757310631779455E-2</v>
      </c>
      <c r="J258" s="26">
        <f>BY_Demands_Drivers!$I$45*$M$18</f>
        <v>5.6679292187252813E-3</v>
      </c>
    </row>
    <row r="259" spans="3:10">
      <c r="C259" s="206" t="str">
        <f t="shared" si="8"/>
        <v>Demand</v>
      </c>
      <c r="D259">
        <f>$L$19</f>
        <v>2026</v>
      </c>
      <c r="E259" t="s">
        <v>3</v>
      </c>
      <c r="F259" s="24" t="str">
        <f t="shared" si="10"/>
        <v>IODFL</v>
      </c>
      <c r="G259" s="26">
        <f>BY_Demands_Drivers!$F$45*$M$19</f>
        <v>3.402179911878226E-2</v>
      </c>
      <c r="H259" s="26">
        <f>BY_Demands_Drivers!$G$45*$M$19</f>
        <v>2.0095826076742171E-3</v>
      </c>
      <c r="I259" s="26">
        <f>BY_Demands_Drivers!$H$45*$M$19</f>
        <v>2.3654017976858673E-2</v>
      </c>
      <c r="J259" s="26">
        <f>BY_Demands_Drivers!$I$45*$M$19</f>
        <v>5.6432860482090843E-3</v>
      </c>
    </row>
    <row r="260" spans="3:10">
      <c r="C260" s="206" t="str">
        <f t="shared" si="8"/>
        <v>Demand</v>
      </c>
      <c r="D260">
        <f>$L$20</f>
        <v>2027</v>
      </c>
      <c r="E260" t="s">
        <v>3</v>
      </c>
      <c r="F260" s="24" t="str">
        <f t="shared" si="10"/>
        <v>IODFL</v>
      </c>
      <c r="G260" s="26">
        <f>BY_Demands_Drivers!$F$45*$M$20</f>
        <v>3.3873232310403303E-2</v>
      </c>
      <c r="H260" s="26">
        <f>BY_Demands_Drivers!$G$45*$M$20</f>
        <v>2.0008071377717097E-3</v>
      </c>
      <c r="I260" s="26">
        <f>BY_Demands_Drivers!$H$45*$M$20</f>
        <v>2.3550725321937895E-2</v>
      </c>
      <c r="J260" s="26">
        <f>BY_Demands_Drivers!$I$45*$M$20</f>
        <v>5.6186428776928872E-3</v>
      </c>
    </row>
    <row r="261" spans="3:10">
      <c r="C261" s="206" t="str">
        <f t="shared" ref="C261:C283" si="11">IF(SUM(G261:J261)&gt;0,"Demand","\I:")</f>
        <v>Demand</v>
      </c>
      <c r="D261">
        <f>$L$21</f>
        <v>2028</v>
      </c>
      <c r="E261" t="s">
        <v>3</v>
      </c>
      <c r="F261" s="24" t="str">
        <f t="shared" si="10"/>
        <v>IODFL</v>
      </c>
      <c r="G261" s="26">
        <f>BY_Demands_Drivers!$F$45*$M$21</f>
        <v>3.3724665502024347E-2</v>
      </c>
      <c r="H261" s="26">
        <f>BY_Demands_Drivers!$G$45*$M$21</f>
        <v>1.9920316678692027E-3</v>
      </c>
      <c r="I261" s="26">
        <f>BY_Demands_Drivers!$H$45*$M$21</f>
        <v>2.3447432667017119E-2</v>
      </c>
      <c r="J261" s="26">
        <f>BY_Demands_Drivers!$I$45*$M$21</f>
        <v>5.5939997071766919E-3</v>
      </c>
    </row>
    <row r="262" spans="3:10">
      <c r="C262" s="206" t="str">
        <f t="shared" si="11"/>
        <v>Demand</v>
      </c>
      <c r="D262">
        <f>$L$22</f>
        <v>2029</v>
      </c>
      <c r="E262" t="s">
        <v>3</v>
      </c>
      <c r="F262" s="24" t="str">
        <f t="shared" si="10"/>
        <v>IODFL</v>
      </c>
      <c r="G262" s="26">
        <f>BY_Demands_Drivers!$F$45*$M$22</f>
        <v>3.3576098693645383E-2</v>
      </c>
      <c r="H262" s="26">
        <f>BY_Demands_Drivers!$G$45*$M$22</f>
        <v>1.9832561979666948E-3</v>
      </c>
      <c r="I262" s="26">
        <f>BY_Demands_Drivers!$H$45*$M$22</f>
        <v>2.3344140012096334E-2</v>
      </c>
      <c r="J262" s="26">
        <f>BY_Demands_Drivers!$I$45*$M$22</f>
        <v>5.569356536660494E-3</v>
      </c>
    </row>
    <row r="263" spans="3:10">
      <c r="C263" s="206" t="str">
        <f t="shared" si="11"/>
        <v>Demand</v>
      </c>
      <c r="D263">
        <f>$L$23</f>
        <v>2030</v>
      </c>
      <c r="E263" t="s">
        <v>3</v>
      </c>
      <c r="F263" s="24" t="str">
        <f t="shared" si="10"/>
        <v>IODFL</v>
      </c>
      <c r="G263" s="26">
        <f>BY_Demands_Drivers!$F$45*$M$23</f>
        <v>3.3427531885266419E-2</v>
      </c>
      <c r="H263" s="26">
        <f>BY_Demands_Drivers!$G$45*$M$23</f>
        <v>1.9744807280641877E-3</v>
      </c>
      <c r="I263" s="26">
        <f>BY_Demands_Drivers!$H$45*$M$23</f>
        <v>2.3240847357175558E-2</v>
      </c>
      <c r="J263" s="26">
        <f>BY_Demands_Drivers!$I$45*$M$23</f>
        <v>5.5447133661442978E-3</v>
      </c>
    </row>
    <row r="264" spans="3:10">
      <c r="C264" s="206" t="str">
        <f t="shared" si="11"/>
        <v>Demand</v>
      </c>
      <c r="D264">
        <f>$L$24</f>
        <v>2031</v>
      </c>
      <c r="E264" t="s">
        <v>3</v>
      </c>
      <c r="F264" s="24" t="str">
        <f t="shared" si="10"/>
        <v>IODFL</v>
      </c>
      <c r="G264" s="26">
        <f>BY_Demands_Drivers!$F$45*$M$24</f>
        <v>3.3427531885266419E-2</v>
      </c>
      <c r="H264" s="26">
        <f>BY_Demands_Drivers!$G$45*$M$24</f>
        <v>1.9744807280641877E-3</v>
      </c>
      <c r="I264" s="26">
        <f>BY_Demands_Drivers!$H$45*$M$24</f>
        <v>2.3240847357175558E-2</v>
      </c>
      <c r="J264" s="26">
        <f>BY_Demands_Drivers!$I$45*$M$24</f>
        <v>5.5447133661442978E-3</v>
      </c>
    </row>
    <row r="265" spans="3:10">
      <c r="C265" s="206" t="str">
        <f t="shared" si="11"/>
        <v>Demand</v>
      </c>
      <c r="D265">
        <f>$L$25</f>
        <v>2032</v>
      </c>
      <c r="E265" t="s">
        <v>3</v>
      </c>
      <c r="F265" s="24" t="str">
        <f t="shared" si="10"/>
        <v>IODFL</v>
      </c>
      <c r="G265" s="26">
        <f>BY_Demands_Drivers!$F$45*$M$25</f>
        <v>3.3427531885266419E-2</v>
      </c>
      <c r="H265" s="26">
        <f>BY_Demands_Drivers!$G$45*$M$25</f>
        <v>1.9744807280641877E-3</v>
      </c>
      <c r="I265" s="26">
        <f>BY_Demands_Drivers!$H$45*$M$25</f>
        <v>2.3240847357175558E-2</v>
      </c>
      <c r="J265" s="26">
        <f>BY_Demands_Drivers!$I$45*$M$25</f>
        <v>5.5447133661442978E-3</v>
      </c>
    </row>
    <row r="266" spans="3:10">
      <c r="C266" s="206" t="str">
        <f t="shared" si="11"/>
        <v>Demand</v>
      </c>
      <c r="D266">
        <f>$L$26</f>
        <v>2033</v>
      </c>
      <c r="E266" t="s">
        <v>3</v>
      </c>
      <c r="F266" s="24" t="str">
        <f t="shared" si="10"/>
        <v>IODFL</v>
      </c>
      <c r="G266" s="26">
        <f>BY_Demands_Drivers!$F$45*$M$26</f>
        <v>3.3427531885266419E-2</v>
      </c>
      <c r="H266" s="26">
        <f>BY_Demands_Drivers!$G$45*$M$26</f>
        <v>1.9744807280641877E-3</v>
      </c>
      <c r="I266" s="26">
        <f>BY_Demands_Drivers!$H$45*$M$26</f>
        <v>2.3240847357175558E-2</v>
      </c>
      <c r="J266" s="26">
        <f>BY_Demands_Drivers!$I$45*$M$26</f>
        <v>5.5447133661442978E-3</v>
      </c>
    </row>
    <row r="267" spans="3:10">
      <c r="C267" s="206" t="str">
        <f t="shared" si="11"/>
        <v>Demand</v>
      </c>
      <c r="D267">
        <f>$L$27</f>
        <v>2034</v>
      </c>
      <c r="E267" t="s">
        <v>3</v>
      </c>
      <c r="F267" s="24" t="str">
        <f t="shared" si="10"/>
        <v>IODFL</v>
      </c>
      <c r="G267" s="26">
        <f>BY_Demands_Drivers!$F$45*$M$27</f>
        <v>3.3427531885266419E-2</v>
      </c>
      <c r="H267" s="26">
        <f>BY_Demands_Drivers!$G$45*$M$27</f>
        <v>1.9744807280641877E-3</v>
      </c>
      <c r="I267" s="26">
        <f>BY_Demands_Drivers!$H$45*$M$27</f>
        <v>2.3240847357175558E-2</v>
      </c>
      <c r="J267" s="26">
        <f>BY_Demands_Drivers!$I$45*$M$27</f>
        <v>5.5447133661442978E-3</v>
      </c>
    </row>
    <row r="268" spans="3:10">
      <c r="C268" s="206" t="str">
        <f t="shared" si="11"/>
        <v>Demand</v>
      </c>
      <c r="D268">
        <f>$L$28</f>
        <v>2035</v>
      </c>
      <c r="E268" t="s">
        <v>3</v>
      </c>
      <c r="F268" s="24" t="str">
        <f t="shared" si="10"/>
        <v>IODFL</v>
      </c>
      <c r="G268" s="26">
        <f>BY_Demands_Drivers!$F$45*$M$28</f>
        <v>3.3427531885266419E-2</v>
      </c>
      <c r="H268" s="26">
        <f>BY_Demands_Drivers!$G$45*$M$28</f>
        <v>1.9744807280641877E-3</v>
      </c>
      <c r="I268" s="26">
        <f>BY_Demands_Drivers!$H$45*$M$28</f>
        <v>2.3240847357175558E-2</v>
      </c>
      <c r="J268" s="26">
        <f>BY_Demands_Drivers!$I$45*$M$28</f>
        <v>5.5447133661442978E-3</v>
      </c>
    </row>
    <row r="269" spans="3:10">
      <c r="C269" s="206" t="str">
        <f t="shared" si="11"/>
        <v>Demand</v>
      </c>
      <c r="D269">
        <f>$L$29</f>
        <v>2036</v>
      </c>
      <c r="E269" t="s">
        <v>3</v>
      </c>
      <c r="F269" s="24" t="str">
        <f t="shared" si="10"/>
        <v>IODFL</v>
      </c>
      <c r="G269" s="26">
        <f>BY_Demands_Drivers!$F$45*$M$29</f>
        <v>3.3427531885266419E-2</v>
      </c>
      <c r="H269" s="26">
        <f>BY_Demands_Drivers!$G$45*$M$29</f>
        <v>1.9744807280641877E-3</v>
      </c>
      <c r="I269" s="26">
        <f>BY_Demands_Drivers!$H$45*$M$29</f>
        <v>2.3240847357175558E-2</v>
      </c>
      <c r="J269" s="26">
        <f>BY_Demands_Drivers!$I$45*$M$29</f>
        <v>5.5447133661442978E-3</v>
      </c>
    </row>
    <row r="270" spans="3:10">
      <c r="C270" s="206" t="str">
        <f t="shared" si="11"/>
        <v>Demand</v>
      </c>
      <c r="D270">
        <f>$L$30</f>
        <v>2037</v>
      </c>
      <c r="E270" t="s">
        <v>3</v>
      </c>
      <c r="F270" s="24" t="str">
        <f t="shared" si="10"/>
        <v>IODFL</v>
      </c>
      <c r="G270" s="26">
        <f>BY_Demands_Drivers!$F$45*$M$30</f>
        <v>3.3427531885266419E-2</v>
      </c>
      <c r="H270" s="26">
        <f>BY_Demands_Drivers!$G$45*$M$30</f>
        <v>1.9744807280641877E-3</v>
      </c>
      <c r="I270" s="26">
        <f>BY_Demands_Drivers!$H$45*$M$30</f>
        <v>2.3240847357175558E-2</v>
      </c>
      <c r="J270" s="26">
        <f>BY_Demands_Drivers!$I$45*$M$30</f>
        <v>5.5447133661442978E-3</v>
      </c>
    </row>
    <row r="271" spans="3:10">
      <c r="C271" s="206" t="str">
        <f t="shared" si="11"/>
        <v>Demand</v>
      </c>
      <c r="D271">
        <f>$L$31</f>
        <v>2038</v>
      </c>
      <c r="E271" t="s">
        <v>3</v>
      </c>
      <c r="F271" s="24" t="str">
        <f t="shared" si="10"/>
        <v>IODFL</v>
      </c>
      <c r="G271" s="26">
        <f>BY_Demands_Drivers!$F$45*$M$31</f>
        <v>3.3427531885266419E-2</v>
      </c>
      <c r="H271" s="26">
        <f>BY_Demands_Drivers!$G$45*$M$31</f>
        <v>1.9744807280641877E-3</v>
      </c>
      <c r="I271" s="26">
        <f>BY_Demands_Drivers!$H$45*$M$31</f>
        <v>2.3240847357175558E-2</v>
      </c>
      <c r="J271" s="26">
        <f>BY_Demands_Drivers!$I$45*$M$31</f>
        <v>5.5447133661442978E-3</v>
      </c>
    </row>
    <row r="272" spans="3:10">
      <c r="C272" s="206" t="str">
        <f t="shared" si="11"/>
        <v>Demand</v>
      </c>
      <c r="D272">
        <f>$L$32</f>
        <v>2039</v>
      </c>
      <c r="E272" t="s">
        <v>3</v>
      </c>
      <c r="F272" s="24" t="str">
        <f t="shared" si="10"/>
        <v>IODFL</v>
      </c>
      <c r="G272" s="26">
        <f>BY_Demands_Drivers!$F$45*$M$32</f>
        <v>3.3427531885266419E-2</v>
      </c>
      <c r="H272" s="26">
        <f>BY_Demands_Drivers!$G$45*$M$32</f>
        <v>1.9744807280641877E-3</v>
      </c>
      <c r="I272" s="26">
        <f>BY_Demands_Drivers!$H$45*$M$32</f>
        <v>2.3240847357175558E-2</v>
      </c>
      <c r="J272" s="26">
        <f>BY_Demands_Drivers!$I$45*$M$32</f>
        <v>5.5447133661442978E-3</v>
      </c>
    </row>
    <row r="273" spans="3:10">
      <c r="C273" s="206" t="str">
        <f t="shared" si="11"/>
        <v>Demand</v>
      </c>
      <c r="D273">
        <f>$L$33</f>
        <v>2040</v>
      </c>
      <c r="E273" t="s">
        <v>3</v>
      </c>
      <c r="F273" s="24" t="str">
        <f t="shared" si="10"/>
        <v>IODFL</v>
      </c>
      <c r="G273" s="26">
        <f>BY_Demands_Drivers!$F$45*$M$33</f>
        <v>3.3427531885266419E-2</v>
      </c>
      <c r="H273" s="26">
        <f>BY_Demands_Drivers!$G$45*$M$33</f>
        <v>1.9744807280641877E-3</v>
      </c>
      <c r="I273" s="26">
        <f>BY_Demands_Drivers!$H$45*$M$33</f>
        <v>2.3240847357175558E-2</v>
      </c>
      <c r="J273" s="26">
        <f>BY_Demands_Drivers!$I$45*$M$33</f>
        <v>5.5447133661442978E-3</v>
      </c>
    </row>
    <row r="274" spans="3:10">
      <c r="C274" s="206" t="str">
        <f t="shared" si="11"/>
        <v>Demand</v>
      </c>
      <c r="D274">
        <f>$L$34</f>
        <v>2041</v>
      </c>
      <c r="E274" t="s">
        <v>3</v>
      </c>
      <c r="F274" s="24" t="str">
        <f t="shared" si="10"/>
        <v>IODFL</v>
      </c>
      <c r="G274" s="26">
        <f>BY_Demands_Drivers!$F$45*$M$34</f>
        <v>3.3278965076887455E-2</v>
      </c>
      <c r="H274" s="26">
        <f>BY_Demands_Drivers!$G$45*$M$34</f>
        <v>1.9657052581616799E-3</v>
      </c>
      <c r="I274" s="26">
        <f>BY_Demands_Drivers!$H$45*$M$34</f>
        <v>2.3137554702254773E-2</v>
      </c>
      <c r="J274" s="26">
        <f>BY_Demands_Drivers!$I$45*$M$34</f>
        <v>5.5200701956281007E-3</v>
      </c>
    </row>
    <row r="275" spans="3:10">
      <c r="C275" s="206" t="str">
        <f t="shared" si="11"/>
        <v>Demand</v>
      </c>
      <c r="D275">
        <f>$L$35</f>
        <v>2042</v>
      </c>
      <c r="E275" t="s">
        <v>3</v>
      </c>
      <c r="F275" s="24" t="str">
        <f t="shared" si="10"/>
        <v>IODFL</v>
      </c>
      <c r="G275" s="26">
        <f>BY_Demands_Drivers!$F$45*$M$35</f>
        <v>3.3130398268508499E-2</v>
      </c>
      <c r="H275" s="26">
        <f>BY_Demands_Drivers!$G$45*$M$35</f>
        <v>1.9569297882591724E-3</v>
      </c>
      <c r="I275" s="26">
        <f>BY_Demands_Drivers!$H$45*$M$35</f>
        <v>2.3034262047333998E-2</v>
      </c>
      <c r="J275" s="26">
        <f>BY_Demands_Drivers!$I$45*$M$35</f>
        <v>5.4954270251119045E-3</v>
      </c>
    </row>
    <row r="276" spans="3:10">
      <c r="C276" s="206" t="str">
        <f t="shared" si="11"/>
        <v>Demand</v>
      </c>
      <c r="D276">
        <f>$L$36</f>
        <v>2043</v>
      </c>
      <c r="E276" t="s">
        <v>3</v>
      </c>
      <c r="F276" s="24" t="str">
        <f t="shared" si="10"/>
        <v>IODFL</v>
      </c>
      <c r="G276" s="26">
        <f>BY_Demands_Drivers!$F$45*$M$36</f>
        <v>3.2981831460129535E-2</v>
      </c>
      <c r="H276" s="26">
        <f>BY_Demands_Drivers!$G$45*$M$36</f>
        <v>1.9481543183566651E-3</v>
      </c>
      <c r="I276" s="26">
        <f>BY_Demands_Drivers!$H$45*$M$36</f>
        <v>2.2930969392413215E-2</v>
      </c>
      <c r="J276" s="26">
        <f>BY_Demands_Drivers!$I$45*$M$36</f>
        <v>5.4707838545957075E-3</v>
      </c>
    </row>
    <row r="277" spans="3:10">
      <c r="C277" s="206" t="str">
        <f t="shared" si="11"/>
        <v>Demand</v>
      </c>
      <c r="D277">
        <f>$L$37</f>
        <v>2044</v>
      </c>
      <c r="E277" t="s">
        <v>3</v>
      </c>
      <c r="F277" s="24" t="str">
        <f t="shared" si="10"/>
        <v>IODFL</v>
      </c>
      <c r="G277" s="26">
        <f>BY_Demands_Drivers!$F$45*$M$37</f>
        <v>3.2833264651750571E-2</v>
      </c>
      <c r="H277" s="26">
        <f>BY_Demands_Drivers!$G$45*$M$37</f>
        <v>1.9393788484541575E-3</v>
      </c>
      <c r="I277" s="26">
        <f>BY_Demands_Drivers!$H$45*$M$37</f>
        <v>2.2827676737492437E-2</v>
      </c>
      <c r="J277" s="26">
        <f>BY_Demands_Drivers!$I$45*$M$37</f>
        <v>5.4461406840795104E-3</v>
      </c>
    </row>
    <row r="278" spans="3:10">
      <c r="C278" s="206" t="str">
        <f t="shared" si="11"/>
        <v>Demand</v>
      </c>
      <c r="D278">
        <f>$L$38</f>
        <v>2045</v>
      </c>
      <c r="E278" t="s">
        <v>3</v>
      </c>
      <c r="F278" s="24" t="str">
        <f t="shared" si="10"/>
        <v>IODFL</v>
      </c>
      <c r="G278" s="26">
        <f>BY_Demands_Drivers!$F$45*$M$38</f>
        <v>3.2684697843371614E-2</v>
      </c>
      <c r="H278" s="26">
        <f>BY_Demands_Drivers!$G$45*$M$38</f>
        <v>1.93060337855165E-3</v>
      </c>
      <c r="I278" s="26">
        <f>BY_Demands_Drivers!$H$45*$M$38</f>
        <v>2.2724384082571655E-2</v>
      </c>
      <c r="J278" s="26">
        <f>BY_Demands_Drivers!$I$45*$M$38</f>
        <v>5.4214975135633134E-3</v>
      </c>
    </row>
    <row r="279" spans="3:10">
      <c r="C279" s="206" t="str">
        <f t="shared" si="11"/>
        <v>Demand</v>
      </c>
      <c r="D279">
        <f>$L$39</f>
        <v>2046</v>
      </c>
      <c r="E279" t="s">
        <v>3</v>
      </c>
      <c r="F279" s="24" t="str">
        <f t="shared" si="10"/>
        <v>IODFL</v>
      </c>
      <c r="G279" s="26">
        <f>BY_Demands_Drivers!$F$45*$M$39</f>
        <v>3.2684697843371614E-2</v>
      </c>
      <c r="H279" s="26">
        <f>BY_Demands_Drivers!$G$45*$M$39</f>
        <v>1.93060337855165E-3</v>
      </c>
      <c r="I279" s="26">
        <f>BY_Demands_Drivers!$H$45*$M$39</f>
        <v>2.2724384082571655E-2</v>
      </c>
      <c r="J279" s="26">
        <f>BY_Demands_Drivers!$I$45*$M$39</f>
        <v>5.4214975135633134E-3</v>
      </c>
    </row>
    <row r="280" spans="3:10">
      <c r="C280" s="206" t="str">
        <f t="shared" si="11"/>
        <v>Demand</v>
      </c>
      <c r="D280">
        <f>$L$40</f>
        <v>2047</v>
      </c>
      <c r="E280" t="s">
        <v>3</v>
      </c>
      <c r="F280" s="24" t="str">
        <f t="shared" si="10"/>
        <v>IODFL</v>
      </c>
      <c r="G280" s="26">
        <f>BY_Demands_Drivers!$F$45*$M$40</f>
        <v>3.2684697843371614E-2</v>
      </c>
      <c r="H280" s="26">
        <f>BY_Demands_Drivers!$G$45*$M$40</f>
        <v>1.93060337855165E-3</v>
      </c>
      <c r="I280" s="26">
        <f>BY_Demands_Drivers!$H$45*$M$40</f>
        <v>2.2724384082571655E-2</v>
      </c>
      <c r="J280" s="26">
        <f>BY_Demands_Drivers!$I$45*$M$40</f>
        <v>5.4214975135633134E-3</v>
      </c>
    </row>
    <row r="281" spans="3:10">
      <c r="C281" s="206" t="str">
        <f t="shared" si="11"/>
        <v>Demand</v>
      </c>
      <c r="D281">
        <f>$L$41</f>
        <v>2048</v>
      </c>
      <c r="E281" t="s">
        <v>3</v>
      </c>
      <c r="F281" s="24" t="str">
        <f t="shared" si="10"/>
        <v>IODFL</v>
      </c>
      <c r="G281" s="26">
        <f>BY_Demands_Drivers!$F$45*$M$41</f>
        <v>3.2684697843371614E-2</v>
      </c>
      <c r="H281" s="26">
        <f>BY_Demands_Drivers!$G$45*$M$41</f>
        <v>1.93060337855165E-3</v>
      </c>
      <c r="I281" s="26">
        <f>BY_Demands_Drivers!$H$45*$M$41</f>
        <v>2.2724384082571655E-2</v>
      </c>
      <c r="J281" s="26">
        <f>BY_Demands_Drivers!$I$45*$M$41</f>
        <v>5.4214975135633134E-3</v>
      </c>
    </row>
    <row r="282" spans="3:10">
      <c r="C282" s="206" t="str">
        <f t="shared" si="11"/>
        <v>Demand</v>
      </c>
      <c r="D282">
        <f>$L$42</f>
        <v>2049</v>
      </c>
      <c r="E282" t="s">
        <v>3</v>
      </c>
      <c r="F282" s="24" t="str">
        <f t="shared" si="10"/>
        <v>IODFL</v>
      </c>
      <c r="G282" s="26">
        <f>BY_Demands_Drivers!$F$45*$M$42</f>
        <v>3.2684697843371614E-2</v>
      </c>
      <c r="H282" s="26">
        <f>BY_Demands_Drivers!$G$45*$M$42</f>
        <v>1.93060337855165E-3</v>
      </c>
      <c r="I282" s="26">
        <f>BY_Demands_Drivers!$H$45*$M$42</f>
        <v>2.2724384082571655E-2</v>
      </c>
      <c r="J282" s="26">
        <f>BY_Demands_Drivers!$I$45*$M$42</f>
        <v>5.4214975135633134E-3</v>
      </c>
    </row>
    <row r="283" spans="3:10">
      <c r="C283" s="206" t="str">
        <f t="shared" si="11"/>
        <v>Demand</v>
      </c>
      <c r="D283" s="23">
        <f>$L$43</f>
        <v>2050</v>
      </c>
      <c r="E283" s="23" t="s">
        <v>3</v>
      </c>
      <c r="F283" s="24" t="str">
        <f t="shared" si="10"/>
        <v>IODFL</v>
      </c>
      <c r="G283" s="44">
        <f>BY_Demands_Drivers!$F$45*$M$43</f>
        <v>3.2684697843371614E-2</v>
      </c>
      <c r="H283" s="44">
        <f>BY_Demands_Drivers!$G$45*$M$43</f>
        <v>1.93060337855165E-3</v>
      </c>
      <c r="I283" s="44">
        <f>BY_Demands_Drivers!$H$45*$M$43</f>
        <v>2.2724384082571655E-2</v>
      </c>
      <c r="J283" s="44">
        <f>BY_Demands_Drivers!$I$45*$M$43</f>
        <v>5.4214975135633134E-3</v>
      </c>
    </row>
    <row r="284" spans="3:10">
      <c r="C284" s="206"/>
      <c r="F284" s="25"/>
      <c r="G284" s="26"/>
      <c r="H284" s="26"/>
      <c r="I284" s="26"/>
      <c r="J284" s="26"/>
    </row>
    <row r="285" spans="3:10">
      <c r="C285" s="206"/>
      <c r="F285" s="24"/>
      <c r="G285" s="26"/>
      <c r="H285" s="26"/>
      <c r="I285" s="26"/>
      <c r="J285" s="26"/>
    </row>
    <row r="286" spans="3:10">
      <c r="C286" s="206"/>
      <c r="F286" s="24"/>
      <c r="G286" s="26"/>
      <c r="H286" s="26"/>
      <c r="I286" s="26"/>
      <c r="J286" s="26"/>
    </row>
    <row r="287" spans="3:10">
      <c r="C287" s="206"/>
      <c r="F287" s="24"/>
      <c r="G287" s="26"/>
      <c r="H287" s="26"/>
      <c r="I287" s="26"/>
      <c r="J287" s="26"/>
    </row>
    <row r="288" spans="3:10">
      <c r="C288" s="206"/>
      <c r="F288" s="24"/>
      <c r="G288" s="26"/>
      <c r="H288" s="26"/>
      <c r="I288" s="26"/>
      <c r="J288" s="26"/>
    </row>
    <row r="289" spans="3:10">
      <c r="C289" s="206"/>
      <c r="F289" s="24"/>
      <c r="G289" s="26"/>
      <c r="H289" s="26"/>
      <c r="I289" s="26"/>
      <c r="J289" s="26"/>
    </row>
    <row r="290" spans="3:10">
      <c r="C290" s="206"/>
      <c r="F290" s="24"/>
      <c r="G290" s="26"/>
      <c r="H290" s="26"/>
      <c r="I290" s="26"/>
      <c r="J290" s="26"/>
    </row>
    <row r="291" spans="3:10">
      <c r="C291" s="206"/>
      <c r="F291" s="24"/>
      <c r="G291" s="26"/>
      <c r="H291" s="26"/>
      <c r="I291" s="26"/>
      <c r="J291" s="26"/>
    </row>
    <row r="292" spans="3:10">
      <c r="C292" s="206"/>
      <c r="F292" s="24"/>
      <c r="G292" s="43"/>
      <c r="H292" s="43"/>
      <c r="I292" s="43"/>
      <c r="J292" s="43"/>
    </row>
    <row r="293" spans="3:10">
      <c r="C293" s="206"/>
      <c r="F293" s="24"/>
      <c r="G293" s="43"/>
      <c r="H293" s="43"/>
      <c r="I293" s="43"/>
      <c r="J293" s="43"/>
    </row>
    <row r="294" spans="3:10">
      <c r="C294" s="206"/>
      <c r="F294" s="24"/>
      <c r="G294" s="43"/>
      <c r="H294" s="43"/>
      <c r="I294" s="43"/>
      <c r="J294" s="43"/>
    </row>
    <row r="295" spans="3:10">
      <c r="C295" s="206"/>
      <c r="F295" s="24"/>
      <c r="G295" s="43"/>
      <c r="H295" s="43"/>
      <c r="I295" s="43"/>
      <c r="J295" s="43"/>
    </row>
    <row r="296" spans="3:10">
      <c r="C296" s="206"/>
      <c r="F296" s="24"/>
      <c r="G296" s="43"/>
      <c r="H296" s="43"/>
      <c r="I296" s="43"/>
      <c r="J296" s="43"/>
    </row>
    <row r="297" spans="3:10">
      <c r="C297" s="206"/>
      <c r="F297" s="24"/>
      <c r="G297" s="26"/>
      <c r="H297" s="26"/>
      <c r="I297" s="26"/>
      <c r="J297" s="26"/>
    </row>
    <row r="298" spans="3:10">
      <c r="C298" s="206"/>
      <c r="F298" s="24"/>
      <c r="G298" s="26"/>
      <c r="H298" s="26"/>
      <c r="I298" s="26"/>
      <c r="J298" s="26"/>
    </row>
    <row r="299" spans="3:10">
      <c r="C299" s="206"/>
      <c r="F299" s="24"/>
      <c r="G299" s="26"/>
      <c r="H299" s="26"/>
      <c r="I299" s="26"/>
      <c r="J299" s="26"/>
    </row>
    <row r="300" spans="3:10">
      <c r="C300" s="206"/>
      <c r="F300" s="24"/>
      <c r="G300" s="26"/>
      <c r="H300" s="26"/>
      <c r="I300" s="26"/>
      <c r="J300" s="26"/>
    </row>
    <row r="301" spans="3:10">
      <c r="C301" s="206"/>
      <c r="F301" s="24"/>
      <c r="G301" s="26"/>
      <c r="H301" s="26"/>
      <c r="I301" s="26"/>
      <c r="J301" s="26"/>
    </row>
    <row r="302" spans="3:10">
      <c r="C302" s="206"/>
      <c r="F302" s="24"/>
      <c r="G302" s="26"/>
      <c r="H302" s="26"/>
      <c r="I302" s="26"/>
      <c r="J302" s="26"/>
    </row>
    <row r="303" spans="3:10">
      <c r="C303" s="206"/>
      <c r="F303" s="24"/>
      <c r="G303" s="26"/>
      <c r="H303" s="26"/>
      <c r="I303" s="26"/>
      <c r="J303" s="26"/>
    </row>
    <row r="304" spans="3:10">
      <c r="C304" s="206"/>
      <c r="F304" s="24"/>
      <c r="G304" s="26"/>
      <c r="H304" s="26"/>
      <c r="I304" s="26"/>
      <c r="J304" s="26"/>
    </row>
    <row r="305" spans="3:10">
      <c r="C305" s="206"/>
      <c r="F305" s="24"/>
      <c r="G305" s="26"/>
      <c r="H305" s="26"/>
      <c r="I305" s="26"/>
      <c r="J305" s="26"/>
    </row>
    <row r="306" spans="3:10">
      <c r="C306" s="206"/>
      <c r="F306" s="24"/>
      <c r="G306" s="26"/>
      <c r="H306" s="26"/>
      <c r="I306" s="26"/>
      <c r="J306" s="26"/>
    </row>
    <row r="307" spans="3:10">
      <c r="C307" s="206"/>
      <c r="F307" s="24"/>
      <c r="G307" s="26"/>
      <c r="H307" s="26"/>
      <c r="I307" s="26"/>
      <c r="J307" s="26"/>
    </row>
    <row r="308" spans="3:10">
      <c r="C308" s="206"/>
      <c r="F308" s="24"/>
      <c r="G308" s="26"/>
      <c r="H308" s="26"/>
      <c r="I308" s="26"/>
      <c r="J308" s="26"/>
    </row>
    <row r="309" spans="3:10">
      <c r="C309" s="206"/>
      <c r="F309" s="24"/>
      <c r="G309" s="26"/>
      <c r="H309" s="26"/>
      <c r="I309" s="26"/>
      <c r="J309" s="26"/>
    </row>
    <row r="310" spans="3:10">
      <c r="C310" s="206"/>
      <c r="F310" s="24"/>
      <c r="G310" s="26"/>
      <c r="H310" s="26"/>
      <c r="I310" s="26"/>
      <c r="J310" s="26"/>
    </row>
    <row r="311" spans="3:10">
      <c r="C311" s="206"/>
      <c r="F311" s="24"/>
      <c r="G311" s="26"/>
      <c r="H311" s="26"/>
      <c r="I311" s="26"/>
      <c r="J311" s="26"/>
    </row>
    <row r="312" spans="3:10">
      <c r="C312" s="206"/>
      <c r="F312" s="24"/>
      <c r="G312" s="26"/>
      <c r="H312" s="26"/>
      <c r="I312" s="26"/>
      <c r="J312" s="26"/>
    </row>
    <row r="313" spans="3:10">
      <c r="C313" s="206"/>
      <c r="F313" s="24"/>
      <c r="G313" s="26"/>
      <c r="H313" s="26"/>
      <c r="I313" s="26"/>
      <c r="J313" s="26"/>
    </row>
    <row r="314" spans="3:10">
      <c r="C314" s="206"/>
      <c r="F314" s="24"/>
      <c r="G314" s="26"/>
      <c r="H314" s="26"/>
      <c r="I314" s="26"/>
      <c r="J314" s="26"/>
    </row>
    <row r="315" spans="3:10">
      <c r="C315" s="206"/>
      <c r="F315" s="24"/>
      <c r="G315" s="26"/>
      <c r="H315" s="26"/>
      <c r="I315" s="26"/>
      <c r="J315" s="26"/>
    </row>
    <row r="316" spans="3:10">
      <c r="C316" s="206"/>
      <c r="F316" s="24"/>
      <c r="G316" s="26"/>
      <c r="H316" s="26"/>
      <c r="I316" s="26"/>
      <c r="J316" s="26"/>
    </row>
    <row r="317" spans="3:10">
      <c r="C317" s="206"/>
      <c r="F317" s="24"/>
      <c r="G317" s="26"/>
      <c r="H317" s="26"/>
      <c r="I317" s="26"/>
      <c r="J317" s="26"/>
    </row>
    <row r="318" spans="3:10">
      <c r="C318" s="206"/>
      <c r="F318" s="24"/>
      <c r="G318" s="26"/>
      <c r="H318" s="26"/>
      <c r="I318" s="26"/>
      <c r="J318" s="26"/>
    </row>
    <row r="319" spans="3:10">
      <c r="C319" s="206"/>
      <c r="F319" s="24"/>
      <c r="G319" s="26"/>
      <c r="H319" s="26"/>
      <c r="I319" s="26"/>
      <c r="J319" s="26"/>
    </row>
    <row r="320" spans="3:10">
      <c r="C320" s="206"/>
      <c r="F320" s="24"/>
      <c r="G320" s="26"/>
      <c r="H320" s="26"/>
      <c r="I320" s="26"/>
      <c r="J320" s="26"/>
    </row>
    <row r="321" spans="3:10">
      <c r="C321" s="206"/>
      <c r="F321" s="24"/>
      <c r="G321" s="26"/>
      <c r="H321" s="26"/>
      <c r="I321" s="26"/>
      <c r="J321" s="26"/>
    </row>
    <row r="322" spans="3:10">
      <c r="C322" s="206"/>
      <c r="F322" s="24"/>
      <c r="G322" s="26"/>
      <c r="H322" s="26"/>
      <c r="I322" s="26"/>
      <c r="J322" s="26"/>
    </row>
    <row r="323" spans="3:10">
      <c r="C323" s="206"/>
      <c r="D323" s="23"/>
      <c r="E323" s="23"/>
      <c r="F323" s="23"/>
      <c r="G323" s="44"/>
      <c r="H323" s="44"/>
      <c r="I323" s="44"/>
      <c r="J323" s="4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C2:R323"/>
  <sheetViews>
    <sheetView zoomScale="85" zoomScaleNormal="85" workbookViewId="0">
      <selection activeCell="M4" sqref="M4"/>
    </sheetView>
  </sheetViews>
  <sheetFormatPr defaultRowHeight="14.4"/>
  <cols>
    <col min="1" max="1" width="4.109375" customWidth="1"/>
  </cols>
  <sheetData>
    <row r="2" spans="3:18">
      <c r="C2" s="1" t="s">
        <v>64</v>
      </c>
      <c r="E2" s="2"/>
    </row>
    <row r="3" spans="3:18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  <c r="Q3" t="s">
        <v>371</v>
      </c>
    </row>
    <row r="4" spans="3:18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t="str">
        <f>BY_Demands_Drivers!$J$46</f>
        <v>IRDMT</v>
      </c>
      <c r="G4" s="26">
        <f>BY_Demands_Drivers!$F$46*$M$4</f>
        <v>11.217010086942516</v>
      </c>
      <c r="H4" s="26">
        <f>BY_Demands_Drivers!$G$46*$M$4</f>
        <v>56.085050434712883</v>
      </c>
      <c r="I4" s="26">
        <f>BY_Demands_Drivers!$H$46*$M$4</f>
        <v>50.476545391241523</v>
      </c>
      <c r="J4" s="26">
        <f>BY_Demands_Drivers!$I$46*$M$4</f>
        <v>28.042525217356392</v>
      </c>
      <c r="L4" s="18">
        <f>BY_Demands_Drivers!V4</f>
        <v>2011</v>
      </c>
      <c r="M4" s="184">
        <f>(1-$M$8)/5*4+$M$8</f>
        <v>0.98837456761008513</v>
      </c>
      <c r="O4" s="184">
        <f>(1-$M$8)/5*4+$M$8</f>
        <v>0.98837456761008513</v>
      </c>
      <c r="P4">
        <v>2015</v>
      </c>
      <c r="Q4">
        <v>2020</v>
      </c>
    </row>
    <row r="5" spans="3:18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t="str">
        <f>$F$4</f>
        <v>IRDMT</v>
      </c>
      <c r="G5" s="26">
        <f>BY_Demands_Drivers!$F$46*$M$5</f>
        <v>11.085073676743233</v>
      </c>
      <c r="H5" s="26">
        <f>BY_Demands_Drivers!$G$46*$M$5</f>
        <v>55.42536838371646</v>
      </c>
      <c r="I5" s="26">
        <f>BY_Demands_Drivers!$H$46*$M$5</f>
        <v>49.88283154534475</v>
      </c>
      <c r="J5" s="26">
        <f>BY_Demands_Drivers!$I$46*$M$5</f>
        <v>27.71268419185818</v>
      </c>
      <c r="L5" s="18">
        <f>BY_Demands_Drivers!W4</f>
        <v>2012</v>
      </c>
      <c r="M5" s="184">
        <f>(1-$M$8)/5*3+$M$8</f>
        <v>0.97674913522017026</v>
      </c>
      <c r="O5" s="184">
        <f>(1-$M$8)/5*3+$M$8</f>
        <v>0.97674913522017026</v>
      </c>
      <c r="P5">
        <v>243</v>
      </c>
      <c r="Q5">
        <v>236</v>
      </c>
      <c r="R5" t="s">
        <v>370</v>
      </c>
    </row>
    <row r="6" spans="3:18" ht="15.75" customHeight="1">
      <c r="C6" s="206" t="str">
        <f t="shared" si="0"/>
        <v>Demand</v>
      </c>
      <c r="D6">
        <f>$L$6</f>
        <v>2013</v>
      </c>
      <c r="E6" t="s">
        <v>3</v>
      </c>
      <c r="F6" t="str">
        <f t="shared" ref="F6:F43" si="1">$F$4</f>
        <v>IRDMT</v>
      </c>
      <c r="G6" s="26">
        <f>BY_Demands_Drivers!$F$46*$M$6</f>
        <v>10.953137266543951</v>
      </c>
      <c r="H6" s="26">
        <f>BY_Demands_Drivers!$G$46*$M$6</f>
        <v>54.765686332720044</v>
      </c>
      <c r="I6" s="26">
        <f>BY_Demands_Drivers!$H$46*$M$6</f>
        <v>49.289117699447978</v>
      </c>
      <c r="J6" s="26">
        <f>BY_Demands_Drivers!$I$46*$M$6</f>
        <v>27.382843166359976</v>
      </c>
      <c r="L6" s="18">
        <f>BY_Demands_Drivers!X4</f>
        <v>2013</v>
      </c>
      <c r="M6" s="184">
        <f>(1-$M$8)/5*2+$M$8</f>
        <v>0.9651237028302555</v>
      </c>
      <c r="O6" s="184">
        <f>(1-$M$8)/5*2+$M$8</f>
        <v>0.9651237028302555</v>
      </c>
      <c r="P6">
        <v>250</v>
      </c>
      <c r="Q6">
        <v>253</v>
      </c>
      <c r="R6" t="s">
        <v>372</v>
      </c>
    </row>
    <row r="7" spans="3:18" ht="15.75" customHeight="1">
      <c r="C7" s="206" t="str">
        <f t="shared" si="0"/>
        <v>Demand</v>
      </c>
      <c r="D7">
        <f>$L$7</f>
        <v>2014</v>
      </c>
      <c r="E7" t="s">
        <v>3</v>
      </c>
      <c r="F7" t="str">
        <f t="shared" si="1"/>
        <v>IRDMT</v>
      </c>
      <c r="G7" s="26">
        <f>BY_Demands_Drivers!$F$46*$M$7</f>
        <v>10.821200856344667</v>
      </c>
      <c r="H7" s="26">
        <f>BY_Demands_Drivers!$G$46*$M$7</f>
        <v>54.106004281723628</v>
      </c>
      <c r="I7" s="26">
        <f>BY_Demands_Drivers!$H$46*$M$7</f>
        <v>48.695403853551198</v>
      </c>
      <c r="J7" s="26">
        <f>BY_Demands_Drivers!$I$46*$M$7</f>
        <v>27.053002140861768</v>
      </c>
      <c r="L7" s="18">
        <f>BY_Demands_Drivers!Y4</f>
        <v>2014</v>
      </c>
      <c r="M7" s="184">
        <f>(1-$M$8)/5*1+$M$8</f>
        <v>0.95349827044034063</v>
      </c>
      <c r="O7" s="184">
        <f>(1-$M$8)/5*1+$M$8</f>
        <v>0.95349827044034063</v>
      </c>
    </row>
    <row r="8" spans="3:18" ht="15.75" customHeight="1">
      <c r="C8" s="206" t="str">
        <f t="shared" si="0"/>
        <v>Demand</v>
      </c>
      <c r="D8">
        <f>$L$8</f>
        <v>2015</v>
      </c>
      <c r="E8" t="s">
        <v>3</v>
      </c>
      <c r="F8" t="str">
        <f t="shared" si="1"/>
        <v>IRDMT</v>
      </c>
      <c r="G8" s="26">
        <f>BY_Demands_Drivers!$F$46*$M$8</f>
        <v>10.689264446145385</v>
      </c>
      <c r="H8" s="26">
        <f>BY_Demands_Drivers!$G$46*$M$8</f>
        <v>53.446322230727212</v>
      </c>
      <c r="I8" s="26">
        <f>BY_Demands_Drivers!$H$46*$M$8</f>
        <v>48.101690007654426</v>
      </c>
      <c r="J8" s="26">
        <f>BY_Demands_Drivers!$I$46*$M$8</f>
        <v>26.723161115363556</v>
      </c>
      <c r="L8" s="18">
        <f>BY_Demands_Drivers!Z4</f>
        <v>2015</v>
      </c>
      <c r="M8" s="26">
        <f>O8*P5/P6</f>
        <v>0.94187283805042576</v>
      </c>
      <c r="O8" s="184">
        <f>BY_Demands_Drivers!Z11</f>
        <v>0.96900497741813352</v>
      </c>
    </row>
    <row r="9" spans="3:18" ht="15.75" customHeight="1">
      <c r="C9" s="206" t="str">
        <f t="shared" si="0"/>
        <v>Demand</v>
      </c>
      <c r="D9">
        <f>$L$9</f>
        <v>2016</v>
      </c>
      <c r="E9" t="s">
        <v>3</v>
      </c>
      <c r="F9" t="str">
        <f t="shared" si="1"/>
        <v>IRDMT</v>
      </c>
      <c r="G9" s="26">
        <f>BY_Demands_Drivers!$F$46*$M$9</f>
        <v>10.6256664959989</v>
      </c>
      <c r="H9" s="26">
        <f>BY_Demands_Drivers!$G$46*$M$9</f>
        <v>53.128332479994775</v>
      </c>
      <c r="I9" s="26">
        <f>BY_Demands_Drivers!$H$46*$M$9</f>
        <v>47.81549923199524</v>
      </c>
      <c r="J9" s="26">
        <f>BY_Demands_Drivers!$I$46*$M$9</f>
        <v>26.564166239997341</v>
      </c>
      <c r="L9" s="18">
        <f>BY_Demands_Drivers!AA4</f>
        <v>2016</v>
      </c>
      <c r="M9" s="26">
        <f>$M$8-($M$8-$M$13)/5*1</f>
        <v>0.93626897427659417</v>
      </c>
      <c r="O9" s="184">
        <f>BY_Demands_Drivers!AA11</f>
        <v>0.96280597290176029</v>
      </c>
    </row>
    <row r="10" spans="3:18" ht="15.75" customHeight="1">
      <c r="C10" s="206" t="str">
        <f t="shared" si="0"/>
        <v>Demand</v>
      </c>
      <c r="D10">
        <f>$L$10</f>
        <v>2017</v>
      </c>
      <c r="E10" t="s">
        <v>3</v>
      </c>
      <c r="F10" t="str">
        <f t="shared" si="1"/>
        <v>IRDMT</v>
      </c>
      <c r="G10" s="26">
        <f>BY_Demands_Drivers!$F$46*$M$10</f>
        <v>10.562068545852412</v>
      </c>
      <c r="H10" s="26">
        <f>BY_Demands_Drivers!$G$46*$M$10</f>
        <v>52.810342729262345</v>
      </c>
      <c r="I10" s="26">
        <f>BY_Demands_Drivers!$H$46*$M$10</f>
        <v>47.529308456336047</v>
      </c>
      <c r="J10" s="26">
        <f>BY_Demands_Drivers!$I$46*$M$10</f>
        <v>26.405171364631126</v>
      </c>
      <c r="L10" s="18">
        <f>BY_Demands_Drivers!AB4</f>
        <v>2017</v>
      </c>
      <c r="M10" s="184">
        <f>$M$8-($M$8-$M$13)/5*2</f>
        <v>0.93066511050276257</v>
      </c>
      <c r="O10" s="184">
        <f>BY_Demands_Drivers!AB11</f>
        <v>0.96702496733824883</v>
      </c>
    </row>
    <row r="11" spans="3:18" ht="15.75" customHeight="1">
      <c r="C11" s="206" t="str">
        <f t="shared" si="0"/>
        <v>Demand</v>
      </c>
      <c r="D11">
        <f>$L$11</f>
        <v>2018</v>
      </c>
      <c r="E11" t="s">
        <v>3</v>
      </c>
      <c r="F11" t="str">
        <f t="shared" si="1"/>
        <v>IRDMT</v>
      </c>
      <c r="G11" s="26">
        <f>BY_Demands_Drivers!$F$46*$M$11</f>
        <v>10.498470595705927</v>
      </c>
      <c r="H11" s="26">
        <f>BY_Demands_Drivers!$G$46*$M$11</f>
        <v>52.492352978529915</v>
      </c>
      <c r="I11" s="26">
        <f>BY_Demands_Drivers!$H$46*$M$11</f>
        <v>47.24311768067686</v>
      </c>
      <c r="J11" s="26">
        <f>BY_Demands_Drivers!$I$46*$M$11</f>
        <v>26.246176489264911</v>
      </c>
      <c r="L11" s="18">
        <f>BY_Demands_Drivers!AC4</f>
        <v>2018</v>
      </c>
      <c r="M11" s="184">
        <f>$M$8-($M$8-$M$13)/5*3</f>
        <v>0.92506124672893097</v>
      </c>
      <c r="O11" s="184">
        <f>BY_Demands_Drivers!AC11</f>
        <v>0.97124396177473771</v>
      </c>
    </row>
    <row r="12" spans="3:18" ht="15.75" customHeight="1">
      <c r="C12" s="206" t="str">
        <f t="shared" si="0"/>
        <v>Demand</v>
      </c>
      <c r="D12">
        <f>$L$12</f>
        <v>2019</v>
      </c>
      <c r="E12" t="s">
        <v>3</v>
      </c>
      <c r="F12" t="str">
        <f t="shared" si="1"/>
        <v>IRDMT</v>
      </c>
      <c r="G12" s="43">
        <f>BY_Demands_Drivers!$F$46*$M$12</f>
        <v>10.434872645559441</v>
      </c>
      <c r="H12" s="43">
        <f>BY_Demands_Drivers!$G$46*$M$12</f>
        <v>52.174363227797485</v>
      </c>
      <c r="I12" s="43">
        <f>BY_Demands_Drivers!$H$46*$M$12</f>
        <v>46.956926905017674</v>
      </c>
      <c r="J12" s="43">
        <f>BY_Demands_Drivers!$I$46*$M$12</f>
        <v>26.087181613898696</v>
      </c>
      <c r="L12" s="18">
        <f>BY_Demands_Drivers!AD4</f>
        <v>2019</v>
      </c>
      <c r="M12" s="184">
        <f>$M$8-($M$8-$M$13)/5*4</f>
        <v>0.91945738295509938</v>
      </c>
      <c r="O12" s="184">
        <f>BY_Demands_Drivers!AD11</f>
        <v>0.97546295621122647</v>
      </c>
    </row>
    <row r="13" spans="3:18" ht="15.75" customHeight="1">
      <c r="C13" s="206" t="str">
        <f t="shared" si="0"/>
        <v>Demand</v>
      </c>
      <c r="D13">
        <f>$L$13</f>
        <v>2020</v>
      </c>
      <c r="E13" t="s">
        <v>3</v>
      </c>
      <c r="F13" t="str">
        <f t="shared" si="1"/>
        <v>IRDMT</v>
      </c>
      <c r="G13" s="43">
        <f>BY_Demands_Drivers!$F$46*$M$13</f>
        <v>10.371274695412955</v>
      </c>
      <c r="H13" s="43">
        <f>BY_Demands_Drivers!$G$46*$M$13</f>
        <v>51.856373477065056</v>
      </c>
      <c r="I13" s="43">
        <f>BY_Demands_Drivers!$H$46*$M$13</f>
        <v>46.670736129358488</v>
      </c>
      <c r="J13" s="43">
        <f>BY_Demands_Drivers!$I$46*$M$13</f>
        <v>25.928186738532482</v>
      </c>
      <c r="L13" s="18">
        <f>BY_Demands_Drivers!AE4</f>
        <v>2020</v>
      </c>
      <c r="M13" s="184">
        <f>O13*Q5/Q6</f>
        <v>0.91385351918126778</v>
      </c>
      <c r="O13" s="184">
        <f>BY_Demands_Drivers!AE11</f>
        <v>0.97968195064771502</v>
      </c>
    </row>
    <row r="14" spans="3:18" ht="15.75" customHeight="1">
      <c r="C14" s="206" t="str">
        <f t="shared" si="0"/>
        <v>Demand</v>
      </c>
      <c r="D14">
        <f>$L$14</f>
        <v>2021</v>
      </c>
      <c r="E14" t="s">
        <v>3</v>
      </c>
      <c r="F14" t="str">
        <f t="shared" si="1"/>
        <v>IRDMT</v>
      </c>
      <c r="G14" s="43">
        <f>BY_Demands_Drivers!$F$46*$M$14</f>
        <v>10.399305167562721</v>
      </c>
      <c r="H14" s="43">
        <f>BY_Demands_Drivers!$G$46*$M$14</f>
        <v>51.996525837813884</v>
      </c>
      <c r="I14" s="43">
        <f>BY_Demands_Drivers!$H$46*$M$14</f>
        <v>46.796873254032434</v>
      </c>
      <c r="J14" s="43">
        <f>BY_Demands_Drivers!$I$46*$M$14</f>
        <v>25.998262918906896</v>
      </c>
      <c r="L14" s="18">
        <f>BY_Demands_Drivers!AF4</f>
        <v>2021</v>
      </c>
      <c r="M14" s="26">
        <f>O14/$O$13*$M$13</f>
        <v>0.91632339355743353</v>
      </c>
      <c r="O14" s="184">
        <f>BY_Demands_Drivers!AF11</f>
        <v>0.98232973970351978</v>
      </c>
    </row>
    <row r="15" spans="3:18" ht="15.75" customHeight="1">
      <c r="C15" s="206" t="str">
        <f t="shared" si="0"/>
        <v>Demand</v>
      </c>
      <c r="D15">
        <f>$L$15</f>
        <v>2022</v>
      </c>
      <c r="E15" t="s">
        <v>3</v>
      </c>
      <c r="F15" t="str">
        <f t="shared" si="1"/>
        <v>IRDMT</v>
      </c>
      <c r="G15" s="43">
        <f>BY_Demands_Drivers!$F$46*$M$15</f>
        <v>10.427335639712485</v>
      </c>
      <c r="H15" s="43">
        <f>BY_Demands_Drivers!$G$46*$M$15</f>
        <v>52.136678198562706</v>
      </c>
      <c r="I15" s="43">
        <f>BY_Demands_Drivers!$H$46*$M$15</f>
        <v>46.923010378706373</v>
      </c>
      <c r="J15" s="43">
        <f>BY_Demands_Drivers!$I$46*$M$15</f>
        <v>26.068339099281307</v>
      </c>
      <c r="L15" s="18">
        <f>BY_Demands_Drivers!AG4</f>
        <v>2022</v>
      </c>
      <c r="M15" s="184">
        <f t="shared" ref="M15:M43" si="2">O15/$O$13*$M$13</f>
        <v>0.91879326793359906</v>
      </c>
      <c r="O15" s="184">
        <f>BY_Demands_Drivers!AG11</f>
        <v>0.98497752875932454</v>
      </c>
    </row>
    <row r="16" spans="3:18" ht="15.75" customHeight="1">
      <c r="C16" s="206" t="str">
        <f t="shared" si="0"/>
        <v>Demand</v>
      </c>
      <c r="D16">
        <f>$L$16</f>
        <v>2023</v>
      </c>
      <c r="E16" t="s">
        <v>3</v>
      </c>
      <c r="F16" t="str">
        <f t="shared" si="1"/>
        <v>IRDMT</v>
      </c>
      <c r="G16" s="43">
        <f>BY_Demands_Drivers!$F$46*$M$16</f>
        <v>10.455366111862249</v>
      </c>
      <c r="H16" s="43">
        <f>BY_Demands_Drivers!$G$46*$M$16</f>
        <v>52.27683055931152</v>
      </c>
      <c r="I16" s="43">
        <f>BY_Demands_Drivers!$H$46*$M$16</f>
        <v>47.049147503380304</v>
      </c>
      <c r="J16" s="43">
        <f>BY_Demands_Drivers!$I$46*$M$16</f>
        <v>26.138415279655714</v>
      </c>
      <c r="L16" s="18">
        <f>BY_Demands_Drivers!AH4</f>
        <v>2023</v>
      </c>
      <c r="M16" s="184">
        <f t="shared" si="2"/>
        <v>0.92126314230976447</v>
      </c>
      <c r="O16" s="184">
        <f>BY_Demands_Drivers!AH11</f>
        <v>0.98762531781512886</v>
      </c>
    </row>
    <row r="17" spans="3:15" ht="15.75" customHeight="1">
      <c r="C17" s="206" t="str">
        <f t="shared" si="0"/>
        <v>Demand</v>
      </c>
      <c r="D17">
        <f>$L$17</f>
        <v>2024</v>
      </c>
      <c r="E17" t="s">
        <v>3</v>
      </c>
      <c r="F17" t="str">
        <f t="shared" si="1"/>
        <v>IRDMT</v>
      </c>
      <c r="G17" s="26">
        <f>BY_Demands_Drivers!$F$46*$M$17</f>
        <v>10.483396584012015</v>
      </c>
      <c r="H17" s="26">
        <f>BY_Demands_Drivers!$G$46*$M$17</f>
        <v>52.416982920060356</v>
      </c>
      <c r="I17" s="26">
        <f>BY_Demands_Drivers!$H$46*$M$17</f>
        <v>47.175284628054257</v>
      </c>
      <c r="J17" s="26">
        <f>BY_Demands_Drivers!$I$46*$M$17</f>
        <v>26.208491460030132</v>
      </c>
      <c r="L17" s="18">
        <f>BY_Demands_Drivers!AI4</f>
        <v>2024</v>
      </c>
      <c r="M17" s="184">
        <f t="shared" si="2"/>
        <v>0.92373301668593022</v>
      </c>
      <c r="O17" s="184">
        <f>BY_Demands_Drivers!AI11</f>
        <v>0.99027310687093362</v>
      </c>
    </row>
    <row r="18" spans="3:15" ht="15.75" customHeight="1">
      <c r="C18" s="206" t="str">
        <f t="shared" si="0"/>
        <v>Demand</v>
      </c>
      <c r="D18">
        <f>$L$18</f>
        <v>2025</v>
      </c>
      <c r="E18" t="s">
        <v>3</v>
      </c>
      <c r="F18" t="str">
        <f t="shared" si="1"/>
        <v>IRDMT</v>
      </c>
      <c r="G18" s="26">
        <f>BY_Demands_Drivers!$F$46*$M$18</f>
        <v>10.51142705616178</v>
      </c>
      <c r="H18" s="26">
        <f>BY_Demands_Drivers!$G$46*$M$18</f>
        <v>52.557135280809185</v>
      </c>
      <c r="I18" s="26">
        <f>BY_Demands_Drivers!$H$46*$M$18</f>
        <v>47.301421752728203</v>
      </c>
      <c r="J18" s="26">
        <f>BY_Demands_Drivers!$I$46*$M$18</f>
        <v>26.278567640404546</v>
      </c>
      <c r="L18" s="18">
        <f>BY_Demands_Drivers!AJ4</f>
        <v>2025</v>
      </c>
      <c r="M18" s="184">
        <f t="shared" si="2"/>
        <v>0.92620289106209586</v>
      </c>
      <c r="O18" s="184">
        <f>BY_Demands_Drivers!AJ11</f>
        <v>0.99292089592673838</v>
      </c>
    </row>
    <row r="19" spans="3:15" ht="15.75" customHeight="1">
      <c r="C19" s="206" t="str">
        <f t="shared" si="0"/>
        <v>Demand</v>
      </c>
      <c r="D19">
        <f>$L$19</f>
        <v>2026</v>
      </c>
      <c r="E19" t="s">
        <v>3</v>
      </c>
      <c r="F19" t="str">
        <f t="shared" si="1"/>
        <v>IRDMT</v>
      </c>
      <c r="G19" s="26">
        <f>BY_Demands_Drivers!$F$46*$M$19</f>
        <v>10.567488000461308</v>
      </c>
      <c r="H19" s="26">
        <f>BY_Demands_Drivers!$G$46*$M$19</f>
        <v>52.83744000230682</v>
      </c>
      <c r="I19" s="26">
        <f>BY_Demands_Drivers!$H$46*$M$19</f>
        <v>47.55369600207608</v>
      </c>
      <c r="J19" s="26">
        <f>BY_Demands_Drivers!$I$46*$M$19</f>
        <v>26.418720001153364</v>
      </c>
      <c r="L19" s="18">
        <f>BY_Demands_Drivers!AK4</f>
        <v>2026</v>
      </c>
      <c r="M19" s="184">
        <f t="shared" si="2"/>
        <v>0.93114263981442691</v>
      </c>
      <c r="O19" s="184">
        <f>BY_Demands_Drivers!AK11</f>
        <v>0.99821647403834757</v>
      </c>
    </row>
    <row r="20" spans="3:15" ht="15.75" customHeight="1">
      <c r="C20" s="206" t="str">
        <f t="shared" si="0"/>
        <v>Demand</v>
      </c>
      <c r="D20">
        <f>$L$20</f>
        <v>2027</v>
      </c>
      <c r="E20" t="s">
        <v>3</v>
      </c>
      <c r="F20" t="str">
        <f t="shared" si="1"/>
        <v>IRDMT</v>
      </c>
      <c r="G20" s="26">
        <f>BY_Demands_Drivers!$F$46*$M$20</f>
        <v>10.623548944760838</v>
      </c>
      <c r="H20" s="26">
        <f>BY_Demands_Drivers!$G$46*$M$20</f>
        <v>53.117744723804471</v>
      </c>
      <c r="I20" s="26">
        <f>BY_Demands_Drivers!$H$46*$M$20</f>
        <v>47.805970251423965</v>
      </c>
      <c r="J20" s="26">
        <f>BY_Demands_Drivers!$I$46*$M$20</f>
        <v>26.558872361902189</v>
      </c>
      <c r="L20" s="18">
        <f>BY_Demands_Drivers!AL4</f>
        <v>2027</v>
      </c>
      <c r="M20" s="184">
        <f t="shared" si="2"/>
        <v>0.93608238856675807</v>
      </c>
      <c r="O20" s="184">
        <f>BY_Demands_Drivers!AL11</f>
        <v>1.0035120521499568</v>
      </c>
    </row>
    <row r="21" spans="3:15" ht="15.75" customHeight="1">
      <c r="C21" s="206" t="str">
        <f t="shared" si="0"/>
        <v>Demand</v>
      </c>
      <c r="D21">
        <f>$L$21</f>
        <v>2028</v>
      </c>
      <c r="E21" t="s">
        <v>3</v>
      </c>
      <c r="F21" t="str">
        <f t="shared" si="1"/>
        <v>IRDMT</v>
      </c>
      <c r="G21" s="26">
        <f>BY_Demands_Drivers!$F$46*$M$21</f>
        <v>10.679609889060368</v>
      </c>
      <c r="H21" s="26">
        <f>BY_Demands_Drivers!$G$46*$M$21</f>
        <v>53.398049445302128</v>
      </c>
      <c r="I21" s="26">
        <f>BY_Demands_Drivers!$H$46*$M$21</f>
        <v>48.058244500771849</v>
      </c>
      <c r="J21" s="26">
        <f>BY_Demands_Drivers!$I$46*$M$21</f>
        <v>26.699024722651018</v>
      </c>
      <c r="L21" s="18">
        <f>BY_Demands_Drivers!AM4</f>
        <v>2028</v>
      </c>
      <c r="M21" s="184">
        <f t="shared" si="2"/>
        <v>0.94102213731908935</v>
      </c>
      <c r="O21" s="184">
        <f>BY_Demands_Drivers!AM11</f>
        <v>1.0088076302615661</v>
      </c>
    </row>
    <row r="22" spans="3:15" ht="15.75" customHeight="1">
      <c r="C22" s="206" t="str">
        <f t="shared" si="0"/>
        <v>Demand</v>
      </c>
      <c r="D22">
        <f>$L$22</f>
        <v>2029</v>
      </c>
      <c r="E22" t="s">
        <v>3</v>
      </c>
      <c r="F22" t="str">
        <f t="shared" si="1"/>
        <v>IRDMT</v>
      </c>
      <c r="G22" s="26">
        <f>BY_Demands_Drivers!$F$46*$M$22</f>
        <v>10.735670833359897</v>
      </c>
      <c r="H22" s="26">
        <f>BY_Demands_Drivers!$G$46*$M$22</f>
        <v>53.678354166799778</v>
      </c>
      <c r="I22" s="26">
        <f>BY_Demands_Drivers!$H$46*$M$22</f>
        <v>48.310518750119734</v>
      </c>
      <c r="J22" s="26">
        <f>BY_Demands_Drivers!$I$46*$M$22</f>
        <v>26.839177083399839</v>
      </c>
      <c r="L22" s="18">
        <f>BY_Demands_Drivers!AN4</f>
        <v>2029</v>
      </c>
      <c r="M22" s="184">
        <f t="shared" si="2"/>
        <v>0.94596188607142051</v>
      </c>
      <c r="O22" s="184">
        <f>BY_Demands_Drivers!AN11</f>
        <v>1.0141032083731754</v>
      </c>
    </row>
    <row r="23" spans="3:15" ht="15.75" customHeight="1">
      <c r="C23" s="206" t="str">
        <f t="shared" si="0"/>
        <v>Demand</v>
      </c>
      <c r="D23">
        <f>$L$23</f>
        <v>2030</v>
      </c>
      <c r="E23" t="s">
        <v>3</v>
      </c>
      <c r="F23" t="str">
        <f t="shared" si="1"/>
        <v>IRDMT</v>
      </c>
      <c r="G23" s="26">
        <f>BY_Demands_Drivers!$F$46*$M$23</f>
        <v>10.791731777659427</v>
      </c>
      <c r="H23" s="26">
        <f>BY_Demands_Drivers!$G$46*$M$23</f>
        <v>53.958658888297421</v>
      </c>
      <c r="I23" s="26">
        <f>BY_Demands_Drivers!$H$46*$M$23</f>
        <v>48.562792999467618</v>
      </c>
      <c r="J23" s="26">
        <f>BY_Demands_Drivers!$I$46*$M$23</f>
        <v>26.979329444148664</v>
      </c>
      <c r="L23" s="18">
        <f>BY_Demands_Drivers!AO4</f>
        <v>2030</v>
      </c>
      <c r="M23" s="184">
        <f t="shared" si="2"/>
        <v>0.95090163482375167</v>
      </c>
      <c r="O23" s="184">
        <f>BY_Demands_Drivers!AO11</f>
        <v>1.0193987864847847</v>
      </c>
    </row>
    <row r="24" spans="3:15" ht="15.75" customHeight="1">
      <c r="C24" s="206" t="str">
        <f t="shared" si="0"/>
        <v>Demand</v>
      </c>
      <c r="D24">
        <f>$L$24</f>
        <v>2031</v>
      </c>
      <c r="E24" t="s">
        <v>3</v>
      </c>
      <c r="F24" t="str">
        <f t="shared" si="1"/>
        <v>IRDMT</v>
      </c>
      <c r="G24" s="26">
        <f>BY_Demands_Drivers!$F$46*$M$24</f>
        <v>10.847792721958958</v>
      </c>
      <c r="H24" s="26">
        <f>BY_Demands_Drivers!$G$46*$M$24</f>
        <v>54.238963609795078</v>
      </c>
      <c r="I24" s="26">
        <f>BY_Demands_Drivers!$H$46*$M$24</f>
        <v>48.815067248815502</v>
      </c>
      <c r="J24" s="26">
        <f>BY_Demands_Drivers!$I$46*$M$24</f>
        <v>27.119481804897489</v>
      </c>
      <c r="L24" s="18">
        <f>BY_Demands_Drivers!AP4</f>
        <v>2031</v>
      </c>
      <c r="M24" s="184">
        <f t="shared" si="2"/>
        <v>0.95584138357608295</v>
      </c>
      <c r="O24" s="184">
        <f>BY_Demands_Drivers!AP11</f>
        <v>1.024694364596394</v>
      </c>
    </row>
    <row r="25" spans="3:15" ht="15.75" customHeight="1">
      <c r="C25" s="206" t="str">
        <f t="shared" si="0"/>
        <v>Demand</v>
      </c>
      <c r="D25">
        <f>$L$25</f>
        <v>2032</v>
      </c>
      <c r="E25" t="s">
        <v>3</v>
      </c>
      <c r="F25" t="str">
        <f t="shared" si="1"/>
        <v>IRDMT</v>
      </c>
      <c r="G25" s="26">
        <f>BY_Demands_Drivers!$F$46*$M$25</f>
        <v>10.903853666258486</v>
      </c>
      <c r="H25" s="26">
        <f>BY_Demands_Drivers!$G$46*$M$25</f>
        <v>54.519268331292729</v>
      </c>
      <c r="I25" s="26">
        <f>BY_Demands_Drivers!$H$46*$M$25</f>
        <v>49.067341498163387</v>
      </c>
      <c r="J25" s="26">
        <f>BY_Demands_Drivers!$I$46*$M$25</f>
        <v>27.259634165646315</v>
      </c>
      <c r="L25" s="18">
        <f>BY_Demands_Drivers!AQ4</f>
        <v>2032</v>
      </c>
      <c r="M25" s="184">
        <f t="shared" si="2"/>
        <v>0.96078113232841411</v>
      </c>
      <c r="O25" s="184">
        <f>BY_Demands_Drivers!AQ11</f>
        <v>1.0299899427080033</v>
      </c>
    </row>
    <row r="26" spans="3:15" ht="15.75" customHeight="1">
      <c r="C26" s="206" t="str">
        <f t="shared" si="0"/>
        <v>Demand</v>
      </c>
      <c r="D26">
        <f>$L$26</f>
        <v>2033</v>
      </c>
      <c r="E26" t="s">
        <v>3</v>
      </c>
      <c r="F26" t="str">
        <f t="shared" si="1"/>
        <v>IRDMT</v>
      </c>
      <c r="G26" s="26">
        <f>BY_Demands_Drivers!$F$46*$M$26</f>
        <v>10.959914610558016</v>
      </c>
      <c r="H26" s="26">
        <f>BY_Demands_Drivers!$G$46*$M$26</f>
        <v>54.799573052790372</v>
      </c>
      <c r="I26" s="26">
        <f>BY_Demands_Drivers!$H$46*$M$26</f>
        <v>49.319615747511271</v>
      </c>
      <c r="J26" s="26">
        <f>BY_Demands_Drivers!$I$46*$M$26</f>
        <v>27.39978652639514</v>
      </c>
      <c r="L26" s="18">
        <f>BY_Demands_Drivers!AR4</f>
        <v>2033</v>
      </c>
      <c r="M26" s="184">
        <f t="shared" si="2"/>
        <v>0.96572088108074527</v>
      </c>
      <c r="O26" s="184">
        <f>BY_Demands_Drivers!AR11</f>
        <v>1.0352855208196123</v>
      </c>
    </row>
    <row r="27" spans="3:15" ht="15.75" customHeight="1">
      <c r="C27" s="206" t="str">
        <f t="shared" si="0"/>
        <v>Demand</v>
      </c>
      <c r="D27">
        <f>$L$27</f>
        <v>2034</v>
      </c>
      <c r="E27" t="s">
        <v>3</v>
      </c>
      <c r="F27" t="str">
        <f t="shared" si="1"/>
        <v>IRDMT</v>
      </c>
      <c r="G27" s="26">
        <f>BY_Demands_Drivers!$F$46*$M$27</f>
        <v>11.015975554857544</v>
      </c>
      <c r="H27" s="26">
        <f>BY_Demands_Drivers!$G$46*$M$27</f>
        <v>55.079877774288015</v>
      </c>
      <c r="I27" s="26">
        <f>BY_Demands_Drivers!$H$46*$M$27</f>
        <v>49.571889996859149</v>
      </c>
      <c r="J27" s="26">
        <f>BY_Demands_Drivers!$I$46*$M$27</f>
        <v>27.539938887143958</v>
      </c>
      <c r="L27" s="18">
        <f>BY_Demands_Drivers!AS4</f>
        <v>2034</v>
      </c>
      <c r="M27" s="184">
        <f t="shared" si="2"/>
        <v>0.97066062983307633</v>
      </c>
      <c r="O27" s="184">
        <f>BY_Demands_Drivers!AS11</f>
        <v>1.0405810989312216</v>
      </c>
    </row>
    <row r="28" spans="3:15" ht="15.75" customHeight="1">
      <c r="C28" s="206" t="str">
        <f t="shared" si="0"/>
        <v>Demand</v>
      </c>
      <c r="D28">
        <f>$L$28</f>
        <v>2035</v>
      </c>
      <c r="E28" t="s">
        <v>3</v>
      </c>
      <c r="F28" t="str">
        <f t="shared" si="1"/>
        <v>IRDMT</v>
      </c>
      <c r="G28" s="26">
        <f>BY_Demands_Drivers!$F$46*$M$28</f>
        <v>11.072036499157074</v>
      </c>
      <c r="H28" s="26">
        <f>BY_Demands_Drivers!$G$46*$M$28</f>
        <v>55.360182495785665</v>
      </c>
      <c r="I28" s="26">
        <f>BY_Demands_Drivers!$H$46*$M$28</f>
        <v>49.824164246207033</v>
      </c>
      <c r="J28" s="26">
        <f>BY_Demands_Drivers!$I$46*$M$28</f>
        <v>27.680091247892783</v>
      </c>
      <c r="L28" s="18">
        <f>BY_Demands_Drivers!AT4</f>
        <v>2035</v>
      </c>
      <c r="M28" s="184">
        <f t="shared" si="2"/>
        <v>0.97560037858540749</v>
      </c>
      <c r="O28" s="184">
        <f>BY_Demands_Drivers!AT11</f>
        <v>1.0458766770428309</v>
      </c>
    </row>
    <row r="29" spans="3:15" ht="15.75" customHeight="1">
      <c r="C29" s="206" t="str">
        <f t="shared" si="0"/>
        <v>Demand</v>
      </c>
      <c r="D29">
        <f>$L$29</f>
        <v>2036</v>
      </c>
      <c r="E29" t="s">
        <v>3</v>
      </c>
      <c r="F29" t="str">
        <f t="shared" si="1"/>
        <v>IRDMT</v>
      </c>
      <c r="G29" s="26">
        <f>BY_Demands_Drivers!$F$46*$M$29</f>
        <v>11.102870018521815</v>
      </c>
      <c r="H29" s="26">
        <f>BY_Demands_Drivers!$G$46*$M$29</f>
        <v>55.514350092609369</v>
      </c>
      <c r="I29" s="26">
        <f>BY_Demands_Drivers!$H$46*$M$29</f>
        <v>49.962915083348371</v>
      </c>
      <c r="J29" s="26">
        <f>BY_Demands_Drivers!$I$46*$M$29</f>
        <v>27.757175046304638</v>
      </c>
      <c r="L29" s="18">
        <f>BY_Demands_Drivers!AU4</f>
        <v>2036</v>
      </c>
      <c r="M29" s="184">
        <f t="shared" si="2"/>
        <v>0.97831724039918966</v>
      </c>
      <c r="O29" s="184">
        <f>BY_Demands_Drivers!AU11</f>
        <v>1.048789245004216</v>
      </c>
    </row>
    <row r="30" spans="3:15" ht="15.75" customHeight="1">
      <c r="C30" s="206" t="str">
        <f t="shared" si="0"/>
        <v>Demand</v>
      </c>
      <c r="D30">
        <f>$L$30</f>
        <v>2037</v>
      </c>
      <c r="E30" t="s">
        <v>3</v>
      </c>
      <c r="F30" t="str">
        <f t="shared" si="1"/>
        <v>IRDMT</v>
      </c>
      <c r="G30" s="26">
        <f>BY_Demands_Drivers!$F$46*$M$30</f>
        <v>11.133703537886555</v>
      </c>
      <c r="H30" s="26">
        <f>BY_Demands_Drivers!$G$46*$M$30</f>
        <v>55.668517689433074</v>
      </c>
      <c r="I30" s="26">
        <f>BY_Demands_Drivers!$H$46*$M$30</f>
        <v>50.101665920489701</v>
      </c>
      <c r="J30" s="26">
        <f>BY_Demands_Drivers!$I$46*$M$30</f>
        <v>27.834258844716487</v>
      </c>
      <c r="L30" s="18">
        <f>BY_Demands_Drivers!AV4</f>
        <v>2037</v>
      </c>
      <c r="M30" s="184">
        <f t="shared" si="2"/>
        <v>0.98103410221297171</v>
      </c>
      <c r="O30" s="184">
        <f>BY_Demands_Drivers!AV11</f>
        <v>1.0517018129656011</v>
      </c>
    </row>
    <row r="31" spans="3:15" ht="15.75" customHeight="1">
      <c r="C31" s="206" t="str">
        <f t="shared" si="0"/>
        <v>Demand</v>
      </c>
      <c r="D31">
        <f>$L$31</f>
        <v>2038</v>
      </c>
      <c r="E31" t="s">
        <v>3</v>
      </c>
      <c r="F31" t="str">
        <f t="shared" si="1"/>
        <v>IRDMT</v>
      </c>
      <c r="G31" s="26">
        <f>BY_Demands_Drivers!$F$46*$M$31</f>
        <v>11.1645370572513</v>
      </c>
      <c r="H31" s="26">
        <f>BY_Demands_Drivers!$G$46*$M$31</f>
        <v>55.822685286256792</v>
      </c>
      <c r="I31" s="26">
        <f>BY_Demands_Drivers!$H$46*$M$31</f>
        <v>50.240416757631046</v>
      </c>
      <c r="J31" s="26">
        <f>BY_Demands_Drivers!$I$46*$M$31</f>
        <v>27.911342643128346</v>
      </c>
      <c r="L31" s="18">
        <f>BY_Demands_Drivers!AW4</f>
        <v>2038</v>
      </c>
      <c r="M31" s="184">
        <f t="shared" si="2"/>
        <v>0.9837509640267541</v>
      </c>
      <c r="O31" s="184">
        <f>BY_Demands_Drivers!AW11</f>
        <v>1.0546143809269863</v>
      </c>
    </row>
    <row r="32" spans="3:15" ht="15.75" customHeight="1">
      <c r="C32" s="206" t="str">
        <f t="shared" si="0"/>
        <v>Demand</v>
      </c>
      <c r="D32">
        <f>$L$32</f>
        <v>2039</v>
      </c>
      <c r="E32" t="s">
        <v>3</v>
      </c>
      <c r="F32" t="str">
        <f t="shared" si="1"/>
        <v>IRDMT</v>
      </c>
      <c r="G32" s="26">
        <f>BY_Demands_Drivers!$F$46*$M$32</f>
        <v>11.195370576616039</v>
      </c>
      <c r="H32" s="26">
        <f>BY_Demands_Drivers!$G$46*$M$32</f>
        <v>55.976852883080497</v>
      </c>
      <c r="I32" s="26">
        <f>BY_Demands_Drivers!$H$46*$M$32</f>
        <v>50.379167594772376</v>
      </c>
      <c r="J32" s="26">
        <f>BY_Demands_Drivers!$I$46*$M$32</f>
        <v>27.988426441540199</v>
      </c>
      <c r="L32" s="18">
        <f>BY_Demands_Drivers!AX4</f>
        <v>2039</v>
      </c>
      <c r="M32" s="184">
        <f t="shared" si="2"/>
        <v>0.98646782584053616</v>
      </c>
      <c r="O32" s="184">
        <f>BY_Demands_Drivers!AX11</f>
        <v>1.0575269488883714</v>
      </c>
    </row>
    <row r="33" spans="3:15" ht="15.75" customHeight="1">
      <c r="C33" s="206" t="str">
        <f t="shared" si="0"/>
        <v>Demand</v>
      </c>
      <c r="D33">
        <f>$L$33</f>
        <v>2040</v>
      </c>
      <c r="E33" t="s">
        <v>3</v>
      </c>
      <c r="F33" t="str">
        <f t="shared" si="1"/>
        <v>IRDMT</v>
      </c>
      <c r="G33" s="26">
        <f>BY_Demands_Drivers!$F$46*$M$33</f>
        <v>11.226204095980782</v>
      </c>
      <c r="H33" s="26">
        <f>BY_Demands_Drivers!$G$46*$M$33</f>
        <v>56.131020479904201</v>
      </c>
      <c r="I33" s="26">
        <f>BY_Demands_Drivers!$H$46*$M$33</f>
        <v>50.517918431913714</v>
      </c>
      <c r="J33" s="26">
        <f>BY_Demands_Drivers!$I$46*$M$33</f>
        <v>28.065510239952054</v>
      </c>
      <c r="L33" s="18">
        <f>BY_Demands_Drivers!AY4</f>
        <v>2040</v>
      </c>
      <c r="M33" s="184">
        <f t="shared" si="2"/>
        <v>0.98918468765431833</v>
      </c>
      <c r="O33" s="184">
        <f>BY_Demands_Drivers!AY11</f>
        <v>1.0604395168497565</v>
      </c>
    </row>
    <row r="34" spans="3:15" ht="15.75" customHeight="1">
      <c r="C34" s="206" t="str">
        <f t="shared" si="0"/>
        <v>Demand</v>
      </c>
      <c r="D34">
        <f>$L$34</f>
        <v>2041</v>
      </c>
      <c r="E34" t="s">
        <v>3</v>
      </c>
      <c r="F34" t="str">
        <f t="shared" si="1"/>
        <v>IRDMT</v>
      </c>
      <c r="G34" s="26">
        <f>BY_Demands_Drivers!$F$46*$M$34</f>
        <v>11.229007143195757</v>
      </c>
      <c r="H34" s="26">
        <f>BY_Demands_Drivers!$G$46*$M$34</f>
        <v>56.145035715979084</v>
      </c>
      <c r="I34" s="26">
        <f>BY_Demands_Drivers!$H$46*$M$34</f>
        <v>50.530532144381112</v>
      </c>
      <c r="J34" s="26">
        <f>BY_Demands_Drivers!$I$46*$M$34</f>
        <v>28.072517857989492</v>
      </c>
      <c r="L34" s="18">
        <f>BY_Demands_Drivers!AZ4</f>
        <v>2041</v>
      </c>
      <c r="M34" s="184">
        <f t="shared" si="2"/>
        <v>0.98943167509193486</v>
      </c>
      <c r="O34" s="184">
        <f>BY_Demands_Drivers!AZ11</f>
        <v>1.060704295755337</v>
      </c>
    </row>
    <row r="35" spans="3:15" ht="15.75" customHeight="1">
      <c r="C35" s="206" t="str">
        <f t="shared" si="0"/>
        <v>Demand</v>
      </c>
      <c r="D35">
        <f>$L$35</f>
        <v>2042</v>
      </c>
      <c r="E35" t="s">
        <v>3</v>
      </c>
      <c r="F35" t="str">
        <f t="shared" si="1"/>
        <v>IRDMT</v>
      </c>
      <c r="G35" s="26">
        <f>BY_Demands_Drivers!$F$46*$M$35</f>
        <v>11.231810190410734</v>
      </c>
      <c r="H35" s="26">
        <f>BY_Demands_Drivers!$G$46*$M$35</f>
        <v>56.159050952053974</v>
      </c>
      <c r="I35" s="26">
        <f>BY_Demands_Drivers!$H$46*$M$35</f>
        <v>50.543145856848511</v>
      </c>
      <c r="J35" s="26">
        <f>BY_Demands_Drivers!$I$46*$M$35</f>
        <v>28.079525476026937</v>
      </c>
      <c r="L35" s="18">
        <f>BY_Demands_Drivers!BA4</f>
        <v>2042</v>
      </c>
      <c r="M35" s="184">
        <f t="shared" si="2"/>
        <v>0.9896786625295515</v>
      </c>
      <c r="O35" s="184">
        <f>BY_Demands_Drivers!BA11</f>
        <v>1.0609690746609175</v>
      </c>
    </row>
    <row r="36" spans="3:15">
      <c r="C36" s="206" t="str">
        <f t="shared" si="0"/>
        <v>Demand</v>
      </c>
      <c r="D36">
        <f>$L$36</f>
        <v>2043</v>
      </c>
      <c r="E36" t="s">
        <v>3</v>
      </c>
      <c r="F36" t="str">
        <f t="shared" si="1"/>
        <v>IRDMT</v>
      </c>
      <c r="G36" s="26">
        <f>BY_Demands_Drivers!$F$46*$M$36</f>
        <v>11.234613237625709</v>
      </c>
      <c r="H36" s="26">
        <f>BY_Demands_Drivers!$G$46*$M$36</f>
        <v>56.17306618812885</v>
      </c>
      <c r="I36" s="26">
        <f>BY_Demands_Drivers!$H$46*$M$36</f>
        <v>50.555759569315896</v>
      </c>
      <c r="J36" s="26">
        <f>BY_Demands_Drivers!$I$46*$M$36</f>
        <v>28.086533094064375</v>
      </c>
      <c r="L36" s="18">
        <f>BY_Demands_Drivers!BB4</f>
        <v>2043</v>
      </c>
      <c r="M36" s="184">
        <f t="shared" si="2"/>
        <v>0.98992564996716792</v>
      </c>
      <c r="O36" s="184">
        <f>BY_Demands_Drivers!BB11</f>
        <v>1.0612338535664978</v>
      </c>
    </row>
    <row r="37" spans="3:15">
      <c r="C37" s="206" t="str">
        <f t="shared" si="0"/>
        <v>Demand</v>
      </c>
      <c r="D37">
        <f>$L$37</f>
        <v>2044</v>
      </c>
      <c r="E37" t="s">
        <v>3</v>
      </c>
      <c r="F37" t="str">
        <f t="shared" si="1"/>
        <v>IRDMT</v>
      </c>
      <c r="G37" s="26">
        <f>BY_Demands_Drivers!$F$46*$M$37</f>
        <v>11.237416284840688</v>
      </c>
      <c r="H37" s="26">
        <f>BY_Demands_Drivers!$G$46*$M$37</f>
        <v>56.187081424203733</v>
      </c>
      <c r="I37" s="26">
        <f>BY_Demands_Drivers!$H$46*$M$37</f>
        <v>50.568373281783295</v>
      </c>
      <c r="J37" s="26">
        <f>BY_Demands_Drivers!$I$46*$M$37</f>
        <v>28.093540712101817</v>
      </c>
      <c r="L37" s="18">
        <f>BY_Demands_Drivers!BC4</f>
        <v>2044</v>
      </c>
      <c r="M37" s="184">
        <f t="shared" si="2"/>
        <v>0.99017263740478456</v>
      </c>
      <c r="O37" s="184">
        <f>BY_Demands_Drivers!BC11</f>
        <v>1.0614986324720783</v>
      </c>
    </row>
    <row r="38" spans="3:15">
      <c r="C38" s="206" t="str">
        <f t="shared" si="0"/>
        <v>Demand</v>
      </c>
      <c r="D38">
        <f>$L$38</f>
        <v>2045</v>
      </c>
      <c r="E38" t="s">
        <v>3</v>
      </c>
      <c r="F38" t="str">
        <f t="shared" si="1"/>
        <v>IRDMT</v>
      </c>
      <c r="G38" s="26">
        <f>BY_Demands_Drivers!$F$46*$M$38</f>
        <v>11.240219332055663</v>
      </c>
      <c r="H38" s="26">
        <f>BY_Demands_Drivers!$G$46*$M$38</f>
        <v>56.201096660278616</v>
      </c>
      <c r="I38" s="26">
        <f>BY_Demands_Drivers!$H$46*$M$38</f>
        <v>50.580986994250686</v>
      </c>
      <c r="J38" s="26">
        <f>BY_Demands_Drivers!$I$46*$M$38</f>
        <v>28.100548330139258</v>
      </c>
      <c r="L38" s="18">
        <f>BY_Demands_Drivers!BD4</f>
        <v>2045</v>
      </c>
      <c r="M38" s="184">
        <f t="shared" si="2"/>
        <v>0.99041962484240109</v>
      </c>
      <c r="O38" s="184">
        <f>BY_Demands_Drivers!BD11</f>
        <v>1.0617634113776588</v>
      </c>
    </row>
    <row r="39" spans="3:15">
      <c r="C39" s="206" t="str">
        <f t="shared" si="0"/>
        <v>Demand</v>
      </c>
      <c r="D39">
        <f>$L$39</f>
        <v>2046</v>
      </c>
      <c r="E39" t="s">
        <v>3</v>
      </c>
      <c r="F39" t="str">
        <f t="shared" si="1"/>
        <v>IRDMT</v>
      </c>
      <c r="G39" s="26">
        <f>BY_Demands_Drivers!$F$46*$M$39</f>
        <v>11.24302237927064</v>
      </c>
      <c r="H39" s="26">
        <f>BY_Demands_Drivers!$G$46*$M$39</f>
        <v>56.215111896353498</v>
      </c>
      <c r="I39" s="26">
        <f>BY_Demands_Drivers!$H$46*$M$39</f>
        <v>50.593600706718085</v>
      </c>
      <c r="J39" s="26">
        <f>BY_Demands_Drivers!$I$46*$M$39</f>
        <v>28.107555948176703</v>
      </c>
      <c r="L39" s="18">
        <f>BY_Demands_Drivers!BE4</f>
        <v>2046</v>
      </c>
      <c r="M39" s="184">
        <f t="shared" si="2"/>
        <v>0.99066661228001773</v>
      </c>
      <c r="O39" s="184">
        <f>BY_Demands_Drivers!BE11</f>
        <v>1.0620281902832394</v>
      </c>
    </row>
    <row r="40" spans="3:15">
      <c r="C40" s="206" t="str">
        <f t="shared" si="0"/>
        <v>Demand</v>
      </c>
      <c r="D40">
        <f>$L$40</f>
        <v>2047</v>
      </c>
      <c r="E40" t="s">
        <v>3</v>
      </c>
      <c r="F40" t="str">
        <f t="shared" si="1"/>
        <v>IRDMT</v>
      </c>
      <c r="G40" s="26">
        <f>BY_Demands_Drivers!$F$46*$M$40</f>
        <v>11.245825426485615</v>
      </c>
      <c r="H40" s="26">
        <f>BY_Demands_Drivers!$G$46*$M$40</f>
        <v>56.229127132428374</v>
      </c>
      <c r="I40" s="26">
        <f>BY_Demands_Drivers!$H$46*$M$40</f>
        <v>50.60621441918547</v>
      </c>
      <c r="J40" s="26">
        <f>BY_Demands_Drivers!$I$46*$M$40</f>
        <v>28.114563566214137</v>
      </c>
      <c r="L40" s="18">
        <f>BY_Demands_Drivers!BF4</f>
        <v>2047</v>
      </c>
      <c r="M40" s="184">
        <f t="shared" si="2"/>
        <v>0.99091359971763415</v>
      </c>
      <c r="O40" s="184">
        <f>BY_Demands_Drivers!BF11</f>
        <v>1.0622929691888197</v>
      </c>
    </row>
    <row r="41" spans="3:15">
      <c r="C41" s="206" t="str">
        <f t="shared" si="0"/>
        <v>Demand</v>
      </c>
      <c r="D41">
        <f>$L$41</f>
        <v>2048</v>
      </c>
      <c r="E41" t="s">
        <v>3</v>
      </c>
      <c r="F41" t="str">
        <f t="shared" si="1"/>
        <v>IRDMT</v>
      </c>
      <c r="G41" s="26">
        <f>BY_Demands_Drivers!$F$46*$M$41</f>
        <v>11.248628473700593</v>
      </c>
      <c r="H41" s="26">
        <f>BY_Demands_Drivers!$G$46*$M$41</f>
        <v>56.243142368503264</v>
      </c>
      <c r="I41" s="26">
        <f>BY_Demands_Drivers!$H$46*$M$41</f>
        <v>50.618828131652869</v>
      </c>
      <c r="J41" s="26">
        <f>BY_Demands_Drivers!$I$46*$M$41</f>
        <v>28.121571184251582</v>
      </c>
      <c r="L41" s="18">
        <f>BY_Demands_Drivers!BG4</f>
        <v>2048</v>
      </c>
      <c r="M41" s="184">
        <f t="shared" si="2"/>
        <v>0.99116058715525079</v>
      </c>
      <c r="O41" s="184">
        <f>BY_Demands_Drivers!BG11</f>
        <v>1.0625577480944002</v>
      </c>
    </row>
    <row r="42" spans="3:15">
      <c r="C42" s="206" t="str">
        <f t="shared" si="0"/>
        <v>Demand</v>
      </c>
      <c r="D42">
        <f>$L$42</f>
        <v>2049</v>
      </c>
      <c r="E42" t="s">
        <v>3</v>
      </c>
      <c r="F42" t="str">
        <f t="shared" si="1"/>
        <v>IRDMT</v>
      </c>
      <c r="G42" s="26">
        <f>BY_Demands_Drivers!$F$46*$M$42</f>
        <v>11.251431520915569</v>
      </c>
      <c r="H42" s="26">
        <f>BY_Demands_Drivers!$G$46*$M$42</f>
        <v>56.257157604578147</v>
      </c>
      <c r="I42" s="26">
        <f>BY_Demands_Drivers!$H$46*$M$42</f>
        <v>50.63144184412026</v>
      </c>
      <c r="J42" s="26">
        <f>BY_Demands_Drivers!$I$46*$M$42</f>
        <v>28.128578802289024</v>
      </c>
      <c r="L42" s="18">
        <f>BY_Demands_Drivers!BH4</f>
        <v>2049</v>
      </c>
      <c r="M42" s="184">
        <f t="shared" si="2"/>
        <v>0.99140757459286732</v>
      </c>
      <c r="O42" s="184">
        <f>BY_Demands_Drivers!BH11</f>
        <v>1.0628225269999805</v>
      </c>
    </row>
    <row r="43" spans="3:15">
      <c r="C43" s="206" t="str">
        <f t="shared" si="0"/>
        <v>Demand</v>
      </c>
      <c r="D43" s="23">
        <f>$L$43</f>
        <v>2050</v>
      </c>
      <c r="E43" s="23" t="s">
        <v>3</v>
      </c>
      <c r="F43" s="23" t="str">
        <f t="shared" si="1"/>
        <v>IRDMT</v>
      </c>
      <c r="G43" s="44">
        <f>BY_Demands_Drivers!$F$46*$M$43</f>
        <v>11.254234568130544</v>
      </c>
      <c r="H43" s="44">
        <f>BY_Demands_Drivers!$G$46*$M$43</f>
        <v>56.271172840653016</v>
      </c>
      <c r="I43" s="44">
        <f>BY_Demands_Drivers!$H$46*$M$43</f>
        <v>50.644055556587652</v>
      </c>
      <c r="J43" s="44">
        <f>BY_Demands_Drivers!$I$46*$M$43</f>
        <v>28.135586420326462</v>
      </c>
      <c r="L43" s="18">
        <f>BY_Demands_Drivers!BI4</f>
        <v>2050</v>
      </c>
      <c r="M43" s="184">
        <f t="shared" si="2"/>
        <v>0.99165456203048374</v>
      </c>
      <c r="O43" s="184">
        <f>BY_Demands_Drivers!BI11</f>
        <v>1.063087305905561</v>
      </c>
    </row>
    <row r="44" spans="3:15">
      <c r="C44" s="206" t="str">
        <f t="shared" si="0"/>
        <v>\I:</v>
      </c>
      <c r="D44">
        <f>$L$4</f>
        <v>2011</v>
      </c>
      <c r="E44" t="s">
        <v>3</v>
      </c>
      <c r="F44" t="str">
        <f>BY_Demands_Drivers!$J$47</f>
        <v>IRDHT</v>
      </c>
      <c r="G44" s="26">
        <f>BY_Demands_Drivers!$F$47*$M$4</f>
        <v>0</v>
      </c>
      <c r="H44" s="26">
        <f>BY_Demands_Drivers!$G$47*$M$4</f>
        <v>0</v>
      </c>
      <c r="I44" s="26">
        <f>BY_Demands_Drivers!$H$47*$M$4</f>
        <v>0</v>
      </c>
      <c r="J44" s="26">
        <f>BY_Demands_Drivers!$I$47*$M$4</f>
        <v>0</v>
      </c>
      <c r="O44" s="184">
        <f>BY_Demands_Drivers!BJ11</f>
        <v>0</v>
      </c>
    </row>
    <row r="45" spans="3:15">
      <c r="C45" s="206" t="str">
        <f t="shared" si="0"/>
        <v>\I:</v>
      </c>
      <c r="D45">
        <f>$L$5</f>
        <v>2012</v>
      </c>
      <c r="E45" t="s">
        <v>3</v>
      </c>
      <c r="F45" t="str">
        <f>$F$44</f>
        <v>IRDHT</v>
      </c>
      <c r="G45" s="26">
        <f>BY_Demands_Drivers!$F$47*$M$5</f>
        <v>0</v>
      </c>
      <c r="H45" s="26">
        <f>BY_Demands_Drivers!$G$47*$M$5</f>
        <v>0</v>
      </c>
      <c r="I45" s="26">
        <f>BY_Demands_Drivers!$H$47*$M$5</f>
        <v>0</v>
      </c>
      <c r="J45" s="26">
        <f>BY_Demands_Drivers!$I$47*$M$5</f>
        <v>0</v>
      </c>
      <c r="O45" s="184">
        <f>BY_Demands_Drivers!BK11</f>
        <v>0</v>
      </c>
    </row>
    <row r="46" spans="3:15">
      <c r="C46" s="206" t="str">
        <f t="shared" si="0"/>
        <v>\I:</v>
      </c>
      <c r="D46">
        <f>$L$6</f>
        <v>2013</v>
      </c>
      <c r="E46" t="s">
        <v>3</v>
      </c>
      <c r="F46" t="str">
        <f t="shared" ref="F46:F83" si="3">$F$44</f>
        <v>IRDHT</v>
      </c>
      <c r="G46" s="26">
        <f>BY_Demands_Drivers!$F$47*$M$6</f>
        <v>0</v>
      </c>
      <c r="H46" s="26">
        <f>BY_Demands_Drivers!$G$47*$M$6</f>
        <v>0</v>
      </c>
      <c r="I46" s="26">
        <f>BY_Demands_Drivers!$H$47*$M$6</f>
        <v>0</v>
      </c>
      <c r="J46" s="26">
        <f>BY_Demands_Drivers!$I$47*$M$6</f>
        <v>0</v>
      </c>
    </row>
    <row r="47" spans="3:15">
      <c r="C47" s="206" t="str">
        <f t="shared" si="0"/>
        <v>\I:</v>
      </c>
      <c r="D47">
        <f>$L$7</f>
        <v>2014</v>
      </c>
      <c r="E47" t="s">
        <v>3</v>
      </c>
      <c r="F47" t="str">
        <f t="shared" si="3"/>
        <v>IRDHT</v>
      </c>
      <c r="G47" s="26">
        <f>BY_Demands_Drivers!$F$47*$M$7</f>
        <v>0</v>
      </c>
      <c r="H47" s="26">
        <f>BY_Demands_Drivers!$G$47*$M$7</f>
        <v>0</v>
      </c>
      <c r="I47" s="26">
        <f>BY_Demands_Drivers!$H$47*$M$7</f>
        <v>0</v>
      </c>
      <c r="J47" s="26">
        <f>BY_Demands_Drivers!$I$47*$M$7</f>
        <v>0</v>
      </c>
    </row>
    <row r="48" spans="3:15">
      <c r="C48" s="206" t="str">
        <f t="shared" si="0"/>
        <v>\I:</v>
      </c>
      <c r="D48">
        <f>$L$8</f>
        <v>2015</v>
      </c>
      <c r="E48" t="s">
        <v>3</v>
      </c>
      <c r="F48" t="str">
        <f t="shared" si="3"/>
        <v>IRDHT</v>
      </c>
      <c r="G48" s="26">
        <f>BY_Demands_Drivers!$F$47*$M$8</f>
        <v>0</v>
      </c>
      <c r="H48" s="26">
        <f>BY_Demands_Drivers!$G$47*$M$8</f>
        <v>0</v>
      </c>
      <c r="I48" s="26">
        <f>BY_Demands_Drivers!$H$47*$M$8</f>
        <v>0</v>
      </c>
      <c r="J48" s="26">
        <f>BY_Demands_Drivers!$I$47*$M$8</f>
        <v>0</v>
      </c>
    </row>
    <row r="49" spans="3:10">
      <c r="C49" s="206" t="str">
        <f t="shared" si="0"/>
        <v>\I:</v>
      </c>
      <c r="D49">
        <f>$L$9</f>
        <v>2016</v>
      </c>
      <c r="E49" t="s">
        <v>3</v>
      </c>
      <c r="F49" t="str">
        <f t="shared" si="3"/>
        <v>IRDHT</v>
      </c>
      <c r="G49" s="26">
        <f>BY_Demands_Drivers!$F$47*$M$9</f>
        <v>0</v>
      </c>
      <c r="H49" s="26">
        <f>BY_Demands_Drivers!$G$47*$M$9</f>
        <v>0</v>
      </c>
      <c r="I49" s="26">
        <f>BY_Demands_Drivers!$H$47*$M$9</f>
        <v>0</v>
      </c>
      <c r="J49" s="26">
        <f>BY_Demands_Drivers!$I$47*$M$9</f>
        <v>0</v>
      </c>
    </row>
    <row r="50" spans="3:10">
      <c r="C50" s="206" t="str">
        <f t="shared" si="0"/>
        <v>\I:</v>
      </c>
      <c r="D50">
        <f>$L$10</f>
        <v>2017</v>
      </c>
      <c r="E50" t="s">
        <v>3</v>
      </c>
      <c r="F50" t="str">
        <f t="shared" si="3"/>
        <v>IRDHT</v>
      </c>
      <c r="G50" s="26">
        <f>BY_Demands_Drivers!$F$47*$M$10</f>
        <v>0</v>
      </c>
      <c r="H50" s="26">
        <f>BY_Demands_Drivers!$G$47*$M$10</f>
        <v>0</v>
      </c>
      <c r="I50" s="26">
        <f>BY_Demands_Drivers!$H$47*$M$10</f>
        <v>0</v>
      </c>
      <c r="J50" s="26">
        <f>BY_Demands_Drivers!$I$47*$M$10</f>
        <v>0</v>
      </c>
    </row>
    <row r="51" spans="3:10">
      <c r="C51" s="206" t="str">
        <f t="shared" si="0"/>
        <v>\I:</v>
      </c>
      <c r="D51">
        <f>$L$11</f>
        <v>2018</v>
      </c>
      <c r="E51" t="s">
        <v>3</v>
      </c>
      <c r="F51" t="str">
        <f t="shared" si="3"/>
        <v>IRDHT</v>
      </c>
      <c r="G51" s="26">
        <f>BY_Demands_Drivers!$F$47*$M$11</f>
        <v>0</v>
      </c>
      <c r="H51" s="26">
        <f>BY_Demands_Drivers!$G$47*$M$11</f>
        <v>0</v>
      </c>
      <c r="I51" s="26">
        <f>BY_Demands_Drivers!$H$47*$M$11</f>
        <v>0</v>
      </c>
      <c r="J51" s="26">
        <f>BY_Demands_Drivers!$I$47*$M$11</f>
        <v>0</v>
      </c>
    </row>
    <row r="52" spans="3:10">
      <c r="C52" s="206" t="str">
        <f t="shared" si="0"/>
        <v>\I:</v>
      </c>
      <c r="D52">
        <f>$L$12</f>
        <v>2019</v>
      </c>
      <c r="E52" t="s">
        <v>3</v>
      </c>
      <c r="F52" t="str">
        <f t="shared" si="3"/>
        <v>IRDHT</v>
      </c>
      <c r="G52" s="43">
        <f>BY_Demands_Drivers!$F$47*$M$12</f>
        <v>0</v>
      </c>
      <c r="H52" s="43">
        <f>BY_Demands_Drivers!$G$47*$M$12</f>
        <v>0</v>
      </c>
      <c r="I52" s="43">
        <f>BY_Demands_Drivers!$H$47*$M$12</f>
        <v>0</v>
      </c>
      <c r="J52" s="43">
        <f>BY_Demands_Drivers!$I$47*$M$12</f>
        <v>0</v>
      </c>
    </row>
    <row r="53" spans="3:10">
      <c r="C53" s="206" t="str">
        <f t="shared" si="0"/>
        <v>\I:</v>
      </c>
      <c r="D53">
        <f>$L$13</f>
        <v>2020</v>
      </c>
      <c r="E53" t="s">
        <v>3</v>
      </c>
      <c r="F53" t="str">
        <f t="shared" si="3"/>
        <v>IRDHT</v>
      </c>
      <c r="G53" s="43">
        <f>BY_Demands_Drivers!$F$47*$M$13</f>
        <v>0</v>
      </c>
      <c r="H53" s="43">
        <f>BY_Demands_Drivers!$G$47*$M$13</f>
        <v>0</v>
      </c>
      <c r="I53" s="43">
        <f>BY_Demands_Drivers!$H$47*$M$13</f>
        <v>0</v>
      </c>
      <c r="J53" s="43">
        <f>BY_Demands_Drivers!$I$47*$M$13</f>
        <v>0</v>
      </c>
    </row>
    <row r="54" spans="3:10">
      <c r="C54" s="206" t="str">
        <f t="shared" si="0"/>
        <v>\I:</v>
      </c>
      <c r="D54">
        <f>$L$14</f>
        <v>2021</v>
      </c>
      <c r="E54" t="s">
        <v>3</v>
      </c>
      <c r="F54" t="str">
        <f t="shared" si="3"/>
        <v>IRDHT</v>
      </c>
      <c r="G54" s="43">
        <f>BY_Demands_Drivers!$F$47*$M$14</f>
        <v>0</v>
      </c>
      <c r="H54" s="43">
        <f>BY_Demands_Drivers!$G$47*$M$14</f>
        <v>0</v>
      </c>
      <c r="I54" s="43">
        <f>BY_Demands_Drivers!$H$47*$M$14</f>
        <v>0</v>
      </c>
      <c r="J54" s="43">
        <f>BY_Demands_Drivers!$I$47*$M$14</f>
        <v>0</v>
      </c>
    </row>
    <row r="55" spans="3:10">
      <c r="C55" s="206" t="str">
        <f t="shared" si="0"/>
        <v>\I:</v>
      </c>
      <c r="D55">
        <f>$L$15</f>
        <v>2022</v>
      </c>
      <c r="E55" t="s">
        <v>3</v>
      </c>
      <c r="F55" t="str">
        <f t="shared" si="3"/>
        <v>IRDHT</v>
      </c>
      <c r="G55" s="43">
        <f>BY_Demands_Drivers!$F$47*$M$15</f>
        <v>0</v>
      </c>
      <c r="H55" s="43">
        <f>BY_Demands_Drivers!$G$47*$M$15</f>
        <v>0</v>
      </c>
      <c r="I55" s="43">
        <f>BY_Demands_Drivers!$H$47*$M$15</f>
        <v>0</v>
      </c>
      <c r="J55" s="43">
        <f>BY_Demands_Drivers!$I$47*$M$15</f>
        <v>0</v>
      </c>
    </row>
    <row r="56" spans="3:10">
      <c r="C56" s="206" t="str">
        <f t="shared" si="0"/>
        <v>\I:</v>
      </c>
      <c r="D56">
        <f>$L$16</f>
        <v>2023</v>
      </c>
      <c r="E56" t="s">
        <v>3</v>
      </c>
      <c r="F56" t="str">
        <f t="shared" si="3"/>
        <v>IRDHT</v>
      </c>
      <c r="G56" s="43">
        <f>BY_Demands_Drivers!$F$47*$M$16</f>
        <v>0</v>
      </c>
      <c r="H56" s="43">
        <f>BY_Demands_Drivers!$G$47*$M$16</f>
        <v>0</v>
      </c>
      <c r="I56" s="43">
        <f>BY_Demands_Drivers!$H$47*$M$16</f>
        <v>0</v>
      </c>
      <c r="J56" s="43">
        <f>BY_Demands_Drivers!$I$47*$M$16</f>
        <v>0</v>
      </c>
    </row>
    <row r="57" spans="3:10">
      <c r="C57" s="206" t="str">
        <f t="shared" si="0"/>
        <v>\I:</v>
      </c>
      <c r="D57">
        <f>$L$17</f>
        <v>2024</v>
      </c>
      <c r="E57" t="s">
        <v>3</v>
      </c>
      <c r="F57" t="str">
        <f t="shared" si="3"/>
        <v>IRDHT</v>
      </c>
      <c r="G57" s="26">
        <f>BY_Demands_Drivers!$F$47*$M$17</f>
        <v>0</v>
      </c>
      <c r="H57" s="26">
        <f>BY_Demands_Drivers!$G$47*$M$17</f>
        <v>0</v>
      </c>
      <c r="I57" s="26">
        <f>BY_Demands_Drivers!$H$47*$M$17</f>
        <v>0</v>
      </c>
      <c r="J57" s="26">
        <f>BY_Demands_Drivers!$I$47*$M$17</f>
        <v>0</v>
      </c>
    </row>
    <row r="58" spans="3:10">
      <c r="C58" s="206" t="str">
        <f t="shared" si="0"/>
        <v>\I:</v>
      </c>
      <c r="D58">
        <f>$L$18</f>
        <v>2025</v>
      </c>
      <c r="E58" t="s">
        <v>3</v>
      </c>
      <c r="F58" t="str">
        <f t="shared" si="3"/>
        <v>IRDHT</v>
      </c>
      <c r="G58" s="26">
        <f>BY_Demands_Drivers!$F$47*$M$18</f>
        <v>0</v>
      </c>
      <c r="H58" s="26">
        <f>BY_Demands_Drivers!$G$47*$M$18</f>
        <v>0</v>
      </c>
      <c r="I58" s="26">
        <f>BY_Demands_Drivers!$H$47*$M$18</f>
        <v>0</v>
      </c>
      <c r="J58" s="26">
        <f>BY_Demands_Drivers!$I$47*$M$18</f>
        <v>0</v>
      </c>
    </row>
    <row r="59" spans="3:10">
      <c r="C59" s="206" t="str">
        <f t="shared" si="0"/>
        <v>\I:</v>
      </c>
      <c r="D59">
        <f>$L$19</f>
        <v>2026</v>
      </c>
      <c r="E59" t="s">
        <v>3</v>
      </c>
      <c r="F59" t="str">
        <f t="shared" si="3"/>
        <v>IRDHT</v>
      </c>
      <c r="G59" s="26">
        <f>BY_Demands_Drivers!$F$47*$M$19</f>
        <v>0</v>
      </c>
      <c r="H59" s="26">
        <f>BY_Demands_Drivers!$G$47*$M$19</f>
        <v>0</v>
      </c>
      <c r="I59" s="26">
        <f>BY_Demands_Drivers!$H$47*$M$19</f>
        <v>0</v>
      </c>
      <c r="J59" s="26">
        <f>BY_Demands_Drivers!$I$47*$M$19</f>
        <v>0</v>
      </c>
    </row>
    <row r="60" spans="3:10">
      <c r="C60" s="206" t="str">
        <f t="shared" si="0"/>
        <v>\I:</v>
      </c>
      <c r="D60">
        <f>$L$20</f>
        <v>2027</v>
      </c>
      <c r="E60" t="s">
        <v>3</v>
      </c>
      <c r="F60" t="str">
        <f t="shared" si="3"/>
        <v>IRDHT</v>
      </c>
      <c r="G60" s="26">
        <f>BY_Demands_Drivers!$F$47*$M$20</f>
        <v>0</v>
      </c>
      <c r="H60" s="26">
        <f>BY_Demands_Drivers!$G$47*$M$20</f>
        <v>0</v>
      </c>
      <c r="I60" s="26">
        <f>BY_Demands_Drivers!$H$47*$M$20</f>
        <v>0</v>
      </c>
      <c r="J60" s="26">
        <f>BY_Demands_Drivers!$I$47*$M$20</f>
        <v>0</v>
      </c>
    </row>
    <row r="61" spans="3:10">
      <c r="C61" s="206" t="str">
        <f t="shared" si="0"/>
        <v>\I:</v>
      </c>
      <c r="D61">
        <f>$L$21</f>
        <v>2028</v>
      </c>
      <c r="E61" t="s">
        <v>3</v>
      </c>
      <c r="F61" t="str">
        <f t="shared" si="3"/>
        <v>IRDHT</v>
      </c>
      <c r="G61" s="26">
        <f>BY_Demands_Drivers!$F$47*$M$21</f>
        <v>0</v>
      </c>
      <c r="H61" s="26">
        <f>BY_Demands_Drivers!$G$47*$M$21</f>
        <v>0</v>
      </c>
      <c r="I61" s="26">
        <f>BY_Demands_Drivers!$H$47*$M$21</f>
        <v>0</v>
      </c>
      <c r="J61" s="26">
        <f>BY_Demands_Drivers!$I$47*$M$21</f>
        <v>0</v>
      </c>
    </row>
    <row r="62" spans="3:10">
      <c r="C62" s="206" t="str">
        <f t="shared" si="0"/>
        <v>\I:</v>
      </c>
      <c r="D62">
        <f>$L$22</f>
        <v>2029</v>
      </c>
      <c r="E62" t="s">
        <v>3</v>
      </c>
      <c r="F62" t="str">
        <f t="shared" si="3"/>
        <v>IRDHT</v>
      </c>
      <c r="G62" s="26">
        <f>BY_Demands_Drivers!$F$47*$M$22</f>
        <v>0</v>
      </c>
      <c r="H62" s="26">
        <f>BY_Demands_Drivers!$G$47*$M$22</f>
        <v>0</v>
      </c>
      <c r="I62" s="26">
        <f>BY_Demands_Drivers!$H$47*$M$22</f>
        <v>0</v>
      </c>
      <c r="J62" s="26">
        <f>BY_Demands_Drivers!$I$47*$M$22</f>
        <v>0</v>
      </c>
    </row>
    <row r="63" spans="3:10">
      <c r="C63" s="206" t="str">
        <f t="shared" si="0"/>
        <v>\I:</v>
      </c>
      <c r="D63">
        <f>$L$23</f>
        <v>2030</v>
      </c>
      <c r="E63" t="s">
        <v>3</v>
      </c>
      <c r="F63" t="str">
        <f t="shared" si="3"/>
        <v>IRDHT</v>
      </c>
      <c r="G63" s="26">
        <f>BY_Demands_Drivers!$F$47*$M$23</f>
        <v>0</v>
      </c>
      <c r="H63" s="26">
        <f>BY_Demands_Drivers!$G$47*$M$23</f>
        <v>0</v>
      </c>
      <c r="I63" s="26">
        <f>BY_Demands_Drivers!$H$47*$M$23</f>
        <v>0</v>
      </c>
      <c r="J63" s="26">
        <f>BY_Demands_Drivers!$I$47*$M$23</f>
        <v>0</v>
      </c>
    </row>
    <row r="64" spans="3:10">
      <c r="C64" s="206" t="str">
        <f t="shared" si="0"/>
        <v>\I:</v>
      </c>
      <c r="D64">
        <f>$L$24</f>
        <v>2031</v>
      </c>
      <c r="E64" t="s">
        <v>3</v>
      </c>
      <c r="F64" t="str">
        <f t="shared" si="3"/>
        <v>IRDHT</v>
      </c>
      <c r="G64" s="26">
        <f>BY_Demands_Drivers!$F$47*$M$24</f>
        <v>0</v>
      </c>
      <c r="H64" s="26">
        <f>BY_Demands_Drivers!$G$47*$M$24</f>
        <v>0</v>
      </c>
      <c r="I64" s="26">
        <f>BY_Demands_Drivers!$H$47*$M$24</f>
        <v>0</v>
      </c>
      <c r="J64" s="26">
        <f>BY_Demands_Drivers!$I$47*$M$24</f>
        <v>0</v>
      </c>
    </row>
    <row r="65" spans="3:10">
      <c r="C65" s="206" t="str">
        <f t="shared" si="0"/>
        <v>\I:</v>
      </c>
      <c r="D65">
        <f>$L$25</f>
        <v>2032</v>
      </c>
      <c r="E65" t="s">
        <v>3</v>
      </c>
      <c r="F65" t="str">
        <f t="shared" si="3"/>
        <v>IRDHT</v>
      </c>
      <c r="G65" s="26">
        <f>BY_Demands_Drivers!$F$47*$M$25</f>
        <v>0</v>
      </c>
      <c r="H65" s="26">
        <f>BY_Demands_Drivers!$G$47*$M$25</f>
        <v>0</v>
      </c>
      <c r="I65" s="26">
        <f>BY_Demands_Drivers!$H$47*$M$25</f>
        <v>0</v>
      </c>
      <c r="J65" s="26">
        <f>BY_Demands_Drivers!$I$47*$M$25</f>
        <v>0</v>
      </c>
    </row>
    <row r="66" spans="3:10">
      <c r="C66" s="206" t="str">
        <f t="shared" si="0"/>
        <v>\I:</v>
      </c>
      <c r="D66">
        <f>$L$26</f>
        <v>2033</v>
      </c>
      <c r="E66" t="s">
        <v>3</v>
      </c>
      <c r="F66" t="str">
        <f t="shared" si="3"/>
        <v>IRDHT</v>
      </c>
      <c r="G66" s="26">
        <f>BY_Demands_Drivers!$F$47*$M$26</f>
        <v>0</v>
      </c>
      <c r="H66" s="26">
        <f>BY_Demands_Drivers!$G$47*$M$26</f>
        <v>0</v>
      </c>
      <c r="I66" s="26">
        <f>BY_Demands_Drivers!$H$47*$M$26</f>
        <v>0</v>
      </c>
      <c r="J66" s="26">
        <f>BY_Demands_Drivers!$I$47*$M$26</f>
        <v>0</v>
      </c>
    </row>
    <row r="67" spans="3:10">
      <c r="C67" s="206" t="str">
        <f t="shared" si="0"/>
        <v>\I:</v>
      </c>
      <c r="D67">
        <f>$L$27</f>
        <v>2034</v>
      </c>
      <c r="E67" t="s">
        <v>3</v>
      </c>
      <c r="F67" t="str">
        <f t="shared" si="3"/>
        <v>IRDHT</v>
      </c>
      <c r="G67" s="26">
        <f>BY_Demands_Drivers!$F$47*$M$27</f>
        <v>0</v>
      </c>
      <c r="H67" s="26">
        <f>BY_Demands_Drivers!$G$47*$M$27</f>
        <v>0</v>
      </c>
      <c r="I67" s="26">
        <f>BY_Demands_Drivers!$H$47*$M$27</f>
        <v>0</v>
      </c>
      <c r="J67" s="26">
        <f>BY_Demands_Drivers!$I$47*$M$27</f>
        <v>0</v>
      </c>
    </row>
    <row r="68" spans="3:10">
      <c r="C68" s="206" t="str">
        <f t="shared" si="0"/>
        <v>\I:</v>
      </c>
      <c r="D68">
        <f>$L$28</f>
        <v>2035</v>
      </c>
      <c r="E68" t="s">
        <v>3</v>
      </c>
      <c r="F68" t="str">
        <f t="shared" si="3"/>
        <v>IRDHT</v>
      </c>
      <c r="G68" s="26">
        <f>BY_Demands_Drivers!$F$47*$M$28</f>
        <v>0</v>
      </c>
      <c r="H68" s="26">
        <f>BY_Demands_Drivers!$G$47*$M$28</f>
        <v>0</v>
      </c>
      <c r="I68" s="26">
        <f>BY_Demands_Drivers!$H$47*$M$28</f>
        <v>0</v>
      </c>
      <c r="J68" s="26">
        <f>BY_Demands_Drivers!$I$47*$M$28</f>
        <v>0</v>
      </c>
    </row>
    <row r="69" spans="3:10">
      <c r="C69" s="206" t="str">
        <f t="shared" ref="C69:C132" si="4">IF(SUM(G69:J69)&gt;0,"Demand","\I:")</f>
        <v>\I:</v>
      </c>
      <c r="D69">
        <f>$L$29</f>
        <v>2036</v>
      </c>
      <c r="E69" t="s">
        <v>3</v>
      </c>
      <c r="F69" t="str">
        <f t="shared" si="3"/>
        <v>IRDHT</v>
      </c>
      <c r="G69" s="26">
        <f>BY_Demands_Drivers!$F$47*$M$29</f>
        <v>0</v>
      </c>
      <c r="H69" s="26">
        <f>BY_Demands_Drivers!$G$47*$M$29</f>
        <v>0</v>
      </c>
      <c r="I69" s="26">
        <f>BY_Demands_Drivers!$H$47*$M$29</f>
        <v>0</v>
      </c>
      <c r="J69" s="26">
        <f>BY_Demands_Drivers!$I$47*$M$29</f>
        <v>0</v>
      </c>
    </row>
    <row r="70" spans="3:10">
      <c r="C70" s="206" t="str">
        <f t="shared" si="4"/>
        <v>\I:</v>
      </c>
      <c r="D70">
        <f>$L$30</f>
        <v>2037</v>
      </c>
      <c r="E70" t="s">
        <v>3</v>
      </c>
      <c r="F70" t="str">
        <f t="shared" si="3"/>
        <v>IRDHT</v>
      </c>
      <c r="G70" s="26">
        <f>BY_Demands_Drivers!$F$47*$M$30</f>
        <v>0</v>
      </c>
      <c r="H70" s="26">
        <f>BY_Demands_Drivers!$G$47*$M$30</f>
        <v>0</v>
      </c>
      <c r="I70" s="26">
        <f>BY_Demands_Drivers!$H$47*$M$30</f>
        <v>0</v>
      </c>
      <c r="J70" s="26">
        <f>BY_Demands_Drivers!$I$47*$M$30</f>
        <v>0</v>
      </c>
    </row>
    <row r="71" spans="3:10">
      <c r="C71" s="206" t="str">
        <f t="shared" si="4"/>
        <v>\I:</v>
      </c>
      <c r="D71">
        <f>$L$31</f>
        <v>2038</v>
      </c>
      <c r="E71" t="s">
        <v>3</v>
      </c>
      <c r="F71" t="str">
        <f t="shared" si="3"/>
        <v>IRDHT</v>
      </c>
      <c r="G71" s="26">
        <f>BY_Demands_Drivers!$F$47*$M$31</f>
        <v>0</v>
      </c>
      <c r="H71" s="26">
        <f>BY_Demands_Drivers!$G$47*$M$31</f>
        <v>0</v>
      </c>
      <c r="I71" s="26">
        <f>BY_Demands_Drivers!$H$47*$M$31</f>
        <v>0</v>
      </c>
      <c r="J71" s="26">
        <f>BY_Demands_Drivers!$I$47*$M$31</f>
        <v>0</v>
      </c>
    </row>
    <row r="72" spans="3:10">
      <c r="C72" s="206" t="str">
        <f t="shared" si="4"/>
        <v>\I:</v>
      </c>
      <c r="D72">
        <f>$L$32</f>
        <v>2039</v>
      </c>
      <c r="E72" t="s">
        <v>3</v>
      </c>
      <c r="F72" t="str">
        <f t="shared" si="3"/>
        <v>IRDHT</v>
      </c>
      <c r="G72" s="26">
        <f>BY_Demands_Drivers!$F$47*$M$32</f>
        <v>0</v>
      </c>
      <c r="H72" s="26">
        <f>BY_Demands_Drivers!$G$47*$M$32</f>
        <v>0</v>
      </c>
      <c r="I72" s="26">
        <f>BY_Demands_Drivers!$H$47*$M$32</f>
        <v>0</v>
      </c>
      <c r="J72" s="26">
        <f>BY_Demands_Drivers!$I$47*$M$32</f>
        <v>0</v>
      </c>
    </row>
    <row r="73" spans="3:10">
      <c r="C73" s="206" t="str">
        <f t="shared" si="4"/>
        <v>\I:</v>
      </c>
      <c r="D73">
        <f>$L$33</f>
        <v>2040</v>
      </c>
      <c r="E73" t="s">
        <v>3</v>
      </c>
      <c r="F73" t="str">
        <f t="shared" si="3"/>
        <v>IRDHT</v>
      </c>
      <c r="G73" s="26">
        <f>BY_Demands_Drivers!$F$47*$M$33</f>
        <v>0</v>
      </c>
      <c r="H73" s="26">
        <f>BY_Demands_Drivers!$G$47*$M$33</f>
        <v>0</v>
      </c>
      <c r="I73" s="26">
        <f>BY_Demands_Drivers!$H$47*$M$33</f>
        <v>0</v>
      </c>
      <c r="J73" s="26">
        <f>BY_Demands_Drivers!$I$47*$M$33</f>
        <v>0</v>
      </c>
    </row>
    <row r="74" spans="3:10">
      <c r="C74" s="206" t="str">
        <f t="shared" si="4"/>
        <v>\I:</v>
      </c>
      <c r="D74">
        <f>$L$34</f>
        <v>2041</v>
      </c>
      <c r="E74" t="s">
        <v>3</v>
      </c>
      <c r="F74" t="str">
        <f t="shared" si="3"/>
        <v>IRDHT</v>
      </c>
      <c r="G74" s="26">
        <f>BY_Demands_Drivers!$F$47*$M$34</f>
        <v>0</v>
      </c>
      <c r="H74" s="26">
        <f>BY_Demands_Drivers!$G$47*$M$34</f>
        <v>0</v>
      </c>
      <c r="I74" s="26">
        <f>BY_Demands_Drivers!$H$47*$M$34</f>
        <v>0</v>
      </c>
      <c r="J74" s="26">
        <f>BY_Demands_Drivers!$I$47*$M$34</f>
        <v>0</v>
      </c>
    </row>
    <row r="75" spans="3:10">
      <c r="C75" s="206" t="str">
        <f t="shared" si="4"/>
        <v>\I:</v>
      </c>
      <c r="D75">
        <f>$L$35</f>
        <v>2042</v>
      </c>
      <c r="E75" t="s">
        <v>3</v>
      </c>
      <c r="F75" t="str">
        <f t="shared" si="3"/>
        <v>IRDHT</v>
      </c>
      <c r="G75" s="26">
        <f>BY_Demands_Drivers!$F$47*$M$35</f>
        <v>0</v>
      </c>
      <c r="H75" s="26">
        <f>BY_Demands_Drivers!$G$47*$M$35</f>
        <v>0</v>
      </c>
      <c r="I75" s="26">
        <f>BY_Demands_Drivers!$H$47*$M$35</f>
        <v>0</v>
      </c>
      <c r="J75" s="26">
        <f>BY_Demands_Drivers!$I$47*$M$35</f>
        <v>0</v>
      </c>
    </row>
    <row r="76" spans="3:10">
      <c r="C76" s="206" t="str">
        <f t="shared" si="4"/>
        <v>\I:</v>
      </c>
      <c r="D76">
        <f>$L$36</f>
        <v>2043</v>
      </c>
      <c r="E76" t="s">
        <v>3</v>
      </c>
      <c r="F76" t="str">
        <f t="shared" si="3"/>
        <v>IRDHT</v>
      </c>
      <c r="G76" s="26">
        <f>BY_Demands_Drivers!$F$47*$M$36</f>
        <v>0</v>
      </c>
      <c r="H76" s="26">
        <f>BY_Demands_Drivers!$G$47*$M$36</f>
        <v>0</v>
      </c>
      <c r="I76" s="26">
        <f>BY_Demands_Drivers!$H$47*$M$36</f>
        <v>0</v>
      </c>
      <c r="J76" s="26">
        <f>BY_Demands_Drivers!$I$47*$M$36</f>
        <v>0</v>
      </c>
    </row>
    <row r="77" spans="3:10">
      <c r="C77" s="206" t="str">
        <f t="shared" si="4"/>
        <v>\I:</v>
      </c>
      <c r="D77">
        <f>$L$37</f>
        <v>2044</v>
      </c>
      <c r="E77" t="s">
        <v>3</v>
      </c>
      <c r="F77" t="str">
        <f t="shared" si="3"/>
        <v>IRDHT</v>
      </c>
      <c r="G77" s="26">
        <f>BY_Demands_Drivers!$F$47*$M$37</f>
        <v>0</v>
      </c>
      <c r="H77" s="26">
        <f>BY_Demands_Drivers!$G$47*$M$37</f>
        <v>0</v>
      </c>
      <c r="I77" s="26">
        <f>BY_Demands_Drivers!$H$47*$M$37</f>
        <v>0</v>
      </c>
      <c r="J77" s="26">
        <f>BY_Demands_Drivers!$I$47*$M$37</f>
        <v>0</v>
      </c>
    </row>
    <row r="78" spans="3:10">
      <c r="C78" s="206" t="str">
        <f t="shared" si="4"/>
        <v>\I:</v>
      </c>
      <c r="D78">
        <f>$L$38</f>
        <v>2045</v>
      </c>
      <c r="E78" t="s">
        <v>3</v>
      </c>
      <c r="F78" t="str">
        <f t="shared" si="3"/>
        <v>IRDHT</v>
      </c>
      <c r="G78" s="26">
        <f>BY_Demands_Drivers!$F$47*$M$38</f>
        <v>0</v>
      </c>
      <c r="H78" s="26">
        <f>BY_Demands_Drivers!$G$47*$M$38</f>
        <v>0</v>
      </c>
      <c r="I78" s="26">
        <f>BY_Demands_Drivers!$H$47*$M$38</f>
        <v>0</v>
      </c>
      <c r="J78" s="26">
        <f>BY_Demands_Drivers!$I$47*$M$38</f>
        <v>0</v>
      </c>
    </row>
    <row r="79" spans="3:10">
      <c r="C79" s="206" t="str">
        <f t="shared" si="4"/>
        <v>\I:</v>
      </c>
      <c r="D79">
        <f>$L$39</f>
        <v>2046</v>
      </c>
      <c r="E79" t="s">
        <v>3</v>
      </c>
      <c r="F79" t="str">
        <f t="shared" si="3"/>
        <v>IRDHT</v>
      </c>
      <c r="G79" s="26">
        <f>BY_Demands_Drivers!$F$47*$M$39</f>
        <v>0</v>
      </c>
      <c r="H79" s="26">
        <f>BY_Demands_Drivers!$G$47*$M$39</f>
        <v>0</v>
      </c>
      <c r="I79" s="26">
        <f>BY_Demands_Drivers!$H$47*$M$39</f>
        <v>0</v>
      </c>
      <c r="J79" s="26">
        <f>BY_Demands_Drivers!$I$47*$M$39</f>
        <v>0</v>
      </c>
    </row>
    <row r="80" spans="3:10">
      <c r="C80" s="206" t="str">
        <f t="shared" si="4"/>
        <v>\I:</v>
      </c>
      <c r="D80">
        <f>$L$40</f>
        <v>2047</v>
      </c>
      <c r="E80" t="s">
        <v>3</v>
      </c>
      <c r="F80" t="str">
        <f t="shared" si="3"/>
        <v>IRDHT</v>
      </c>
      <c r="G80" s="26">
        <f>BY_Demands_Drivers!$F$47*$M$40</f>
        <v>0</v>
      </c>
      <c r="H80" s="26">
        <f>BY_Demands_Drivers!$G$47*$M$40</f>
        <v>0</v>
      </c>
      <c r="I80" s="26">
        <f>BY_Demands_Drivers!$H$47*$M$40</f>
        <v>0</v>
      </c>
      <c r="J80" s="26">
        <f>BY_Demands_Drivers!$I$47*$M$40</f>
        <v>0</v>
      </c>
    </row>
    <row r="81" spans="3:10">
      <c r="C81" s="206" t="str">
        <f t="shared" si="4"/>
        <v>\I:</v>
      </c>
      <c r="D81">
        <f>$L$41</f>
        <v>2048</v>
      </c>
      <c r="E81" t="s">
        <v>3</v>
      </c>
      <c r="F81" t="str">
        <f t="shared" si="3"/>
        <v>IRDHT</v>
      </c>
      <c r="G81" s="26">
        <f>BY_Demands_Drivers!$F$47*$M$41</f>
        <v>0</v>
      </c>
      <c r="H81" s="26">
        <f>BY_Demands_Drivers!$G$47*$M$41</f>
        <v>0</v>
      </c>
      <c r="I81" s="26">
        <f>BY_Demands_Drivers!$H$47*$M$41</f>
        <v>0</v>
      </c>
      <c r="J81" s="26">
        <f>BY_Demands_Drivers!$I$47*$M$41</f>
        <v>0</v>
      </c>
    </row>
    <row r="82" spans="3:10">
      <c r="C82" s="206" t="str">
        <f t="shared" si="4"/>
        <v>\I:</v>
      </c>
      <c r="D82">
        <f>$L$42</f>
        <v>2049</v>
      </c>
      <c r="E82" t="s">
        <v>3</v>
      </c>
      <c r="F82" t="str">
        <f t="shared" si="3"/>
        <v>IRDHT</v>
      </c>
      <c r="G82" s="26">
        <f>BY_Demands_Drivers!$F$47*$M$42</f>
        <v>0</v>
      </c>
      <c r="H82" s="26">
        <f>BY_Demands_Drivers!$G$47*$M$42</f>
        <v>0</v>
      </c>
      <c r="I82" s="26">
        <f>BY_Demands_Drivers!$H$47*$M$42</f>
        <v>0</v>
      </c>
      <c r="J82" s="26">
        <f>BY_Demands_Drivers!$I$47*$M$42</f>
        <v>0</v>
      </c>
    </row>
    <row r="83" spans="3:10">
      <c r="C83" s="206" t="str">
        <f t="shared" si="4"/>
        <v>\I:</v>
      </c>
      <c r="D83" s="23">
        <f>$L$43</f>
        <v>2050</v>
      </c>
      <c r="E83" s="23" t="s">
        <v>3</v>
      </c>
      <c r="F83" s="23" t="str">
        <f t="shared" si="3"/>
        <v>IRDHT</v>
      </c>
      <c r="G83" s="44">
        <f>BY_Demands_Drivers!$F$47*$M$43</f>
        <v>0</v>
      </c>
      <c r="H83" s="44">
        <f>BY_Demands_Drivers!$G$47*$M$43</f>
        <v>0</v>
      </c>
      <c r="I83" s="44">
        <f>BY_Demands_Drivers!$H$47*$M$43</f>
        <v>0</v>
      </c>
      <c r="J83" s="44">
        <f>BY_Demands_Drivers!$I$47*$M$43</f>
        <v>0</v>
      </c>
    </row>
    <row r="84" spans="3:10">
      <c r="C84" s="206" t="str">
        <f t="shared" si="4"/>
        <v>Demand</v>
      </c>
      <c r="D84">
        <f>$L$4</f>
        <v>2011</v>
      </c>
      <c r="E84" t="s">
        <v>3</v>
      </c>
      <c r="F84" t="str">
        <f>BY_Demands_Drivers!$J$48</f>
        <v>IRDRH</v>
      </c>
      <c r="G84" s="26">
        <f>BY_Demands_Drivers!$F$48*$M$4</f>
        <v>3.1342180234960319E-2</v>
      </c>
      <c r="H84" s="26">
        <f>BY_Demands_Drivers!$G$48*$M$4</f>
        <v>0.15671090117480208</v>
      </c>
      <c r="I84" s="26">
        <f>BY_Demands_Drivers!$H$48*$M$4</f>
        <v>0.14103981105732166</v>
      </c>
      <c r="J84" s="26">
        <f>BY_Demands_Drivers!$I$48*$M$4</f>
        <v>7.8355450587400843E-2</v>
      </c>
    </row>
    <row r="85" spans="3:10">
      <c r="C85" s="206" t="str">
        <f t="shared" si="4"/>
        <v>Demand</v>
      </c>
      <c r="D85">
        <f>$L$5</f>
        <v>2012</v>
      </c>
      <c r="E85" t="s">
        <v>3</v>
      </c>
      <c r="F85" t="str">
        <f>$F$84</f>
        <v>IRDRH</v>
      </c>
      <c r="G85" s="26">
        <f>BY_Demands_Drivers!$F$48*$M$5</f>
        <v>3.0973528097183133E-2</v>
      </c>
      <c r="H85" s="26">
        <f>BY_Demands_Drivers!$G$48*$M$5</f>
        <v>0.15486764048591617</v>
      </c>
      <c r="I85" s="26">
        <f>BY_Demands_Drivers!$H$48*$M$5</f>
        <v>0.13938087643732433</v>
      </c>
      <c r="J85" s="26">
        <f>BY_Demands_Drivers!$I$48*$M$5</f>
        <v>7.7433820242957876E-2</v>
      </c>
    </row>
    <row r="86" spans="3:10">
      <c r="C86" s="206" t="str">
        <f t="shared" si="4"/>
        <v>Demand</v>
      </c>
      <c r="D86">
        <f>$L$6</f>
        <v>2013</v>
      </c>
      <c r="E86" t="s">
        <v>3</v>
      </c>
      <c r="F86" t="str">
        <f t="shared" ref="F86:F123" si="5">$F$84</f>
        <v>IRDRH</v>
      </c>
      <c r="G86" s="26">
        <f>BY_Demands_Drivers!$F$48*$M$6</f>
        <v>3.0604875959405954E-2</v>
      </c>
      <c r="H86" s="26">
        <f>BY_Demands_Drivers!$G$48*$M$6</f>
        <v>0.15302437979703026</v>
      </c>
      <c r="I86" s="26">
        <f>BY_Demands_Drivers!$H$48*$M$6</f>
        <v>0.13772194181732703</v>
      </c>
      <c r="J86" s="26">
        <f>BY_Demands_Drivers!$I$48*$M$6</f>
        <v>7.6512189898514923E-2</v>
      </c>
    </row>
    <row r="87" spans="3:10">
      <c r="C87" s="206" t="str">
        <f t="shared" si="4"/>
        <v>Demand</v>
      </c>
      <c r="D87">
        <f>$L$7</f>
        <v>2014</v>
      </c>
      <c r="E87" t="s">
        <v>3</v>
      </c>
      <c r="F87" t="str">
        <f t="shared" si="5"/>
        <v>IRDRH</v>
      </c>
      <c r="G87" s="26">
        <f>BY_Demands_Drivers!$F$48*$M$7</f>
        <v>3.0236223821628772E-2</v>
      </c>
      <c r="H87" s="26">
        <f>BY_Demands_Drivers!$G$48*$M$7</f>
        <v>0.15118111910814433</v>
      </c>
      <c r="I87" s="26">
        <f>BY_Demands_Drivers!$H$48*$M$7</f>
        <v>0.13606300719732969</v>
      </c>
      <c r="J87" s="26">
        <f>BY_Demands_Drivers!$I$48*$M$7</f>
        <v>7.559055955407197E-2</v>
      </c>
    </row>
    <row r="88" spans="3:10">
      <c r="C88" s="206" t="str">
        <f t="shared" si="4"/>
        <v>Demand</v>
      </c>
      <c r="D88">
        <f>$L$8</f>
        <v>2015</v>
      </c>
      <c r="E88" t="s">
        <v>3</v>
      </c>
      <c r="F88" t="str">
        <f t="shared" si="5"/>
        <v>IRDRH</v>
      </c>
      <c r="G88" s="26">
        <f>BY_Demands_Drivers!$F$48*$M$8</f>
        <v>2.9867571683851589E-2</v>
      </c>
      <c r="H88" s="26">
        <f>BY_Demands_Drivers!$G$48*$M$8</f>
        <v>0.1493378584192584</v>
      </c>
      <c r="I88" s="26">
        <f>BY_Demands_Drivers!$H$48*$M$8</f>
        <v>0.13440407257733236</v>
      </c>
      <c r="J88" s="26">
        <f>BY_Demands_Drivers!$I$48*$M$8</f>
        <v>7.4668929209629004E-2</v>
      </c>
    </row>
    <row r="89" spans="3:10">
      <c r="C89" s="206" t="str">
        <f t="shared" si="4"/>
        <v>Demand</v>
      </c>
      <c r="D89">
        <f>$L$9</f>
        <v>2016</v>
      </c>
      <c r="E89" t="s">
        <v>3</v>
      </c>
      <c r="F89" t="str">
        <f t="shared" si="5"/>
        <v>IRDRH</v>
      </c>
      <c r="G89" s="26">
        <f>BY_Demands_Drivers!$F$48*$M$9</f>
        <v>2.9689868499079959E-2</v>
      </c>
      <c r="H89" s="26">
        <f>BY_Demands_Drivers!$G$48*$M$9</f>
        <v>0.14844934249540026</v>
      </c>
      <c r="I89" s="26">
        <f>BY_Demands_Drivers!$H$48*$M$9</f>
        <v>0.13360440824586003</v>
      </c>
      <c r="J89" s="26">
        <f>BY_Demands_Drivers!$I$48*$M$9</f>
        <v>7.4224671247699936E-2</v>
      </c>
    </row>
    <row r="90" spans="3:10">
      <c r="C90" s="206" t="str">
        <f t="shared" si="4"/>
        <v>Demand</v>
      </c>
      <c r="D90">
        <f>$L$10</f>
        <v>2017</v>
      </c>
      <c r="E90" t="s">
        <v>3</v>
      </c>
      <c r="F90" t="str">
        <f t="shared" si="5"/>
        <v>IRDRH</v>
      </c>
      <c r="G90" s="26">
        <f>BY_Demands_Drivers!$F$48*$M$10</f>
        <v>2.9512165314308329E-2</v>
      </c>
      <c r="H90" s="26">
        <f>BY_Demands_Drivers!$G$48*$M$10</f>
        <v>0.1475608265715421</v>
      </c>
      <c r="I90" s="26">
        <f>BY_Demands_Drivers!$H$48*$M$10</f>
        <v>0.13280474391438771</v>
      </c>
      <c r="J90" s="26">
        <f>BY_Demands_Drivers!$I$48*$M$10</f>
        <v>7.3780413285770854E-2</v>
      </c>
    </row>
    <row r="91" spans="3:10">
      <c r="C91" s="206" t="str">
        <f t="shared" si="4"/>
        <v>Demand</v>
      </c>
      <c r="D91">
        <f>$L$11</f>
        <v>2018</v>
      </c>
      <c r="E91" t="s">
        <v>3</v>
      </c>
      <c r="F91" t="str">
        <f t="shared" si="5"/>
        <v>IRDRH</v>
      </c>
      <c r="G91" s="26">
        <f>BY_Demands_Drivers!$F$48*$M$11</f>
        <v>2.9334462129536699E-2</v>
      </c>
      <c r="H91" s="26">
        <f>BY_Demands_Drivers!$G$48*$M$11</f>
        <v>0.14667231064768396</v>
      </c>
      <c r="I91" s="26">
        <f>BY_Demands_Drivers!$H$48*$M$11</f>
        <v>0.13200507958291535</v>
      </c>
      <c r="J91" s="26">
        <f>BY_Demands_Drivers!$I$48*$M$11</f>
        <v>7.3336155323841787E-2</v>
      </c>
    </row>
    <row r="92" spans="3:10">
      <c r="C92" s="206" t="str">
        <f t="shared" si="4"/>
        <v>Demand</v>
      </c>
      <c r="D92">
        <f>$L$12</f>
        <v>2019</v>
      </c>
      <c r="E92" t="s">
        <v>3</v>
      </c>
      <c r="F92" t="str">
        <f t="shared" si="5"/>
        <v>IRDRH</v>
      </c>
      <c r="G92" s="43">
        <f>BY_Demands_Drivers!$F$48*$M$12</f>
        <v>2.915675894476507E-2</v>
      </c>
      <c r="H92" s="43">
        <f>BY_Demands_Drivers!$G$48*$M$12</f>
        <v>0.1457837947238258</v>
      </c>
      <c r="I92" s="43">
        <f>BY_Demands_Drivers!$H$48*$M$12</f>
        <v>0.13120541525144302</v>
      </c>
      <c r="J92" s="43">
        <f>BY_Demands_Drivers!$I$48*$M$12</f>
        <v>7.2891897361912705E-2</v>
      </c>
    </row>
    <row r="93" spans="3:10">
      <c r="C93" s="206" t="str">
        <f t="shared" si="4"/>
        <v>Demand</v>
      </c>
      <c r="D93">
        <f>$L$13</f>
        <v>2020</v>
      </c>
      <c r="E93" t="s">
        <v>3</v>
      </c>
      <c r="F93" t="str">
        <f t="shared" si="5"/>
        <v>IRDRH</v>
      </c>
      <c r="G93" s="43">
        <f>BY_Demands_Drivers!$F$48*$M$13</f>
        <v>2.8979055759993436E-2</v>
      </c>
      <c r="H93" s="43">
        <f>BY_Demands_Drivers!$G$48*$M$13</f>
        <v>0.14489527879996764</v>
      </c>
      <c r="I93" s="43">
        <f>BY_Demands_Drivers!$H$48*$M$13</f>
        <v>0.1304057509199707</v>
      </c>
      <c r="J93" s="43">
        <f>BY_Demands_Drivers!$I$48*$M$13</f>
        <v>7.2447639399983638E-2</v>
      </c>
    </row>
    <row r="94" spans="3:10">
      <c r="C94" s="206" t="str">
        <f t="shared" si="4"/>
        <v>Demand</v>
      </c>
      <c r="D94">
        <f>$L$14</f>
        <v>2021</v>
      </c>
      <c r="E94" t="s">
        <v>3</v>
      </c>
      <c r="F94" t="str">
        <f t="shared" si="5"/>
        <v>IRDRH</v>
      </c>
      <c r="G94" s="43">
        <f>BY_Demands_Drivers!$F$48*$M$14</f>
        <v>2.9057377532317751E-2</v>
      </c>
      <c r="H94" s="43">
        <f>BY_Demands_Drivers!$G$48*$M$14</f>
        <v>0.1452868876615892</v>
      </c>
      <c r="I94" s="43">
        <f>BY_Demands_Drivers!$H$48*$M$14</f>
        <v>0.13075819889543008</v>
      </c>
      <c r="J94" s="43">
        <f>BY_Demands_Drivers!$I$48*$M$14</f>
        <v>7.2643443830794407E-2</v>
      </c>
    </row>
    <row r="95" spans="3:10">
      <c r="C95" s="206" t="str">
        <f t="shared" si="4"/>
        <v>Demand</v>
      </c>
      <c r="D95">
        <f>$L$15</f>
        <v>2022</v>
      </c>
      <c r="E95" t="s">
        <v>3</v>
      </c>
      <c r="F95" t="str">
        <f t="shared" si="5"/>
        <v>IRDRH</v>
      </c>
      <c r="G95" s="43">
        <f>BY_Demands_Drivers!$F$48*$M$15</f>
        <v>2.9135699304642056E-2</v>
      </c>
      <c r="H95" s="43">
        <f>BY_Demands_Drivers!$G$48*$M$15</f>
        <v>0.14567849652321074</v>
      </c>
      <c r="I95" s="43">
        <f>BY_Demands_Drivers!$H$48*$M$15</f>
        <v>0.13111064687088947</v>
      </c>
      <c r="J95" s="43">
        <f>BY_Demands_Drivers!$I$48*$M$15</f>
        <v>7.2839248261605177E-2</v>
      </c>
    </row>
    <row r="96" spans="3:10">
      <c r="C96" s="206" t="str">
        <f t="shared" si="4"/>
        <v>Demand</v>
      </c>
      <c r="D96">
        <f>$L$16</f>
        <v>2023</v>
      </c>
      <c r="E96" t="s">
        <v>3</v>
      </c>
      <c r="F96" t="str">
        <f t="shared" si="5"/>
        <v>IRDRH</v>
      </c>
      <c r="G96" s="43">
        <f>BY_Demands_Drivers!$F$48*$M$16</f>
        <v>2.9214021076966357E-2</v>
      </c>
      <c r="H96" s="43">
        <f>BY_Demands_Drivers!$G$48*$M$16</f>
        <v>0.14607010538483223</v>
      </c>
      <c r="I96" s="43">
        <f>BY_Demands_Drivers!$H$48*$M$16</f>
        <v>0.13146309484634883</v>
      </c>
      <c r="J96" s="43">
        <f>BY_Demands_Drivers!$I$48*$M$16</f>
        <v>7.3035052692415933E-2</v>
      </c>
    </row>
    <row r="97" spans="3:10">
      <c r="C97" s="206" t="str">
        <f t="shared" si="4"/>
        <v>Demand</v>
      </c>
      <c r="D97">
        <f>$L$17</f>
        <v>2024</v>
      </c>
      <c r="E97" t="s">
        <v>3</v>
      </c>
      <c r="F97" t="str">
        <f t="shared" si="5"/>
        <v>IRDRH</v>
      </c>
      <c r="G97" s="26">
        <f>BY_Demands_Drivers!$F$48*$M$17</f>
        <v>2.9292342849290668E-2</v>
      </c>
      <c r="H97" s="26">
        <f>BY_Demands_Drivers!$G$48*$M$17</f>
        <v>0.14646171424645379</v>
      </c>
      <c r="I97" s="26">
        <f>BY_Demands_Drivers!$H$48*$M$17</f>
        <v>0.13181554282180821</v>
      </c>
      <c r="J97" s="26">
        <f>BY_Demands_Drivers!$I$48*$M$17</f>
        <v>7.3230857123226703E-2</v>
      </c>
    </row>
    <row r="98" spans="3:10">
      <c r="C98" s="206" t="str">
        <f t="shared" si="4"/>
        <v>Demand</v>
      </c>
      <c r="D98">
        <f>$L$18</f>
        <v>2025</v>
      </c>
      <c r="E98" t="s">
        <v>3</v>
      </c>
      <c r="F98" t="str">
        <f t="shared" si="5"/>
        <v>IRDRH</v>
      </c>
      <c r="G98" s="26">
        <f>BY_Demands_Drivers!$F$48*$M$18</f>
        <v>2.9370664621614976E-2</v>
      </c>
      <c r="H98" s="26">
        <f>BY_Demands_Drivers!$G$48*$M$18</f>
        <v>0.14685332310807533</v>
      </c>
      <c r="I98" s="26">
        <f>BY_Demands_Drivers!$H$48*$M$18</f>
        <v>0.1321679907972676</v>
      </c>
      <c r="J98" s="26">
        <f>BY_Demands_Drivers!$I$48*$M$18</f>
        <v>7.3426661554037473E-2</v>
      </c>
    </row>
    <row r="99" spans="3:10">
      <c r="C99" s="206" t="str">
        <f t="shared" si="4"/>
        <v>Demand</v>
      </c>
      <c r="D99">
        <f>$L$19</f>
        <v>2026</v>
      </c>
      <c r="E99" t="s">
        <v>3</v>
      </c>
      <c r="F99" t="str">
        <f t="shared" si="5"/>
        <v>IRDRH</v>
      </c>
      <c r="G99" s="26">
        <f>BY_Demands_Drivers!$F$48*$M$19</f>
        <v>2.9527308166263585E-2</v>
      </c>
      <c r="H99" s="26">
        <f>BY_Demands_Drivers!$G$48*$M$19</f>
        <v>0.14763654083131839</v>
      </c>
      <c r="I99" s="26">
        <f>BY_Demands_Drivers!$H$48*$M$19</f>
        <v>0.13287288674818634</v>
      </c>
      <c r="J99" s="26">
        <f>BY_Demands_Drivers!$I$48*$M$19</f>
        <v>7.3818270415658999E-2</v>
      </c>
    </row>
    <row r="100" spans="3:10">
      <c r="C100" s="206" t="str">
        <f t="shared" si="4"/>
        <v>Demand</v>
      </c>
      <c r="D100">
        <f>$L$20</f>
        <v>2027</v>
      </c>
      <c r="E100" t="s">
        <v>3</v>
      </c>
      <c r="F100" t="str">
        <f t="shared" si="5"/>
        <v>IRDRH</v>
      </c>
      <c r="G100" s="26">
        <f>BY_Demands_Drivers!$F$48*$M$20</f>
        <v>2.9683951710912197E-2</v>
      </c>
      <c r="H100" s="26">
        <f>BY_Demands_Drivers!$G$48*$M$20</f>
        <v>0.14841975855456147</v>
      </c>
      <c r="I100" s="26">
        <f>BY_Demands_Drivers!$H$48*$M$20</f>
        <v>0.13357778269910511</v>
      </c>
      <c r="J100" s="26">
        <f>BY_Demands_Drivers!$I$48*$M$20</f>
        <v>7.4209879277280538E-2</v>
      </c>
    </row>
    <row r="101" spans="3:10">
      <c r="C101" s="206" t="str">
        <f t="shared" si="4"/>
        <v>Demand</v>
      </c>
      <c r="D101">
        <f>$L$21</f>
        <v>2028</v>
      </c>
      <c r="E101" t="s">
        <v>3</v>
      </c>
      <c r="F101" t="str">
        <f t="shared" si="5"/>
        <v>IRDRH</v>
      </c>
      <c r="G101" s="26">
        <f>BY_Demands_Drivers!$F$48*$M$21</f>
        <v>2.9840595255560813E-2</v>
      </c>
      <c r="H101" s="26">
        <f>BY_Demands_Drivers!$G$48*$M$21</f>
        <v>0.14920297627780454</v>
      </c>
      <c r="I101" s="26">
        <f>BY_Demands_Drivers!$H$48*$M$21</f>
        <v>0.13428267865002388</v>
      </c>
      <c r="J101" s="26">
        <f>BY_Demands_Drivers!$I$48*$M$21</f>
        <v>7.4601488138902078E-2</v>
      </c>
    </row>
    <row r="102" spans="3:10">
      <c r="C102" s="206" t="str">
        <f t="shared" si="4"/>
        <v>Demand</v>
      </c>
      <c r="D102">
        <f>$L$22</f>
        <v>2029</v>
      </c>
      <c r="E102" t="s">
        <v>3</v>
      </c>
      <c r="F102" t="str">
        <f t="shared" si="5"/>
        <v>IRDRH</v>
      </c>
      <c r="G102" s="26">
        <f>BY_Demands_Drivers!$F$48*$M$22</f>
        <v>2.9997238800209425E-2</v>
      </c>
      <c r="H102" s="26">
        <f>BY_Demands_Drivers!$G$48*$M$22</f>
        <v>0.1499861940010476</v>
      </c>
      <c r="I102" s="26">
        <f>BY_Demands_Drivers!$H$48*$M$22</f>
        <v>0.13498757460094263</v>
      </c>
      <c r="J102" s="26">
        <f>BY_Demands_Drivers!$I$48*$M$22</f>
        <v>7.4993097000523604E-2</v>
      </c>
    </row>
    <row r="103" spans="3:10">
      <c r="C103" s="206" t="str">
        <f t="shared" si="4"/>
        <v>Demand</v>
      </c>
      <c r="D103">
        <f>$L$23</f>
        <v>2030</v>
      </c>
      <c r="E103" t="s">
        <v>3</v>
      </c>
      <c r="F103" t="str">
        <f t="shared" si="5"/>
        <v>IRDRH</v>
      </c>
      <c r="G103" s="26">
        <f>BY_Demands_Drivers!$F$48*$M$23</f>
        <v>3.0153882344858038E-2</v>
      </c>
      <c r="H103" s="26">
        <f>BY_Demands_Drivers!$G$48*$M$23</f>
        <v>0.15076941172429068</v>
      </c>
      <c r="I103" s="26">
        <f>BY_Demands_Drivers!$H$48*$M$23</f>
        <v>0.1356924705518614</v>
      </c>
      <c r="J103" s="26">
        <f>BY_Demands_Drivers!$I$48*$M$23</f>
        <v>7.5384705862145143E-2</v>
      </c>
    </row>
    <row r="104" spans="3:10">
      <c r="C104" s="206" t="str">
        <f t="shared" si="4"/>
        <v>Demand</v>
      </c>
      <c r="D104">
        <f>$L$24</f>
        <v>2031</v>
      </c>
      <c r="E104" t="s">
        <v>3</v>
      </c>
      <c r="F104" t="str">
        <f t="shared" si="5"/>
        <v>IRDRH</v>
      </c>
      <c r="G104" s="26">
        <f>BY_Demands_Drivers!$F$48*$M$24</f>
        <v>3.0310525889506654E-2</v>
      </c>
      <c r="H104" s="26">
        <f>BY_Demands_Drivers!$G$48*$M$24</f>
        <v>0.15155262944753375</v>
      </c>
      <c r="I104" s="26">
        <f>BY_Demands_Drivers!$H$48*$M$24</f>
        <v>0.13639736650278017</v>
      </c>
      <c r="J104" s="26">
        <f>BY_Demands_Drivers!$I$48*$M$24</f>
        <v>7.5776314723766683E-2</v>
      </c>
    </row>
    <row r="105" spans="3:10">
      <c r="C105" s="206" t="str">
        <f t="shared" si="4"/>
        <v>Demand</v>
      </c>
      <c r="D105">
        <f>$L$25</f>
        <v>2032</v>
      </c>
      <c r="E105" t="s">
        <v>3</v>
      </c>
      <c r="F105" t="str">
        <f t="shared" si="5"/>
        <v>IRDRH</v>
      </c>
      <c r="G105" s="26">
        <f>BY_Demands_Drivers!$F$48*$M$25</f>
        <v>3.0467169434155266E-2</v>
      </c>
      <c r="H105" s="26">
        <f>BY_Demands_Drivers!$G$48*$M$25</f>
        <v>0.15233584717077681</v>
      </c>
      <c r="I105" s="26">
        <f>BY_Demands_Drivers!$H$48*$M$25</f>
        <v>0.13710226245369894</v>
      </c>
      <c r="J105" s="26">
        <f>BY_Demands_Drivers!$I$48*$M$25</f>
        <v>7.6167923585388209E-2</v>
      </c>
    </row>
    <row r="106" spans="3:10">
      <c r="C106" s="206" t="str">
        <f t="shared" si="4"/>
        <v>Demand</v>
      </c>
      <c r="D106">
        <f>$L$26</f>
        <v>2033</v>
      </c>
      <c r="E106" t="s">
        <v>3</v>
      </c>
      <c r="F106" t="str">
        <f t="shared" si="5"/>
        <v>IRDRH</v>
      </c>
      <c r="G106" s="26">
        <f>BY_Demands_Drivers!$F$48*$M$26</f>
        <v>3.0623812978803882E-2</v>
      </c>
      <c r="H106" s="26">
        <f>BY_Demands_Drivers!$G$48*$M$26</f>
        <v>0.15311906489401989</v>
      </c>
      <c r="I106" s="26">
        <f>BY_Demands_Drivers!$H$48*$M$26</f>
        <v>0.13780715840461769</v>
      </c>
      <c r="J106" s="26">
        <f>BY_Demands_Drivers!$I$48*$M$26</f>
        <v>7.6559532447009748E-2</v>
      </c>
    </row>
    <row r="107" spans="3:10">
      <c r="C107" s="206" t="str">
        <f t="shared" si="4"/>
        <v>Demand</v>
      </c>
      <c r="D107">
        <f>$L$27</f>
        <v>2034</v>
      </c>
      <c r="E107" t="s">
        <v>3</v>
      </c>
      <c r="F107" t="str">
        <f t="shared" si="5"/>
        <v>IRDRH</v>
      </c>
      <c r="G107" s="26">
        <f>BY_Demands_Drivers!$F$48*$M$27</f>
        <v>3.0780456523452491E-2</v>
      </c>
      <c r="H107" s="26">
        <f>BY_Demands_Drivers!$G$48*$M$27</f>
        <v>0.15390228261726294</v>
      </c>
      <c r="I107" s="26">
        <f>BY_Demands_Drivers!$H$48*$M$27</f>
        <v>0.13851205435553643</v>
      </c>
      <c r="J107" s="26">
        <f>BY_Demands_Drivers!$I$48*$M$27</f>
        <v>7.695114130863126E-2</v>
      </c>
    </row>
    <row r="108" spans="3:10">
      <c r="C108" s="206" t="str">
        <f t="shared" si="4"/>
        <v>Demand</v>
      </c>
      <c r="D108">
        <f>$L$28</f>
        <v>2035</v>
      </c>
      <c r="E108" t="s">
        <v>3</v>
      </c>
      <c r="F108" t="str">
        <f t="shared" si="5"/>
        <v>IRDRH</v>
      </c>
      <c r="G108" s="26">
        <f>BY_Demands_Drivers!$F$48*$M$28</f>
        <v>3.0937100068101103E-2</v>
      </c>
      <c r="H108" s="26">
        <f>BY_Demands_Drivers!$G$48*$M$28</f>
        <v>0.15468550034050599</v>
      </c>
      <c r="I108" s="26">
        <f>BY_Demands_Drivers!$H$48*$M$28</f>
        <v>0.1392169503064552</v>
      </c>
      <c r="J108" s="26">
        <f>BY_Demands_Drivers!$I$48*$M$28</f>
        <v>7.73427501702528E-2</v>
      </c>
    </row>
    <row r="109" spans="3:10">
      <c r="C109" s="206" t="str">
        <f t="shared" si="4"/>
        <v>Demand</v>
      </c>
      <c r="D109">
        <f>$L$29</f>
        <v>2036</v>
      </c>
      <c r="E109" t="s">
        <v>3</v>
      </c>
      <c r="F109" t="str">
        <f t="shared" si="5"/>
        <v>IRDRH</v>
      </c>
      <c r="G109" s="26">
        <f>BY_Demands_Drivers!$F$48*$M$29</f>
        <v>3.1023254017657841E-2</v>
      </c>
      <c r="H109" s="26">
        <f>BY_Demands_Drivers!$G$48*$M$29</f>
        <v>0.15511627008828968</v>
      </c>
      <c r="I109" s="26">
        <f>BY_Demands_Drivers!$H$48*$M$29</f>
        <v>0.13960464307946052</v>
      </c>
      <c r="J109" s="26">
        <f>BY_Demands_Drivers!$I$48*$M$29</f>
        <v>7.7558135044144647E-2</v>
      </c>
    </row>
    <row r="110" spans="3:10">
      <c r="C110" s="206" t="str">
        <f t="shared" si="4"/>
        <v>Demand</v>
      </c>
      <c r="D110">
        <f>$L$30</f>
        <v>2037</v>
      </c>
      <c r="E110" t="s">
        <v>3</v>
      </c>
      <c r="F110" t="str">
        <f t="shared" si="5"/>
        <v>IRDRH</v>
      </c>
      <c r="G110" s="26">
        <f>BY_Demands_Drivers!$F$48*$M$30</f>
        <v>3.1109407967214574E-2</v>
      </c>
      <c r="H110" s="26">
        <f>BY_Demands_Drivers!$G$48*$M$30</f>
        <v>0.15554703983607338</v>
      </c>
      <c r="I110" s="26">
        <f>BY_Demands_Drivers!$H$48*$M$30</f>
        <v>0.13999233585246582</v>
      </c>
      <c r="J110" s="26">
        <f>BY_Demands_Drivers!$I$48*$M$30</f>
        <v>7.7773519918036479E-2</v>
      </c>
    </row>
    <row r="111" spans="3:10">
      <c r="C111" s="206" t="str">
        <f t="shared" si="4"/>
        <v>Demand</v>
      </c>
      <c r="D111">
        <f>$L$31</f>
        <v>2038</v>
      </c>
      <c r="E111" t="s">
        <v>3</v>
      </c>
      <c r="F111" t="str">
        <f t="shared" si="5"/>
        <v>IRDRH</v>
      </c>
      <c r="G111" s="26">
        <f>BY_Demands_Drivers!$F$48*$M$31</f>
        <v>3.1195561916771319E-2</v>
      </c>
      <c r="H111" s="26">
        <f>BY_Demands_Drivers!$G$48*$M$31</f>
        <v>0.1559778095838571</v>
      </c>
      <c r="I111" s="26">
        <f>BY_Demands_Drivers!$H$48*$M$31</f>
        <v>0.14038002862547116</v>
      </c>
      <c r="J111" s="26">
        <f>BY_Demands_Drivers!$I$48*$M$31</f>
        <v>7.798890479192834E-2</v>
      </c>
    </row>
    <row r="112" spans="3:10">
      <c r="C112" s="206" t="str">
        <f t="shared" si="4"/>
        <v>Demand</v>
      </c>
      <c r="D112">
        <f>$L$32</f>
        <v>2039</v>
      </c>
      <c r="E112" t="s">
        <v>3</v>
      </c>
      <c r="F112" t="str">
        <f t="shared" si="5"/>
        <v>IRDRH</v>
      </c>
      <c r="G112" s="26">
        <f>BY_Demands_Drivers!$F$48*$M$32</f>
        <v>3.1281715866328053E-2</v>
      </c>
      <c r="H112" s="26">
        <f>BY_Demands_Drivers!$G$48*$M$32</f>
        <v>0.15640857933164076</v>
      </c>
      <c r="I112" s="26">
        <f>BY_Demands_Drivers!$H$48*$M$32</f>
        <v>0.14076772139847649</v>
      </c>
      <c r="J112" s="26">
        <f>BY_Demands_Drivers!$I$48*$M$32</f>
        <v>7.8204289665820173E-2</v>
      </c>
    </row>
    <row r="113" spans="3:10">
      <c r="C113" s="206" t="str">
        <f t="shared" si="4"/>
        <v>Demand</v>
      </c>
      <c r="D113">
        <f>$L$33</f>
        <v>2040</v>
      </c>
      <c r="E113" t="s">
        <v>3</v>
      </c>
      <c r="F113" t="str">
        <f t="shared" si="5"/>
        <v>IRDRH</v>
      </c>
      <c r="G113" s="26">
        <f>BY_Demands_Drivers!$F$48*$M$33</f>
        <v>3.136786981588479E-2</v>
      </c>
      <c r="H113" s="26">
        <f>BY_Demands_Drivers!$G$48*$M$33</f>
        <v>0.15683934907942446</v>
      </c>
      <c r="I113" s="26">
        <f>BY_Demands_Drivers!$H$48*$M$33</f>
        <v>0.14115541417148181</v>
      </c>
      <c r="J113" s="26">
        <f>BY_Demands_Drivers!$I$48*$M$33</f>
        <v>7.841967453971202E-2</v>
      </c>
    </row>
    <row r="114" spans="3:10">
      <c r="C114" s="206" t="str">
        <f t="shared" si="4"/>
        <v>Demand</v>
      </c>
      <c r="D114">
        <f>$L$34</f>
        <v>2041</v>
      </c>
      <c r="E114" t="s">
        <v>3</v>
      </c>
      <c r="F114" t="str">
        <f t="shared" si="5"/>
        <v>IRDRH</v>
      </c>
      <c r="G114" s="26">
        <f>BY_Demands_Drivers!$F$48*$M$34</f>
        <v>3.1375701993117219E-2</v>
      </c>
      <c r="H114" s="26">
        <f>BY_Demands_Drivers!$G$48*$M$34</f>
        <v>0.15687850996558661</v>
      </c>
      <c r="I114" s="26">
        <f>BY_Demands_Drivers!$H$48*$M$34</f>
        <v>0.14119065896902774</v>
      </c>
      <c r="J114" s="26">
        <f>BY_Demands_Drivers!$I$48*$M$34</f>
        <v>7.8439254982793097E-2</v>
      </c>
    </row>
    <row r="115" spans="3:10">
      <c r="C115" s="206" t="str">
        <f t="shared" si="4"/>
        <v>Demand</v>
      </c>
      <c r="D115">
        <f>$L$35</f>
        <v>2042</v>
      </c>
      <c r="E115" t="s">
        <v>3</v>
      </c>
      <c r="F115" t="str">
        <f t="shared" si="5"/>
        <v>IRDRH</v>
      </c>
      <c r="G115" s="26">
        <f>BY_Demands_Drivers!$F$48*$M$35</f>
        <v>3.1383534170349656E-2</v>
      </c>
      <c r="H115" s="26">
        <f>BY_Demands_Drivers!$G$48*$M$35</f>
        <v>0.15691767085174876</v>
      </c>
      <c r="I115" s="26">
        <f>BY_Demands_Drivers!$H$48*$M$35</f>
        <v>0.14122590376657368</v>
      </c>
      <c r="J115" s="26">
        <f>BY_Demands_Drivers!$I$48*$M$35</f>
        <v>7.8458835425874174E-2</v>
      </c>
    </row>
    <row r="116" spans="3:10">
      <c r="C116" s="206" t="str">
        <f t="shared" si="4"/>
        <v>Demand</v>
      </c>
      <c r="D116">
        <f>$L$36</f>
        <v>2043</v>
      </c>
      <c r="E116" t="s">
        <v>3</v>
      </c>
      <c r="F116" t="str">
        <f t="shared" si="5"/>
        <v>IRDRH</v>
      </c>
      <c r="G116" s="26">
        <f>BY_Demands_Drivers!$F$48*$M$36</f>
        <v>3.1391366347582078E-2</v>
      </c>
      <c r="H116" s="26">
        <f>BY_Demands_Drivers!$G$48*$M$36</f>
        <v>0.15695683173791089</v>
      </c>
      <c r="I116" s="26">
        <f>BY_Demands_Drivers!$H$48*$M$36</f>
        <v>0.14126114856411959</v>
      </c>
      <c r="J116" s="26">
        <f>BY_Demands_Drivers!$I$48*$M$36</f>
        <v>7.8478415868955251E-2</v>
      </c>
    </row>
    <row r="117" spans="3:10">
      <c r="C117" s="206" t="str">
        <f t="shared" si="4"/>
        <v>Demand</v>
      </c>
      <c r="D117">
        <f>$L$37</f>
        <v>2044</v>
      </c>
      <c r="E117" t="s">
        <v>3</v>
      </c>
      <c r="F117" t="str">
        <f t="shared" si="5"/>
        <v>IRDRH</v>
      </c>
      <c r="G117" s="26">
        <f>BY_Demands_Drivers!$F$48*$M$37</f>
        <v>3.1399198524814514E-2</v>
      </c>
      <c r="H117" s="26">
        <f>BY_Demands_Drivers!$G$48*$M$37</f>
        <v>0.15699599262407307</v>
      </c>
      <c r="I117" s="26">
        <f>BY_Demands_Drivers!$H$48*$M$37</f>
        <v>0.14129639336166555</v>
      </c>
      <c r="J117" s="26">
        <f>BY_Demands_Drivers!$I$48*$M$37</f>
        <v>7.8497996312036328E-2</v>
      </c>
    </row>
    <row r="118" spans="3:10">
      <c r="C118" s="206" t="str">
        <f t="shared" si="4"/>
        <v>Demand</v>
      </c>
      <c r="D118">
        <f>$L$38</f>
        <v>2045</v>
      </c>
      <c r="E118" t="s">
        <v>3</v>
      </c>
      <c r="F118" t="str">
        <f t="shared" si="5"/>
        <v>IRDRH</v>
      </c>
      <c r="G118" s="26">
        <f>BY_Demands_Drivers!$F$48*$M$38</f>
        <v>3.1407030702046944E-2</v>
      </c>
      <c r="H118" s="26">
        <f>BY_Demands_Drivers!$G$48*$M$38</f>
        <v>0.15703515351023523</v>
      </c>
      <c r="I118" s="26">
        <f>BY_Demands_Drivers!$H$48*$M$38</f>
        <v>0.14133163815921149</v>
      </c>
      <c r="J118" s="26">
        <f>BY_Demands_Drivers!$I$48*$M$38</f>
        <v>7.8517576755117405E-2</v>
      </c>
    </row>
    <row r="119" spans="3:10">
      <c r="C119" s="206" t="str">
        <f t="shared" si="4"/>
        <v>Demand</v>
      </c>
      <c r="D119">
        <f>$L$39</f>
        <v>2046</v>
      </c>
      <c r="E119" t="s">
        <v>3</v>
      </c>
      <c r="F119" t="str">
        <f t="shared" si="5"/>
        <v>IRDRH</v>
      </c>
      <c r="G119" s="26">
        <f>BY_Demands_Drivers!$F$48*$M$39</f>
        <v>3.141486287927938E-2</v>
      </c>
      <c r="H119" s="26">
        <f>BY_Demands_Drivers!$G$48*$M$39</f>
        <v>0.15707431439639738</v>
      </c>
      <c r="I119" s="26">
        <f>BY_Demands_Drivers!$H$48*$M$39</f>
        <v>0.14136688295675742</v>
      </c>
      <c r="J119" s="26">
        <f>BY_Demands_Drivers!$I$48*$M$39</f>
        <v>7.8537157198198482E-2</v>
      </c>
    </row>
    <row r="120" spans="3:10">
      <c r="C120" s="206" t="str">
        <f t="shared" si="4"/>
        <v>Demand</v>
      </c>
      <c r="D120">
        <f>$L$40</f>
        <v>2047</v>
      </c>
      <c r="E120" t="s">
        <v>3</v>
      </c>
      <c r="F120" t="str">
        <f t="shared" si="5"/>
        <v>IRDRH</v>
      </c>
      <c r="G120" s="26">
        <f>BY_Demands_Drivers!$F$48*$M$40</f>
        <v>3.1422695056511803E-2</v>
      </c>
      <c r="H120" s="26">
        <f>BY_Demands_Drivers!$G$48*$M$40</f>
        <v>0.15711347528255951</v>
      </c>
      <c r="I120" s="26">
        <f>BY_Demands_Drivers!$H$48*$M$40</f>
        <v>0.14140212775430336</v>
      </c>
      <c r="J120" s="26">
        <f>BY_Demands_Drivers!$I$48*$M$40</f>
        <v>7.8556737641279545E-2</v>
      </c>
    </row>
    <row r="121" spans="3:10">
      <c r="C121" s="206" t="str">
        <f t="shared" si="4"/>
        <v>Demand</v>
      </c>
      <c r="D121">
        <f>$L$41</f>
        <v>2048</v>
      </c>
      <c r="E121" t="s">
        <v>3</v>
      </c>
      <c r="F121" t="str">
        <f t="shared" si="5"/>
        <v>IRDRH</v>
      </c>
      <c r="G121" s="26">
        <f>BY_Demands_Drivers!$F$48*$M$41</f>
        <v>3.1430527233744239E-2</v>
      </c>
      <c r="H121" s="26">
        <f>BY_Demands_Drivers!$G$48*$M$41</f>
        <v>0.15715263616872169</v>
      </c>
      <c r="I121" s="26">
        <f>BY_Demands_Drivers!$H$48*$M$41</f>
        <v>0.14143737255184929</v>
      </c>
      <c r="J121" s="26">
        <f>BY_Demands_Drivers!$I$48*$M$41</f>
        <v>7.8576318084360636E-2</v>
      </c>
    </row>
    <row r="122" spans="3:10">
      <c r="C122" s="206" t="str">
        <f t="shared" si="4"/>
        <v>Demand</v>
      </c>
      <c r="D122">
        <f>$L$42</f>
        <v>2049</v>
      </c>
      <c r="E122" t="s">
        <v>3</v>
      </c>
      <c r="F122" t="str">
        <f t="shared" si="5"/>
        <v>IRDRH</v>
      </c>
      <c r="G122" s="26">
        <f>BY_Demands_Drivers!$F$48*$M$42</f>
        <v>3.1438359410976668E-2</v>
      </c>
      <c r="H122" s="26">
        <f>BY_Demands_Drivers!$G$48*$M$42</f>
        <v>0.15719179705488384</v>
      </c>
      <c r="I122" s="26">
        <f>BY_Demands_Drivers!$H$48*$M$42</f>
        <v>0.14147261734939523</v>
      </c>
      <c r="J122" s="26">
        <f>BY_Demands_Drivers!$I$48*$M$42</f>
        <v>7.8595898527441713E-2</v>
      </c>
    </row>
    <row r="123" spans="3:10">
      <c r="C123" s="206" t="str">
        <f t="shared" si="4"/>
        <v>Demand</v>
      </c>
      <c r="D123" s="23">
        <f>$L$43</f>
        <v>2050</v>
      </c>
      <c r="E123" s="23" t="s">
        <v>3</v>
      </c>
      <c r="F123" s="23" t="str">
        <f t="shared" si="5"/>
        <v>IRDRH</v>
      </c>
      <c r="G123" s="44">
        <f>BY_Demands_Drivers!$F$48*$M$43</f>
        <v>3.1446191588209091E-2</v>
      </c>
      <c r="H123" s="44">
        <f>BY_Demands_Drivers!$G$48*$M$43</f>
        <v>0.15723095794104597</v>
      </c>
      <c r="I123" s="44">
        <f>BY_Demands_Drivers!$H$48*$M$43</f>
        <v>0.14150786214694117</v>
      </c>
      <c r="J123" s="44">
        <f>BY_Demands_Drivers!$I$48*$M$43</f>
        <v>7.8615478970522776E-2</v>
      </c>
    </row>
    <row r="124" spans="3:10">
      <c r="C124" s="206" t="str">
        <f t="shared" si="4"/>
        <v>Demand</v>
      </c>
      <c r="D124">
        <f>$L$4</f>
        <v>2011</v>
      </c>
      <c r="E124" t="s">
        <v>3</v>
      </c>
      <c r="F124" t="str">
        <f>BY_Demands_Drivers!$J$49</f>
        <v>IRDLA</v>
      </c>
      <c r="G124" s="26">
        <f>BY_Demands_Drivers!$F$49*$M$4</f>
        <v>6.1491679488915818E-2</v>
      </c>
      <c r="H124" s="26">
        <f>BY_Demands_Drivers!$G$49*$M$4</f>
        <v>0.30745839744457959</v>
      </c>
      <c r="I124" s="26">
        <f>BY_Demands_Drivers!$H$49*$M$4</f>
        <v>0.27671255770012132</v>
      </c>
      <c r="J124" s="26">
        <f>BY_Demands_Drivers!$I$49*$M$4</f>
        <v>0.1537291987222893</v>
      </c>
    </row>
    <row r="125" spans="3:10">
      <c r="C125" s="206" t="str">
        <f t="shared" si="4"/>
        <v>Demand</v>
      </c>
      <c r="D125">
        <f>$L$5</f>
        <v>2012</v>
      </c>
      <c r="E125" t="s">
        <v>3</v>
      </c>
      <c r="F125" t="str">
        <f>$F$124</f>
        <v>IRDLA</v>
      </c>
      <c r="G125" s="26">
        <f>BY_Demands_Drivers!$F$49*$M$5</f>
        <v>6.0768403733076334E-2</v>
      </c>
      <c r="H125" s="26">
        <f>BY_Demands_Drivers!$G$49*$M$5</f>
        <v>0.30384201866538219</v>
      </c>
      <c r="I125" s="26">
        <f>BY_Demands_Drivers!$H$49*$M$5</f>
        <v>0.27345781679884368</v>
      </c>
      <c r="J125" s="26">
        <f>BY_Demands_Drivers!$I$49*$M$5</f>
        <v>0.15192100933269059</v>
      </c>
    </row>
    <row r="126" spans="3:10">
      <c r="C126" s="206" t="str">
        <f t="shared" si="4"/>
        <v>Demand</v>
      </c>
      <c r="D126">
        <f>$L$6</f>
        <v>2013</v>
      </c>
      <c r="E126" t="s">
        <v>3</v>
      </c>
      <c r="F126" t="str">
        <f t="shared" ref="F126:F163" si="6">$F$124</f>
        <v>IRDLA</v>
      </c>
      <c r="G126" s="26">
        <f>BY_Demands_Drivers!$F$49*$M$6</f>
        <v>6.0045127977236865E-2</v>
      </c>
      <c r="H126" s="26">
        <f>BY_Demands_Drivers!$G$49*$M$6</f>
        <v>0.30022563988618478</v>
      </c>
      <c r="I126" s="26">
        <f>BY_Demands_Drivers!$H$49*$M$6</f>
        <v>0.27020307589756604</v>
      </c>
      <c r="J126" s="26">
        <f>BY_Demands_Drivers!$I$49*$M$6</f>
        <v>0.15011281994309192</v>
      </c>
    </row>
    <row r="127" spans="3:10">
      <c r="C127" s="206" t="str">
        <f t="shared" si="4"/>
        <v>Demand</v>
      </c>
      <c r="D127">
        <f>$L$7</f>
        <v>2014</v>
      </c>
      <c r="E127" t="s">
        <v>3</v>
      </c>
      <c r="F127" t="str">
        <f t="shared" si="6"/>
        <v>IRDLA</v>
      </c>
      <c r="G127" s="26">
        <f>BY_Demands_Drivers!$F$49*$M$7</f>
        <v>5.9321852221397381E-2</v>
      </c>
      <c r="H127" s="26">
        <f>BY_Demands_Drivers!$G$49*$M$7</f>
        <v>0.29660926110698738</v>
      </c>
      <c r="I127" s="26">
        <f>BY_Demands_Drivers!$H$49*$M$7</f>
        <v>0.26694833499628834</v>
      </c>
      <c r="J127" s="26">
        <f>BY_Demands_Drivers!$I$49*$M$7</f>
        <v>0.14830463055349322</v>
      </c>
    </row>
    <row r="128" spans="3:10">
      <c r="C128" s="206" t="str">
        <f t="shared" si="4"/>
        <v>Demand</v>
      </c>
      <c r="D128">
        <f>$L$8</f>
        <v>2015</v>
      </c>
      <c r="E128" t="s">
        <v>3</v>
      </c>
      <c r="F128" t="str">
        <f t="shared" si="6"/>
        <v>IRDLA</v>
      </c>
      <c r="G128" s="26">
        <f>BY_Demands_Drivers!$F$49*$M$8</f>
        <v>5.8598576465557897E-2</v>
      </c>
      <c r="H128" s="26">
        <f>BY_Demands_Drivers!$G$49*$M$8</f>
        <v>0.29299288232778992</v>
      </c>
      <c r="I128" s="26">
        <f>BY_Demands_Drivers!$H$49*$M$8</f>
        <v>0.2636935940950107</v>
      </c>
      <c r="J128" s="26">
        <f>BY_Demands_Drivers!$I$49*$M$8</f>
        <v>0.14649644116389451</v>
      </c>
    </row>
    <row r="129" spans="3:10">
      <c r="C129" s="206" t="str">
        <f t="shared" si="4"/>
        <v>Demand</v>
      </c>
      <c r="D129">
        <f>$L$9</f>
        <v>2016</v>
      </c>
      <c r="E129" t="s">
        <v>3</v>
      </c>
      <c r="F129" t="str">
        <f t="shared" si="6"/>
        <v>IRDLA</v>
      </c>
      <c r="G129" s="26">
        <f>BY_Demands_Drivers!$F$49*$M$9</f>
        <v>5.8249932331671257E-2</v>
      </c>
      <c r="H129" s="26">
        <f>BY_Demands_Drivers!$G$49*$M$9</f>
        <v>0.29124966165835675</v>
      </c>
      <c r="I129" s="26">
        <f>BY_Demands_Drivers!$H$49*$M$9</f>
        <v>0.26212469549252082</v>
      </c>
      <c r="J129" s="26">
        <f>BY_Demands_Drivers!$I$49*$M$9</f>
        <v>0.1456248308291779</v>
      </c>
    </row>
    <row r="130" spans="3:10">
      <c r="C130" s="206" t="str">
        <f t="shared" si="4"/>
        <v>Demand</v>
      </c>
      <c r="D130">
        <f>$L$10</f>
        <v>2017</v>
      </c>
      <c r="E130" t="s">
        <v>3</v>
      </c>
      <c r="F130" t="str">
        <f t="shared" si="6"/>
        <v>IRDLA</v>
      </c>
      <c r="G130" s="26">
        <f>BY_Demands_Drivers!$F$49*$M$10</f>
        <v>5.7901288197784617E-2</v>
      </c>
      <c r="H130" s="26">
        <f>BY_Demands_Drivers!$G$49*$M$10</f>
        <v>0.28950644098892353</v>
      </c>
      <c r="I130" s="26">
        <f>BY_Demands_Drivers!$H$49*$M$10</f>
        <v>0.26055579689003094</v>
      </c>
      <c r="J130" s="26">
        <f>BY_Demands_Drivers!$I$49*$M$10</f>
        <v>0.14475322049446132</v>
      </c>
    </row>
    <row r="131" spans="3:10">
      <c r="C131" s="206" t="str">
        <f t="shared" si="4"/>
        <v>Demand</v>
      </c>
      <c r="D131">
        <f>$L$11</f>
        <v>2018</v>
      </c>
      <c r="E131" t="s">
        <v>3</v>
      </c>
      <c r="F131" t="str">
        <f t="shared" si="6"/>
        <v>IRDLA</v>
      </c>
      <c r="G131" s="26">
        <f>BY_Demands_Drivers!$F$49*$M$11</f>
        <v>5.7552644063897984E-2</v>
      </c>
      <c r="H131" s="26">
        <f>BY_Demands_Drivers!$G$49*$M$11</f>
        <v>0.28776322031949036</v>
      </c>
      <c r="I131" s="26">
        <f>BY_Demands_Drivers!$H$49*$M$11</f>
        <v>0.25898689828754107</v>
      </c>
      <c r="J131" s="26">
        <f>BY_Demands_Drivers!$I$49*$M$11</f>
        <v>0.14388161015974471</v>
      </c>
    </row>
    <row r="132" spans="3:10">
      <c r="C132" s="206" t="str">
        <f t="shared" si="4"/>
        <v>Demand</v>
      </c>
      <c r="D132">
        <f>$L$12</f>
        <v>2019</v>
      </c>
      <c r="E132" t="s">
        <v>3</v>
      </c>
      <c r="F132" t="str">
        <f t="shared" si="6"/>
        <v>IRDLA</v>
      </c>
      <c r="G132" s="43">
        <f>BY_Demands_Drivers!$F$49*$M$12</f>
        <v>5.7203999930011344E-2</v>
      </c>
      <c r="H132" s="43">
        <f>BY_Demands_Drivers!$G$49*$M$12</f>
        <v>0.28601999965005714</v>
      </c>
      <c r="I132" s="43">
        <f>BY_Demands_Drivers!$H$49*$M$12</f>
        <v>0.25741799968505119</v>
      </c>
      <c r="J132" s="43">
        <f>BY_Demands_Drivers!$I$49*$M$12</f>
        <v>0.14300999982502813</v>
      </c>
    </row>
    <row r="133" spans="3:10">
      <c r="C133" s="206" t="str">
        <f t="shared" ref="C133:C196" si="7">IF(SUM(G133:J133)&gt;0,"Demand","\I:")</f>
        <v>Demand</v>
      </c>
      <c r="D133">
        <f>$L$13</f>
        <v>2020</v>
      </c>
      <c r="E133" t="s">
        <v>3</v>
      </c>
      <c r="F133" t="str">
        <f t="shared" si="6"/>
        <v>IRDLA</v>
      </c>
      <c r="G133" s="43">
        <f>BY_Demands_Drivers!$F$49*$M$13</f>
        <v>5.6855355796124704E-2</v>
      </c>
      <c r="H133" s="43">
        <f>BY_Demands_Drivers!$G$49*$M$13</f>
        <v>0.28427677898062398</v>
      </c>
      <c r="I133" s="43">
        <f>BY_Demands_Drivers!$H$49*$M$13</f>
        <v>0.25584910108256131</v>
      </c>
      <c r="J133" s="43">
        <f>BY_Demands_Drivers!$I$49*$M$13</f>
        <v>0.14213838949031152</v>
      </c>
    </row>
    <row r="134" spans="3:10">
      <c r="C134" s="206" t="str">
        <f t="shared" si="7"/>
        <v>Demand</v>
      </c>
      <c r="D134">
        <f>$L$14</f>
        <v>2021</v>
      </c>
      <c r="E134" t="s">
        <v>3</v>
      </c>
      <c r="F134" t="str">
        <f t="shared" si="6"/>
        <v>IRDLA</v>
      </c>
      <c r="G134" s="43">
        <f>BY_Demands_Drivers!$F$49*$M$14</f>
        <v>5.7009018919898027E-2</v>
      </c>
      <c r="H134" s="43">
        <f>BY_Demands_Drivers!$G$49*$M$14</f>
        <v>0.28504509459949057</v>
      </c>
      <c r="I134" s="43">
        <f>BY_Demands_Drivers!$H$49*$M$14</f>
        <v>0.25654058513954126</v>
      </c>
      <c r="J134" s="43">
        <f>BY_Demands_Drivers!$I$49*$M$14</f>
        <v>0.14252254729974484</v>
      </c>
    </row>
    <row r="135" spans="3:10">
      <c r="C135" s="206" t="str">
        <f t="shared" si="7"/>
        <v>Demand</v>
      </c>
      <c r="D135">
        <f>$L$15</f>
        <v>2022</v>
      </c>
      <c r="E135" t="s">
        <v>3</v>
      </c>
      <c r="F135" t="str">
        <f t="shared" si="6"/>
        <v>IRDLA</v>
      </c>
      <c r="G135" s="43">
        <f>BY_Demands_Drivers!$F$49*$M$15</f>
        <v>5.716268204367133E-2</v>
      </c>
      <c r="H135" s="43">
        <f>BY_Demands_Drivers!$G$49*$M$15</f>
        <v>0.2858134102183571</v>
      </c>
      <c r="I135" s="43">
        <f>BY_Demands_Drivers!$H$49*$M$15</f>
        <v>0.25723206919652114</v>
      </c>
      <c r="J135" s="43">
        <f>BY_Demands_Drivers!$I$49*$M$15</f>
        <v>0.14290670510917811</v>
      </c>
    </row>
    <row r="136" spans="3:10">
      <c r="C136" s="206" t="str">
        <f t="shared" si="7"/>
        <v>Demand</v>
      </c>
      <c r="D136">
        <f>$L$16</f>
        <v>2023</v>
      </c>
      <c r="E136" t="s">
        <v>3</v>
      </c>
      <c r="F136" t="str">
        <f t="shared" si="6"/>
        <v>IRDLA</v>
      </c>
      <c r="G136" s="43">
        <f>BY_Demands_Drivers!$F$49*$M$16</f>
        <v>5.7316345167444632E-2</v>
      </c>
      <c r="H136" s="43">
        <f>BY_Demands_Drivers!$G$49*$M$16</f>
        <v>0.28658172583722358</v>
      </c>
      <c r="I136" s="43">
        <f>BY_Demands_Drivers!$H$49*$M$16</f>
        <v>0.25792355325350097</v>
      </c>
      <c r="J136" s="43">
        <f>BY_Demands_Drivers!$I$49*$M$16</f>
        <v>0.14329086291861134</v>
      </c>
    </row>
    <row r="137" spans="3:10">
      <c r="C137" s="206" t="str">
        <f t="shared" si="7"/>
        <v>Demand</v>
      </c>
      <c r="D137">
        <f>$L$17</f>
        <v>2024</v>
      </c>
      <c r="E137" t="s">
        <v>3</v>
      </c>
      <c r="F137" t="str">
        <f t="shared" si="6"/>
        <v>IRDLA</v>
      </c>
      <c r="G137" s="26">
        <f>BY_Demands_Drivers!$F$49*$M$17</f>
        <v>5.7470008291217949E-2</v>
      </c>
      <c r="H137" s="26">
        <f>BY_Demands_Drivers!$G$49*$M$17</f>
        <v>0.28735004145609022</v>
      </c>
      <c r="I137" s="26">
        <f>BY_Demands_Drivers!$H$49*$M$17</f>
        <v>0.25861503731048091</v>
      </c>
      <c r="J137" s="26">
        <f>BY_Demands_Drivers!$I$49*$M$17</f>
        <v>0.14367502072804464</v>
      </c>
    </row>
    <row r="138" spans="3:10">
      <c r="C138" s="206" t="str">
        <f t="shared" si="7"/>
        <v>Demand</v>
      </c>
      <c r="D138">
        <f>$L$18</f>
        <v>2025</v>
      </c>
      <c r="E138" t="s">
        <v>3</v>
      </c>
      <c r="F138" t="str">
        <f t="shared" si="6"/>
        <v>IRDLA</v>
      </c>
      <c r="G138" s="26">
        <f>BY_Demands_Drivers!$F$49*$M$18</f>
        <v>5.7623671414991265E-2</v>
      </c>
      <c r="H138" s="26">
        <f>BY_Demands_Drivers!$G$49*$M$18</f>
        <v>0.28811835707495675</v>
      </c>
      <c r="I138" s="26">
        <f>BY_Demands_Drivers!$H$49*$M$18</f>
        <v>0.25930652136746085</v>
      </c>
      <c r="J138" s="26">
        <f>BY_Demands_Drivers!$I$49*$M$18</f>
        <v>0.14405917853747793</v>
      </c>
    </row>
    <row r="139" spans="3:10">
      <c r="C139" s="206" t="str">
        <f t="shared" si="7"/>
        <v>Demand</v>
      </c>
      <c r="D139">
        <f>$L$19</f>
        <v>2026</v>
      </c>
      <c r="E139" t="s">
        <v>3</v>
      </c>
      <c r="F139" t="str">
        <f t="shared" si="6"/>
        <v>IRDLA</v>
      </c>
      <c r="G139" s="26">
        <f>BY_Demands_Drivers!$F$49*$M$19</f>
        <v>5.7930997662537877E-2</v>
      </c>
      <c r="H139" s="26">
        <f>BY_Demands_Drivers!$G$49*$M$19</f>
        <v>0.28965498831268982</v>
      </c>
      <c r="I139" s="26">
        <f>BY_Demands_Drivers!$H$49*$M$19</f>
        <v>0.26068948948142057</v>
      </c>
      <c r="J139" s="26">
        <f>BY_Demands_Drivers!$I$49*$M$19</f>
        <v>0.14482749415634444</v>
      </c>
    </row>
    <row r="140" spans="3:10">
      <c r="C140" s="206" t="str">
        <f t="shared" si="7"/>
        <v>Demand</v>
      </c>
      <c r="D140">
        <f>$L$20</f>
        <v>2027</v>
      </c>
      <c r="E140" t="s">
        <v>3</v>
      </c>
      <c r="F140" t="str">
        <f t="shared" si="6"/>
        <v>IRDLA</v>
      </c>
      <c r="G140" s="26">
        <f>BY_Demands_Drivers!$F$49*$M$20</f>
        <v>5.8238323910084495E-2</v>
      </c>
      <c r="H140" s="26">
        <f>BY_Demands_Drivers!$G$49*$M$20</f>
        <v>0.29119161955042294</v>
      </c>
      <c r="I140" s="26">
        <f>BY_Demands_Drivers!$H$49*$M$20</f>
        <v>0.26207245759538039</v>
      </c>
      <c r="J140" s="26">
        <f>BY_Demands_Drivers!$I$49*$M$20</f>
        <v>0.145595809775211</v>
      </c>
    </row>
    <row r="141" spans="3:10">
      <c r="C141" s="206" t="str">
        <f t="shared" si="7"/>
        <v>Demand</v>
      </c>
      <c r="D141">
        <f>$L$21</f>
        <v>2028</v>
      </c>
      <c r="E141" t="s">
        <v>3</v>
      </c>
      <c r="F141" t="str">
        <f t="shared" si="6"/>
        <v>IRDLA</v>
      </c>
      <c r="G141" s="26">
        <f>BY_Demands_Drivers!$F$49*$M$21</f>
        <v>5.8545650157631121E-2</v>
      </c>
      <c r="H141" s="26">
        <f>BY_Demands_Drivers!$G$49*$M$21</f>
        <v>0.29272825078815606</v>
      </c>
      <c r="I141" s="26">
        <f>BY_Demands_Drivers!$H$49*$M$21</f>
        <v>0.26345542570934022</v>
      </c>
      <c r="J141" s="26">
        <f>BY_Demands_Drivers!$I$49*$M$21</f>
        <v>0.14636412539407756</v>
      </c>
    </row>
    <row r="142" spans="3:10">
      <c r="C142" s="206" t="str">
        <f t="shared" si="7"/>
        <v>Demand</v>
      </c>
      <c r="D142">
        <f>$L$22</f>
        <v>2029</v>
      </c>
      <c r="E142" t="s">
        <v>3</v>
      </c>
      <c r="F142" t="str">
        <f t="shared" si="6"/>
        <v>IRDLA</v>
      </c>
      <c r="G142" s="26">
        <f>BY_Demands_Drivers!$F$49*$M$22</f>
        <v>5.885297640517774E-2</v>
      </c>
      <c r="H142" s="26">
        <f>BY_Demands_Drivers!$G$49*$M$22</f>
        <v>0.29426488202588919</v>
      </c>
      <c r="I142" s="26">
        <f>BY_Demands_Drivers!$H$49*$M$22</f>
        <v>0.26483839382329999</v>
      </c>
      <c r="J142" s="26">
        <f>BY_Demands_Drivers!$I$49*$M$22</f>
        <v>0.14713244101294412</v>
      </c>
    </row>
    <row r="143" spans="3:10">
      <c r="C143" s="206" t="str">
        <f t="shared" si="7"/>
        <v>Demand</v>
      </c>
      <c r="D143">
        <f>$L$23</f>
        <v>2030</v>
      </c>
      <c r="E143" t="s">
        <v>3</v>
      </c>
      <c r="F143" t="str">
        <f t="shared" si="6"/>
        <v>IRDLA</v>
      </c>
      <c r="G143" s="26">
        <f>BY_Demands_Drivers!$F$49*$M$23</f>
        <v>5.9160302652724359E-2</v>
      </c>
      <c r="H143" s="26">
        <f>BY_Demands_Drivers!$G$49*$M$23</f>
        <v>0.29580151326362225</v>
      </c>
      <c r="I143" s="26">
        <f>BY_Demands_Drivers!$H$49*$M$23</f>
        <v>0.26622136193725976</v>
      </c>
      <c r="J143" s="26">
        <f>BY_Demands_Drivers!$I$49*$M$23</f>
        <v>0.14790075663181065</v>
      </c>
    </row>
    <row r="144" spans="3:10">
      <c r="C144" s="206" t="str">
        <f t="shared" si="7"/>
        <v>Demand</v>
      </c>
      <c r="D144">
        <f>$L$24</f>
        <v>2031</v>
      </c>
      <c r="E144" t="s">
        <v>3</v>
      </c>
      <c r="F144" t="str">
        <f t="shared" si="6"/>
        <v>IRDLA</v>
      </c>
      <c r="G144" s="26">
        <f>BY_Demands_Drivers!$F$49*$M$24</f>
        <v>5.9467628900270984E-2</v>
      </c>
      <c r="H144" s="26">
        <f>BY_Demands_Drivers!$G$49*$M$24</f>
        <v>0.29733814450135537</v>
      </c>
      <c r="I144" s="26">
        <f>BY_Demands_Drivers!$H$49*$M$24</f>
        <v>0.26760433005121959</v>
      </c>
      <c r="J144" s="26">
        <f>BY_Demands_Drivers!$I$49*$M$24</f>
        <v>0.14866907225067721</v>
      </c>
    </row>
    <row r="145" spans="3:10">
      <c r="C145" s="206" t="str">
        <f t="shared" si="7"/>
        <v>Demand</v>
      </c>
      <c r="D145">
        <f>$L$25</f>
        <v>2032</v>
      </c>
      <c r="E145" t="s">
        <v>3</v>
      </c>
      <c r="F145" t="str">
        <f t="shared" si="6"/>
        <v>IRDLA</v>
      </c>
      <c r="G145" s="26">
        <f>BY_Demands_Drivers!$F$49*$M$25</f>
        <v>5.9774955147817603E-2</v>
      </c>
      <c r="H145" s="26">
        <f>BY_Demands_Drivers!$G$49*$M$25</f>
        <v>0.29887477573908849</v>
      </c>
      <c r="I145" s="26">
        <f>BY_Demands_Drivers!$H$49*$M$25</f>
        <v>0.26898729816517936</v>
      </c>
      <c r="J145" s="26">
        <f>BY_Demands_Drivers!$I$49*$M$25</f>
        <v>0.14943738786954378</v>
      </c>
    </row>
    <row r="146" spans="3:10">
      <c r="C146" s="206" t="str">
        <f t="shared" si="7"/>
        <v>Demand</v>
      </c>
      <c r="D146">
        <f>$L$26</f>
        <v>2033</v>
      </c>
      <c r="E146" t="s">
        <v>3</v>
      </c>
      <c r="F146" t="str">
        <f t="shared" si="6"/>
        <v>IRDLA</v>
      </c>
      <c r="G146" s="26">
        <f>BY_Demands_Drivers!$F$49*$M$26</f>
        <v>6.0082281395364222E-2</v>
      </c>
      <c r="H146" s="26">
        <f>BY_Demands_Drivers!$G$49*$M$26</f>
        <v>0.30041140697682162</v>
      </c>
      <c r="I146" s="26">
        <f>BY_Demands_Drivers!$H$49*$M$26</f>
        <v>0.27037026627913918</v>
      </c>
      <c r="J146" s="26">
        <f>BY_Demands_Drivers!$I$49*$M$26</f>
        <v>0.15020570348841031</v>
      </c>
    </row>
    <row r="147" spans="3:10">
      <c r="C147" s="206" t="str">
        <f t="shared" si="7"/>
        <v>Demand</v>
      </c>
      <c r="D147">
        <f>$L$27</f>
        <v>2034</v>
      </c>
      <c r="E147" t="s">
        <v>3</v>
      </c>
      <c r="F147" t="str">
        <f t="shared" si="6"/>
        <v>IRDLA</v>
      </c>
      <c r="G147" s="26">
        <f>BY_Demands_Drivers!$F$49*$M$27</f>
        <v>6.0389607642910834E-2</v>
      </c>
      <c r="H147" s="26">
        <f>BY_Demands_Drivers!$G$49*$M$27</f>
        <v>0.30194803821455468</v>
      </c>
      <c r="I147" s="26">
        <f>BY_Demands_Drivers!$H$49*$M$27</f>
        <v>0.2717532343930989</v>
      </c>
      <c r="J147" s="26">
        <f>BY_Demands_Drivers!$I$49*$M$27</f>
        <v>0.15097401910727684</v>
      </c>
    </row>
    <row r="148" spans="3:10">
      <c r="C148" s="206" t="str">
        <f t="shared" si="7"/>
        <v>Demand</v>
      </c>
      <c r="D148">
        <f>$L$28</f>
        <v>2035</v>
      </c>
      <c r="E148" t="s">
        <v>3</v>
      </c>
      <c r="F148" t="str">
        <f t="shared" si="6"/>
        <v>IRDLA</v>
      </c>
      <c r="G148" s="26">
        <f>BY_Demands_Drivers!$F$49*$M$28</f>
        <v>6.0696933890457452E-2</v>
      </c>
      <c r="H148" s="26">
        <f>BY_Demands_Drivers!$G$49*$M$28</f>
        <v>0.30348466945228775</v>
      </c>
      <c r="I148" s="26">
        <f>BY_Demands_Drivers!$H$49*$M$28</f>
        <v>0.27313620250705872</v>
      </c>
      <c r="J148" s="26">
        <f>BY_Demands_Drivers!$I$49*$M$28</f>
        <v>0.1517423347261434</v>
      </c>
    </row>
    <row r="149" spans="3:10">
      <c r="C149" s="206" t="str">
        <f t="shared" si="7"/>
        <v>Demand</v>
      </c>
      <c r="D149">
        <f>$L$29</f>
        <v>2036</v>
      </c>
      <c r="E149" t="s">
        <v>3</v>
      </c>
      <c r="F149" t="str">
        <f t="shared" si="6"/>
        <v>IRDLA</v>
      </c>
      <c r="G149" s="26">
        <f>BY_Demands_Drivers!$F$49*$M$29</f>
        <v>6.0865963326608097E-2</v>
      </c>
      <c r="H149" s="26">
        <f>BY_Demands_Drivers!$G$49*$M$29</f>
        <v>0.30432981663304098</v>
      </c>
      <c r="I149" s="26">
        <f>BY_Demands_Drivers!$H$49*$M$29</f>
        <v>0.2738968349697366</v>
      </c>
      <c r="J149" s="26">
        <f>BY_Demands_Drivers!$I$49*$M$29</f>
        <v>0.15216490831651999</v>
      </c>
    </row>
    <row r="150" spans="3:10">
      <c r="C150" s="206" t="str">
        <f t="shared" si="7"/>
        <v>Demand</v>
      </c>
      <c r="D150">
        <f>$L$30</f>
        <v>2037</v>
      </c>
      <c r="E150" t="s">
        <v>3</v>
      </c>
      <c r="F150" t="str">
        <f t="shared" si="6"/>
        <v>IRDLA</v>
      </c>
      <c r="G150" s="26">
        <f>BY_Demands_Drivers!$F$49*$M$30</f>
        <v>6.1034992762758734E-2</v>
      </c>
      <c r="H150" s="26">
        <f>BY_Demands_Drivers!$G$49*$M$30</f>
        <v>0.30517496381379416</v>
      </c>
      <c r="I150" s="26">
        <f>BY_Demands_Drivers!$H$49*$M$30</f>
        <v>0.27465746743241448</v>
      </c>
      <c r="J150" s="26">
        <f>BY_Demands_Drivers!$I$49*$M$30</f>
        <v>0.15258748190689658</v>
      </c>
    </row>
    <row r="151" spans="3:10">
      <c r="C151" s="206" t="str">
        <f t="shared" si="7"/>
        <v>Demand</v>
      </c>
      <c r="D151">
        <f>$L$31</f>
        <v>2038</v>
      </c>
      <c r="E151" t="s">
        <v>3</v>
      </c>
      <c r="F151" t="str">
        <f t="shared" si="6"/>
        <v>IRDLA</v>
      </c>
      <c r="G151" s="26">
        <f>BY_Demands_Drivers!$F$49*$M$31</f>
        <v>6.1204022198909393E-2</v>
      </c>
      <c r="H151" s="26">
        <f>BY_Demands_Drivers!$G$49*$M$31</f>
        <v>0.3060201109945474</v>
      </c>
      <c r="I151" s="26">
        <f>BY_Demands_Drivers!$H$49*$M$31</f>
        <v>0.27541809989509242</v>
      </c>
      <c r="J151" s="26">
        <f>BY_Demands_Drivers!$I$49*$M$31</f>
        <v>0.15301005549727323</v>
      </c>
    </row>
    <row r="152" spans="3:10">
      <c r="C152" s="206" t="str">
        <f t="shared" si="7"/>
        <v>Demand</v>
      </c>
      <c r="D152">
        <f>$L$32</f>
        <v>2039</v>
      </c>
      <c r="E152" t="s">
        <v>3</v>
      </c>
      <c r="F152" t="str">
        <f t="shared" si="6"/>
        <v>IRDLA</v>
      </c>
      <c r="G152" s="26">
        <f>BY_Demands_Drivers!$F$49*$M$32</f>
        <v>6.1373051635060023E-2</v>
      </c>
      <c r="H152" s="26">
        <f>BY_Demands_Drivers!$G$49*$M$32</f>
        <v>0.30686525817530058</v>
      </c>
      <c r="I152" s="26">
        <f>BY_Demands_Drivers!$H$49*$M$32</f>
        <v>0.2761787323577703</v>
      </c>
      <c r="J152" s="26">
        <f>BY_Demands_Drivers!$I$49*$M$32</f>
        <v>0.15343262908764982</v>
      </c>
    </row>
    <row r="153" spans="3:10">
      <c r="C153" s="206" t="str">
        <f t="shared" si="7"/>
        <v>Demand</v>
      </c>
      <c r="D153">
        <f>$L$33</f>
        <v>2040</v>
      </c>
      <c r="E153" t="s">
        <v>3</v>
      </c>
      <c r="F153" t="str">
        <f t="shared" si="6"/>
        <v>IRDLA</v>
      </c>
      <c r="G153" s="26">
        <f>BY_Demands_Drivers!$F$49*$M$33</f>
        <v>6.1542081071210668E-2</v>
      </c>
      <c r="H153" s="26">
        <f>BY_Demands_Drivers!$G$49*$M$33</f>
        <v>0.30771040535605382</v>
      </c>
      <c r="I153" s="26">
        <f>BY_Demands_Drivers!$H$49*$M$33</f>
        <v>0.27693936482044818</v>
      </c>
      <c r="J153" s="26">
        <f>BY_Demands_Drivers!$I$49*$M$33</f>
        <v>0.15385520267802641</v>
      </c>
    </row>
    <row r="154" spans="3:10">
      <c r="C154" s="206" t="str">
        <f t="shared" si="7"/>
        <v>Demand</v>
      </c>
      <c r="D154">
        <f>$L$34</f>
        <v>2041</v>
      </c>
      <c r="E154" t="s">
        <v>3</v>
      </c>
      <c r="F154" t="str">
        <f t="shared" si="6"/>
        <v>IRDLA</v>
      </c>
      <c r="G154" s="26">
        <f>BY_Demands_Drivers!$F$49*$M$34</f>
        <v>6.1557447383587996E-2</v>
      </c>
      <c r="H154" s="26">
        <f>BY_Demands_Drivers!$G$49*$M$34</f>
        <v>0.30778723691794047</v>
      </c>
      <c r="I154" s="26">
        <f>BY_Demands_Drivers!$H$49*$M$34</f>
        <v>0.27700851322614611</v>
      </c>
      <c r="J154" s="26">
        <f>BY_Demands_Drivers!$I$49*$M$34</f>
        <v>0.15389361845896973</v>
      </c>
    </row>
    <row r="155" spans="3:10">
      <c r="C155" s="206" t="str">
        <f t="shared" si="7"/>
        <v>Demand</v>
      </c>
      <c r="D155">
        <f>$L$35</f>
        <v>2042</v>
      </c>
      <c r="E155" t="s">
        <v>3</v>
      </c>
      <c r="F155" t="str">
        <f t="shared" si="6"/>
        <v>IRDLA</v>
      </c>
      <c r="G155" s="26">
        <f>BY_Demands_Drivers!$F$49*$M$35</f>
        <v>6.1572813695965331E-2</v>
      </c>
      <c r="H155" s="26">
        <f>BY_Demands_Drivers!$G$49*$M$35</f>
        <v>0.30786406847982717</v>
      </c>
      <c r="I155" s="26">
        <f>BY_Demands_Drivers!$H$49*$M$35</f>
        <v>0.27707766163184416</v>
      </c>
      <c r="J155" s="26">
        <f>BY_Demands_Drivers!$I$49*$M$35</f>
        <v>0.15393203423991308</v>
      </c>
    </row>
    <row r="156" spans="3:10">
      <c r="C156" s="206" t="str">
        <f t="shared" si="7"/>
        <v>Demand</v>
      </c>
      <c r="D156">
        <f>$L$36</f>
        <v>2043</v>
      </c>
      <c r="E156" t="s">
        <v>3</v>
      </c>
      <c r="F156" t="str">
        <f t="shared" si="6"/>
        <v>IRDLA</v>
      </c>
      <c r="G156" s="26">
        <f>BY_Demands_Drivers!$F$49*$M$36</f>
        <v>6.1588180008342652E-2</v>
      </c>
      <c r="H156" s="26">
        <f>BY_Demands_Drivers!$G$49*$M$36</f>
        <v>0.30794090004171376</v>
      </c>
      <c r="I156" s="26">
        <f>BY_Demands_Drivers!$H$49*$M$36</f>
        <v>0.2771468100375421</v>
      </c>
      <c r="J156" s="26">
        <f>BY_Demands_Drivers!$I$49*$M$36</f>
        <v>0.15397045002085638</v>
      </c>
    </row>
    <row r="157" spans="3:10">
      <c r="C157" s="206" t="str">
        <f t="shared" si="7"/>
        <v>Demand</v>
      </c>
      <c r="D157">
        <f>$L$37</f>
        <v>2044</v>
      </c>
      <c r="E157" t="s">
        <v>3</v>
      </c>
      <c r="F157" t="str">
        <f t="shared" si="6"/>
        <v>IRDLA</v>
      </c>
      <c r="G157" s="26">
        <f>BY_Demands_Drivers!$F$49*$M$37</f>
        <v>6.1603546320719994E-2</v>
      </c>
      <c r="H157" s="26">
        <f>BY_Demands_Drivers!$G$49*$M$37</f>
        <v>0.30801773160360041</v>
      </c>
      <c r="I157" s="26">
        <f>BY_Demands_Drivers!$H$49*$M$37</f>
        <v>0.2772159584432401</v>
      </c>
      <c r="J157" s="26">
        <f>BY_Demands_Drivers!$I$49*$M$37</f>
        <v>0.15400886580179973</v>
      </c>
    </row>
    <row r="158" spans="3:10">
      <c r="C158" s="206" t="str">
        <f t="shared" si="7"/>
        <v>Demand</v>
      </c>
      <c r="D158">
        <f>$L$38</f>
        <v>2045</v>
      </c>
      <c r="E158" t="s">
        <v>3</v>
      </c>
      <c r="F158" t="str">
        <f t="shared" si="6"/>
        <v>IRDLA</v>
      </c>
      <c r="G158" s="26">
        <f>BY_Demands_Drivers!$F$49*$M$38</f>
        <v>6.1618912633097322E-2</v>
      </c>
      <c r="H158" s="26">
        <f>BY_Demands_Drivers!$G$49*$M$38</f>
        <v>0.30809456316548706</v>
      </c>
      <c r="I158" s="26">
        <f>BY_Demands_Drivers!$H$49*$M$38</f>
        <v>0.27728510684893809</v>
      </c>
      <c r="J158" s="26">
        <f>BY_Demands_Drivers!$I$49*$M$38</f>
        <v>0.15404728158274306</v>
      </c>
    </row>
    <row r="159" spans="3:10">
      <c r="C159" s="206" t="str">
        <f t="shared" si="7"/>
        <v>Demand</v>
      </c>
      <c r="D159">
        <f>$L$39</f>
        <v>2046</v>
      </c>
      <c r="E159" t="s">
        <v>3</v>
      </c>
      <c r="F159" t="str">
        <f t="shared" si="6"/>
        <v>IRDLA</v>
      </c>
      <c r="G159" s="26">
        <f>BY_Demands_Drivers!$F$49*$M$39</f>
        <v>6.1634278945474658E-2</v>
      </c>
      <c r="H159" s="26">
        <f>BY_Demands_Drivers!$G$49*$M$39</f>
        <v>0.30817139472737376</v>
      </c>
      <c r="I159" s="26">
        <f>BY_Demands_Drivers!$H$49*$M$39</f>
        <v>0.27735425525463608</v>
      </c>
      <c r="J159" s="26">
        <f>BY_Demands_Drivers!$I$49*$M$39</f>
        <v>0.15408569736368638</v>
      </c>
    </row>
    <row r="160" spans="3:10">
      <c r="C160" s="206" t="str">
        <f t="shared" si="7"/>
        <v>Demand</v>
      </c>
      <c r="D160">
        <f>$L$40</f>
        <v>2047</v>
      </c>
      <c r="E160" t="s">
        <v>3</v>
      </c>
      <c r="F160" t="str">
        <f t="shared" si="6"/>
        <v>IRDLA</v>
      </c>
      <c r="G160" s="26">
        <f>BY_Demands_Drivers!$F$49*$M$40</f>
        <v>6.1649645257851979E-2</v>
      </c>
      <c r="H160" s="26">
        <f>BY_Demands_Drivers!$G$49*$M$40</f>
        <v>0.30824822628926035</v>
      </c>
      <c r="I160" s="26">
        <f>BY_Demands_Drivers!$H$49*$M$40</f>
        <v>0.27742340366033408</v>
      </c>
      <c r="J160" s="26">
        <f>BY_Demands_Drivers!$I$49*$M$40</f>
        <v>0.1541241131446297</v>
      </c>
    </row>
    <row r="161" spans="3:10">
      <c r="C161" s="206" t="str">
        <f t="shared" si="7"/>
        <v>Demand</v>
      </c>
      <c r="D161">
        <f>$L$41</f>
        <v>2048</v>
      </c>
      <c r="E161" t="s">
        <v>3</v>
      </c>
      <c r="F161" t="str">
        <f t="shared" si="6"/>
        <v>IRDLA</v>
      </c>
      <c r="G161" s="26">
        <f>BY_Demands_Drivers!$F$49*$M$41</f>
        <v>6.1665011570229314E-2</v>
      </c>
      <c r="H161" s="26">
        <f>BY_Demands_Drivers!$G$49*$M$41</f>
        <v>0.30832505785114706</v>
      </c>
      <c r="I161" s="26">
        <f>BY_Demands_Drivers!$H$49*$M$41</f>
        <v>0.27749255206603207</v>
      </c>
      <c r="J161" s="26">
        <f>BY_Demands_Drivers!$I$49*$M$41</f>
        <v>0.15416252892557303</v>
      </c>
    </row>
    <row r="162" spans="3:10">
      <c r="C162" s="206" t="str">
        <f t="shared" si="7"/>
        <v>Demand</v>
      </c>
      <c r="D162">
        <f>$L$42</f>
        <v>2049</v>
      </c>
      <c r="E162" t="s">
        <v>3</v>
      </c>
      <c r="F162" t="str">
        <f t="shared" si="6"/>
        <v>IRDLA</v>
      </c>
      <c r="G162" s="26">
        <f>BY_Demands_Drivers!$F$49*$M$42</f>
        <v>6.1680377882606642E-2</v>
      </c>
      <c r="H162" s="26">
        <f>BY_Demands_Drivers!$G$49*$M$42</f>
        <v>0.3084018894130337</v>
      </c>
      <c r="I162" s="26">
        <f>BY_Demands_Drivers!$H$49*$M$42</f>
        <v>0.27756170047173007</v>
      </c>
      <c r="J162" s="26">
        <f>BY_Demands_Drivers!$I$49*$M$42</f>
        <v>0.15420094470651635</v>
      </c>
    </row>
    <row r="163" spans="3:10">
      <c r="C163" s="206" t="str">
        <f t="shared" si="7"/>
        <v>Demand</v>
      </c>
      <c r="D163" s="23">
        <f>$L$43</f>
        <v>2050</v>
      </c>
      <c r="E163" s="23" t="s">
        <v>3</v>
      </c>
      <c r="F163" s="23" t="str">
        <f t="shared" si="6"/>
        <v>IRDLA</v>
      </c>
      <c r="G163" s="44">
        <f>BY_Demands_Drivers!$F$49*$M$43</f>
        <v>6.1695744194983963E-2</v>
      </c>
      <c r="H163" s="44">
        <f>BY_Demands_Drivers!$G$49*$M$43</f>
        <v>0.3084787209749203</v>
      </c>
      <c r="I163" s="44">
        <f>BY_Demands_Drivers!$H$49*$M$43</f>
        <v>0.277630848877428</v>
      </c>
      <c r="J163" s="44">
        <f>BY_Demands_Drivers!$I$49*$M$43</f>
        <v>0.15423936048745965</v>
      </c>
    </row>
    <row r="164" spans="3:10">
      <c r="C164" s="206" t="str">
        <f t="shared" si="7"/>
        <v>Demand</v>
      </c>
      <c r="D164">
        <f>$L$4</f>
        <v>2011</v>
      </c>
      <c r="E164" t="s">
        <v>3</v>
      </c>
      <c r="F164" t="str">
        <f>BY_Demands_Drivers!$J$50</f>
        <v>IRDEM</v>
      </c>
      <c r="G164" s="26">
        <f>BY_Demands_Drivers!$F$50*$M$4</f>
        <v>6.0876762694026612</v>
      </c>
      <c r="H164" s="26">
        <f>BY_Demands_Drivers!$G$50*$M$4</f>
        <v>30.438381347013355</v>
      </c>
      <c r="I164" s="26">
        <f>BY_Demands_Drivers!$H$50*$M$4</f>
        <v>27.394543212312009</v>
      </c>
      <c r="J164" s="26">
        <f>BY_Demands_Drivers!$I$50*$M$4</f>
        <v>15.219190673506629</v>
      </c>
    </row>
    <row r="165" spans="3:10">
      <c r="C165" s="206" t="str">
        <f t="shared" si="7"/>
        <v>Demand</v>
      </c>
      <c r="D165">
        <f>$L$5</f>
        <v>2012</v>
      </c>
      <c r="E165" t="s">
        <v>3</v>
      </c>
      <c r="F165" t="str">
        <f>$F$164</f>
        <v>IRDEM</v>
      </c>
      <c r="G165" s="26">
        <f>BY_Demands_Drivers!$F$50*$M$5</f>
        <v>6.0160719695745524</v>
      </c>
      <c r="H165" s="26">
        <f>BY_Demands_Drivers!$G$50*$M$5</f>
        <v>30.08035984787281</v>
      </c>
      <c r="I165" s="26">
        <f>BY_Demands_Drivers!$H$50*$M$5</f>
        <v>27.072323863085519</v>
      </c>
      <c r="J165" s="26">
        <f>BY_Demands_Drivers!$I$50*$M$5</f>
        <v>15.040179923936357</v>
      </c>
    </row>
    <row r="166" spans="3:10">
      <c r="C166" s="206" t="str">
        <f t="shared" si="7"/>
        <v>Demand</v>
      </c>
      <c r="D166">
        <f>$L$6</f>
        <v>2013</v>
      </c>
      <c r="E166" t="s">
        <v>3</v>
      </c>
      <c r="F166" t="str">
        <f t="shared" ref="F166:F203" si="8">$F$164</f>
        <v>IRDEM</v>
      </c>
      <c r="G166" s="26">
        <f>BY_Demands_Drivers!$F$50*$M$6</f>
        <v>5.9444676697464445</v>
      </c>
      <c r="H166" s="26">
        <f>BY_Demands_Drivers!$G$50*$M$6</f>
        <v>29.722338348732272</v>
      </c>
      <c r="I166" s="26">
        <f>BY_Demands_Drivers!$H$50*$M$6</f>
        <v>26.750104513859032</v>
      </c>
      <c r="J166" s="26">
        <f>BY_Demands_Drivers!$I$50*$M$6</f>
        <v>14.861169174366088</v>
      </c>
    </row>
    <row r="167" spans="3:10">
      <c r="C167" s="206" t="str">
        <f t="shared" si="7"/>
        <v>Demand</v>
      </c>
      <c r="D167">
        <f>$L$7</f>
        <v>2014</v>
      </c>
      <c r="E167" t="s">
        <v>3</v>
      </c>
      <c r="F167" t="str">
        <f t="shared" si="8"/>
        <v>IRDEM</v>
      </c>
      <c r="G167" s="26">
        <f>BY_Demands_Drivers!$F$50*$M$7</f>
        <v>5.8728633699183357</v>
      </c>
      <c r="H167" s="26">
        <f>BY_Demands_Drivers!$G$50*$M$7</f>
        <v>29.364316849591727</v>
      </c>
      <c r="I167" s="26">
        <f>BY_Demands_Drivers!$H$50*$M$7</f>
        <v>26.427885164632542</v>
      </c>
      <c r="J167" s="26">
        <f>BY_Demands_Drivers!$I$50*$M$7</f>
        <v>14.682158424795816</v>
      </c>
    </row>
    <row r="168" spans="3:10">
      <c r="C168" s="206" t="str">
        <f t="shared" si="7"/>
        <v>Demand</v>
      </c>
      <c r="D168">
        <f>$L$8</f>
        <v>2015</v>
      </c>
      <c r="E168" t="s">
        <v>3</v>
      </c>
      <c r="F168" t="str">
        <f t="shared" si="8"/>
        <v>IRDEM</v>
      </c>
      <c r="G168" s="26">
        <f>BY_Demands_Drivers!$F$50*$M$8</f>
        <v>5.8012590700902269</v>
      </c>
      <c r="H168" s="26">
        <f>BY_Demands_Drivers!$G$50*$M$8</f>
        <v>29.006295350451182</v>
      </c>
      <c r="I168" s="26">
        <f>BY_Demands_Drivers!$H$50*$M$8</f>
        <v>26.105665815406056</v>
      </c>
      <c r="J168" s="26">
        <f>BY_Demands_Drivers!$I$50*$M$8</f>
        <v>14.503147675225545</v>
      </c>
    </row>
    <row r="169" spans="3:10">
      <c r="C169" s="206" t="str">
        <f t="shared" si="7"/>
        <v>Demand</v>
      </c>
      <c r="D169">
        <f>$L$9</f>
        <v>2016</v>
      </c>
      <c r="E169" t="s">
        <v>3</v>
      </c>
      <c r="F169" t="str">
        <f t="shared" si="8"/>
        <v>IRDEM</v>
      </c>
      <c r="G169" s="26">
        <f>BY_Demands_Drivers!$F$50*$M$9</f>
        <v>5.7667433008354498</v>
      </c>
      <c r="H169" s="26">
        <f>BY_Demands_Drivers!$G$50*$M$9</f>
        <v>28.833716504177296</v>
      </c>
      <c r="I169" s="26">
        <f>BY_Demands_Drivers!$H$50*$M$9</f>
        <v>25.950344853759557</v>
      </c>
      <c r="J169" s="26">
        <f>BY_Demands_Drivers!$I$50*$M$9</f>
        <v>14.416858252088602</v>
      </c>
    </row>
    <row r="170" spans="3:10">
      <c r="C170" s="206" t="str">
        <f t="shared" si="7"/>
        <v>Demand</v>
      </c>
      <c r="D170">
        <f>$L$10</f>
        <v>2017</v>
      </c>
      <c r="E170" t="s">
        <v>3</v>
      </c>
      <c r="F170" t="str">
        <f t="shared" si="8"/>
        <v>IRDEM</v>
      </c>
      <c r="G170" s="26">
        <f>BY_Demands_Drivers!$F$50*$M$10</f>
        <v>5.7322275315806728</v>
      </c>
      <c r="H170" s="26">
        <f>BY_Demands_Drivers!$G$50*$M$10</f>
        <v>28.66113765790341</v>
      </c>
      <c r="I170" s="26">
        <f>BY_Demands_Drivers!$H$50*$M$10</f>
        <v>25.795023892113058</v>
      </c>
      <c r="J170" s="26">
        <f>BY_Demands_Drivers!$I$50*$M$10</f>
        <v>14.330568828951659</v>
      </c>
    </row>
    <row r="171" spans="3:10">
      <c r="C171" s="206" t="str">
        <f t="shared" si="7"/>
        <v>Demand</v>
      </c>
      <c r="D171">
        <f>$L$11</f>
        <v>2018</v>
      </c>
      <c r="E171" t="s">
        <v>3</v>
      </c>
      <c r="F171" t="str">
        <f t="shared" si="8"/>
        <v>IRDEM</v>
      </c>
      <c r="G171" s="26">
        <f>BY_Demands_Drivers!$F$50*$M$11</f>
        <v>5.6977117623258957</v>
      </c>
      <c r="H171" s="26">
        <f>BY_Demands_Drivers!$G$50*$M$11</f>
        <v>28.488558811629524</v>
      </c>
      <c r="I171" s="26">
        <f>BY_Demands_Drivers!$H$50*$M$11</f>
        <v>25.639702930466562</v>
      </c>
      <c r="J171" s="26">
        <f>BY_Demands_Drivers!$I$50*$M$11</f>
        <v>14.244279405814716</v>
      </c>
    </row>
    <row r="172" spans="3:10">
      <c r="C172" s="206" t="str">
        <f t="shared" si="7"/>
        <v>Demand</v>
      </c>
      <c r="D172">
        <f>$L$12</f>
        <v>2019</v>
      </c>
      <c r="E172" t="s">
        <v>3</v>
      </c>
      <c r="F172" t="str">
        <f t="shared" si="8"/>
        <v>IRDEM</v>
      </c>
      <c r="G172" s="43">
        <f>BY_Demands_Drivers!$F$50*$M$12</f>
        <v>5.6631959930711187</v>
      </c>
      <c r="H172" s="43">
        <f>BY_Demands_Drivers!$G$50*$M$12</f>
        <v>28.315979965355638</v>
      </c>
      <c r="I172" s="43">
        <f>BY_Demands_Drivers!$H$50*$M$12</f>
        <v>25.484381968820063</v>
      </c>
      <c r="J172" s="43">
        <f>BY_Demands_Drivers!$I$50*$M$12</f>
        <v>14.157989982677773</v>
      </c>
    </row>
    <row r="173" spans="3:10">
      <c r="C173" s="206" t="str">
        <f t="shared" si="7"/>
        <v>Demand</v>
      </c>
      <c r="D173">
        <f>$L$13</f>
        <v>2020</v>
      </c>
      <c r="E173" t="s">
        <v>3</v>
      </c>
      <c r="F173" t="str">
        <f t="shared" si="8"/>
        <v>IRDEM</v>
      </c>
      <c r="G173" s="43">
        <f>BY_Demands_Drivers!$F$50*$M$13</f>
        <v>5.6286802238163416</v>
      </c>
      <c r="H173" s="43">
        <f>BY_Demands_Drivers!$G$50*$M$13</f>
        <v>28.143401119081751</v>
      </c>
      <c r="I173" s="43">
        <f>BY_Demands_Drivers!$H$50*$M$13</f>
        <v>25.329061007173568</v>
      </c>
      <c r="J173" s="43">
        <f>BY_Demands_Drivers!$I$50*$M$13</f>
        <v>14.071700559540831</v>
      </c>
    </row>
    <row r="174" spans="3:10">
      <c r="C174" s="206" t="str">
        <f t="shared" si="7"/>
        <v>Demand</v>
      </c>
      <c r="D174">
        <f>$L$14</f>
        <v>2021</v>
      </c>
      <c r="E174" t="s">
        <v>3</v>
      </c>
      <c r="F174" t="str">
        <f t="shared" si="8"/>
        <v>IRDEM</v>
      </c>
      <c r="G174" s="43">
        <f>BY_Demands_Drivers!$F$50*$M$14</f>
        <v>5.6438928730699001</v>
      </c>
      <c r="H174" s="43">
        <f>BY_Demands_Drivers!$G$50*$M$14</f>
        <v>28.219464365349545</v>
      </c>
      <c r="I174" s="43">
        <f>BY_Demands_Drivers!$H$50*$M$14</f>
        <v>25.39751792881458</v>
      </c>
      <c r="J174" s="43">
        <f>BY_Demands_Drivers!$I$50*$M$14</f>
        <v>14.109732182674728</v>
      </c>
    </row>
    <row r="175" spans="3:10">
      <c r="C175" s="206" t="str">
        <f t="shared" si="7"/>
        <v>Demand</v>
      </c>
      <c r="D175">
        <f>$L$15</f>
        <v>2022</v>
      </c>
      <c r="E175" t="s">
        <v>3</v>
      </c>
      <c r="F175" t="str">
        <f t="shared" si="8"/>
        <v>IRDEM</v>
      </c>
      <c r="G175" s="43">
        <f>BY_Demands_Drivers!$F$50*$M$15</f>
        <v>5.6591055223234576</v>
      </c>
      <c r="H175" s="43">
        <f>BY_Demands_Drivers!$G$50*$M$15</f>
        <v>28.295527611617331</v>
      </c>
      <c r="I175" s="43">
        <f>BY_Demands_Drivers!$H$50*$M$15</f>
        <v>25.465974850455588</v>
      </c>
      <c r="J175" s="43">
        <f>BY_Demands_Drivers!$I$50*$M$15</f>
        <v>14.147763805808621</v>
      </c>
    </row>
    <row r="176" spans="3:10">
      <c r="C176" s="206" t="str">
        <f t="shared" si="7"/>
        <v>Demand</v>
      </c>
      <c r="D176">
        <f>$L$16</f>
        <v>2023</v>
      </c>
      <c r="E176" t="s">
        <v>3</v>
      </c>
      <c r="F176" t="str">
        <f t="shared" si="8"/>
        <v>IRDEM</v>
      </c>
      <c r="G176" s="43">
        <f>BY_Demands_Drivers!$F$50*$M$16</f>
        <v>5.6743181715770143</v>
      </c>
      <c r="H176" s="43">
        <f>BY_Demands_Drivers!$G$50*$M$16</f>
        <v>28.371590857885117</v>
      </c>
      <c r="I176" s="43">
        <f>BY_Demands_Drivers!$H$50*$M$16</f>
        <v>25.534431772096593</v>
      </c>
      <c r="J176" s="43">
        <f>BY_Demands_Drivers!$I$50*$M$16</f>
        <v>14.185795428942512</v>
      </c>
    </row>
    <row r="177" spans="3:10">
      <c r="C177" s="206" t="str">
        <f t="shared" si="7"/>
        <v>Demand</v>
      </c>
      <c r="D177">
        <f>$L$17</f>
        <v>2024</v>
      </c>
      <c r="E177" t="s">
        <v>3</v>
      </c>
      <c r="F177" t="str">
        <f t="shared" si="8"/>
        <v>IRDEM</v>
      </c>
      <c r="G177" s="26">
        <f>BY_Demands_Drivers!$F$50*$M$17</f>
        <v>5.6895308208305728</v>
      </c>
      <c r="H177" s="26">
        <f>BY_Demands_Drivers!$G$50*$M$17</f>
        <v>28.44765410415291</v>
      </c>
      <c r="I177" s="26">
        <f>BY_Demands_Drivers!$H$50*$M$17</f>
        <v>25.602888693737608</v>
      </c>
      <c r="J177" s="26">
        <f>BY_Demands_Drivers!$I$50*$M$17</f>
        <v>14.223827052076409</v>
      </c>
    </row>
    <row r="178" spans="3:10">
      <c r="C178" s="206" t="str">
        <f t="shared" si="7"/>
        <v>Demand</v>
      </c>
      <c r="D178">
        <f>$L$18</f>
        <v>2025</v>
      </c>
      <c r="E178" t="s">
        <v>3</v>
      </c>
      <c r="F178" t="str">
        <f t="shared" si="8"/>
        <v>IRDEM</v>
      </c>
      <c r="G178" s="26">
        <f>BY_Demands_Drivers!$F$50*$M$18</f>
        <v>5.7047434700841304</v>
      </c>
      <c r="H178" s="26">
        <f>BY_Demands_Drivers!$G$50*$M$18</f>
        <v>28.5237173504207</v>
      </c>
      <c r="I178" s="26">
        <f>BY_Demands_Drivers!$H$50*$M$18</f>
        <v>25.67134561537862</v>
      </c>
      <c r="J178" s="26">
        <f>BY_Demands_Drivers!$I$50*$M$18</f>
        <v>14.261858675210304</v>
      </c>
    </row>
    <row r="179" spans="3:10">
      <c r="C179" s="206" t="str">
        <f t="shared" si="7"/>
        <v>Demand</v>
      </c>
      <c r="D179">
        <f>$L$19</f>
        <v>2026</v>
      </c>
      <c r="E179" t="s">
        <v>3</v>
      </c>
      <c r="F179" t="str">
        <f t="shared" si="8"/>
        <v>IRDEM</v>
      </c>
      <c r="G179" s="26">
        <f>BY_Demands_Drivers!$F$50*$M$19</f>
        <v>5.7351687685912456</v>
      </c>
      <c r="H179" s="26">
        <f>BY_Demands_Drivers!$G$50*$M$19</f>
        <v>28.675843842956272</v>
      </c>
      <c r="I179" s="26">
        <f>BY_Demands_Drivers!$H$50*$M$19</f>
        <v>25.808259458660636</v>
      </c>
      <c r="J179" s="26">
        <f>BY_Demands_Drivers!$I$50*$M$19</f>
        <v>14.33792192147809</v>
      </c>
    </row>
    <row r="180" spans="3:10">
      <c r="C180" s="206" t="str">
        <f t="shared" si="7"/>
        <v>Demand</v>
      </c>
      <c r="D180">
        <f>$L$20</f>
        <v>2027</v>
      </c>
      <c r="E180" t="s">
        <v>3</v>
      </c>
      <c r="F180" t="str">
        <f t="shared" si="8"/>
        <v>IRDEM</v>
      </c>
      <c r="G180" s="26">
        <f>BY_Demands_Drivers!$F$50*$M$20</f>
        <v>5.7655940670983608</v>
      </c>
      <c r="H180" s="26">
        <f>BY_Demands_Drivers!$G$50*$M$20</f>
        <v>28.827970335491848</v>
      </c>
      <c r="I180" s="26">
        <f>BY_Demands_Drivers!$H$50*$M$20</f>
        <v>25.945173301942653</v>
      </c>
      <c r="J180" s="26">
        <f>BY_Demands_Drivers!$I$50*$M$20</f>
        <v>14.413985167745878</v>
      </c>
    </row>
    <row r="181" spans="3:10">
      <c r="C181" s="206" t="str">
        <f t="shared" si="7"/>
        <v>Demand</v>
      </c>
      <c r="D181">
        <f>$L$21</f>
        <v>2028</v>
      </c>
      <c r="E181" t="s">
        <v>3</v>
      </c>
      <c r="F181" t="str">
        <f t="shared" si="8"/>
        <v>IRDEM</v>
      </c>
      <c r="G181" s="26">
        <f>BY_Demands_Drivers!$F$50*$M$21</f>
        <v>5.7960193656054768</v>
      </c>
      <c r="H181" s="26">
        <f>BY_Demands_Drivers!$G$50*$M$21</f>
        <v>28.980096828027428</v>
      </c>
      <c r="I181" s="26">
        <f>BY_Demands_Drivers!$H$50*$M$21</f>
        <v>26.082087145224676</v>
      </c>
      <c r="J181" s="26">
        <f>BY_Demands_Drivers!$I$50*$M$21</f>
        <v>14.490048414013668</v>
      </c>
    </row>
    <row r="182" spans="3:10">
      <c r="C182" s="206" t="str">
        <f t="shared" si="7"/>
        <v>Demand</v>
      </c>
      <c r="D182">
        <f>$L$22</f>
        <v>2029</v>
      </c>
      <c r="E182" t="s">
        <v>3</v>
      </c>
      <c r="F182" t="str">
        <f t="shared" si="8"/>
        <v>IRDEM</v>
      </c>
      <c r="G182" s="26">
        <f>BY_Demands_Drivers!$F$50*$M$22</f>
        <v>5.826444664112592</v>
      </c>
      <c r="H182" s="26">
        <f>BY_Demands_Drivers!$G$50*$M$22</f>
        <v>29.132223320563007</v>
      </c>
      <c r="I182" s="26">
        <f>BY_Demands_Drivers!$H$50*$M$22</f>
        <v>26.219000988506693</v>
      </c>
      <c r="J182" s="26">
        <f>BY_Demands_Drivers!$I$50*$M$22</f>
        <v>14.566111660281456</v>
      </c>
    </row>
    <row r="183" spans="3:10">
      <c r="C183" s="206" t="str">
        <f t="shared" si="7"/>
        <v>Demand</v>
      </c>
      <c r="D183">
        <f>$L$23</f>
        <v>2030</v>
      </c>
      <c r="E183" t="s">
        <v>3</v>
      </c>
      <c r="F183" t="str">
        <f t="shared" si="8"/>
        <v>IRDEM</v>
      </c>
      <c r="G183" s="26">
        <f>BY_Demands_Drivers!$F$50*$M$23</f>
        <v>5.8568699626197072</v>
      </c>
      <c r="H183" s="26">
        <f>BY_Demands_Drivers!$G$50*$M$23</f>
        <v>29.284349813098583</v>
      </c>
      <c r="I183" s="26">
        <f>BY_Demands_Drivers!$H$50*$M$23</f>
        <v>26.355914831788713</v>
      </c>
      <c r="J183" s="26">
        <f>BY_Demands_Drivers!$I$50*$M$23</f>
        <v>14.642174906549243</v>
      </c>
    </row>
    <row r="184" spans="3:10">
      <c r="C184" s="206" t="str">
        <f t="shared" si="7"/>
        <v>Demand</v>
      </c>
      <c r="D184">
        <f>$L$24</f>
        <v>2031</v>
      </c>
      <c r="E184" t="s">
        <v>3</v>
      </c>
      <c r="F184" t="str">
        <f t="shared" si="8"/>
        <v>IRDEM</v>
      </c>
      <c r="G184" s="26">
        <f>BY_Demands_Drivers!$F$50*$M$24</f>
        <v>5.8872952611268232</v>
      </c>
      <c r="H184" s="26">
        <f>BY_Demands_Drivers!$G$50*$M$24</f>
        <v>29.436476305634162</v>
      </c>
      <c r="I184" s="26">
        <f>BY_Demands_Drivers!$H$50*$M$24</f>
        <v>26.492828675070736</v>
      </c>
      <c r="J184" s="26">
        <f>BY_Demands_Drivers!$I$50*$M$24</f>
        <v>14.718238152817033</v>
      </c>
    </row>
    <row r="185" spans="3:10">
      <c r="C185" s="206" t="str">
        <f t="shared" si="7"/>
        <v>Demand</v>
      </c>
      <c r="D185">
        <f>$L$25</f>
        <v>2032</v>
      </c>
      <c r="E185" t="s">
        <v>3</v>
      </c>
      <c r="F185" t="str">
        <f t="shared" si="8"/>
        <v>IRDEM</v>
      </c>
      <c r="G185" s="26">
        <f>BY_Demands_Drivers!$F$50*$M$25</f>
        <v>5.9177205596339384</v>
      </c>
      <c r="H185" s="26">
        <f>BY_Demands_Drivers!$G$50*$M$25</f>
        <v>29.588602798169738</v>
      </c>
      <c r="I185" s="26">
        <f>BY_Demands_Drivers!$H$50*$M$25</f>
        <v>26.629742518352753</v>
      </c>
      <c r="J185" s="26">
        <f>BY_Demands_Drivers!$I$50*$M$25</f>
        <v>14.794301399084821</v>
      </c>
    </row>
    <row r="186" spans="3:10">
      <c r="C186" s="206" t="str">
        <f t="shared" si="7"/>
        <v>Demand</v>
      </c>
      <c r="D186">
        <f>$L$26</f>
        <v>2033</v>
      </c>
      <c r="E186" t="s">
        <v>3</v>
      </c>
      <c r="F186" t="str">
        <f t="shared" si="8"/>
        <v>IRDEM</v>
      </c>
      <c r="G186" s="26">
        <f>BY_Demands_Drivers!$F$50*$M$26</f>
        <v>5.9481458581410536</v>
      </c>
      <c r="H186" s="26">
        <f>BY_Demands_Drivers!$G$50*$M$26</f>
        <v>29.740729290705314</v>
      </c>
      <c r="I186" s="26">
        <f>BY_Demands_Drivers!$H$50*$M$26</f>
        <v>26.766656361634773</v>
      </c>
      <c r="J186" s="26">
        <f>BY_Demands_Drivers!$I$50*$M$26</f>
        <v>14.870364645352609</v>
      </c>
    </row>
    <row r="187" spans="3:10">
      <c r="C187" s="206" t="str">
        <f t="shared" si="7"/>
        <v>Demand</v>
      </c>
      <c r="D187">
        <f>$L$27</f>
        <v>2034</v>
      </c>
      <c r="E187" t="s">
        <v>3</v>
      </c>
      <c r="F187" t="str">
        <f t="shared" si="8"/>
        <v>IRDEM</v>
      </c>
      <c r="G187" s="26">
        <f>BY_Demands_Drivers!$F$50*$M$27</f>
        <v>5.9785711566481679</v>
      </c>
      <c r="H187" s="26">
        <f>BY_Demands_Drivers!$G$50*$M$27</f>
        <v>29.89285578324089</v>
      </c>
      <c r="I187" s="26">
        <f>BY_Demands_Drivers!$H$50*$M$27</f>
        <v>26.90357020491679</v>
      </c>
      <c r="J187" s="26">
        <f>BY_Demands_Drivers!$I$50*$M$27</f>
        <v>14.946427891620395</v>
      </c>
    </row>
    <row r="188" spans="3:10">
      <c r="C188" s="206" t="str">
        <f t="shared" si="7"/>
        <v>Demand</v>
      </c>
      <c r="D188">
        <f>$L$28</f>
        <v>2035</v>
      </c>
      <c r="E188" t="s">
        <v>3</v>
      </c>
      <c r="F188" t="str">
        <f t="shared" si="8"/>
        <v>IRDEM</v>
      </c>
      <c r="G188" s="26">
        <f>BY_Demands_Drivers!$F$50*$M$28</f>
        <v>6.008996455155283</v>
      </c>
      <c r="H188" s="26">
        <f>BY_Demands_Drivers!$G$50*$M$28</f>
        <v>30.044982275776466</v>
      </c>
      <c r="I188" s="26">
        <f>BY_Demands_Drivers!$H$50*$M$28</f>
        <v>27.04048404819881</v>
      </c>
      <c r="J188" s="26">
        <f>BY_Demands_Drivers!$I$50*$M$28</f>
        <v>15.022491137888183</v>
      </c>
    </row>
    <row r="189" spans="3:10">
      <c r="C189" s="206" t="str">
        <f t="shared" si="7"/>
        <v>Demand</v>
      </c>
      <c r="D189">
        <f>$L$29</f>
        <v>2036</v>
      </c>
      <c r="E189" t="s">
        <v>3</v>
      </c>
      <c r="F189" t="str">
        <f t="shared" si="8"/>
        <v>IRDEM</v>
      </c>
      <c r="G189" s="26">
        <f>BY_Demands_Drivers!$F$50*$M$29</f>
        <v>6.0257303693341973</v>
      </c>
      <c r="H189" s="26">
        <f>BY_Demands_Drivers!$G$50*$M$29</f>
        <v>30.128651846671033</v>
      </c>
      <c r="I189" s="26">
        <f>BY_Demands_Drivers!$H$50*$M$29</f>
        <v>27.11578666200392</v>
      </c>
      <c r="J189" s="26">
        <f>BY_Demands_Drivers!$I$50*$M$29</f>
        <v>15.064325923335469</v>
      </c>
    </row>
    <row r="190" spans="3:10">
      <c r="C190" s="206" t="str">
        <f t="shared" si="7"/>
        <v>Demand</v>
      </c>
      <c r="D190">
        <f>$L$30</f>
        <v>2037</v>
      </c>
      <c r="E190" t="s">
        <v>3</v>
      </c>
      <c r="F190" t="str">
        <f t="shared" si="8"/>
        <v>IRDEM</v>
      </c>
      <c r="G190" s="26">
        <f>BY_Demands_Drivers!$F$50*$M$30</f>
        <v>6.0424642835131097</v>
      </c>
      <c r="H190" s="26">
        <f>BY_Demands_Drivers!$G$50*$M$30</f>
        <v>30.212321417565597</v>
      </c>
      <c r="I190" s="26">
        <f>BY_Demands_Drivers!$H$50*$M$30</f>
        <v>27.191089275809027</v>
      </c>
      <c r="J190" s="26">
        <f>BY_Demands_Drivers!$I$50*$M$30</f>
        <v>15.106160708782751</v>
      </c>
    </row>
    <row r="191" spans="3:10">
      <c r="C191" s="206" t="str">
        <f t="shared" si="7"/>
        <v>Demand</v>
      </c>
      <c r="D191">
        <f>$L$31</f>
        <v>2038</v>
      </c>
      <c r="E191" t="s">
        <v>3</v>
      </c>
      <c r="F191" t="str">
        <f t="shared" si="8"/>
        <v>IRDEM</v>
      </c>
      <c r="G191" s="26">
        <f>BY_Demands_Drivers!$F$50*$M$31</f>
        <v>6.0591981976920248</v>
      </c>
      <c r="H191" s="26">
        <f>BY_Demands_Drivers!$G$50*$M$31</f>
        <v>30.295990988460172</v>
      </c>
      <c r="I191" s="26">
        <f>BY_Demands_Drivers!$H$50*$M$31</f>
        <v>27.266391889614145</v>
      </c>
      <c r="J191" s="26">
        <f>BY_Demands_Drivers!$I$50*$M$31</f>
        <v>15.147995494230038</v>
      </c>
    </row>
    <row r="192" spans="3:10">
      <c r="C192" s="206" t="str">
        <f t="shared" si="7"/>
        <v>Demand</v>
      </c>
      <c r="D192">
        <f>$L$32</f>
        <v>2039</v>
      </c>
      <c r="E192" t="s">
        <v>3</v>
      </c>
      <c r="F192" t="str">
        <f t="shared" si="8"/>
        <v>IRDEM</v>
      </c>
      <c r="G192" s="26">
        <f>BY_Demands_Drivers!$F$50*$M$32</f>
        <v>6.0759321118709373</v>
      </c>
      <c r="H192" s="26">
        <f>BY_Demands_Drivers!$G$50*$M$32</f>
        <v>30.379660559354736</v>
      </c>
      <c r="I192" s="26">
        <f>BY_Demands_Drivers!$H$50*$M$32</f>
        <v>27.341694503419252</v>
      </c>
      <c r="J192" s="26">
        <f>BY_Demands_Drivers!$I$50*$M$32</f>
        <v>15.18983027967732</v>
      </c>
    </row>
    <row r="193" spans="3:10">
      <c r="C193" s="206" t="str">
        <f t="shared" si="7"/>
        <v>Demand</v>
      </c>
      <c r="D193">
        <f>$L$33</f>
        <v>2040</v>
      </c>
      <c r="E193" t="s">
        <v>3</v>
      </c>
      <c r="F193" t="str">
        <f t="shared" si="8"/>
        <v>IRDEM</v>
      </c>
      <c r="G193" s="26">
        <f>BY_Demands_Drivers!$F$50*$M$33</f>
        <v>6.0926660260498515</v>
      </c>
      <c r="H193" s="26">
        <f>BY_Demands_Drivers!$G$50*$M$33</f>
        <v>30.463330130249304</v>
      </c>
      <c r="I193" s="26">
        <f>BY_Demands_Drivers!$H$50*$M$33</f>
        <v>27.416997117224362</v>
      </c>
      <c r="J193" s="26">
        <f>BY_Demands_Drivers!$I$50*$M$33</f>
        <v>15.231665065124604</v>
      </c>
    </row>
    <row r="194" spans="3:10">
      <c r="C194" s="206" t="str">
        <f t="shared" si="7"/>
        <v>Demand</v>
      </c>
      <c r="D194">
        <f>$L$34</f>
        <v>2041</v>
      </c>
      <c r="E194" t="s">
        <v>3</v>
      </c>
      <c r="F194" t="str">
        <f t="shared" si="8"/>
        <v>IRDEM</v>
      </c>
      <c r="G194" s="26">
        <f>BY_Demands_Drivers!$F$50*$M$34</f>
        <v>6.0941872909752064</v>
      </c>
      <c r="H194" s="26">
        <f>BY_Demands_Drivers!$G$50*$M$34</f>
        <v>30.470936454876082</v>
      </c>
      <c r="I194" s="26">
        <f>BY_Demands_Drivers!$H$50*$M$34</f>
        <v>27.423842809388464</v>
      </c>
      <c r="J194" s="26">
        <f>BY_Demands_Drivers!$I$50*$M$34</f>
        <v>15.235468227437993</v>
      </c>
    </row>
    <row r="195" spans="3:10">
      <c r="C195" s="206" t="str">
        <f t="shared" si="7"/>
        <v>Demand</v>
      </c>
      <c r="D195">
        <f>$L$35</f>
        <v>2042</v>
      </c>
      <c r="E195" t="s">
        <v>3</v>
      </c>
      <c r="F195" t="str">
        <f t="shared" si="8"/>
        <v>IRDEM</v>
      </c>
      <c r="G195" s="26">
        <f>BY_Demands_Drivers!$F$50*$M$35</f>
        <v>6.095708555900563</v>
      </c>
      <c r="H195" s="26">
        <f>BY_Demands_Drivers!$G$50*$M$35</f>
        <v>30.478542779502863</v>
      </c>
      <c r="I195" s="26">
        <f>BY_Demands_Drivers!$H$50*$M$35</f>
        <v>27.430688501552567</v>
      </c>
      <c r="J195" s="26">
        <f>BY_Demands_Drivers!$I$50*$M$35</f>
        <v>15.239271389751384</v>
      </c>
    </row>
    <row r="196" spans="3:10">
      <c r="C196" s="206" t="str">
        <f t="shared" si="7"/>
        <v>Demand</v>
      </c>
      <c r="D196">
        <f>$L$36</f>
        <v>2043</v>
      </c>
      <c r="E196" t="s">
        <v>3</v>
      </c>
      <c r="F196" t="str">
        <f t="shared" si="8"/>
        <v>IRDEM</v>
      </c>
      <c r="G196" s="26">
        <f>BY_Demands_Drivers!$F$50*$M$36</f>
        <v>6.0972298208259179</v>
      </c>
      <c r="H196" s="26">
        <f>BY_Demands_Drivers!$G$50*$M$36</f>
        <v>30.486149104129638</v>
      </c>
      <c r="I196" s="26">
        <f>BY_Demands_Drivers!$H$50*$M$36</f>
        <v>27.437534193716665</v>
      </c>
      <c r="J196" s="26">
        <f>BY_Demands_Drivers!$I$50*$M$36</f>
        <v>15.243074552064771</v>
      </c>
    </row>
    <row r="197" spans="3:10">
      <c r="C197" s="206" t="str">
        <f t="shared" ref="C197:C260" si="9">IF(SUM(G197:J197)&gt;0,"Demand","\I:")</f>
        <v>Demand</v>
      </c>
      <c r="D197">
        <f>$L$37</f>
        <v>2044</v>
      </c>
      <c r="E197" t="s">
        <v>3</v>
      </c>
      <c r="F197" t="str">
        <f t="shared" si="8"/>
        <v>IRDEM</v>
      </c>
      <c r="G197" s="26">
        <f>BY_Demands_Drivers!$F$50*$M$37</f>
        <v>6.0987510857512746</v>
      </c>
      <c r="H197" s="26">
        <f>BY_Demands_Drivers!$G$50*$M$37</f>
        <v>30.493755428756419</v>
      </c>
      <c r="I197" s="26">
        <f>BY_Demands_Drivers!$H$50*$M$37</f>
        <v>27.444379885880767</v>
      </c>
      <c r="J197" s="26">
        <f>BY_Demands_Drivers!$I$50*$M$37</f>
        <v>15.246877714378162</v>
      </c>
    </row>
    <row r="198" spans="3:10">
      <c r="C198" s="206" t="str">
        <f t="shared" si="9"/>
        <v>Demand</v>
      </c>
      <c r="D198">
        <f>$L$38</f>
        <v>2045</v>
      </c>
      <c r="E198" t="s">
        <v>3</v>
      </c>
      <c r="F198" t="str">
        <f t="shared" si="8"/>
        <v>IRDEM</v>
      </c>
      <c r="G198" s="26">
        <f>BY_Demands_Drivers!$F$50*$M$38</f>
        <v>6.1002723506766294</v>
      </c>
      <c r="H198" s="26">
        <f>BY_Demands_Drivers!$G$50*$M$38</f>
        <v>30.501361753383197</v>
      </c>
      <c r="I198" s="26">
        <f>BY_Demands_Drivers!$H$50*$M$38</f>
        <v>27.451225578044866</v>
      </c>
      <c r="J198" s="26">
        <f>BY_Demands_Drivers!$I$50*$M$38</f>
        <v>15.25068087669155</v>
      </c>
    </row>
    <row r="199" spans="3:10">
      <c r="C199" s="206" t="str">
        <f t="shared" si="9"/>
        <v>Demand</v>
      </c>
      <c r="D199">
        <f>$L$39</f>
        <v>2046</v>
      </c>
      <c r="E199" t="s">
        <v>3</v>
      </c>
      <c r="F199" t="str">
        <f t="shared" si="8"/>
        <v>IRDEM</v>
      </c>
      <c r="G199" s="26">
        <f>BY_Demands_Drivers!$F$50*$M$39</f>
        <v>6.1017936156019861</v>
      </c>
      <c r="H199" s="26">
        <f>BY_Demands_Drivers!$G$50*$M$39</f>
        <v>30.508968078009978</v>
      </c>
      <c r="I199" s="26">
        <f>BY_Demands_Drivers!$H$50*$M$39</f>
        <v>27.458071270208972</v>
      </c>
      <c r="J199" s="26">
        <f>BY_Demands_Drivers!$I$50*$M$39</f>
        <v>15.254484039004941</v>
      </c>
    </row>
    <row r="200" spans="3:10">
      <c r="C200" s="206" t="str">
        <f t="shared" si="9"/>
        <v>Demand</v>
      </c>
      <c r="D200">
        <f>$L$40</f>
        <v>2047</v>
      </c>
      <c r="E200" t="s">
        <v>3</v>
      </c>
      <c r="F200" t="str">
        <f t="shared" si="8"/>
        <v>IRDEM</v>
      </c>
      <c r="G200" s="26">
        <f>BY_Demands_Drivers!$F$50*$M$40</f>
        <v>6.1033148805273409</v>
      </c>
      <c r="H200" s="26">
        <f>BY_Demands_Drivers!$G$50*$M$40</f>
        <v>30.516574402636753</v>
      </c>
      <c r="I200" s="26">
        <f>BY_Demands_Drivers!$H$50*$M$40</f>
        <v>27.464916962373067</v>
      </c>
      <c r="J200" s="26">
        <f>BY_Demands_Drivers!$I$50*$M$40</f>
        <v>15.258287201318328</v>
      </c>
    </row>
    <row r="201" spans="3:10">
      <c r="C201" s="206" t="str">
        <f t="shared" si="9"/>
        <v>Demand</v>
      </c>
      <c r="D201">
        <f>$L$41</f>
        <v>2048</v>
      </c>
      <c r="E201" t="s">
        <v>3</v>
      </c>
      <c r="F201" t="str">
        <f t="shared" si="8"/>
        <v>IRDEM</v>
      </c>
      <c r="G201" s="26">
        <f>BY_Demands_Drivers!$F$50*$M$41</f>
        <v>6.1048361454526976</v>
      </c>
      <c r="H201" s="26">
        <f>BY_Demands_Drivers!$G$50*$M$41</f>
        <v>30.524180727263534</v>
      </c>
      <c r="I201" s="26">
        <f>BY_Demands_Drivers!$H$50*$M$41</f>
        <v>27.471762654537173</v>
      </c>
      <c r="J201" s="26">
        <f>BY_Demands_Drivers!$I$50*$M$41</f>
        <v>15.262090363631719</v>
      </c>
    </row>
    <row r="202" spans="3:10">
      <c r="C202" s="206" t="str">
        <f t="shared" si="9"/>
        <v>Demand</v>
      </c>
      <c r="D202">
        <f>$L$42</f>
        <v>2049</v>
      </c>
      <c r="E202" t="s">
        <v>3</v>
      </c>
      <c r="F202" t="str">
        <f t="shared" si="8"/>
        <v>IRDEM</v>
      </c>
      <c r="G202" s="26">
        <f>BY_Demands_Drivers!$F$50*$M$42</f>
        <v>6.1063574103780525</v>
      </c>
      <c r="H202" s="26">
        <f>BY_Demands_Drivers!$G$50*$M$42</f>
        <v>30.531787051890312</v>
      </c>
      <c r="I202" s="26">
        <f>BY_Demands_Drivers!$H$50*$M$42</f>
        <v>27.478608346701272</v>
      </c>
      <c r="J202" s="26">
        <f>BY_Demands_Drivers!$I$50*$M$42</f>
        <v>15.265893525945108</v>
      </c>
    </row>
    <row r="203" spans="3:10">
      <c r="C203" s="206" t="str">
        <f t="shared" si="9"/>
        <v>Demand</v>
      </c>
      <c r="D203" s="23">
        <f>$L$43</f>
        <v>2050</v>
      </c>
      <c r="E203" s="23" t="s">
        <v>3</v>
      </c>
      <c r="F203" s="23" t="str">
        <f t="shared" si="8"/>
        <v>IRDEM</v>
      </c>
      <c r="G203" s="44">
        <f>BY_Demands_Drivers!$F$50*$M$43</f>
        <v>6.1078786753034073</v>
      </c>
      <c r="H203" s="44">
        <f>BY_Demands_Drivers!$G$50*$M$43</f>
        <v>30.53939337651709</v>
      </c>
      <c r="I203" s="44">
        <f>BY_Demands_Drivers!$H$50*$M$43</f>
        <v>27.485454038865367</v>
      </c>
      <c r="J203" s="44">
        <f>BY_Demands_Drivers!$I$50*$M$43</f>
        <v>15.269696688258495</v>
      </c>
    </row>
    <row r="204" spans="3:10">
      <c r="C204" s="206" t="str">
        <f t="shared" si="9"/>
        <v>\I:</v>
      </c>
      <c r="D204">
        <f>$L$4</f>
        <v>2011</v>
      </c>
      <c r="E204" t="s">
        <v>3</v>
      </c>
      <c r="F204" t="str">
        <f>BY_Demands_Drivers!$J$51</f>
        <v>IRDTF</v>
      </c>
      <c r="G204" s="26">
        <f>BY_Demands_Drivers!$F$51*$M$4</f>
        <v>0</v>
      </c>
      <c r="H204" s="26">
        <f>BY_Demands_Drivers!$G$51*$M$4</f>
        <v>0</v>
      </c>
      <c r="I204" s="26">
        <f>BY_Demands_Drivers!$H$51*$M$4</f>
        <v>0</v>
      </c>
      <c r="J204" s="26">
        <f>BY_Demands_Drivers!$I$51*$M$4</f>
        <v>0</v>
      </c>
    </row>
    <row r="205" spans="3:10">
      <c r="C205" s="206" t="str">
        <f t="shared" si="9"/>
        <v>\I:</v>
      </c>
      <c r="D205">
        <f>$L$5</f>
        <v>2012</v>
      </c>
      <c r="E205" t="s">
        <v>3</v>
      </c>
      <c r="F205" t="str">
        <f>$F$204</f>
        <v>IRDTF</v>
      </c>
      <c r="G205" s="26">
        <f>BY_Demands_Drivers!$F$51*$M$5</f>
        <v>0</v>
      </c>
      <c r="H205" s="26">
        <f>BY_Demands_Drivers!$G$51*$M$5</f>
        <v>0</v>
      </c>
      <c r="I205" s="26">
        <f>BY_Demands_Drivers!$H$51*$M$5</f>
        <v>0</v>
      </c>
      <c r="J205" s="26">
        <f>BY_Demands_Drivers!$I$51*$M$5</f>
        <v>0</v>
      </c>
    </row>
    <row r="206" spans="3:10">
      <c r="C206" s="206" t="str">
        <f t="shared" si="9"/>
        <v>\I:</v>
      </c>
      <c r="D206">
        <f>$L$6</f>
        <v>2013</v>
      </c>
      <c r="E206" t="s">
        <v>3</v>
      </c>
      <c r="F206" t="str">
        <f t="shared" ref="F206:F243" si="10">$F$204</f>
        <v>IRDTF</v>
      </c>
      <c r="G206" s="26">
        <f>BY_Demands_Drivers!$F$51*$M$6</f>
        <v>0</v>
      </c>
      <c r="H206" s="26">
        <f>BY_Demands_Drivers!$G$51*$M$6</f>
        <v>0</v>
      </c>
      <c r="I206" s="26">
        <f>BY_Demands_Drivers!$H$51*$M$6</f>
        <v>0</v>
      </c>
      <c r="J206" s="26">
        <f>BY_Demands_Drivers!$I$51*$M$6</f>
        <v>0</v>
      </c>
    </row>
    <row r="207" spans="3:10">
      <c r="C207" s="206" t="str">
        <f t="shared" si="9"/>
        <v>\I:</v>
      </c>
      <c r="D207">
        <f>$L$7</f>
        <v>2014</v>
      </c>
      <c r="E207" t="s">
        <v>3</v>
      </c>
      <c r="F207" t="str">
        <f t="shared" si="10"/>
        <v>IRDTF</v>
      </c>
      <c r="G207" s="26">
        <f>BY_Demands_Drivers!$F$51*$M$7</f>
        <v>0</v>
      </c>
      <c r="H207" s="26">
        <f>BY_Demands_Drivers!$G$51*$M$7</f>
        <v>0</v>
      </c>
      <c r="I207" s="26">
        <f>BY_Demands_Drivers!$H$51*$M$7</f>
        <v>0</v>
      </c>
      <c r="J207" s="26">
        <f>BY_Demands_Drivers!$I$51*$M$7</f>
        <v>0</v>
      </c>
    </row>
    <row r="208" spans="3:10">
      <c r="C208" s="206" t="str">
        <f t="shared" si="9"/>
        <v>\I:</v>
      </c>
      <c r="D208">
        <f>$L$8</f>
        <v>2015</v>
      </c>
      <c r="E208" t="s">
        <v>3</v>
      </c>
      <c r="F208" t="str">
        <f t="shared" si="10"/>
        <v>IRDTF</v>
      </c>
      <c r="G208" s="26">
        <f>BY_Demands_Drivers!$F$51*$M$8</f>
        <v>0</v>
      </c>
      <c r="H208" s="26">
        <f>BY_Demands_Drivers!$G$51*$M$8</f>
        <v>0</v>
      </c>
      <c r="I208" s="26">
        <f>BY_Demands_Drivers!$H$51*$M$8</f>
        <v>0</v>
      </c>
      <c r="J208" s="26">
        <f>BY_Demands_Drivers!$I$51*$M$8</f>
        <v>0</v>
      </c>
    </row>
    <row r="209" spans="3:10">
      <c r="C209" s="206" t="str">
        <f t="shared" si="9"/>
        <v>\I:</v>
      </c>
      <c r="D209">
        <f>$L$9</f>
        <v>2016</v>
      </c>
      <c r="E209" t="s">
        <v>3</v>
      </c>
      <c r="F209" t="str">
        <f t="shared" si="10"/>
        <v>IRDTF</v>
      </c>
      <c r="G209" s="26">
        <f>BY_Demands_Drivers!$F$51*$M$9</f>
        <v>0</v>
      </c>
      <c r="H209" s="26">
        <f>BY_Demands_Drivers!$G$51*$M$9</f>
        <v>0</v>
      </c>
      <c r="I209" s="26">
        <f>BY_Demands_Drivers!$H$51*$M$9</f>
        <v>0</v>
      </c>
      <c r="J209" s="26">
        <f>BY_Demands_Drivers!$I$51*$M$9</f>
        <v>0</v>
      </c>
    </row>
    <row r="210" spans="3:10">
      <c r="C210" s="206" t="str">
        <f t="shared" si="9"/>
        <v>\I:</v>
      </c>
      <c r="D210">
        <f>$L$10</f>
        <v>2017</v>
      </c>
      <c r="E210" t="s">
        <v>3</v>
      </c>
      <c r="F210" t="str">
        <f t="shared" si="10"/>
        <v>IRDTF</v>
      </c>
      <c r="G210" s="26">
        <f>BY_Demands_Drivers!$F$51*$M$10</f>
        <v>0</v>
      </c>
      <c r="H210" s="26">
        <f>BY_Demands_Drivers!$G$51*$M$10</f>
        <v>0</v>
      </c>
      <c r="I210" s="26">
        <f>BY_Demands_Drivers!$H$51*$M$10</f>
        <v>0</v>
      </c>
      <c r="J210" s="26">
        <f>BY_Demands_Drivers!$I$51*$M$10</f>
        <v>0</v>
      </c>
    </row>
    <row r="211" spans="3:10">
      <c r="C211" s="206" t="str">
        <f t="shared" si="9"/>
        <v>\I:</v>
      </c>
      <c r="D211">
        <f>$L$11</f>
        <v>2018</v>
      </c>
      <c r="E211" t="s">
        <v>3</v>
      </c>
      <c r="F211" t="str">
        <f t="shared" si="10"/>
        <v>IRDTF</v>
      </c>
      <c r="G211" s="26">
        <f>BY_Demands_Drivers!$F$51*$M$11</f>
        <v>0</v>
      </c>
      <c r="H211" s="26">
        <f>BY_Demands_Drivers!$G$51*$M$11</f>
        <v>0</v>
      </c>
      <c r="I211" s="26">
        <f>BY_Demands_Drivers!$H$51*$M$11</f>
        <v>0</v>
      </c>
      <c r="J211" s="26">
        <f>BY_Demands_Drivers!$I$51*$M$11</f>
        <v>0</v>
      </c>
    </row>
    <row r="212" spans="3:10">
      <c r="C212" s="206" t="str">
        <f t="shared" si="9"/>
        <v>\I:</v>
      </c>
      <c r="D212">
        <f>$L$12</f>
        <v>2019</v>
      </c>
      <c r="E212" t="s">
        <v>3</v>
      </c>
      <c r="F212" t="str">
        <f t="shared" si="10"/>
        <v>IRDTF</v>
      </c>
      <c r="G212" s="43">
        <f>BY_Demands_Drivers!$F$51*$M$12</f>
        <v>0</v>
      </c>
      <c r="H212" s="43">
        <f>BY_Demands_Drivers!$G$51*$M$12</f>
        <v>0</v>
      </c>
      <c r="I212" s="43">
        <f>BY_Demands_Drivers!$H$51*$M$12</f>
        <v>0</v>
      </c>
      <c r="J212" s="43">
        <f>BY_Demands_Drivers!$I$51*$M$12</f>
        <v>0</v>
      </c>
    </row>
    <row r="213" spans="3:10">
      <c r="C213" s="206" t="str">
        <f t="shared" si="9"/>
        <v>\I:</v>
      </c>
      <c r="D213">
        <f>$L$13</f>
        <v>2020</v>
      </c>
      <c r="E213" t="s">
        <v>3</v>
      </c>
      <c r="F213" t="str">
        <f t="shared" si="10"/>
        <v>IRDTF</v>
      </c>
      <c r="G213" s="43">
        <f>BY_Demands_Drivers!$F$51*$M$13</f>
        <v>0</v>
      </c>
      <c r="H213" s="43">
        <f>BY_Demands_Drivers!$G$51*$M$13</f>
        <v>0</v>
      </c>
      <c r="I213" s="43">
        <f>BY_Demands_Drivers!$H$51*$M$13</f>
        <v>0</v>
      </c>
      <c r="J213" s="43">
        <f>BY_Demands_Drivers!$I$51*$M$13</f>
        <v>0</v>
      </c>
    </row>
    <row r="214" spans="3:10">
      <c r="C214" s="206" t="str">
        <f t="shared" si="9"/>
        <v>\I:</v>
      </c>
      <c r="D214">
        <f>$L$14</f>
        <v>2021</v>
      </c>
      <c r="E214" t="s">
        <v>3</v>
      </c>
      <c r="F214" t="str">
        <f t="shared" si="10"/>
        <v>IRDTF</v>
      </c>
      <c r="G214" s="43">
        <f>BY_Demands_Drivers!$F$51*$M$14</f>
        <v>0</v>
      </c>
      <c r="H214" s="43">
        <f>BY_Demands_Drivers!$G$51*$M$14</f>
        <v>0</v>
      </c>
      <c r="I214" s="43">
        <f>BY_Demands_Drivers!$H$51*$M$14</f>
        <v>0</v>
      </c>
      <c r="J214" s="43">
        <f>BY_Demands_Drivers!$I$51*$M$14</f>
        <v>0</v>
      </c>
    </row>
    <row r="215" spans="3:10">
      <c r="C215" s="206" t="str">
        <f t="shared" si="9"/>
        <v>\I:</v>
      </c>
      <c r="D215">
        <f>$L$15</f>
        <v>2022</v>
      </c>
      <c r="E215" t="s">
        <v>3</v>
      </c>
      <c r="F215" t="str">
        <f t="shared" si="10"/>
        <v>IRDTF</v>
      </c>
      <c r="G215" s="43">
        <f>BY_Demands_Drivers!$F$51*$M$15</f>
        <v>0</v>
      </c>
      <c r="H215" s="43">
        <f>BY_Demands_Drivers!$G$51*$M$15</f>
        <v>0</v>
      </c>
      <c r="I215" s="43">
        <f>BY_Demands_Drivers!$H$51*$M$15</f>
        <v>0</v>
      </c>
      <c r="J215" s="43">
        <f>BY_Demands_Drivers!$I$51*$M$15</f>
        <v>0</v>
      </c>
    </row>
    <row r="216" spans="3:10">
      <c r="C216" s="206" t="str">
        <f t="shared" si="9"/>
        <v>\I:</v>
      </c>
      <c r="D216">
        <f>$L$16</f>
        <v>2023</v>
      </c>
      <c r="E216" t="s">
        <v>3</v>
      </c>
      <c r="F216" t="str">
        <f t="shared" si="10"/>
        <v>IRDTF</v>
      </c>
      <c r="G216" s="43">
        <f>BY_Demands_Drivers!$F$51*$M$16</f>
        <v>0</v>
      </c>
      <c r="H216" s="43">
        <f>BY_Demands_Drivers!$G$51*$M$16</f>
        <v>0</v>
      </c>
      <c r="I216" s="43">
        <f>BY_Demands_Drivers!$H$51*$M$16</f>
        <v>0</v>
      </c>
      <c r="J216" s="43">
        <f>BY_Demands_Drivers!$I$51*$M$16</f>
        <v>0</v>
      </c>
    </row>
    <row r="217" spans="3:10">
      <c r="C217" s="206" t="str">
        <f t="shared" si="9"/>
        <v>\I:</v>
      </c>
      <c r="D217">
        <f>$L$17</f>
        <v>2024</v>
      </c>
      <c r="E217" t="s">
        <v>3</v>
      </c>
      <c r="F217" t="str">
        <f t="shared" si="10"/>
        <v>IRDTF</v>
      </c>
      <c r="G217" s="26">
        <f>BY_Demands_Drivers!$F$51*$M$17</f>
        <v>0</v>
      </c>
      <c r="H217" s="26">
        <f>BY_Demands_Drivers!$G$51*$M$17</f>
        <v>0</v>
      </c>
      <c r="I217" s="26">
        <f>BY_Demands_Drivers!$H$51*$M$17</f>
        <v>0</v>
      </c>
      <c r="J217" s="26">
        <f>BY_Demands_Drivers!$I$51*$M$17</f>
        <v>0</v>
      </c>
    </row>
    <row r="218" spans="3:10">
      <c r="C218" s="206" t="str">
        <f t="shared" si="9"/>
        <v>\I:</v>
      </c>
      <c r="D218">
        <f>$L$18</f>
        <v>2025</v>
      </c>
      <c r="E218" t="s">
        <v>3</v>
      </c>
      <c r="F218" t="str">
        <f t="shared" si="10"/>
        <v>IRDTF</v>
      </c>
      <c r="G218" s="26">
        <f>BY_Demands_Drivers!$F$51*$M$18</f>
        <v>0</v>
      </c>
      <c r="H218" s="26">
        <f>BY_Demands_Drivers!$G$51*$M$18</f>
        <v>0</v>
      </c>
      <c r="I218" s="26">
        <f>BY_Demands_Drivers!$H$51*$M$18</f>
        <v>0</v>
      </c>
      <c r="J218" s="26">
        <f>BY_Demands_Drivers!$I$51*$M$18</f>
        <v>0</v>
      </c>
    </row>
    <row r="219" spans="3:10">
      <c r="C219" s="206" t="str">
        <f t="shared" si="9"/>
        <v>\I:</v>
      </c>
      <c r="D219">
        <f>$L$19</f>
        <v>2026</v>
      </c>
      <c r="E219" t="s">
        <v>3</v>
      </c>
      <c r="F219" t="str">
        <f t="shared" si="10"/>
        <v>IRDTF</v>
      </c>
      <c r="G219" s="26">
        <f>BY_Demands_Drivers!$F$51*$M$19</f>
        <v>0</v>
      </c>
      <c r="H219" s="26">
        <f>BY_Demands_Drivers!$G$51*$M$19</f>
        <v>0</v>
      </c>
      <c r="I219" s="26">
        <f>BY_Demands_Drivers!$H$51*$M$19</f>
        <v>0</v>
      </c>
      <c r="J219" s="26">
        <f>BY_Demands_Drivers!$I$51*$M$19</f>
        <v>0</v>
      </c>
    </row>
    <row r="220" spans="3:10">
      <c r="C220" s="206" t="str">
        <f t="shared" si="9"/>
        <v>\I:</v>
      </c>
      <c r="D220">
        <f>$L$20</f>
        <v>2027</v>
      </c>
      <c r="E220" t="s">
        <v>3</v>
      </c>
      <c r="F220" t="str">
        <f t="shared" si="10"/>
        <v>IRDTF</v>
      </c>
      <c r="G220" s="26">
        <f>BY_Demands_Drivers!$F$51*$M$20</f>
        <v>0</v>
      </c>
      <c r="H220" s="26">
        <f>BY_Demands_Drivers!$G$51*$M$20</f>
        <v>0</v>
      </c>
      <c r="I220" s="26">
        <f>BY_Demands_Drivers!$H$51*$M$20</f>
        <v>0</v>
      </c>
      <c r="J220" s="26">
        <f>BY_Demands_Drivers!$I$51*$M$20</f>
        <v>0</v>
      </c>
    </row>
    <row r="221" spans="3:10">
      <c r="C221" s="206" t="str">
        <f t="shared" si="9"/>
        <v>\I:</v>
      </c>
      <c r="D221">
        <f>$L$21</f>
        <v>2028</v>
      </c>
      <c r="E221" t="s">
        <v>3</v>
      </c>
      <c r="F221" t="str">
        <f t="shared" si="10"/>
        <v>IRDTF</v>
      </c>
      <c r="G221" s="26">
        <f>BY_Demands_Drivers!$F$51*$M$21</f>
        <v>0</v>
      </c>
      <c r="H221" s="26">
        <f>BY_Demands_Drivers!$G$51*$M$21</f>
        <v>0</v>
      </c>
      <c r="I221" s="26">
        <f>BY_Demands_Drivers!$H$51*$M$21</f>
        <v>0</v>
      </c>
      <c r="J221" s="26">
        <f>BY_Demands_Drivers!$I$51*$M$21</f>
        <v>0</v>
      </c>
    </row>
    <row r="222" spans="3:10">
      <c r="C222" s="206" t="str">
        <f t="shared" si="9"/>
        <v>\I:</v>
      </c>
      <c r="D222">
        <f>$L$22</f>
        <v>2029</v>
      </c>
      <c r="E222" t="s">
        <v>3</v>
      </c>
      <c r="F222" t="str">
        <f t="shared" si="10"/>
        <v>IRDTF</v>
      </c>
      <c r="G222" s="26">
        <f>BY_Demands_Drivers!$F$51*$M$22</f>
        <v>0</v>
      </c>
      <c r="H222" s="26">
        <f>BY_Demands_Drivers!$G$51*$M$22</f>
        <v>0</v>
      </c>
      <c r="I222" s="26">
        <f>BY_Demands_Drivers!$H$51*$M$22</f>
        <v>0</v>
      </c>
      <c r="J222" s="26">
        <f>BY_Demands_Drivers!$I$51*$M$22</f>
        <v>0</v>
      </c>
    </row>
    <row r="223" spans="3:10">
      <c r="C223" s="206" t="str">
        <f t="shared" si="9"/>
        <v>\I:</v>
      </c>
      <c r="D223">
        <f>$L$23</f>
        <v>2030</v>
      </c>
      <c r="E223" t="s">
        <v>3</v>
      </c>
      <c r="F223" t="str">
        <f t="shared" si="10"/>
        <v>IRDTF</v>
      </c>
      <c r="G223" s="26">
        <f>BY_Demands_Drivers!$F$51*$M$23</f>
        <v>0</v>
      </c>
      <c r="H223" s="26">
        <f>BY_Demands_Drivers!$G$51*$M$23</f>
        <v>0</v>
      </c>
      <c r="I223" s="26">
        <f>BY_Demands_Drivers!$H$51*$M$23</f>
        <v>0</v>
      </c>
      <c r="J223" s="26">
        <f>BY_Demands_Drivers!$I$51*$M$23</f>
        <v>0</v>
      </c>
    </row>
    <row r="224" spans="3:10">
      <c r="C224" s="206" t="str">
        <f t="shared" si="9"/>
        <v>\I:</v>
      </c>
      <c r="D224">
        <f>$L$24</f>
        <v>2031</v>
      </c>
      <c r="E224" t="s">
        <v>3</v>
      </c>
      <c r="F224" t="str">
        <f t="shared" si="10"/>
        <v>IRDTF</v>
      </c>
      <c r="G224" s="26">
        <f>BY_Demands_Drivers!$F$51*$M$24</f>
        <v>0</v>
      </c>
      <c r="H224" s="26">
        <f>BY_Demands_Drivers!$G$51*$M$24</f>
        <v>0</v>
      </c>
      <c r="I224" s="26">
        <f>BY_Demands_Drivers!$H$51*$M$24</f>
        <v>0</v>
      </c>
      <c r="J224" s="26">
        <f>BY_Demands_Drivers!$I$51*$M$24</f>
        <v>0</v>
      </c>
    </row>
    <row r="225" spans="3:10">
      <c r="C225" s="206" t="str">
        <f t="shared" si="9"/>
        <v>\I:</v>
      </c>
      <c r="D225">
        <f>$L$25</f>
        <v>2032</v>
      </c>
      <c r="E225" t="s">
        <v>3</v>
      </c>
      <c r="F225" t="str">
        <f t="shared" si="10"/>
        <v>IRDTF</v>
      </c>
      <c r="G225" s="26">
        <f>BY_Demands_Drivers!$F$51*$M$25</f>
        <v>0</v>
      </c>
      <c r="H225" s="26">
        <f>BY_Demands_Drivers!$G$51*$M$25</f>
        <v>0</v>
      </c>
      <c r="I225" s="26">
        <f>BY_Demands_Drivers!$H$51*$M$25</f>
        <v>0</v>
      </c>
      <c r="J225" s="26">
        <f>BY_Demands_Drivers!$I$51*$M$25</f>
        <v>0</v>
      </c>
    </row>
    <row r="226" spans="3:10">
      <c r="C226" s="206" t="str">
        <f t="shared" si="9"/>
        <v>\I:</v>
      </c>
      <c r="D226">
        <f>$L$26</f>
        <v>2033</v>
      </c>
      <c r="E226" t="s">
        <v>3</v>
      </c>
      <c r="F226" t="str">
        <f t="shared" si="10"/>
        <v>IRDTF</v>
      </c>
      <c r="G226" s="26">
        <f>BY_Demands_Drivers!$F$51*$M$26</f>
        <v>0</v>
      </c>
      <c r="H226" s="26">
        <f>BY_Demands_Drivers!$G$51*$M$26</f>
        <v>0</v>
      </c>
      <c r="I226" s="26">
        <f>BY_Demands_Drivers!$H$51*$M$26</f>
        <v>0</v>
      </c>
      <c r="J226" s="26">
        <f>BY_Demands_Drivers!$I$51*$M$26</f>
        <v>0</v>
      </c>
    </row>
    <row r="227" spans="3:10">
      <c r="C227" s="206" t="str">
        <f t="shared" si="9"/>
        <v>\I:</v>
      </c>
      <c r="D227">
        <f>$L$27</f>
        <v>2034</v>
      </c>
      <c r="E227" t="s">
        <v>3</v>
      </c>
      <c r="F227" t="str">
        <f t="shared" si="10"/>
        <v>IRDTF</v>
      </c>
      <c r="G227" s="26">
        <f>BY_Demands_Drivers!$F$51*$M$27</f>
        <v>0</v>
      </c>
      <c r="H227" s="26">
        <f>BY_Demands_Drivers!$G$51*$M$27</f>
        <v>0</v>
      </c>
      <c r="I227" s="26">
        <f>BY_Demands_Drivers!$H$51*$M$27</f>
        <v>0</v>
      </c>
      <c r="J227" s="26">
        <f>BY_Demands_Drivers!$I$51*$M$27</f>
        <v>0</v>
      </c>
    </row>
    <row r="228" spans="3:10">
      <c r="C228" s="206" t="str">
        <f t="shared" si="9"/>
        <v>\I:</v>
      </c>
      <c r="D228">
        <f>$L$28</f>
        <v>2035</v>
      </c>
      <c r="E228" t="s">
        <v>3</v>
      </c>
      <c r="F228" t="str">
        <f t="shared" si="10"/>
        <v>IRDTF</v>
      </c>
      <c r="G228" s="26">
        <f>BY_Demands_Drivers!$F$51*$M$28</f>
        <v>0</v>
      </c>
      <c r="H228" s="26">
        <f>BY_Demands_Drivers!$G$51*$M$28</f>
        <v>0</v>
      </c>
      <c r="I228" s="26">
        <f>BY_Demands_Drivers!$H$51*$M$28</f>
        <v>0</v>
      </c>
      <c r="J228" s="26">
        <f>BY_Demands_Drivers!$I$51*$M$28</f>
        <v>0</v>
      </c>
    </row>
    <row r="229" spans="3:10">
      <c r="C229" s="206" t="str">
        <f t="shared" si="9"/>
        <v>\I:</v>
      </c>
      <c r="D229">
        <f>$L$29</f>
        <v>2036</v>
      </c>
      <c r="E229" t="s">
        <v>3</v>
      </c>
      <c r="F229" t="str">
        <f t="shared" si="10"/>
        <v>IRDTF</v>
      </c>
      <c r="G229" s="26">
        <f>BY_Demands_Drivers!$F$51*$M$29</f>
        <v>0</v>
      </c>
      <c r="H229" s="26">
        <f>BY_Demands_Drivers!$G$51*$M$29</f>
        <v>0</v>
      </c>
      <c r="I229" s="26">
        <f>BY_Demands_Drivers!$H$51*$M$29</f>
        <v>0</v>
      </c>
      <c r="J229" s="26">
        <f>BY_Demands_Drivers!$I$51*$M$29</f>
        <v>0</v>
      </c>
    </row>
    <row r="230" spans="3:10">
      <c r="C230" s="206" t="str">
        <f t="shared" si="9"/>
        <v>\I:</v>
      </c>
      <c r="D230">
        <f>$L$30</f>
        <v>2037</v>
      </c>
      <c r="E230" t="s">
        <v>3</v>
      </c>
      <c r="F230" t="str">
        <f t="shared" si="10"/>
        <v>IRDTF</v>
      </c>
      <c r="G230" s="26">
        <f>BY_Demands_Drivers!$F$51*$M$30</f>
        <v>0</v>
      </c>
      <c r="H230" s="26">
        <f>BY_Demands_Drivers!$G$51*$M$30</f>
        <v>0</v>
      </c>
      <c r="I230" s="26">
        <f>BY_Demands_Drivers!$H$51*$M$30</f>
        <v>0</v>
      </c>
      <c r="J230" s="26">
        <f>BY_Demands_Drivers!$I$51*$M$30</f>
        <v>0</v>
      </c>
    </row>
    <row r="231" spans="3:10">
      <c r="C231" s="206" t="str">
        <f t="shared" si="9"/>
        <v>\I:</v>
      </c>
      <c r="D231">
        <f>$L$31</f>
        <v>2038</v>
      </c>
      <c r="E231" t="s">
        <v>3</v>
      </c>
      <c r="F231" t="str">
        <f t="shared" si="10"/>
        <v>IRDTF</v>
      </c>
      <c r="G231" s="26">
        <f>BY_Demands_Drivers!$F$51*$M$31</f>
        <v>0</v>
      </c>
      <c r="H231" s="26">
        <f>BY_Demands_Drivers!$G$51*$M$31</f>
        <v>0</v>
      </c>
      <c r="I231" s="26">
        <f>BY_Demands_Drivers!$H$51*$M$31</f>
        <v>0</v>
      </c>
      <c r="J231" s="26">
        <f>BY_Demands_Drivers!$I$51*$M$31</f>
        <v>0</v>
      </c>
    </row>
    <row r="232" spans="3:10">
      <c r="C232" s="206" t="str">
        <f t="shared" si="9"/>
        <v>\I:</v>
      </c>
      <c r="D232">
        <f>$L$32</f>
        <v>2039</v>
      </c>
      <c r="E232" t="s">
        <v>3</v>
      </c>
      <c r="F232" t="str">
        <f t="shared" si="10"/>
        <v>IRDTF</v>
      </c>
      <c r="G232" s="26">
        <f>BY_Demands_Drivers!$F$51*$M$32</f>
        <v>0</v>
      </c>
      <c r="H232" s="26">
        <f>BY_Demands_Drivers!$G$51*$M$32</f>
        <v>0</v>
      </c>
      <c r="I232" s="26">
        <f>BY_Demands_Drivers!$H$51*$M$32</f>
        <v>0</v>
      </c>
      <c r="J232" s="26">
        <f>BY_Demands_Drivers!$I$51*$M$32</f>
        <v>0</v>
      </c>
    </row>
    <row r="233" spans="3:10">
      <c r="C233" s="206" t="str">
        <f t="shared" si="9"/>
        <v>\I:</v>
      </c>
      <c r="D233">
        <f>$L$33</f>
        <v>2040</v>
      </c>
      <c r="E233" t="s">
        <v>3</v>
      </c>
      <c r="F233" t="str">
        <f t="shared" si="10"/>
        <v>IRDTF</v>
      </c>
      <c r="G233" s="26">
        <f>BY_Demands_Drivers!$F$51*$M$33</f>
        <v>0</v>
      </c>
      <c r="H233" s="26">
        <f>BY_Demands_Drivers!$G$51*$M$33</f>
        <v>0</v>
      </c>
      <c r="I233" s="26">
        <f>BY_Demands_Drivers!$H$51*$M$33</f>
        <v>0</v>
      </c>
      <c r="J233" s="26">
        <f>BY_Demands_Drivers!$I$51*$M$33</f>
        <v>0</v>
      </c>
    </row>
    <row r="234" spans="3:10">
      <c r="C234" s="206" t="str">
        <f t="shared" si="9"/>
        <v>\I:</v>
      </c>
      <c r="D234">
        <f>$L$34</f>
        <v>2041</v>
      </c>
      <c r="E234" t="s">
        <v>3</v>
      </c>
      <c r="F234" t="str">
        <f t="shared" si="10"/>
        <v>IRDTF</v>
      </c>
      <c r="G234" s="26">
        <f>BY_Demands_Drivers!$F$51*$M$34</f>
        <v>0</v>
      </c>
      <c r="H234" s="26">
        <f>BY_Demands_Drivers!$G$51*$M$34</f>
        <v>0</v>
      </c>
      <c r="I234" s="26">
        <f>BY_Demands_Drivers!$H$51*$M$34</f>
        <v>0</v>
      </c>
      <c r="J234" s="26">
        <f>BY_Demands_Drivers!$I$51*$M$34</f>
        <v>0</v>
      </c>
    </row>
    <row r="235" spans="3:10">
      <c r="C235" s="206" t="str">
        <f t="shared" si="9"/>
        <v>\I:</v>
      </c>
      <c r="D235">
        <f>$L$35</f>
        <v>2042</v>
      </c>
      <c r="E235" t="s">
        <v>3</v>
      </c>
      <c r="F235" t="str">
        <f t="shared" si="10"/>
        <v>IRDTF</v>
      </c>
      <c r="G235" s="26">
        <f>BY_Demands_Drivers!$F$51*$M$35</f>
        <v>0</v>
      </c>
      <c r="H235" s="26">
        <f>BY_Demands_Drivers!$G$51*$M$35</f>
        <v>0</v>
      </c>
      <c r="I235" s="26">
        <f>BY_Demands_Drivers!$H$51*$M$35</f>
        <v>0</v>
      </c>
      <c r="J235" s="26">
        <f>BY_Demands_Drivers!$I$51*$M$35</f>
        <v>0</v>
      </c>
    </row>
    <row r="236" spans="3:10">
      <c r="C236" s="206" t="str">
        <f t="shared" si="9"/>
        <v>\I:</v>
      </c>
      <c r="D236">
        <f>$L$36</f>
        <v>2043</v>
      </c>
      <c r="E236" t="s">
        <v>3</v>
      </c>
      <c r="F236" t="str">
        <f t="shared" si="10"/>
        <v>IRDTF</v>
      </c>
      <c r="G236" s="26">
        <f>BY_Demands_Drivers!$F$51*$M$36</f>
        <v>0</v>
      </c>
      <c r="H236" s="26">
        <f>BY_Demands_Drivers!$G$51*$M$36</f>
        <v>0</v>
      </c>
      <c r="I236" s="26">
        <f>BY_Demands_Drivers!$H$51*$M$36</f>
        <v>0</v>
      </c>
      <c r="J236" s="26">
        <f>BY_Demands_Drivers!$I$51*$M$36</f>
        <v>0</v>
      </c>
    </row>
    <row r="237" spans="3:10">
      <c r="C237" s="206" t="str">
        <f t="shared" si="9"/>
        <v>\I:</v>
      </c>
      <c r="D237">
        <f>$L$37</f>
        <v>2044</v>
      </c>
      <c r="E237" t="s">
        <v>3</v>
      </c>
      <c r="F237" t="str">
        <f t="shared" si="10"/>
        <v>IRDTF</v>
      </c>
      <c r="G237" s="26">
        <f>BY_Demands_Drivers!$F$51*$M$37</f>
        <v>0</v>
      </c>
      <c r="H237" s="26">
        <f>BY_Demands_Drivers!$G$51*$M$37</f>
        <v>0</v>
      </c>
      <c r="I237" s="26">
        <f>BY_Demands_Drivers!$H$51*$M$37</f>
        <v>0</v>
      </c>
      <c r="J237" s="26">
        <f>BY_Demands_Drivers!$I$51*$M$37</f>
        <v>0</v>
      </c>
    </row>
    <row r="238" spans="3:10">
      <c r="C238" s="206" t="str">
        <f t="shared" si="9"/>
        <v>\I:</v>
      </c>
      <c r="D238">
        <f>$L$38</f>
        <v>2045</v>
      </c>
      <c r="E238" t="s">
        <v>3</v>
      </c>
      <c r="F238" t="str">
        <f t="shared" si="10"/>
        <v>IRDTF</v>
      </c>
      <c r="G238" s="26">
        <f>BY_Demands_Drivers!$F$51*$M$38</f>
        <v>0</v>
      </c>
      <c r="H238" s="26">
        <f>BY_Demands_Drivers!$G$51*$M$38</f>
        <v>0</v>
      </c>
      <c r="I238" s="26">
        <f>BY_Demands_Drivers!$H$51*$M$38</f>
        <v>0</v>
      </c>
      <c r="J238" s="26">
        <f>BY_Demands_Drivers!$I$51*$M$38</f>
        <v>0</v>
      </c>
    </row>
    <row r="239" spans="3:10">
      <c r="C239" s="206" t="str">
        <f t="shared" si="9"/>
        <v>\I:</v>
      </c>
      <c r="D239">
        <f>$L$39</f>
        <v>2046</v>
      </c>
      <c r="E239" t="s">
        <v>3</v>
      </c>
      <c r="F239" t="str">
        <f t="shared" si="10"/>
        <v>IRDTF</v>
      </c>
      <c r="G239" s="26">
        <f>BY_Demands_Drivers!$F$51*$M$39</f>
        <v>0</v>
      </c>
      <c r="H239" s="26">
        <f>BY_Demands_Drivers!$G$51*$M$39</f>
        <v>0</v>
      </c>
      <c r="I239" s="26">
        <f>BY_Demands_Drivers!$H$51*$M$39</f>
        <v>0</v>
      </c>
      <c r="J239" s="26">
        <f>BY_Demands_Drivers!$I$51*$M$39</f>
        <v>0</v>
      </c>
    </row>
    <row r="240" spans="3:10">
      <c r="C240" s="206" t="str">
        <f t="shared" si="9"/>
        <v>\I:</v>
      </c>
      <c r="D240">
        <f>$L$40</f>
        <v>2047</v>
      </c>
      <c r="E240" t="s">
        <v>3</v>
      </c>
      <c r="F240" t="str">
        <f t="shared" si="10"/>
        <v>IRDTF</v>
      </c>
      <c r="G240" s="26">
        <f>BY_Demands_Drivers!$F$51*$M$40</f>
        <v>0</v>
      </c>
      <c r="H240" s="26">
        <f>BY_Demands_Drivers!$G$51*$M$40</f>
        <v>0</v>
      </c>
      <c r="I240" s="26">
        <f>BY_Demands_Drivers!$H$51*$M$40</f>
        <v>0</v>
      </c>
      <c r="J240" s="26">
        <f>BY_Demands_Drivers!$I$51*$M$40</f>
        <v>0</v>
      </c>
    </row>
    <row r="241" spans="3:10">
      <c r="C241" s="206" t="str">
        <f t="shared" si="9"/>
        <v>\I:</v>
      </c>
      <c r="D241">
        <f>$L$41</f>
        <v>2048</v>
      </c>
      <c r="E241" t="s">
        <v>3</v>
      </c>
      <c r="F241" t="str">
        <f t="shared" si="10"/>
        <v>IRDTF</v>
      </c>
      <c r="G241" s="26">
        <f>BY_Demands_Drivers!$F$51*$M$41</f>
        <v>0</v>
      </c>
      <c r="H241" s="26">
        <f>BY_Demands_Drivers!$G$51*$M$41</f>
        <v>0</v>
      </c>
      <c r="I241" s="26">
        <f>BY_Demands_Drivers!$H$51*$M$41</f>
        <v>0</v>
      </c>
      <c r="J241" s="26">
        <f>BY_Demands_Drivers!$I$51*$M$41</f>
        <v>0</v>
      </c>
    </row>
    <row r="242" spans="3:10">
      <c r="C242" s="206" t="str">
        <f t="shared" si="9"/>
        <v>\I:</v>
      </c>
      <c r="D242">
        <f>$L$42</f>
        <v>2049</v>
      </c>
      <c r="E242" t="s">
        <v>3</v>
      </c>
      <c r="F242" t="str">
        <f t="shared" si="10"/>
        <v>IRDTF</v>
      </c>
      <c r="G242" s="26">
        <f>BY_Demands_Drivers!$F$51*$M$42</f>
        <v>0</v>
      </c>
      <c r="H242" s="26">
        <f>BY_Demands_Drivers!$G$51*$M$42</f>
        <v>0</v>
      </c>
      <c r="I242" s="26">
        <f>BY_Demands_Drivers!$H$51*$M$42</f>
        <v>0</v>
      </c>
      <c r="J242" s="26">
        <f>BY_Demands_Drivers!$I$51*$M$42</f>
        <v>0</v>
      </c>
    </row>
    <row r="243" spans="3:10">
      <c r="C243" s="206" t="str">
        <f t="shared" si="9"/>
        <v>\I:</v>
      </c>
      <c r="D243" s="23">
        <f>$L$43</f>
        <v>2050</v>
      </c>
      <c r="E243" s="23" t="s">
        <v>3</v>
      </c>
      <c r="F243" t="str">
        <f t="shared" si="10"/>
        <v>IRDTF</v>
      </c>
      <c r="G243" s="44">
        <f>BY_Demands_Drivers!$F$51*$M$43</f>
        <v>0</v>
      </c>
      <c r="H243" s="44">
        <f>BY_Demands_Drivers!$G$51*$M$43</f>
        <v>0</v>
      </c>
      <c r="I243" s="44">
        <f>BY_Demands_Drivers!$H$51*$M$43</f>
        <v>0</v>
      </c>
      <c r="J243" s="44">
        <f>BY_Demands_Drivers!$I$51*$M$43</f>
        <v>0</v>
      </c>
    </row>
    <row r="244" spans="3:10">
      <c r="C244" s="206" t="str">
        <f t="shared" si="9"/>
        <v>\I:</v>
      </c>
      <c r="D244">
        <f>$L$4</f>
        <v>2011</v>
      </c>
      <c r="E244" t="s">
        <v>3</v>
      </c>
      <c r="F244" s="25" t="str">
        <f>BY_Demands_Drivers!$J$52</f>
        <v>IRDFL</v>
      </c>
      <c r="G244" s="26">
        <f>BY_Demands_Drivers!$F$52*$M$4</f>
        <v>0</v>
      </c>
      <c r="H244" s="26">
        <f>BY_Demands_Drivers!$G$52*$M$4</f>
        <v>0</v>
      </c>
      <c r="I244" s="26">
        <f>BY_Demands_Drivers!$H$52*$M$4</f>
        <v>0</v>
      </c>
      <c r="J244" s="26">
        <f>BY_Demands_Drivers!$I$52*$M$4</f>
        <v>0</v>
      </c>
    </row>
    <row r="245" spans="3:10">
      <c r="C245" s="206" t="str">
        <f t="shared" si="9"/>
        <v>\I:</v>
      </c>
      <c r="D245">
        <f>$L$5</f>
        <v>2012</v>
      </c>
      <c r="E245" t="s">
        <v>3</v>
      </c>
      <c r="F245" s="24" t="str">
        <f>$F$244</f>
        <v>IRDFL</v>
      </c>
      <c r="G245" s="26">
        <f>BY_Demands_Drivers!$F$52*$M$5</f>
        <v>0</v>
      </c>
      <c r="H245" s="26">
        <f>BY_Demands_Drivers!$G$52*$M$5</f>
        <v>0</v>
      </c>
      <c r="I245" s="26">
        <f>BY_Demands_Drivers!$H$52*$M$5</f>
        <v>0</v>
      </c>
      <c r="J245" s="26">
        <f>BY_Demands_Drivers!$I$52*$M$5</f>
        <v>0</v>
      </c>
    </row>
    <row r="246" spans="3:10">
      <c r="C246" s="206" t="str">
        <f t="shared" si="9"/>
        <v>\I:</v>
      </c>
      <c r="D246">
        <f>$L$6</f>
        <v>2013</v>
      </c>
      <c r="E246" t="s">
        <v>3</v>
      </c>
      <c r="F246" s="24" t="str">
        <f t="shared" ref="F246:F283" si="11">$F$244</f>
        <v>IRDFL</v>
      </c>
      <c r="G246" s="26">
        <f>BY_Demands_Drivers!$F$52*$M$6</f>
        <v>0</v>
      </c>
      <c r="H246" s="26">
        <f>BY_Demands_Drivers!$G$52*$M$6</f>
        <v>0</v>
      </c>
      <c r="I246" s="26">
        <f>BY_Demands_Drivers!$H$52*$M$6</f>
        <v>0</v>
      </c>
      <c r="J246" s="26">
        <f>BY_Demands_Drivers!$I$52*$M$6</f>
        <v>0</v>
      </c>
    </row>
    <row r="247" spans="3:10">
      <c r="C247" s="206" t="str">
        <f t="shared" si="9"/>
        <v>\I:</v>
      </c>
      <c r="D247">
        <f>$L$7</f>
        <v>2014</v>
      </c>
      <c r="E247" t="s">
        <v>3</v>
      </c>
      <c r="F247" s="24" t="str">
        <f t="shared" si="11"/>
        <v>IRDFL</v>
      </c>
      <c r="G247" s="26">
        <f>BY_Demands_Drivers!$F$52*$M$7</f>
        <v>0</v>
      </c>
      <c r="H247" s="26">
        <f>BY_Demands_Drivers!$G$52*$M$7</f>
        <v>0</v>
      </c>
      <c r="I247" s="26">
        <f>BY_Demands_Drivers!$H$52*$M$7</f>
        <v>0</v>
      </c>
      <c r="J247" s="26">
        <f>BY_Demands_Drivers!$I$52*$M$7</f>
        <v>0</v>
      </c>
    </row>
    <row r="248" spans="3:10">
      <c r="C248" s="206" t="str">
        <f t="shared" si="9"/>
        <v>\I:</v>
      </c>
      <c r="D248">
        <f>$L$8</f>
        <v>2015</v>
      </c>
      <c r="E248" t="s">
        <v>3</v>
      </c>
      <c r="F248" s="24" t="str">
        <f t="shared" si="11"/>
        <v>IRDFL</v>
      </c>
      <c r="G248" s="26">
        <f>BY_Demands_Drivers!$F$52*$M$8</f>
        <v>0</v>
      </c>
      <c r="H248" s="26">
        <f>BY_Demands_Drivers!$G$52*$M$8</f>
        <v>0</v>
      </c>
      <c r="I248" s="26">
        <f>BY_Demands_Drivers!$H$52*$M$8</f>
        <v>0</v>
      </c>
      <c r="J248" s="26">
        <f>BY_Demands_Drivers!$I$52*$M$8</f>
        <v>0</v>
      </c>
    </row>
    <row r="249" spans="3:10">
      <c r="C249" s="206" t="str">
        <f t="shared" si="9"/>
        <v>\I:</v>
      </c>
      <c r="D249">
        <f>$L$9</f>
        <v>2016</v>
      </c>
      <c r="E249" t="s">
        <v>3</v>
      </c>
      <c r="F249" s="24" t="str">
        <f t="shared" si="11"/>
        <v>IRDFL</v>
      </c>
      <c r="G249" s="26">
        <f>BY_Demands_Drivers!$F$52*$M$9</f>
        <v>0</v>
      </c>
      <c r="H249" s="26">
        <f>BY_Demands_Drivers!$G$52*$M$9</f>
        <v>0</v>
      </c>
      <c r="I249" s="26">
        <f>BY_Demands_Drivers!$H$52*$M$9</f>
        <v>0</v>
      </c>
      <c r="J249" s="26">
        <f>BY_Demands_Drivers!$I$52*$M$9</f>
        <v>0</v>
      </c>
    </row>
    <row r="250" spans="3:10">
      <c r="C250" s="206" t="str">
        <f t="shared" si="9"/>
        <v>\I:</v>
      </c>
      <c r="D250">
        <f>$L$10</f>
        <v>2017</v>
      </c>
      <c r="E250" t="s">
        <v>3</v>
      </c>
      <c r="F250" s="24" t="str">
        <f t="shared" si="11"/>
        <v>IRDFL</v>
      </c>
      <c r="G250" s="26">
        <f>BY_Demands_Drivers!$F$52*$M$10</f>
        <v>0</v>
      </c>
      <c r="H250" s="26">
        <f>BY_Demands_Drivers!$G$52*$M$10</f>
        <v>0</v>
      </c>
      <c r="I250" s="26">
        <f>BY_Demands_Drivers!$H$52*$M$10</f>
        <v>0</v>
      </c>
      <c r="J250" s="26">
        <f>BY_Demands_Drivers!$I$52*$M$10</f>
        <v>0</v>
      </c>
    </row>
    <row r="251" spans="3:10">
      <c r="C251" s="206" t="str">
        <f t="shared" si="9"/>
        <v>\I:</v>
      </c>
      <c r="D251">
        <f>$L$11</f>
        <v>2018</v>
      </c>
      <c r="E251" t="s">
        <v>3</v>
      </c>
      <c r="F251" s="24" t="str">
        <f t="shared" si="11"/>
        <v>IRDFL</v>
      </c>
      <c r="G251" s="26">
        <f>BY_Demands_Drivers!$F$52*$M$11</f>
        <v>0</v>
      </c>
      <c r="H251" s="26">
        <f>BY_Demands_Drivers!$G$52*$M$11</f>
        <v>0</v>
      </c>
      <c r="I251" s="26">
        <f>BY_Demands_Drivers!$H$52*$M$11</f>
        <v>0</v>
      </c>
      <c r="J251" s="26">
        <f>BY_Demands_Drivers!$I$52*$M$11</f>
        <v>0</v>
      </c>
    </row>
    <row r="252" spans="3:10">
      <c r="C252" s="206" t="str">
        <f t="shared" si="9"/>
        <v>\I:</v>
      </c>
      <c r="D252">
        <f>$L$12</f>
        <v>2019</v>
      </c>
      <c r="E252" t="s">
        <v>3</v>
      </c>
      <c r="F252" s="24" t="str">
        <f t="shared" si="11"/>
        <v>IRDFL</v>
      </c>
      <c r="G252" s="43">
        <f>BY_Demands_Drivers!$F$52*$M$12</f>
        <v>0</v>
      </c>
      <c r="H252" s="43">
        <f>BY_Demands_Drivers!$G$52*$M$12</f>
        <v>0</v>
      </c>
      <c r="I252" s="43">
        <f>BY_Demands_Drivers!$H$52*$M$12</f>
        <v>0</v>
      </c>
      <c r="J252" s="43">
        <f>BY_Demands_Drivers!$I$52*$M$12</f>
        <v>0</v>
      </c>
    </row>
    <row r="253" spans="3:10">
      <c r="C253" s="206" t="str">
        <f t="shared" si="9"/>
        <v>\I:</v>
      </c>
      <c r="D253">
        <f>$L$13</f>
        <v>2020</v>
      </c>
      <c r="E253" t="s">
        <v>3</v>
      </c>
      <c r="F253" s="24" t="str">
        <f t="shared" si="11"/>
        <v>IRDFL</v>
      </c>
      <c r="G253" s="43">
        <f>BY_Demands_Drivers!$F$52*$M$13</f>
        <v>0</v>
      </c>
      <c r="H253" s="43">
        <f>BY_Demands_Drivers!$G$52*$M$13</f>
        <v>0</v>
      </c>
      <c r="I253" s="43">
        <f>BY_Demands_Drivers!$H$52*$M$13</f>
        <v>0</v>
      </c>
      <c r="J253" s="43">
        <f>BY_Demands_Drivers!$I$52*$M$13</f>
        <v>0</v>
      </c>
    </row>
    <row r="254" spans="3:10">
      <c r="C254" s="206" t="str">
        <f t="shared" si="9"/>
        <v>\I:</v>
      </c>
      <c r="D254">
        <f>$L$14</f>
        <v>2021</v>
      </c>
      <c r="E254" t="s">
        <v>3</v>
      </c>
      <c r="F254" s="24" t="str">
        <f t="shared" si="11"/>
        <v>IRDFL</v>
      </c>
      <c r="G254" s="43">
        <f>BY_Demands_Drivers!$F$52*$M$14</f>
        <v>0</v>
      </c>
      <c r="H254" s="43">
        <f>BY_Demands_Drivers!$G$52*$M$14</f>
        <v>0</v>
      </c>
      <c r="I254" s="43">
        <f>BY_Demands_Drivers!$H$52*$M$14</f>
        <v>0</v>
      </c>
      <c r="J254" s="43">
        <f>BY_Demands_Drivers!$I$52*$M$14</f>
        <v>0</v>
      </c>
    </row>
    <row r="255" spans="3:10">
      <c r="C255" s="206" t="str">
        <f t="shared" si="9"/>
        <v>\I:</v>
      </c>
      <c r="D255">
        <f>$L$15</f>
        <v>2022</v>
      </c>
      <c r="E255" t="s">
        <v>3</v>
      </c>
      <c r="F255" s="24" t="str">
        <f t="shared" si="11"/>
        <v>IRDFL</v>
      </c>
      <c r="G255" s="43">
        <f>BY_Demands_Drivers!$F$52*$M$15</f>
        <v>0</v>
      </c>
      <c r="H255" s="43">
        <f>BY_Demands_Drivers!$G$52*$M$15</f>
        <v>0</v>
      </c>
      <c r="I255" s="43">
        <f>BY_Demands_Drivers!$H$52*$M$15</f>
        <v>0</v>
      </c>
      <c r="J255" s="43">
        <f>BY_Demands_Drivers!$I$52*$M$15</f>
        <v>0</v>
      </c>
    </row>
    <row r="256" spans="3:10">
      <c r="C256" s="206" t="str">
        <f t="shared" si="9"/>
        <v>\I:</v>
      </c>
      <c r="D256">
        <f>$L$16</f>
        <v>2023</v>
      </c>
      <c r="E256" t="s">
        <v>3</v>
      </c>
      <c r="F256" s="24" t="str">
        <f t="shared" si="11"/>
        <v>IRDFL</v>
      </c>
      <c r="G256" s="43">
        <f>BY_Demands_Drivers!$F$52*$M$16</f>
        <v>0</v>
      </c>
      <c r="H256" s="43">
        <f>BY_Demands_Drivers!$G$52*$M$16</f>
        <v>0</v>
      </c>
      <c r="I256" s="43">
        <f>BY_Demands_Drivers!$H$52*$M$16</f>
        <v>0</v>
      </c>
      <c r="J256" s="43">
        <f>BY_Demands_Drivers!$I$52*$M$16</f>
        <v>0</v>
      </c>
    </row>
    <row r="257" spans="3:10">
      <c r="C257" s="206" t="str">
        <f t="shared" si="9"/>
        <v>\I:</v>
      </c>
      <c r="D257">
        <f>$L$17</f>
        <v>2024</v>
      </c>
      <c r="E257" t="s">
        <v>3</v>
      </c>
      <c r="F257" s="24" t="str">
        <f t="shared" si="11"/>
        <v>IRDFL</v>
      </c>
      <c r="G257" s="26">
        <f>BY_Demands_Drivers!$F$52*$M$17</f>
        <v>0</v>
      </c>
      <c r="H257" s="26">
        <f>BY_Demands_Drivers!$G$52*$M$17</f>
        <v>0</v>
      </c>
      <c r="I257" s="26">
        <f>BY_Demands_Drivers!$H$52*$M$17</f>
        <v>0</v>
      </c>
      <c r="J257" s="26">
        <f>BY_Demands_Drivers!$I$52*$M$17</f>
        <v>0</v>
      </c>
    </row>
    <row r="258" spans="3:10">
      <c r="C258" s="206" t="str">
        <f t="shared" si="9"/>
        <v>\I:</v>
      </c>
      <c r="D258">
        <f>$L$18</f>
        <v>2025</v>
      </c>
      <c r="E258" t="s">
        <v>3</v>
      </c>
      <c r="F258" s="24" t="str">
        <f t="shared" si="11"/>
        <v>IRDFL</v>
      </c>
      <c r="G258" s="26">
        <f>BY_Demands_Drivers!$F$52*$M$18</f>
        <v>0</v>
      </c>
      <c r="H258" s="26">
        <f>BY_Demands_Drivers!$G$52*$M$18</f>
        <v>0</v>
      </c>
      <c r="I258" s="26">
        <f>BY_Demands_Drivers!$H$52*$M$18</f>
        <v>0</v>
      </c>
      <c r="J258" s="26">
        <f>BY_Demands_Drivers!$I$52*$M$18</f>
        <v>0</v>
      </c>
    </row>
    <row r="259" spans="3:10">
      <c r="C259" s="206" t="str">
        <f t="shared" si="9"/>
        <v>\I:</v>
      </c>
      <c r="D259">
        <f>$L$19</f>
        <v>2026</v>
      </c>
      <c r="E259" t="s">
        <v>3</v>
      </c>
      <c r="F259" s="24" t="str">
        <f t="shared" si="11"/>
        <v>IRDFL</v>
      </c>
      <c r="G259" s="26">
        <f>BY_Demands_Drivers!$F$52*$M$19</f>
        <v>0</v>
      </c>
      <c r="H259" s="26">
        <f>BY_Demands_Drivers!$G$52*$M$19</f>
        <v>0</v>
      </c>
      <c r="I259" s="26">
        <f>BY_Demands_Drivers!$H$52*$M$19</f>
        <v>0</v>
      </c>
      <c r="J259" s="26">
        <f>BY_Demands_Drivers!$I$52*$M$19</f>
        <v>0</v>
      </c>
    </row>
    <row r="260" spans="3:10">
      <c r="C260" s="206" t="str">
        <f t="shared" si="9"/>
        <v>\I:</v>
      </c>
      <c r="D260">
        <f>$L$20</f>
        <v>2027</v>
      </c>
      <c r="E260" t="s">
        <v>3</v>
      </c>
      <c r="F260" s="24" t="str">
        <f t="shared" si="11"/>
        <v>IRDFL</v>
      </c>
      <c r="G260" s="26">
        <f>BY_Demands_Drivers!$F$52*$M$20</f>
        <v>0</v>
      </c>
      <c r="H260" s="26">
        <f>BY_Demands_Drivers!$G$52*$M$20</f>
        <v>0</v>
      </c>
      <c r="I260" s="26">
        <f>BY_Demands_Drivers!$H$52*$M$20</f>
        <v>0</v>
      </c>
      <c r="J260" s="26">
        <f>BY_Demands_Drivers!$I$52*$M$20</f>
        <v>0</v>
      </c>
    </row>
    <row r="261" spans="3:10">
      <c r="C261" s="206" t="str">
        <f t="shared" ref="C261:C283" si="12">IF(SUM(G261:J261)&gt;0,"Demand","\I:")</f>
        <v>\I:</v>
      </c>
      <c r="D261">
        <f>$L$21</f>
        <v>2028</v>
      </c>
      <c r="E261" t="s">
        <v>3</v>
      </c>
      <c r="F261" s="24" t="str">
        <f t="shared" si="11"/>
        <v>IRDFL</v>
      </c>
      <c r="G261" s="26">
        <f>BY_Demands_Drivers!$F$52*$M$21</f>
        <v>0</v>
      </c>
      <c r="H261" s="26">
        <f>BY_Demands_Drivers!$G$52*$M$21</f>
        <v>0</v>
      </c>
      <c r="I261" s="26">
        <f>BY_Demands_Drivers!$H$52*$M$21</f>
        <v>0</v>
      </c>
      <c r="J261" s="26">
        <f>BY_Demands_Drivers!$I$52*$M$21</f>
        <v>0</v>
      </c>
    </row>
    <row r="262" spans="3:10">
      <c r="C262" s="206" t="str">
        <f t="shared" si="12"/>
        <v>\I:</v>
      </c>
      <c r="D262">
        <f>$L$22</f>
        <v>2029</v>
      </c>
      <c r="E262" t="s">
        <v>3</v>
      </c>
      <c r="F262" s="24" t="str">
        <f t="shared" si="11"/>
        <v>IRDFL</v>
      </c>
      <c r="G262" s="26">
        <f>BY_Demands_Drivers!$F$52*$M$22</f>
        <v>0</v>
      </c>
      <c r="H262" s="26">
        <f>BY_Demands_Drivers!$G$52*$M$22</f>
        <v>0</v>
      </c>
      <c r="I262" s="26">
        <f>BY_Demands_Drivers!$H$52*$M$22</f>
        <v>0</v>
      </c>
      <c r="J262" s="26">
        <f>BY_Demands_Drivers!$I$52*$M$22</f>
        <v>0</v>
      </c>
    </row>
    <row r="263" spans="3:10">
      <c r="C263" s="206" t="str">
        <f t="shared" si="12"/>
        <v>\I:</v>
      </c>
      <c r="D263">
        <f>$L$23</f>
        <v>2030</v>
      </c>
      <c r="E263" t="s">
        <v>3</v>
      </c>
      <c r="F263" s="24" t="str">
        <f t="shared" si="11"/>
        <v>IRDFL</v>
      </c>
      <c r="G263" s="26">
        <f>BY_Demands_Drivers!$F$52*$M$23</f>
        <v>0</v>
      </c>
      <c r="H263" s="26">
        <f>BY_Demands_Drivers!$G$52*$M$23</f>
        <v>0</v>
      </c>
      <c r="I263" s="26">
        <f>BY_Demands_Drivers!$H$52*$M$23</f>
        <v>0</v>
      </c>
      <c r="J263" s="26">
        <f>BY_Demands_Drivers!$I$52*$M$23</f>
        <v>0</v>
      </c>
    </row>
    <row r="264" spans="3:10">
      <c r="C264" s="206" t="str">
        <f t="shared" si="12"/>
        <v>\I:</v>
      </c>
      <c r="D264">
        <f>$L$24</f>
        <v>2031</v>
      </c>
      <c r="E264" t="s">
        <v>3</v>
      </c>
      <c r="F264" s="24" t="str">
        <f t="shared" si="11"/>
        <v>IRDFL</v>
      </c>
      <c r="G264" s="26">
        <f>BY_Demands_Drivers!$F$52*$M$24</f>
        <v>0</v>
      </c>
      <c r="H264" s="26">
        <f>BY_Demands_Drivers!$G$52*$M$24</f>
        <v>0</v>
      </c>
      <c r="I264" s="26">
        <f>BY_Demands_Drivers!$H$52*$M$24</f>
        <v>0</v>
      </c>
      <c r="J264" s="26">
        <f>BY_Demands_Drivers!$I$52*$M$24</f>
        <v>0</v>
      </c>
    </row>
    <row r="265" spans="3:10">
      <c r="C265" s="206" t="str">
        <f t="shared" si="12"/>
        <v>\I:</v>
      </c>
      <c r="D265">
        <f>$L$25</f>
        <v>2032</v>
      </c>
      <c r="E265" t="s">
        <v>3</v>
      </c>
      <c r="F265" s="24" t="str">
        <f t="shared" si="11"/>
        <v>IRDFL</v>
      </c>
      <c r="G265" s="26">
        <f>BY_Demands_Drivers!$F$52*$M$25</f>
        <v>0</v>
      </c>
      <c r="H265" s="26">
        <f>BY_Demands_Drivers!$G$52*$M$25</f>
        <v>0</v>
      </c>
      <c r="I265" s="26">
        <f>BY_Demands_Drivers!$H$52*$M$25</f>
        <v>0</v>
      </c>
      <c r="J265" s="26">
        <f>BY_Demands_Drivers!$I$52*$M$25</f>
        <v>0</v>
      </c>
    </row>
    <row r="266" spans="3:10">
      <c r="C266" s="206" t="str">
        <f t="shared" si="12"/>
        <v>\I:</v>
      </c>
      <c r="D266">
        <f>$L$26</f>
        <v>2033</v>
      </c>
      <c r="E266" t="s">
        <v>3</v>
      </c>
      <c r="F266" s="24" t="str">
        <f t="shared" si="11"/>
        <v>IRDFL</v>
      </c>
      <c r="G266" s="26">
        <f>BY_Demands_Drivers!$F$52*$M$26</f>
        <v>0</v>
      </c>
      <c r="H266" s="26">
        <f>BY_Demands_Drivers!$G$52*$M$26</f>
        <v>0</v>
      </c>
      <c r="I266" s="26">
        <f>BY_Demands_Drivers!$H$52*$M$26</f>
        <v>0</v>
      </c>
      <c r="J266" s="26">
        <f>BY_Demands_Drivers!$I$52*$M$26</f>
        <v>0</v>
      </c>
    </row>
    <row r="267" spans="3:10">
      <c r="C267" s="206" t="str">
        <f t="shared" si="12"/>
        <v>\I:</v>
      </c>
      <c r="D267">
        <f>$L$27</f>
        <v>2034</v>
      </c>
      <c r="E267" t="s">
        <v>3</v>
      </c>
      <c r="F267" s="24" t="str">
        <f t="shared" si="11"/>
        <v>IRDFL</v>
      </c>
      <c r="G267" s="26">
        <f>BY_Demands_Drivers!$F$52*$M$27</f>
        <v>0</v>
      </c>
      <c r="H267" s="26">
        <f>BY_Demands_Drivers!$G$52*$M$27</f>
        <v>0</v>
      </c>
      <c r="I267" s="26">
        <f>BY_Demands_Drivers!$H$52*$M$27</f>
        <v>0</v>
      </c>
      <c r="J267" s="26">
        <f>BY_Demands_Drivers!$I$52*$M$27</f>
        <v>0</v>
      </c>
    </row>
    <row r="268" spans="3:10">
      <c r="C268" s="206" t="str">
        <f t="shared" si="12"/>
        <v>\I:</v>
      </c>
      <c r="D268">
        <f>$L$28</f>
        <v>2035</v>
      </c>
      <c r="E268" t="s">
        <v>3</v>
      </c>
      <c r="F268" s="24" t="str">
        <f t="shared" si="11"/>
        <v>IRDFL</v>
      </c>
      <c r="G268" s="26">
        <f>BY_Demands_Drivers!$F$52*$M$28</f>
        <v>0</v>
      </c>
      <c r="H268" s="26">
        <f>BY_Demands_Drivers!$G$52*$M$28</f>
        <v>0</v>
      </c>
      <c r="I268" s="26">
        <f>BY_Demands_Drivers!$H$52*$M$28</f>
        <v>0</v>
      </c>
      <c r="J268" s="26">
        <f>BY_Demands_Drivers!$I$52*$M$28</f>
        <v>0</v>
      </c>
    </row>
    <row r="269" spans="3:10">
      <c r="C269" s="206" t="str">
        <f t="shared" si="12"/>
        <v>\I:</v>
      </c>
      <c r="D269">
        <f>$L$29</f>
        <v>2036</v>
      </c>
      <c r="E269" t="s">
        <v>3</v>
      </c>
      <c r="F269" s="24" t="str">
        <f t="shared" si="11"/>
        <v>IRDFL</v>
      </c>
      <c r="G269" s="26">
        <f>BY_Demands_Drivers!$F$52*$M$29</f>
        <v>0</v>
      </c>
      <c r="H269" s="26">
        <f>BY_Demands_Drivers!$G$52*$M$29</f>
        <v>0</v>
      </c>
      <c r="I269" s="26">
        <f>BY_Demands_Drivers!$H$52*$M$29</f>
        <v>0</v>
      </c>
      <c r="J269" s="26">
        <f>BY_Demands_Drivers!$I$52*$M$29</f>
        <v>0</v>
      </c>
    </row>
    <row r="270" spans="3:10">
      <c r="C270" s="206" t="str">
        <f t="shared" si="12"/>
        <v>\I:</v>
      </c>
      <c r="D270">
        <f>$L$30</f>
        <v>2037</v>
      </c>
      <c r="E270" t="s">
        <v>3</v>
      </c>
      <c r="F270" s="24" t="str">
        <f t="shared" si="11"/>
        <v>IRDFL</v>
      </c>
      <c r="G270" s="26">
        <f>BY_Demands_Drivers!$F$52*$M$30</f>
        <v>0</v>
      </c>
      <c r="H270" s="26">
        <f>BY_Demands_Drivers!$G$52*$M$30</f>
        <v>0</v>
      </c>
      <c r="I270" s="26">
        <f>BY_Demands_Drivers!$H$52*$M$30</f>
        <v>0</v>
      </c>
      <c r="J270" s="26">
        <f>BY_Demands_Drivers!$I$52*$M$30</f>
        <v>0</v>
      </c>
    </row>
    <row r="271" spans="3:10">
      <c r="C271" s="206" t="str">
        <f t="shared" si="12"/>
        <v>\I:</v>
      </c>
      <c r="D271">
        <f>$L$31</f>
        <v>2038</v>
      </c>
      <c r="E271" t="s">
        <v>3</v>
      </c>
      <c r="F271" s="24" t="str">
        <f t="shared" si="11"/>
        <v>IRDFL</v>
      </c>
      <c r="G271" s="26">
        <f>BY_Demands_Drivers!$F$52*$M$31</f>
        <v>0</v>
      </c>
      <c r="H271" s="26">
        <f>BY_Demands_Drivers!$G$52*$M$31</f>
        <v>0</v>
      </c>
      <c r="I271" s="26">
        <f>BY_Demands_Drivers!$H$52*$M$31</f>
        <v>0</v>
      </c>
      <c r="J271" s="26">
        <f>BY_Demands_Drivers!$I$52*$M$31</f>
        <v>0</v>
      </c>
    </row>
    <row r="272" spans="3:10">
      <c r="C272" s="206" t="str">
        <f t="shared" si="12"/>
        <v>\I:</v>
      </c>
      <c r="D272">
        <f>$L$32</f>
        <v>2039</v>
      </c>
      <c r="E272" t="s">
        <v>3</v>
      </c>
      <c r="F272" s="24" t="str">
        <f t="shared" si="11"/>
        <v>IRDFL</v>
      </c>
      <c r="G272" s="26">
        <f>BY_Demands_Drivers!$F$52*$M$32</f>
        <v>0</v>
      </c>
      <c r="H272" s="26">
        <f>BY_Demands_Drivers!$G$52*$M$32</f>
        <v>0</v>
      </c>
      <c r="I272" s="26">
        <f>BY_Demands_Drivers!$H$52*$M$32</f>
        <v>0</v>
      </c>
      <c r="J272" s="26">
        <f>BY_Demands_Drivers!$I$52*$M$32</f>
        <v>0</v>
      </c>
    </row>
    <row r="273" spans="3:10">
      <c r="C273" s="206" t="str">
        <f t="shared" si="12"/>
        <v>\I:</v>
      </c>
      <c r="D273">
        <f>$L$33</f>
        <v>2040</v>
      </c>
      <c r="E273" t="s">
        <v>3</v>
      </c>
      <c r="F273" s="24" t="str">
        <f t="shared" si="11"/>
        <v>IRDFL</v>
      </c>
      <c r="G273" s="26">
        <f>BY_Demands_Drivers!$F$52*$M$33</f>
        <v>0</v>
      </c>
      <c r="H273" s="26">
        <f>BY_Demands_Drivers!$G$52*$M$33</f>
        <v>0</v>
      </c>
      <c r="I273" s="26">
        <f>BY_Demands_Drivers!$H$52*$M$33</f>
        <v>0</v>
      </c>
      <c r="J273" s="26">
        <f>BY_Demands_Drivers!$I$52*$M$33</f>
        <v>0</v>
      </c>
    </row>
    <row r="274" spans="3:10">
      <c r="C274" s="206" t="str">
        <f t="shared" si="12"/>
        <v>\I:</v>
      </c>
      <c r="D274">
        <f>$L$34</f>
        <v>2041</v>
      </c>
      <c r="E274" t="s">
        <v>3</v>
      </c>
      <c r="F274" s="24" t="str">
        <f t="shared" si="11"/>
        <v>IRDFL</v>
      </c>
      <c r="G274" s="26">
        <f>BY_Demands_Drivers!$F$52*$M$34</f>
        <v>0</v>
      </c>
      <c r="H274" s="26">
        <f>BY_Demands_Drivers!$G$52*$M$34</f>
        <v>0</v>
      </c>
      <c r="I274" s="26">
        <f>BY_Demands_Drivers!$H$52*$M$34</f>
        <v>0</v>
      </c>
      <c r="J274" s="26">
        <f>BY_Demands_Drivers!$I$52*$M$34</f>
        <v>0</v>
      </c>
    </row>
    <row r="275" spans="3:10">
      <c r="C275" s="206" t="str">
        <f t="shared" si="12"/>
        <v>\I:</v>
      </c>
      <c r="D275">
        <f>$L$35</f>
        <v>2042</v>
      </c>
      <c r="E275" t="s">
        <v>3</v>
      </c>
      <c r="F275" s="24" t="str">
        <f t="shared" si="11"/>
        <v>IRDFL</v>
      </c>
      <c r="G275" s="26">
        <f>BY_Demands_Drivers!$F$52*$M$35</f>
        <v>0</v>
      </c>
      <c r="H275" s="26">
        <f>BY_Demands_Drivers!$G$52*$M$35</f>
        <v>0</v>
      </c>
      <c r="I275" s="26">
        <f>BY_Demands_Drivers!$H$52*$M$35</f>
        <v>0</v>
      </c>
      <c r="J275" s="26">
        <f>BY_Demands_Drivers!$I$52*$M$35</f>
        <v>0</v>
      </c>
    </row>
    <row r="276" spans="3:10">
      <c r="C276" s="206" t="str">
        <f t="shared" si="12"/>
        <v>\I:</v>
      </c>
      <c r="D276">
        <f>$L$36</f>
        <v>2043</v>
      </c>
      <c r="E276" t="s">
        <v>3</v>
      </c>
      <c r="F276" s="24" t="str">
        <f t="shared" si="11"/>
        <v>IRDFL</v>
      </c>
      <c r="G276" s="26">
        <f>BY_Demands_Drivers!$F$52*$M$36</f>
        <v>0</v>
      </c>
      <c r="H276" s="26">
        <f>BY_Demands_Drivers!$G$52*$M$36</f>
        <v>0</v>
      </c>
      <c r="I276" s="26">
        <f>BY_Demands_Drivers!$H$52*$M$36</f>
        <v>0</v>
      </c>
      <c r="J276" s="26">
        <f>BY_Demands_Drivers!$I$52*$M$36</f>
        <v>0</v>
      </c>
    </row>
    <row r="277" spans="3:10">
      <c r="C277" s="206" t="str">
        <f t="shared" si="12"/>
        <v>\I:</v>
      </c>
      <c r="D277">
        <f>$L$37</f>
        <v>2044</v>
      </c>
      <c r="E277" t="s">
        <v>3</v>
      </c>
      <c r="F277" s="24" t="str">
        <f t="shared" si="11"/>
        <v>IRDFL</v>
      </c>
      <c r="G277" s="26">
        <f>BY_Demands_Drivers!$F$52*$M$37</f>
        <v>0</v>
      </c>
      <c r="H277" s="26">
        <f>BY_Demands_Drivers!$G$52*$M$37</f>
        <v>0</v>
      </c>
      <c r="I277" s="26">
        <f>BY_Demands_Drivers!$H$52*$M$37</f>
        <v>0</v>
      </c>
      <c r="J277" s="26">
        <f>BY_Demands_Drivers!$I$52*$M$37</f>
        <v>0</v>
      </c>
    </row>
    <row r="278" spans="3:10">
      <c r="C278" s="206" t="str">
        <f t="shared" si="12"/>
        <v>\I:</v>
      </c>
      <c r="D278">
        <f>$L$38</f>
        <v>2045</v>
      </c>
      <c r="E278" t="s">
        <v>3</v>
      </c>
      <c r="F278" s="24" t="str">
        <f t="shared" si="11"/>
        <v>IRDFL</v>
      </c>
      <c r="G278" s="26">
        <f>BY_Demands_Drivers!$F$52*$M$38</f>
        <v>0</v>
      </c>
      <c r="H278" s="26">
        <f>BY_Demands_Drivers!$G$52*$M$38</f>
        <v>0</v>
      </c>
      <c r="I278" s="26">
        <f>BY_Demands_Drivers!$H$52*$M$38</f>
        <v>0</v>
      </c>
      <c r="J278" s="26">
        <f>BY_Demands_Drivers!$I$52*$M$38</f>
        <v>0</v>
      </c>
    </row>
    <row r="279" spans="3:10">
      <c r="C279" s="206" t="str">
        <f t="shared" si="12"/>
        <v>\I:</v>
      </c>
      <c r="D279">
        <f>$L$39</f>
        <v>2046</v>
      </c>
      <c r="E279" t="s">
        <v>3</v>
      </c>
      <c r="F279" s="24" t="str">
        <f t="shared" si="11"/>
        <v>IRDFL</v>
      </c>
      <c r="G279" s="26">
        <f>BY_Demands_Drivers!$F$52*$M$39</f>
        <v>0</v>
      </c>
      <c r="H279" s="26">
        <f>BY_Demands_Drivers!$G$52*$M$39</f>
        <v>0</v>
      </c>
      <c r="I279" s="26">
        <f>BY_Demands_Drivers!$H$52*$M$39</f>
        <v>0</v>
      </c>
      <c r="J279" s="26">
        <f>BY_Demands_Drivers!$I$52*$M$39</f>
        <v>0</v>
      </c>
    </row>
    <row r="280" spans="3:10">
      <c r="C280" s="206" t="str">
        <f t="shared" si="12"/>
        <v>\I:</v>
      </c>
      <c r="D280">
        <f>$L$40</f>
        <v>2047</v>
      </c>
      <c r="E280" t="s">
        <v>3</v>
      </c>
      <c r="F280" s="24" t="str">
        <f t="shared" si="11"/>
        <v>IRDFL</v>
      </c>
      <c r="G280" s="26">
        <f>BY_Demands_Drivers!$F$52*$M$40</f>
        <v>0</v>
      </c>
      <c r="H280" s="26">
        <f>BY_Demands_Drivers!$G$52*$M$40</f>
        <v>0</v>
      </c>
      <c r="I280" s="26">
        <f>BY_Demands_Drivers!$H$52*$M$40</f>
        <v>0</v>
      </c>
      <c r="J280" s="26">
        <f>BY_Demands_Drivers!$I$52*$M$40</f>
        <v>0</v>
      </c>
    </row>
    <row r="281" spans="3:10">
      <c r="C281" s="206" t="str">
        <f t="shared" si="12"/>
        <v>\I:</v>
      </c>
      <c r="D281">
        <f>$L$41</f>
        <v>2048</v>
      </c>
      <c r="E281" t="s">
        <v>3</v>
      </c>
      <c r="F281" s="24" t="str">
        <f t="shared" si="11"/>
        <v>IRDFL</v>
      </c>
      <c r="G281" s="26">
        <f>BY_Demands_Drivers!$F$52*$M$41</f>
        <v>0</v>
      </c>
      <c r="H281" s="26">
        <f>BY_Demands_Drivers!$G$52*$M$41</f>
        <v>0</v>
      </c>
      <c r="I281" s="26">
        <f>BY_Demands_Drivers!$H$52*$M$41</f>
        <v>0</v>
      </c>
      <c r="J281" s="26">
        <f>BY_Demands_Drivers!$I$52*$M$41</f>
        <v>0</v>
      </c>
    </row>
    <row r="282" spans="3:10">
      <c r="C282" s="206" t="str">
        <f t="shared" si="12"/>
        <v>\I:</v>
      </c>
      <c r="D282">
        <f>$L$42</f>
        <v>2049</v>
      </c>
      <c r="E282" t="s">
        <v>3</v>
      </c>
      <c r="F282" s="24" t="str">
        <f t="shared" si="11"/>
        <v>IRDFL</v>
      </c>
      <c r="G282" s="26">
        <f>BY_Demands_Drivers!$F$52*$M$42</f>
        <v>0</v>
      </c>
      <c r="H282" s="26">
        <f>BY_Demands_Drivers!$G$52*$M$42</f>
        <v>0</v>
      </c>
      <c r="I282" s="26">
        <f>BY_Demands_Drivers!$H$52*$M$42</f>
        <v>0</v>
      </c>
      <c r="J282" s="26">
        <f>BY_Demands_Drivers!$I$52*$M$42</f>
        <v>0</v>
      </c>
    </row>
    <row r="283" spans="3:10">
      <c r="C283" s="206" t="str">
        <f t="shared" si="12"/>
        <v>\I:</v>
      </c>
      <c r="D283" s="23">
        <f>$L$43</f>
        <v>2050</v>
      </c>
      <c r="E283" s="23" t="s">
        <v>3</v>
      </c>
      <c r="F283" s="24" t="str">
        <f t="shared" si="11"/>
        <v>IRDFL</v>
      </c>
      <c r="G283" s="44">
        <f>BY_Demands_Drivers!$F$52*$M$43</f>
        <v>0</v>
      </c>
      <c r="H283" s="44">
        <f>BY_Demands_Drivers!$G$52*$M$43</f>
        <v>0</v>
      </c>
      <c r="I283" s="44">
        <f>BY_Demands_Drivers!$H$52*$M$43</f>
        <v>0</v>
      </c>
      <c r="J283" s="44">
        <f>BY_Demands_Drivers!$I$52*$M$43</f>
        <v>0</v>
      </c>
    </row>
    <row r="284" spans="3:10">
      <c r="C284" s="206"/>
      <c r="F284" s="25"/>
      <c r="G284" s="26"/>
      <c r="H284" s="26"/>
      <c r="I284" s="26"/>
      <c r="J284" s="26"/>
    </row>
    <row r="285" spans="3:10">
      <c r="C285" s="206"/>
      <c r="F285" s="24"/>
      <c r="G285" s="26"/>
      <c r="H285" s="26"/>
      <c r="I285" s="26"/>
      <c r="J285" s="26"/>
    </row>
    <row r="286" spans="3:10">
      <c r="C286" s="206"/>
      <c r="F286" s="24"/>
      <c r="G286" s="26"/>
      <c r="H286" s="26"/>
      <c r="I286" s="26"/>
      <c r="J286" s="26"/>
    </row>
    <row r="287" spans="3:10">
      <c r="C287" s="206"/>
      <c r="F287" s="24"/>
      <c r="G287" s="26"/>
      <c r="H287" s="26"/>
      <c r="I287" s="26"/>
      <c r="J287" s="26"/>
    </row>
    <row r="288" spans="3:10">
      <c r="C288" s="206"/>
      <c r="F288" s="24"/>
      <c r="G288" s="26"/>
      <c r="H288" s="26"/>
      <c r="I288" s="26"/>
      <c r="J288" s="26"/>
    </row>
    <row r="289" spans="3:10">
      <c r="C289" s="206"/>
      <c r="F289" s="24"/>
      <c r="G289" s="26"/>
      <c r="H289" s="26"/>
      <c r="I289" s="26"/>
      <c r="J289" s="26"/>
    </row>
    <row r="290" spans="3:10">
      <c r="C290" s="206"/>
      <c r="F290" s="24"/>
      <c r="G290" s="26"/>
      <c r="H290" s="26"/>
      <c r="I290" s="26"/>
      <c r="J290" s="26"/>
    </row>
    <row r="291" spans="3:10">
      <c r="C291" s="206"/>
      <c r="F291" s="24"/>
      <c r="G291" s="26"/>
      <c r="H291" s="26"/>
      <c r="I291" s="26"/>
      <c r="J291" s="26"/>
    </row>
    <row r="292" spans="3:10">
      <c r="C292" s="206"/>
      <c r="F292" s="24"/>
      <c r="G292" s="43"/>
      <c r="H292" s="43"/>
      <c r="I292" s="43"/>
      <c r="J292" s="43"/>
    </row>
    <row r="293" spans="3:10">
      <c r="C293" s="206"/>
      <c r="F293" s="24"/>
      <c r="G293" s="43"/>
      <c r="H293" s="43"/>
      <c r="I293" s="43"/>
      <c r="J293" s="43"/>
    </row>
    <row r="294" spans="3:10">
      <c r="C294" s="206"/>
      <c r="F294" s="24"/>
      <c r="G294" s="43"/>
      <c r="H294" s="43"/>
      <c r="I294" s="43"/>
      <c r="J294" s="43"/>
    </row>
    <row r="295" spans="3:10">
      <c r="C295" s="206"/>
      <c r="F295" s="24"/>
      <c r="G295" s="43"/>
      <c r="H295" s="43"/>
      <c r="I295" s="43"/>
      <c r="J295" s="43"/>
    </row>
    <row r="296" spans="3:10">
      <c r="C296" s="206"/>
      <c r="F296" s="24"/>
      <c r="G296" s="43"/>
      <c r="H296" s="43"/>
      <c r="I296" s="43"/>
      <c r="J296" s="43"/>
    </row>
    <row r="297" spans="3:10">
      <c r="C297" s="206"/>
      <c r="F297" s="24"/>
      <c r="G297" s="26"/>
      <c r="H297" s="26"/>
      <c r="I297" s="26"/>
      <c r="J297" s="26"/>
    </row>
    <row r="298" spans="3:10">
      <c r="C298" s="206"/>
      <c r="F298" s="24"/>
      <c r="G298" s="26"/>
      <c r="H298" s="26"/>
      <c r="I298" s="26"/>
      <c r="J298" s="26"/>
    </row>
    <row r="299" spans="3:10">
      <c r="C299" s="206"/>
      <c r="F299" s="24"/>
      <c r="G299" s="26"/>
      <c r="H299" s="26"/>
      <c r="I299" s="26"/>
      <c r="J299" s="26"/>
    </row>
    <row r="300" spans="3:10">
      <c r="C300" s="206"/>
      <c r="F300" s="24"/>
      <c r="G300" s="26"/>
      <c r="H300" s="26"/>
      <c r="I300" s="26"/>
      <c r="J300" s="26"/>
    </row>
    <row r="301" spans="3:10">
      <c r="C301" s="206"/>
      <c r="F301" s="24"/>
      <c r="G301" s="26"/>
      <c r="H301" s="26"/>
      <c r="I301" s="26"/>
      <c r="J301" s="26"/>
    </row>
    <row r="302" spans="3:10">
      <c r="C302" s="206"/>
      <c r="F302" s="24"/>
      <c r="G302" s="26"/>
      <c r="H302" s="26"/>
      <c r="I302" s="26"/>
      <c r="J302" s="26"/>
    </row>
    <row r="303" spans="3:10">
      <c r="C303" s="206"/>
      <c r="F303" s="24"/>
      <c r="G303" s="26"/>
      <c r="H303" s="26"/>
      <c r="I303" s="26"/>
      <c r="J303" s="26"/>
    </row>
    <row r="304" spans="3:10">
      <c r="C304" s="206"/>
      <c r="F304" s="24"/>
      <c r="G304" s="26"/>
      <c r="H304" s="26"/>
      <c r="I304" s="26"/>
      <c r="J304" s="26"/>
    </row>
    <row r="305" spans="3:10">
      <c r="C305" s="206"/>
      <c r="F305" s="24"/>
      <c r="G305" s="26"/>
      <c r="H305" s="26"/>
      <c r="I305" s="26"/>
      <c r="J305" s="26"/>
    </row>
    <row r="306" spans="3:10">
      <c r="C306" s="206"/>
      <c r="F306" s="24"/>
      <c r="G306" s="26"/>
      <c r="H306" s="26"/>
      <c r="I306" s="26"/>
      <c r="J306" s="26"/>
    </row>
    <row r="307" spans="3:10">
      <c r="C307" s="206"/>
      <c r="F307" s="24"/>
      <c r="G307" s="26"/>
      <c r="H307" s="26"/>
      <c r="I307" s="26"/>
      <c r="J307" s="26"/>
    </row>
    <row r="308" spans="3:10">
      <c r="C308" s="206"/>
      <c r="F308" s="24"/>
      <c r="G308" s="26"/>
      <c r="H308" s="26"/>
      <c r="I308" s="26"/>
      <c r="J308" s="26"/>
    </row>
    <row r="309" spans="3:10">
      <c r="C309" s="206"/>
      <c r="F309" s="24"/>
      <c r="G309" s="26"/>
      <c r="H309" s="26"/>
      <c r="I309" s="26"/>
      <c r="J309" s="26"/>
    </row>
    <row r="310" spans="3:10">
      <c r="C310" s="206"/>
      <c r="F310" s="24"/>
      <c r="G310" s="26"/>
      <c r="H310" s="26"/>
      <c r="I310" s="26"/>
      <c r="J310" s="26"/>
    </row>
    <row r="311" spans="3:10">
      <c r="C311" s="206"/>
      <c r="F311" s="24"/>
      <c r="G311" s="26"/>
      <c r="H311" s="26"/>
      <c r="I311" s="26"/>
      <c r="J311" s="26"/>
    </row>
    <row r="312" spans="3:10">
      <c r="C312" s="206"/>
      <c r="F312" s="24"/>
      <c r="G312" s="26"/>
      <c r="H312" s="26"/>
      <c r="I312" s="26"/>
      <c r="J312" s="26"/>
    </row>
    <row r="313" spans="3:10">
      <c r="C313" s="206"/>
      <c r="F313" s="24"/>
      <c r="G313" s="26"/>
      <c r="H313" s="26"/>
      <c r="I313" s="26"/>
      <c r="J313" s="26"/>
    </row>
    <row r="314" spans="3:10">
      <c r="C314" s="206"/>
      <c r="F314" s="24"/>
      <c r="G314" s="26"/>
      <c r="H314" s="26"/>
      <c r="I314" s="26"/>
      <c r="J314" s="26"/>
    </row>
    <row r="315" spans="3:10">
      <c r="C315" s="206"/>
      <c r="F315" s="24"/>
      <c r="G315" s="26"/>
      <c r="H315" s="26"/>
      <c r="I315" s="26"/>
      <c r="J315" s="26"/>
    </row>
    <row r="316" spans="3:10">
      <c r="C316" s="206"/>
      <c r="F316" s="24"/>
      <c r="G316" s="26"/>
      <c r="H316" s="26"/>
      <c r="I316" s="26"/>
      <c r="J316" s="26"/>
    </row>
    <row r="317" spans="3:10">
      <c r="C317" s="206"/>
      <c r="F317" s="24"/>
      <c r="G317" s="26"/>
      <c r="H317" s="26"/>
      <c r="I317" s="26"/>
      <c r="J317" s="26"/>
    </row>
    <row r="318" spans="3:10">
      <c r="C318" s="206"/>
      <c r="F318" s="24"/>
      <c r="G318" s="26"/>
      <c r="H318" s="26"/>
      <c r="I318" s="26"/>
      <c r="J318" s="26"/>
    </row>
    <row r="319" spans="3:10">
      <c r="C319" s="206"/>
      <c r="F319" s="24"/>
      <c r="G319" s="26"/>
      <c r="H319" s="26"/>
      <c r="I319" s="26"/>
      <c r="J319" s="26"/>
    </row>
    <row r="320" spans="3:10">
      <c r="C320" s="206"/>
      <c r="F320" s="24"/>
      <c r="G320" s="26"/>
      <c r="H320" s="26"/>
      <c r="I320" s="26"/>
      <c r="J320" s="26"/>
    </row>
    <row r="321" spans="3:10">
      <c r="C321" s="206"/>
      <c r="F321" s="24"/>
      <c r="G321" s="26"/>
      <c r="H321" s="26"/>
      <c r="I321" s="26"/>
      <c r="J321" s="26"/>
    </row>
    <row r="322" spans="3:10">
      <c r="C322" s="206"/>
      <c r="F322" s="24"/>
      <c r="G322" s="26"/>
      <c r="H322" s="26"/>
      <c r="I322" s="26"/>
      <c r="J322" s="26"/>
    </row>
    <row r="323" spans="3:10">
      <c r="C323" s="206"/>
      <c r="D323" s="23"/>
      <c r="E323" s="23"/>
      <c r="F323" s="23"/>
      <c r="G323" s="44"/>
      <c r="H323" s="44"/>
      <c r="I323" s="44"/>
      <c r="J323" s="4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C1:AB323"/>
  <sheetViews>
    <sheetView topLeftCell="D1" zoomScale="85" zoomScaleNormal="85" workbookViewId="0">
      <selection activeCell="M46" sqref="M46"/>
    </sheetView>
  </sheetViews>
  <sheetFormatPr defaultRowHeight="14.4"/>
  <cols>
    <col min="1" max="1" width="4.109375" customWidth="1"/>
  </cols>
  <sheetData>
    <row r="1" spans="3:28">
      <c r="Q1" s="286" t="s">
        <v>382</v>
      </c>
      <c r="R1" s="287"/>
    </row>
    <row r="2" spans="3:28">
      <c r="C2" s="1" t="s">
        <v>64</v>
      </c>
      <c r="E2" s="2"/>
      <c r="Q2" s="286" t="s">
        <v>383</v>
      </c>
      <c r="R2" s="288" t="s">
        <v>384</v>
      </c>
    </row>
    <row r="3" spans="3:28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  <c r="Q3" s="286" t="s">
        <v>385</v>
      </c>
      <c r="R3" s="286" t="s">
        <v>386</v>
      </c>
    </row>
    <row r="4" spans="3:28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t="str">
        <f>BY_Demands_Drivers!$J$53</f>
        <v>ISDMT</v>
      </c>
      <c r="G4" s="26">
        <f>BY_Demands_Drivers!$F$53*$M$4</f>
        <v>0.31827120062499964</v>
      </c>
      <c r="H4" s="26">
        <f>BY_Demands_Drivers!$G$53*$M$4</f>
        <v>1.2730848025000052</v>
      </c>
      <c r="I4" s="26">
        <f>BY_Demands_Drivers!$H$53*$M$4</f>
        <v>4.1375256081249976</v>
      </c>
      <c r="J4" s="26">
        <f>BY_Demands_Drivers!$I$53*$M$4</f>
        <v>2.673478085249994</v>
      </c>
      <c r="L4" s="18">
        <f>BY_Demands_Drivers!V4</f>
        <v>2011</v>
      </c>
      <c r="M4" s="184">
        <v>1.1000000000000001</v>
      </c>
      <c r="O4" s="184">
        <f>(1-$M$8)/5*4+$M$8</f>
        <v>0.98590160546727446</v>
      </c>
      <c r="S4" s="289" t="s">
        <v>376</v>
      </c>
      <c r="T4" s="289" t="s">
        <v>188</v>
      </c>
      <c r="U4" s="289" t="s">
        <v>377</v>
      </c>
      <c r="V4" s="289" t="s">
        <v>188</v>
      </c>
      <c r="W4" s="289" t="s">
        <v>378</v>
      </c>
      <c r="X4" s="289" t="s">
        <v>188</v>
      </c>
      <c r="Y4" s="289" t="s">
        <v>379</v>
      </c>
      <c r="Z4" s="289" t="s">
        <v>188</v>
      </c>
      <c r="AA4" s="289" t="s">
        <v>380</v>
      </c>
      <c r="AB4" s="289" t="s">
        <v>188</v>
      </c>
    </row>
    <row r="5" spans="3:28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t="str">
        <f>$F$4</f>
        <v>ISDMT</v>
      </c>
      <c r="G5" s="26">
        <f>BY_Demands_Drivers!$F$53*$M$5</f>
        <v>0.27411918894952297</v>
      </c>
      <c r="H5" s="26">
        <f>BY_Demands_Drivers!$G$53*$M$5</f>
        <v>1.0964767557980977</v>
      </c>
      <c r="I5" s="26">
        <f>BY_Demands_Drivers!$H$53*$M$5</f>
        <v>3.5635494563438006</v>
      </c>
      <c r="J5" s="26">
        <f>BY_Demands_Drivers!$I$53*$M$5</f>
        <v>2.3026011871759908</v>
      </c>
      <c r="L5" s="18">
        <f>BY_Demands_Drivers!W4</f>
        <v>2012</v>
      </c>
      <c r="M5" s="184">
        <f>U6</f>
        <v>0.94740305516914114</v>
      </c>
      <c r="O5" s="184">
        <f>(1-$M$8)/5*3+$M$8</f>
        <v>0.97180321093454902</v>
      </c>
      <c r="Q5" s="282" t="s">
        <v>374</v>
      </c>
      <c r="R5" s="282" t="s">
        <v>375</v>
      </c>
      <c r="S5" s="283">
        <v>40735.616999999998</v>
      </c>
      <c r="T5" s="284" t="s">
        <v>188</v>
      </c>
      <c r="U5" s="283">
        <v>38593.048000000003</v>
      </c>
      <c r="V5" s="284" t="s">
        <v>188</v>
      </c>
      <c r="W5" s="283">
        <v>37864.082999999999</v>
      </c>
      <c r="X5" s="284" t="s">
        <v>188</v>
      </c>
      <c r="Y5" s="285">
        <v>39644.480000000003</v>
      </c>
      <c r="Z5" s="284" t="s">
        <v>188</v>
      </c>
      <c r="AA5" s="283">
        <v>39398.756000000001</v>
      </c>
    </row>
    <row r="6" spans="3:28" ht="15.75" customHeight="1">
      <c r="C6" s="206" t="str">
        <f t="shared" si="0"/>
        <v>Demand</v>
      </c>
      <c r="D6">
        <f>$L$6</f>
        <v>2013</v>
      </c>
      <c r="E6" t="s">
        <v>3</v>
      </c>
      <c r="F6" t="str">
        <f t="shared" ref="F6:F43" si="1">$F$4</f>
        <v>ISDMT</v>
      </c>
      <c r="G6" s="26">
        <f>BY_Demands_Drivers!$F$53*$M$6</f>
        <v>0.29395297651710306</v>
      </c>
      <c r="H6" s="26">
        <f>BY_Demands_Drivers!$G$53*$M$6</f>
        <v>1.1758119060684185</v>
      </c>
      <c r="I6" s="26">
        <f>BY_Demands_Drivers!$H$53*$M$6</f>
        <v>3.8213886947223421</v>
      </c>
      <c r="J6" s="26">
        <f>BY_Demands_Drivers!$I$53*$M$6</f>
        <v>2.4692050027436632</v>
      </c>
      <c r="L6" s="18">
        <f>BY_Demands_Drivers!X4</f>
        <v>2013</v>
      </c>
      <c r="M6" s="184">
        <f>[4]BY_Demands_Drivers!Z9</f>
        <v>1.0159520356659471</v>
      </c>
      <c r="O6" s="184">
        <f>(1-$M$8)/5*2+$M$8</f>
        <v>0.95770481640182348</v>
      </c>
      <c r="U6">
        <f>U5/$S$5</f>
        <v>0.94740305516914114</v>
      </c>
      <c r="W6" s="180">
        <f>W5/$S$5</f>
        <v>0.9295080273363725</v>
      </c>
      <c r="Y6" s="180">
        <f>Y5/$S$5</f>
        <v>0.97321417765686491</v>
      </c>
      <c r="AA6" s="180">
        <f>AA5/$S$5</f>
        <v>0.9671820117515344</v>
      </c>
    </row>
    <row r="7" spans="3:28" ht="15.75" customHeight="1">
      <c r="C7" s="206" t="str">
        <f t="shared" si="0"/>
        <v>Demand</v>
      </c>
      <c r="D7">
        <f>$L$7</f>
        <v>2014</v>
      </c>
      <c r="E7" t="s">
        <v>3</v>
      </c>
      <c r="F7" t="str">
        <f t="shared" si="1"/>
        <v>ISDMT</v>
      </c>
      <c r="G7" s="26">
        <f>BY_Demands_Drivers!$F$53*$M$7</f>
        <v>0.29395823382670899</v>
      </c>
      <c r="H7" s="26">
        <f>BY_Demands_Drivers!$G$53*$M$7</f>
        <v>1.175832935306842</v>
      </c>
      <c r="I7" s="26">
        <f>BY_Demands_Drivers!$H$53*$M$7</f>
        <v>3.8214570397472185</v>
      </c>
      <c r="J7" s="26">
        <f>BY_Demands_Drivers!$I$53*$M$7</f>
        <v>2.4692491641443528</v>
      </c>
      <c r="L7" s="18">
        <f>BY_Demands_Drivers!Y4</f>
        <v>2014</v>
      </c>
      <c r="M7" s="184">
        <f>[4]BY_Demands_Drivers!AA9</f>
        <v>1.0159702058320039</v>
      </c>
      <c r="O7" s="184">
        <f>(1-$M$8)/5*1+$M$8</f>
        <v>0.94360642186909804</v>
      </c>
    </row>
    <row r="8" spans="3:28" ht="15.75" customHeight="1">
      <c r="C8" s="206" t="str">
        <f t="shared" si="0"/>
        <v>Demand</v>
      </c>
      <c r="D8">
        <f>$L$8</f>
        <v>2015</v>
      </c>
      <c r="E8" t="s">
        <v>3</v>
      </c>
      <c r="F8" t="str">
        <f t="shared" si="1"/>
        <v>ISDMT</v>
      </c>
      <c r="G8" s="26">
        <f>BY_Demands_Drivers!$F$53*$M$8</f>
        <v>0.26894148713720201</v>
      </c>
      <c r="H8" s="26">
        <f>BY_Demands_Drivers!$G$53*$M$8</f>
        <v>1.0757659485488138</v>
      </c>
      <c r="I8" s="26">
        <f>BY_Demands_Drivers!$H$53*$M$8</f>
        <v>3.4962393327836283</v>
      </c>
      <c r="J8" s="26">
        <f>BY_Demands_Drivers!$I$53*$M$8</f>
        <v>2.2591084919524946</v>
      </c>
      <c r="L8" s="18">
        <f>BY_Demands_Drivers!Z4</f>
        <v>2015</v>
      </c>
      <c r="M8" s="184">
        <f>W6</f>
        <v>0.9295080273363725</v>
      </c>
      <c r="O8" s="184">
        <f>BY_Demands_Drivers!Z12</f>
        <v>0.94125668944697705</v>
      </c>
    </row>
    <row r="9" spans="3:28" ht="15.75" customHeight="1">
      <c r="C9" s="206" t="str">
        <f t="shared" si="0"/>
        <v>\I:</v>
      </c>
      <c r="D9">
        <f>$L$9</f>
        <v>2016</v>
      </c>
      <c r="E9" t="s">
        <v>3</v>
      </c>
      <c r="F9" t="str">
        <f t="shared" si="1"/>
        <v>ISDMT</v>
      </c>
      <c r="G9" s="26">
        <f>BY_Demands_Drivers!$F$53*$M$9</f>
        <v>0</v>
      </c>
      <c r="H9" s="26">
        <f>BY_Demands_Drivers!$G$53*$M$9</f>
        <v>0</v>
      </c>
      <c r="I9" s="26">
        <f>BY_Demands_Drivers!$H$53*$M$9</f>
        <v>0</v>
      </c>
      <c r="J9" s="26">
        <f>BY_Demands_Drivers!$I$53*$M$9</f>
        <v>0</v>
      </c>
      <c r="L9" s="18">
        <f>BY_Demands_Drivers!AA4</f>
        <v>2016</v>
      </c>
      <c r="M9" s="184">
        <f>($K$11-$K$8)/3*1+$K$8</f>
        <v>0</v>
      </c>
      <c r="O9" s="184">
        <f>BY_Demands_Drivers!AA12</f>
        <v>0.9295080273363725</v>
      </c>
    </row>
    <row r="10" spans="3:28" ht="15.75" customHeight="1">
      <c r="C10" s="206" t="str">
        <f t="shared" si="0"/>
        <v>\I:</v>
      </c>
      <c r="D10">
        <f>$L$10</f>
        <v>2017</v>
      </c>
      <c r="E10" t="s">
        <v>3</v>
      </c>
      <c r="F10" t="str">
        <f t="shared" si="1"/>
        <v>ISDMT</v>
      </c>
      <c r="G10" s="26">
        <f>BY_Demands_Drivers!$F$53*$M$10</f>
        <v>0</v>
      </c>
      <c r="H10" s="26">
        <f>BY_Demands_Drivers!$G$53*$M$10</f>
        <v>0</v>
      </c>
      <c r="I10" s="26">
        <f>BY_Demands_Drivers!$H$53*$M$10</f>
        <v>0</v>
      </c>
      <c r="J10" s="26">
        <f>BY_Demands_Drivers!$I$53*$M$10</f>
        <v>0</v>
      </c>
      <c r="L10" s="18">
        <f>BY_Demands_Drivers!AB4</f>
        <v>2017</v>
      </c>
      <c r="M10" s="184">
        <f>($K$11-$K$8)/3*2+$K$8</f>
        <v>0</v>
      </c>
      <c r="O10" s="184">
        <f>BY_Demands_Drivers!AB12</f>
        <v>0.93892652344016303</v>
      </c>
    </row>
    <row r="11" spans="3:28" ht="15.75" customHeight="1">
      <c r="C11" s="206" t="str">
        <f t="shared" si="0"/>
        <v>Demand</v>
      </c>
      <c r="D11">
        <f>$L$11</f>
        <v>2018</v>
      </c>
      <c r="E11" t="s">
        <v>3</v>
      </c>
      <c r="F11" t="str">
        <f t="shared" si="1"/>
        <v>ISDMT</v>
      </c>
      <c r="G11" s="26">
        <f>BY_Demands_Drivers!$F$53*$M$11</f>
        <v>0.28158731344374732</v>
      </c>
      <c r="H11" s="26">
        <f>BY_Demands_Drivers!$G$53*$M$11</f>
        <v>1.1263492537749951</v>
      </c>
      <c r="I11" s="26">
        <f>BY_Demands_Drivers!$H$53*$M$11</f>
        <v>3.6606350747687171</v>
      </c>
      <c r="J11" s="26">
        <f>BY_Demands_Drivers!$I$53*$M$11</f>
        <v>2.3653334329274753</v>
      </c>
      <c r="L11" s="18">
        <f>BY_Demands_Drivers!AC4</f>
        <v>2018</v>
      </c>
      <c r="M11" s="184">
        <f>Y6</f>
        <v>0.97321417765686491</v>
      </c>
      <c r="O11" s="184">
        <f>BY_Demands_Drivers!AC12</f>
        <v>0.94834501954395345</v>
      </c>
    </row>
    <row r="12" spans="3:28" ht="15.75" customHeight="1">
      <c r="C12" s="206" t="str">
        <f t="shared" si="0"/>
        <v>Demand</v>
      </c>
      <c r="D12">
        <f>$L$12</f>
        <v>2019</v>
      </c>
      <c r="E12" t="s">
        <v>3</v>
      </c>
      <c r="F12" t="str">
        <f t="shared" si="1"/>
        <v>ISDMT</v>
      </c>
      <c r="G12" s="43">
        <f>BY_Demands_Drivers!$F$53*$M$12</f>
        <v>0.27984198191187576</v>
      </c>
      <c r="H12" s="43">
        <f>BY_Demands_Drivers!$G$53*$M$12</f>
        <v>1.1193679276475088</v>
      </c>
      <c r="I12" s="43">
        <f>BY_Demands_Drivers!$H$53*$M$12</f>
        <v>3.6379457648543867</v>
      </c>
      <c r="J12" s="43">
        <f>BY_Demands_Drivers!$I$53*$M$12</f>
        <v>2.3506726480597537</v>
      </c>
      <c r="L12" s="18">
        <f>BY_Demands_Drivers!AD4</f>
        <v>2019</v>
      </c>
      <c r="M12" s="184">
        <f>AA6</f>
        <v>0.9671820117515344</v>
      </c>
      <c r="O12" s="184">
        <f>BY_Demands_Drivers!AD12</f>
        <v>0.95776351564774398</v>
      </c>
    </row>
    <row r="13" spans="3:28" ht="15.75" customHeight="1">
      <c r="C13" s="206" t="str">
        <f t="shared" si="0"/>
        <v>Demand</v>
      </c>
      <c r="D13">
        <f>$L$13</f>
        <v>2020</v>
      </c>
      <c r="E13" t="s">
        <v>3</v>
      </c>
      <c r="F13" t="str">
        <f t="shared" si="1"/>
        <v>ISDMT</v>
      </c>
      <c r="G13" s="43">
        <f>BY_Demands_Drivers!$F$53*$M$13</f>
        <v>0.28259390404427337</v>
      </c>
      <c r="H13" s="43">
        <f>BY_Demands_Drivers!$G$53*$M$13</f>
        <v>1.1303756161770993</v>
      </c>
      <c r="I13" s="43">
        <f>BY_Demands_Drivers!$H$53*$M$13</f>
        <v>3.6737207525755555</v>
      </c>
      <c r="J13" s="43">
        <f>BY_Demands_Drivers!$I$53*$M$13</f>
        <v>2.3737887939718938</v>
      </c>
      <c r="L13" s="18">
        <f>BY_Demands_Drivers!AE4</f>
        <v>2020</v>
      </c>
      <c r="M13" s="184">
        <f>O13/$O$12*$M$12</f>
        <v>0.97669312786789342</v>
      </c>
      <c r="O13" s="184">
        <f>BY_Demands_Drivers!AE12</f>
        <v>0.9671820117515344</v>
      </c>
    </row>
    <row r="14" spans="3:28" ht="15.75" customHeight="1">
      <c r="C14" s="206" t="str">
        <f t="shared" si="0"/>
        <v>Demand</v>
      </c>
      <c r="D14">
        <f>$L$14</f>
        <v>2021</v>
      </c>
      <c r="E14" t="s">
        <v>3</v>
      </c>
      <c r="F14" t="str">
        <f t="shared" si="1"/>
        <v>ISDMT</v>
      </c>
      <c r="G14" s="43">
        <f>BY_Demands_Drivers!$F$53*$M$14</f>
        <v>0.28284179343378585</v>
      </c>
      <c r="H14" s="43">
        <f>BY_Demands_Drivers!$G$53*$M$14</f>
        <v>1.1313671737351492</v>
      </c>
      <c r="I14" s="43">
        <f>BY_Demands_Drivers!$H$53*$M$14</f>
        <v>3.6769433146392179</v>
      </c>
      <c r="J14" s="43">
        <f>BY_Demands_Drivers!$I$53*$M$14</f>
        <v>2.3758710648437988</v>
      </c>
      <c r="L14" s="18">
        <f>BY_Demands_Drivers!AF4</f>
        <v>2021</v>
      </c>
      <c r="M14" s="184">
        <f t="shared" ref="M14:M43" si="2">O14/$O$12*$M$12</f>
        <v>0.97754987622567213</v>
      </c>
      <c r="O14" s="184">
        <f>BY_Demands_Drivers!AF12</f>
        <v>0.96803041702500048</v>
      </c>
    </row>
    <row r="15" spans="3:28" ht="15.75" customHeight="1">
      <c r="C15" s="206" t="str">
        <f t="shared" si="0"/>
        <v>Demand</v>
      </c>
      <c r="D15">
        <f>$L$15</f>
        <v>2022</v>
      </c>
      <c r="E15" t="s">
        <v>3</v>
      </c>
      <c r="F15" t="str">
        <f t="shared" si="1"/>
        <v>ISDMT</v>
      </c>
      <c r="G15" s="43">
        <f>BY_Demands_Drivers!$F$53*$M$15</f>
        <v>0.28308968282329844</v>
      </c>
      <c r="H15" s="43">
        <f>BY_Demands_Drivers!$G$53*$M$15</f>
        <v>1.1323587312931997</v>
      </c>
      <c r="I15" s="43">
        <f>BY_Demands_Drivers!$H$53*$M$15</f>
        <v>3.6801658767028815</v>
      </c>
      <c r="J15" s="43">
        <f>BY_Demands_Drivers!$I$53*$M$15</f>
        <v>2.3779533357157043</v>
      </c>
      <c r="L15" s="18">
        <f>BY_Demands_Drivers!AG4</f>
        <v>2022</v>
      </c>
      <c r="M15" s="184">
        <f t="shared" si="2"/>
        <v>0.97840662458345129</v>
      </c>
      <c r="O15" s="184">
        <f>BY_Demands_Drivers!AG12</f>
        <v>0.968878822298467</v>
      </c>
    </row>
    <row r="16" spans="3:28" ht="15.75" customHeight="1">
      <c r="C16" s="206" t="str">
        <f t="shared" si="0"/>
        <v>Demand</v>
      </c>
      <c r="D16">
        <f>$L$16</f>
        <v>2023</v>
      </c>
      <c r="E16" t="s">
        <v>3</v>
      </c>
      <c r="F16" t="str">
        <f t="shared" si="1"/>
        <v>ISDMT</v>
      </c>
      <c r="G16" s="43">
        <f>BY_Demands_Drivers!$F$53*$M$16</f>
        <v>0.28333757221281097</v>
      </c>
      <c r="H16" s="43">
        <f>BY_Demands_Drivers!$G$53*$M$16</f>
        <v>1.1333502888512497</v>
      </c>
      <c r="I16" s="43">
        <f>BY_Demands_Drivers!$H$53*$M$16</f>
        <v>3.6833884387665443</v>
      </c>
      <c r="J16" s="43">
        <f>BY_Demands_Drivers!$I$53*$M$16</f>
        <v>2.3800356065876098</v>
      </c>
      <c r="L16" s="18">
        <f>BY_Demands_Drivers!AH4</f>
        <v>2023</v>
      </c>
      <c r="M16" s="184">
        <f t="shared" si="2"/>
        <v>0.97926337294123011</v>
      </c>
      <c r="O16" s="184">
        <f>BY_Demands_Drivers!AH12</f>
        <v>0.96972722757193308</v>
      </c>
    </row>
    <row r="17" spans="3:15" ht="15.75" customHeight="1">
      <c r="C17" s="206" t="str">
        <f t="shared" si="0"/>
        <v>Demand</v>
      </c>
      <c r="D17">
        <f>$L$17</f>
        <v>2024</v>
      </c>
      <c r="E17" t="s">
        <v>3</v>
      </c>
      <c r="F17" t="str">
        <f t="shared" si="1"/>
        <v>ISDMT</v>
      </c>
      <c r="G17" s="26">
        <f>BY_Demands_Drivers!$F$53*$M$17</f>
        <v>0.28358546160232345</v>
      </c>
      <c r="H17" s="26">
        <f>BY_Demands_Drivers!$G$53*$M$17</f>
        <v>1.1343418464092996</v>
      </c>
      <c r="I17" s="26">
        <f>BY_Demands_Drivers!$H$53*$M$17</f>
        <v>3.6866110008302067</v>
      </c>
      <c r="J17" s="26">
        <f>BY_Demands_Drivers!$I$53*$M$17</f>
        <v>2.3821178774595144</v>
      </c>
      <c r="L17" s="18">
        <f>BY_Demands_Drivers!AI4</f>
        <v>2024</v>
      </c>
      <c r="M17" s="184">
        <f t="shared" si="2"/>
        <v>0.98012012129900883</v>
      </c>
      <c r="O17" s="184">
        <f>BY_Demands_Drivers!AI12</f>
        <v>0.97057563284539938</v>
      </c>
    </row>
    <row r="18" spans="3:15" ht="15.75" customHeight="1">
      <c r="C18" s="206" t="str">
        <f t="shared" si="0"/>
        <v>Demand</v>
      </c>
      <c r="D18">
        <f>$L$18</f>
        <v>2025</v>
      </c>
      <c r="E18" t="s">
        <v>3</v>
      </c>
      <c r="F18" t="str">
        <f t="shared" si="1"/>
        <v>ISDMT</v>
      </c>
      <c r="G18" s="26">
        <f>BY_Demands_Drivers!$F$53*$M$18</f>
        <v>0.28383335099183593</v>
      </c>
      <c r="H18" s="26">
        <f>BY_Demands_Drivers!$G$53*$M$18</f>
        <v>1.1353334039673495</v>
      </c>
      <c r="I18" s="26">
        <f>BY_Demands_Drivers!$H$53*$M$18</f>
        <v>3.689833562893869</v>
      </c>
      <c r="J18" s="26">
        <f>BY_Demands_Drivers!$I$53*$M$18</f>
        <v>2.3842001483314195</v>
      </c>
      <c r="L18" s="18">
        <f>BY_Demands_Drivers!AJ4</f>
        <v>2025</v>
      </c>
      <c r="M18" s="184">
        <f t="shared" si="2"/>
        <v>0.98097686965678754</v>
      </c>
      <c r="O18" s="184">
        <f>BY_Demands_Drivers!AJ12</f>
        <v>0.97142403811886557</v>
      </c>
    </row>
    <row r="19" spans="3:15" ht="15.75" customHeight="1">
      <c r="C19" s="206" t="str">
        <f t="shared" si="0"/>
        <v>Demand</v>
      </c>
      <c r="D19">
        <f>$L$19</f>
        <v>2026</v>
      </c>
      <c r="E19" t="s">
        <v>3</v>
      </c>
      <c r="F19" t="str">
        <f t="shared" si="1"/>
        <v>ISDMT</v>
      </c>
      <c r="G19" s="26">
        <f>BY_Demands_Drivers!$F$53*$M$19</f>
        <v>0.28383335099183593</v>
      </c>
      <c r="H19" s="26">
        <f>BY_Demands_Drivers!$G$53*$M$19</f>
        <v>1.1353334039673495</v>
      </c>
      <c r="I19" s="26">
        <f>BY_Demands_Drivers!$H$53*$M$19</f>
        <v>3.689833562893869</v>
      </c>
      <c r="J19" s="26">
        <f>BY_Demands_Drivers!$I$53*$M$19</f>
        <v>2.3842001483314195</v>
      </c>
      <c r="L19" s="18">
        <f>BY_Demands_Drivers!AK4</f>
        <v>2026</v>
      </c>
      <c r="M19" s="184">
        <f t="shared" si="2"/>
        <v>0.98097686965678754</v>
      </c>
      <c r="O19" s="184">
        <f>BY_Demands_Drivers!AK12</f>
        <v>0.97142403811886557</v>
      </c>
    </row>
    <row r="20" spans="3:15" ht="15.75" customHeight="1">
      <c r="C20" s="206" t="str">
        <f t="shared" si="0"/>
        <v>Demand</v>
      </c>
      <c r="D20">
        <f>$L$20</f>
        <v>2027</v>
      </c>
      <c r="E20" t="s">
        <v>3</v>
      </c>
      <c r="F20" t="str">
        <f t="shared" si="1"/>
        <v>ISDMT</v>
      </c>
      <c r="G20" s="26">
        <f>BY_Demands_Drivers!$F$53*$M$20</f>
        <v>0.28383335099183593</v>
      </c>
      <c r="H20" s="26">
        <f>BY_Demands_Drivers!$G$53*$M$20</f>
        <v>1.1353334039673495</v>
      </c>
      <c r="I20" s="26">
        <f>BY_Demands_Drivers!$H$53*$M$20</f>
        <v>3.689833562893869</v>
      </c>
      <c r="J20" s="26">
        <f>BY_Demands_Drivers!$I$53*$M$20</f>
        <v>2.3842001483314195</v>
      </c>
      <c r="L20" s="18">
        <f>BY_Demands_Drivers!AL4</f>
        <v>2027</v>
      </c>
      <c r="M20" s="184">
        <f t="shared" si="2"/>
        <v>0.98097686965678754</v>
      </c>
      <c r="O20" s="184">
        <f>BY_Demands_Drivers!AL12</f>
        <v>0.97142403811886557</v>
      </c>
    </row>
    <row r="21" spans="3:15" ht="15.75" customHeight="1">
      <c r="C21" s="206" t="str">
        <f t="shared" si="0"/>
        <v>Demand</v>
      </c>
      <c r="D21">
        <f>$L$21</f>
        <v>2028</v>
      </c>
      <c r="E21" t="s">
        <v>3</v>
      </c>
      <c r="F21" t="str">
        <f t="shared" si="1"/>
        <v>ISDMT</v>
      </c>
      <c r="G21" s="26">
        <f>BY_Demands_Drivers!$F$53*$M$21</f>
        <v>0.28383335099183593</v>
      </c>
      <c r="H21" s="26">
        <f>BY_Demands_Drivers!$G$53*$M$21</f>
        <v>1.1353334039673495</v>
      </c>
      <c r="I21" s="26">
        <f>BY_Demands_Drivers!$H$53*$M$21</f>
        <v>3.689833562893869</v>
      </c>
      <c r="J21" s="26">
        <f>BY_Demands_Drivers!$I$53*$M$21</f>
        <v>2.3842001483314195</v>
      </c>
      <c r="L21" s="18">
        <f>BY_Demands_Drivers!AM4</f>
        <v>2028</v>
      </c>
      <c r="M21" s="184">
        <f t="shared" si="2"/>
        <v>0.98097686965678754</v>
      </c>
      <c r="O21" s="184">
        <f>BY_Demands_Drivers!AM12</f>
        <v>0.97142403811886557</v>
      </c>
    </row>
    <row r="22" spans="3:15" ht="15.75" customHeight="1">
      <c r="C22" s="206" t="str">
        <f t="shared" si="0"/>
        <v>Demand</v>
      </c>
      <c r="D22">
        <f>$L$22</f>
        <v>2029</v>
      </c>
      <c r="E22" t="s">
        <v>3</v>
      </c>
      <c r="F22" t="str">
        <f t="shared" si="1"/>
        <v>ISDMT</v>
      </c>
      <c r="G22" s="26">
        <f>BY_Demands_Drivers!$F$53*$M$22</f>
        <v>0.28383335099183593</v>
      </c>
      <c r="H22" s="26">
        <f>BY_Demands_Drivers!$G$53*$M$22</f>
        <v>1.1353334039673495</v>
      </c>
      <c r="I22" s="26">
        <f>BY_Demands_Drivers!$H$53*$M$22</f>
        <v>3.689833562893869</v>
      </c>
      <c r="J22" s="26">
        <f>BY_Demands_Drivers!$I$53*$M$22</f>
        <v>2.3842001483314195</v>
      </c>
      <c r="L22" s="18">
        <f>BY_Demands_Drivers!AN4</f>
        <v>2029</v>
      </c>
      <c r="M22" s="184">
        <f t="shared" si="2"/>
        <v>0.98097686965678754</v>
      </c>
      <c r="O22" s="184">
        <f>BY_Demands_Drivers!AN12</f>
        <v>0.97142403811886557</v>
      </c>
    </row>
    <row r="23" spans="3:15" ht="15.75" customHeight="1">
      <c r="C23" s="206" t="str">
        <f t="shared" si="0"/>
        <v>Demand</v>
      </c>
      <c r="D23">
        <f>$L$23</f>
        <v>2030</v>
      </c>
      <c r="E23" t="s">
        <v>3</v>
      </c>
      <c r="F23" t="str">
        <f t="shared" si="1"/>
        <v>ISDMT</v>
      </c>
      <c r="G23" s="26">
        <f>BY_Demands_Drivers!$F$53*$M$23</f>
        <v>0.28383335099183593</v>
      </c>
      <c r="H23" s="26">
        <f>BY_Demands_Drivers!$G$53*$M$23</f>
        <v>1.1353334039673495</v>
      </c>
      <c r="I23" s="26">
        <f>BY_Demands_Drivers!$H$53*$M$23</f>
        <v>3.689833562893869</v>
      </c>
      <c r="J23" s="26">
        <f>BY_Demands_Drivers!$I$53*$M$23</f>
        <v>2.3842001483314195</v>
      </c>
      <c r="L23" s="18">
        <f>BY_Demands_Drivers!AO4</f>
        <v>2030</v>
      </c>
      <c r="M23" s="184">
        <f t="shared" si="2"/>
        <v>0.98097686965678754</v>
      </c>
      <c r="O23" s="184">
        <f>BY_Demands_Drivers!AO12</f>
        <v>0.97142403811886557</v>
      </c>
    </row>
    <row r="24" spans="3:15" ht="15.75" customHeight="1">
      <c r="C24" s="206" t="str">
        <f t="shared" si="0"/>
        <v>Demand</v>
      </c>
      <c r="D24">
        <f>$L$24</f>
        <v>2031</v>
      </c>
      <c r="E24" t="s">
        <v>3</v>
      </c>
      <c r="F24" t="str">
        <f t="shared" si="1"/>
        <v>ISDMT</v>
      </c>
      <c r="G24" s="26">
        <f>BY_Demands_Drivers!$F$53*$M$24</f>
        <v>0.28383335099183593</v>
      </c>
      <c r="H24" s="26">
        <f>BY_Demands_Drivers!$G$53*$M$24</f>
        <v>1.1353334039673495</v>
      </c>
      <c r="I24" s="26">
        <f>BY_Demands_Drivers!$H$53*$M$24</f>
        <v>3.689833562893869</v>
      </c>
      <c r="J24" s="26">
        <f>BY_Demands_Drivers!$I$53*$M$24</f>
        <v>2.3842001483314195</v>
      </c>
      <c r="L24" s="18">
        <f>BY_Demands_Drivers!AP4</f>
        <v>2031</v>
      </c>
      <c r="M24" s="184">
        <f t="shared" si="2"/>
        <v>0.98097686965678754</v>
      </c>
      <c r="O24" s="184">
        <f>BY_Demands_Drivers!AP12</f>
        <v>0.97142403811886557</v>
      </c>
    </row>
    <row r="25" spans="3:15" ht="15.75" customHeight="1">
      <c r="C25" s="206" t="str">
        <f t="shared" si="0"/>
        <v>Demand</v>
      </c>
      <c r="D25">
        <f>$L$25</f>
        <v>2032</v>
      </c>
      <c r="E25" t="s">
        <v>3</v>
      </c>
      <c r="F25" t="str">
        <f t="shared" si="1"/>
        <v>ISDMT</v>
      </c>
      <c r="G25" s="26">
        <f>BY_Demands_Drivers!$F$53*$M$25</f>
        <v>0.28383335099183593</v>
      </c>
      <c r="H25" s="26">
        <f>BY_Demands_Drivers!$G$53*$M$25</f>
        <v>1.1353334039673495</v>
      </c>
      <c r="I25" s="26">
        <f>BY_Demands_Drivers!$H$53*$M$25</f>
        <v>3.689833562893869</v>
      </c>
      <c r="J25" s="26">
        <f>BY_Demands_Drivers!$I$53*$M$25</f>
        <v>2.3842001483314195</v>
      </c>
      <c r="L25" s="18">
        <f>BY_Demands_Drivers!AQ4</f>
        <v>2032</v>
      </c>
      <c r="M25" s="184">
        <f t="shared" si="2"/>
        <v>0.98097686965678754</v>
      </c>
      <c r="O25" s="184">
        <f>BY_Demands_Drivers!AQ12</f>
        <v>0.97142403811886557</v>
      </c>
    </row>
    <row r="26" spans="3:15" ht="15.75" customHeight="1">
      <c r="C26" s="206" t="str">
        <f t="shared" si="0"/>
        <v>Demand</v>
      </c>
      <c r="D26">
        <f>$L$26</f>
        <v>2033</v>
      </c>
      <c r="E26" t="s">
        <v>3</v>
      </c>
      <c r="F26" t="str">
        <f t="shared" si="1"/>
        <v>ISDMT</v>
      </c>
      <c r="G26" s="26">
        <f>BY_Demands_Drivers!$F$53*$M$26</f>
        <v>0.28383335099183593</v>
      </c>
      <c r="H26" s="26">
        <f>BY_Demands_Drivers!$G$53*$M$26</f>
        <v>1.1353334039673495</v>
      </c>
      <c r="I26" s="26">
        <f>BY_Demands_Drivers!$H$53*$M$26</f>
        <v>3.689833562893869</v>
      </c>
      <c r="J26" s="26">
        <f>BY_Demands_Drivers!$I$53*$M$26</f>
        <v>2.3842001483314195</v>
      </c>
      <c r="L26" s="18">
        <f>BY_Demands_Drivers!AR4</f>
        <v>2033</v>
      </c>
      <c r="M26" s="184">
        <f t="shared" si="2"/>
        <v>0.98097686965678754</v>
      </c>
      <c r="O26" s="184">
        <f>BY_Demands_Drivers!AR12</f>
        <v>0.97142403811886557</v>
      </c>
    </row>
    <row r="27" spans="3:15" ht="15.75" customHeight="1">
      <c r="C27" s="206" t="str">
        <f t="shared" si="0"/>
        <v>Demand</v>
      </c>
      <c r="D27">
        <f>$L$27</f>
        <v>2034</v>
      </c>
      <c r="E27" t="s">
        <v>3</v>
      </c>
      <c r="F27" t="str">
        <f t="shared" si="1"/>
        <v>ISDMT</v>
      </c>
      <c r="G27" s="26">
        <f>BY_Demands_Drivers!$F$53*$M$27</f>
        <v>0.28383335099183593</v>
      </c>
      <c r="H27" s="26">
        <f>BY_Demands_Drivers!$G$53*$M$27</f>
        <v>1.1353334039673495</v>
      </c>
      <c r="I27" s="26">
        <f>BY_Demands_Drivers!$H$53*$M$27</f>
        <v>3.689833562893869</v>
      </c>
      <c r="J27" s="26">
        <f>BY_Demands_Drivers!$I$53*$M$27</f>
        <v>2.3842001483314195</v>
      </c>
      <c r="L27" s="18">
        <f>BY_Demands_Drivers!AS4</f>
        <v>2034</v>
      </c>
      <c r="M27" s="184">
        <f t="shared" si="2"/>
        <v>0.98097686965678754</v>
      </c>
      <c r="O27" s="184">
        <f>BY_Demands_Drivers!AS12</f>
        <v>0.97142403811886557</v>
      </c>
    </row>
    <row r="28" spans="3:15" ht="15.75" customHeight="1">
      <c r="C28" s="206" t="str">
        <f t="shared" si="0"/>
        <v>Demand</v>
      </c>
      <c r="D28">
        <f>$L$28</f>
        <v>2035</v>
      </c>
      <c r="E28" t="s">
        <v>3</v>
      </c>
      <c r="F28" t="str">
        <f t="shared" si="1"/>
        <v>ISDMT</v>
      </c>
      <c r="G28" s="26">
        <f>BY_Demands_Drivers!$F$53*$M$28</f>
        <v>0.28383335099183593</v>
      </c>
      <c r="H28" s="26">
        <f>BY_Demands_Drivers!$G$53*$M$28</f>
        <v>1.1353334039673495</v>
      </c>
      <c r="I28" s="26">
        <f>BY_Demands_Drivers!$H$53*$M$28</f>
        <v>3.689833562893869</v>
      </c>
      <c r="J28" s="26">
        <f>BY_Demands_Drivers!$I$53*$M$28</f>
        <v>2.3842001483314195</v>
      </c>
      <c r="L28" s="18">
        <f>BY_Demands_Drivers!AT4</f>
        <v>2035</v>
      </c>
      <c r="M28" s="184">
        <f t="shared" si="2"/>
        <v>0.98097686965678754</v>
      </c>
      <c r="O28" s="184">
        <f>BY_Demands_Drivers!AT12</f>
        <v>0.97142403811886557</v>
      </c>
    </row>
    <row r="29" spans="3:15" ht="15.75" customHeight="1">
      <c r="C29" s="206" t="str">
        <f t="shared" si="0"/>
        <v>Demand</v>
      </c>
      <c r="D29">
        <f>$L$29</f>
        <v>2036</v>
      </c>
      <c r="E29" t="s">
        <v>3</v>
      </c>
      <c r="F29" t="str">
        <f t="shared" si="1"/>
        <v>ISDMT</v>
      </c>
      <c r="G29" s="26">
        <f>BY_Demands_Drivers!$F$53*$M$29</f>
        <v>0.28631224488696111</v>
      </c>
      <c r="H29" s="26">
        <f>BY_Demands_Drivers!$G$53*$M$29</f>
        <v>1.1452489795478504</v>
      </c>
      <c r="I29" s="26">
        <f>BY_Demands_Drivers!$H$53*$M$29</f>
        <v>3.7220591835304964</v>
      </c>
      <c r="J29" s="26">
        <f>BY_Demands_Drivers!$I$53*$M$29</f>
        <v>2.4050228570504708</v>
      </c>
      <c r="L29" s="18">
        <f>BY_Demands_Drivers!AU4</f>
        <v>2036</v>
      </c>
      <c r="M29" s="184">
        <f t="shared" si="2"/>
        <v>0.98954435323457601</v>
      </c>
      <c r="O29" s="184">
        <f>BY_Demands_Drivers!AU12</f>
        <v>0.97990809085352804</v>
      </c>
    </row>
    <row r="30" spans="3:15" ht="15.75" customHeight="1">
      <c r="C30" s="206" t="str">
        <f t="shared" si="0"/>
        <v>Demand</v>
      </c>
      <c r="D30">
        <f>$L$30</f>
        <v>2037</v>
      </c>
      <c r="E30" t="s">
        <v>3</v>
      </c>
      <c r="F30" t="str">
        <f t="shared" si="1"/>
        <v>ISDMT</v>
      </c>
      <c r="G30" s="26">
        <f>BY_Demands_Drivers!$F$53*$M$30</f>
        <v>0.2887911387820864</v>
      </c>
      <c r="H30" s="26">
        <f>BY_Demands_Drivers!$G$53*$M$30</f>
        <v>1.1551645551283516</v>
      </c>
      <c r="I30" s="26">
        <f>BY_Demands_Drivers!$H$53*$M$30</f>
        <v>3.7542848041671251</v>
      </c>
      <c r="J30" s="26">
        <f>BY_Demands_Drivers!$I$53*$M$30</f>
        <v>2.425845565769523</v>
      </c>
      <c r="L30" s="18">
        <f>BY_Demands_Drivers!AV4</f>
        <v>2037</v>
      </c>
      <c r="M30" s="184">
        <f t="shared" si="2"/>
        <v>0.99811183681236482</v>
      </c>
      <c r="O30" s="184">
        <f>BY_Demands_Drivers!AV12</f>
        <v>0.98839214358819083</v>
      </c>
    </row>
    <row r="31" spans="3:15" ht="15.75" customHeight="1">
      <c r="C31" s="206" t="str">
        <f t="shared" si="0"/>
        <v>Demand</v>
      </c>
      <c r="D31">
        <f>$L$31</f>
        <v>2038</v>
      </c>
      <c r="E31" t="s">
        <v>3</v>
      </c>
      <c r="F31" t="str">
        <f t="shared" si="1"/>
        <v>ISDMT</v>
      </c>
      <c r="G31" s="26">
        <f>BY_Demands_Drivers!$F$53*$M$31</f>
        <v>0.29127003267721147</v>
      </c>
      <c r="H31" s="26">
        <f>BY_Demands_Drivers!$G$53*$M$31</f>
        <v>1.1650801307088521</v>
      </c>
      <c r="I31" s="26">
        <f>BY_Demands_Drivers!$H$53*$M$31</f>
        <v>3.7865104248037511</v>
      </c>
      <c r="J31" s="26">
        <f>BY_Demands_Drivers!$I$53*$M$31</f>
        <v>2.4466682744885739</v>
      </c>
      <c r="L31" s="18">
        <f>BY_Demands_Drivers!AW4</f>
        <v>2038</v>
      </c>
      <c r="M31" s="184">
        <f t="shared" si="2"/>
        <v>1.006679320390153</v>
      </c>
      <c r="O31" s="184">
        <f>BY_Demands_Drivers!AW12</f>
        <v>0.99687619632285318</v>
      </c>
    </row>
    <row r="32" spans="3:15" ht="15.75" customHeight="1">
      <c r="C32" s="206" t="str">
        <f t="shared" si="0"/>
        <v>Demand</v>
      </c>
      <c r="D32">
        <f>$L$32</f>
        <v>2039</v>
      </c>
      <c r="E32" t="s">
        <v>3</v>
      </c>
      <c r="F32" t="str">
        <f t="shared" si="1"/>
        <v>ISDMT</v>
      </c>
      <c r="G32" s="26">
        <f>BY_Demands_Drivers!$F$53*$M$32</f>
        <v>0.29374892657233675</v>
      </c>
      <c r="H32" s="26">
        <f>BY_Demands_Drivers!$G$53*$M$32</f>
        <v>1.174995706289353</v>
      </c>
      <c r="I32" s="26">
        <f>BY_Demands_Drivers!$H$53*$M$32</f>
        <v>3.8187360454403794</v>
      </c>
      <c r="J32" s="26">
        <f>BY_Demands_Drivers!$I$53*$M$32</f>
        <v>2.4674909832076262</v>
      </c>
      <c r="L32" s="18">
        <f>BY_Demands_Drivers!AX4</f>
        <v>2039</v>
      </c>
      <c r="M32" s="184">
        <f t="shared" si="2"/>
        <v>1.0152468039679416</v>
      </c>
      <c r="O32" s="184">
        <f>BY_Demands_Drivers!AX12</f>
        <v>1.0053602490575158</v>
      </c>
    </row>
    <row r="33" spans="3:15" ht="15.75" customHeight="1">
      <c r="C33" s="206" t="str">
        <f t="shared" si="0"/>
        <v>Demand</v>
      </c>
      <c r="D33">
        <f>$L$33</f>
        <v>2040</v>
      </c>
      <c r="E33" t="s">
        <v>3</v>
      </c>
      <c r="F33" t="str">
        <f t="shared" si="1"/>
        <v>ISDMT</v>
      </c>
      <c r="G33" s="26">
        <f>BY_Demands_Drivers!$F$53*$M$33</f>
        <v>0.29622782046746193</v>
      </c>
      <c r="H33" s="26">
        <f>BY_Demands_Drivers!$G$53*$M$33</f>
        <v>1.1849112818698537</v>
      </c>
      <c r="I33" s="26">
        <f>BY_Demands_Drivers!$H$53*$M$33</f>
        <v>3.8509616660770067</v>
      </c>
      <c r="J33" s="26">
        <f>BY_Demands_Drivers!$I$53*$M$33</f>
        <v>2.4883136919266775</v>
      </c>
      <c r="L33" s="18">
        <f>BY_Demands_Drivers!AY4</f>
        <v>2040</v>
      </c>
      <c r="M33" s="184">
        <f t="shared" si="2"/>
        <v>1.0238142875457301</v>
      </c>
      <c r="O33" s="184">
        <f>BY_Demands_Drivers!AY12</f>
        <v>1.0138443017921783</v>
      </c>
    </row>
    <row r="34" spans="3:15" ht="15.75" customHeight="1">
      <c r="C34" s="206" t="str">
        <f t="shared" si="0"/>
        <v>Demand</v>
      </c>
      <c r="D34">
        <f>$L$34</f>
        <v>2041</v>
      </c>
      <c r="E34" t="s">
        <v>3</v>
      </c>
      <c r="F34" t="str">
        <f t="shared" si="1"/>
        <v>ISDMT</v>
      </c>
      <c r="G34" s="26">
        <f>BY_Demands_Drivers!$F$53*$M$34</f>
        <v>0.29647570985697452</v>
      </c>
      <c r="H34" s="26">
        <f>BY_Demands_Drivers!$G$53*$M$34</f>
        <v>1.1859028394279041</v>
      </c>
      <c r="I34" s="26">
        <f>BY_Demands_Drivers!$H$53*$M$34</f>
        <v>3.8541842281406704</v>
      </c>
      <c r="J34" s="26">
        <f>BY_Demands_Drivers!$I$53*$M$34</f>
        <v>2.490395962798583</v>
      </c>
      <c r="L34" s="18">
        <f>BY_Demands_Drivers!AZ4</f>
        <v>2041</v>
      </c>
      <c r="M34" s="184">
        <f t="shared" si="2"/>
        <v>1.0246710359035092</v>
      </c>
      <c r="O34" s="184">
        <f>BY_Demands_Drivers!AZ12</f>
        <v>1.0146927070656446</v>
      </c>
    </row>
    <row r="35" spans="3:15" ht="15.75" customHeight="1">
      <c r="C35" s="206" t="str">
        <f t="shared" si="0"/>
        <v>Demand</v>
      </c>
      <c r="D35">
        <f>$L$35</f>
        <v>2042</v>
      </c>
      <c r="E35" t="s">
        <v>3</v>
      </c>
      <c r="F35" t="str">
        <f t="shared" si="1"/>
        <v>ISDMT</v>
      </c>
      <c r="G35" s="26">
        <f>BY_Demands_Drivers!$F$53*$M$35</f>
        <v>0.296723599246487</v>
      </c>
      <c r="H35" s="26">
        <f>BY_Demands_Drivers!$G$53*$M$35</f>
        <v>1.1868943969859542</v>
      </c>
      <c r="I35" s="26">
        <f>BY_Demands_Drivers!$H$53*$M$35</f>
        <v>3.8574067902043332</v>
      </c>
      <c r="J35" s="26">
        <f>BY_Demands_Drivers!$I$53*$M$35</f>
        <v>2.492478233670488</v>
      </c>
      <c r="L35" s="18">
        <f>BY_Demands_Drivers!BA4</f>
        <v>2042</v>
      </c>
      <c r="M35" s="184">
        <f t="shared" si="2"/>
        <v>1.025527784261288</v>
      </c>
      <c r="O35" s="184">
        <f>BY_Demands_Drivers!BA12</f>
        <v>1.0155411123391109</v>
      </c>
    </row>
    <row r="36" spans="3:15">
      <c r="C36" s="206" t="str">
        <f t="shared" si="0"/>
        <v>Demand</v>
      </c>
      <c r="D36">
        <f>$L$36</f>
        <v>2043</v>
      </c>
      <c r="E36" t="s">
        <v>3</v>
      </c>
      <c r="F36" t="str">
        <f t="shared" si="1"/>
        <v>ISDMT</v>
      </c>
      <c r="G36" s="26">
        <f>BY_Demands_Drivers!$F$53*$M$36</f>
        <v>0.29697148863599954</v>
      </c>
      <c r="H36" s="26">
        <f>BY_Demands_Drivers!$G$53*$M$36</f>
        <v>1.1878859545440041</v>
      </c>
      <c r="I36" s="26">
        <f>BY_Demands_Drivers!$H$53*$M$36</f>
        <v>3.8606293522679955</v>
      </c>
      <c r="J36" s="26">
        <f>BY_Demands_Drivers!$I$53*$M$36</f>
        <v>2.4945605045423935</v>
      </c>
      <c r="L36" s="18">
        <f>BY_Demands_Drivers!BB4</f>
        <v>2043</v>
      </c>
      <c r="M36" s="184">
        <f t="shared" si="2"/>
        <v>1.0263845326190668</v>
      </c>
      <c r="O36" s="184">
        <f>BY_Demands_Drivers!BB12</f>
        <v>1.0163895176125772</v>
      </c>
    </row>
    <row r="37" spans="3:15">
      <c r="C37" s="206" t="str">
        <f t="shared" si="0"/>
        <v>Demand</v>
      </c>
      <c r="D37">
        <f>$L$37</f>
        <v>2044</v>
      </c>
      <c r="E37" t="s">
        <v>3</v>
      </c>
      <c r="F37" t="str">
        <f t="shared" si="1"/>
        <v>ISDMT</v>
      </c>
      <c r="G37" s="26">
        <f>BY_Demands_Drivers!$F$53*$M$37</f>
        <v>0.29721937802551202</v>
      </c>
      <c r="H37" s="26">
        <f>BY_Demands_Drivers!$G$53*$M$37</f>
        <v>1.1888775121020543</v>
      </c>
      <c r="I37" s="26">
        <f>BY_Demands_Drivers!$H$53*$M$37</f>
        <v>3.8638519143316583</v>
      </c>
      <c r="J37" s="26">
        <f>BY_Demands_Drivers!$I$53*$M$37</f>
        <v>2.4966427754142986</v>
      </c>
      <c r="L37" s="18">
        <f>BY_Demands_Drivers!BC4</f>
        <v>2044</v>
      </c>
      <c r="M37" s="184">
        <f t="shared" si="2"/>
        <v>1.0272412809768456</v>
      </c>
      <c r="O37" s="184">
        <f>BY_Demands_Drivers!BC12</f>
        <v>1.0172379228860435</v>
      </c>
    </row>
    <row r="38" spans="3:15">
      <c r="C38" s="206" t="str">
        <f t="shared" si="0"/>
        <v>Demand</v>
      </c>
      <c r="D38">
        <f>$L$38</f>
        <v>2045</v>
      </c>
      <c r="E38" t="s">
        <v>3</v>
      </c>
      <c r="F38" t="str">
        <f t="shared" si="1"/>
        <v>ISDMT</v>
      </c>
      <c r="G38" s="26">
        <f>BY_Demands_Drivers!$F$53*$M$38</f>
        <v>0.29746726741502461</v>
      </c>
      <c r="H38" s="26">
        <f>BY_Demands_Drivers!$G$53*$M$38</f>
        <v>1.1898690696601046</v>
      </c>
      <c r="I38" s="26">
        <f>BY_Demands_Drivers!$H$53*$M$38</f>
        <v>3.867074476395322</v>
      </c>
      <c r="J38" s="26">
        <f>BY_Demands_Drivers!$I$53*$M$38</f>
        <v>2.4987250462862041</v>
      </c>
      <c r="L38" s="18">
        <f>BY_Demands_Drivers!BD4</f>
        <v>2045</v>
      </c>
      <c r="M38" s="184">
        <f t="shared" si="2"/>
        <v>1.0280980293346247</v>
      </c>
      <c r="O38" s="184">
        <f>BY_Demands_Drivers!BD12</f>
        <v>1.0180863281595098</v>
      </c>
    </row>
    <row r="39" spans="3:15">
      <c r="C39" s="206" t="str">
        <f t="shared" si="0"/>
        <v>Demand</v>
      </c>
      <c r="D39">
        <f>$L$39</f>
        <v>2046</v>
      </c>
      <c r="E39" t="s">
        <v>3</v>
      </c>
      <c r="F39" t="str">
        <f t="shared" si="1"/>
        <v>ISDMT</v>
      </c>
      <c r="G39" s="26">
        <f>BY_Demands_Drivers!$F$53*$M$39</f>
        <v>0.29746726741502461</v>
      </c>
      <c r="H39" s="26">
        <f>BY_Demands_Drivers!$G$53*$M$39</f>
        <v>1.1898690696601046</v>
      </c>
      <c r="I39" s="26">
        <f>BY_Demands_Drivers!$H$53*$M$39</f>
        <v>3.867074476395322</v>
      </c>
      <c r="J39" s="26">
        <f>BY_Demands_Drivers!$I$53*$M$39</f>
        <v>2.4987250462862041</v>
      </c>
      <c r="L39" s="18">
        <f>BY_Demands_Drivers!BE4</f>
        <v>2046</v>
      </c>
      <c r="M39" s="184">
        <f t="shared" si="2"/>
        <v>1.0280980293346247</v>
      </c>
      <c r="O39" s="184">
        <f>BY_Demands_Drivers!BE12</f>
        <v>1.0180863281595098</v>
      </c>
    </row>
    <row r="40" spans="3:15">
      <c r="C40" s="206" t="str">
        <f t="shared" si="0"/>
        <v>Demand</v>
      </c>
      <c r="D40">
        <f>$L$40</f>
        <v>2047</v>
      </c>
      <c r="E40" t="s">
        <v>3</v>
      </c>
      <c r="F40" t="str">
        <f t="shared" si="1"/>
        <v>ISDMT</v>
      </c>
      <c r="G40" s="26">
        <f>BY_Demands_Drivers!$F$53*$M$40</f>
        <v>0.29746726741502461</v>
      </c>
      <c r="H40" s="26">
        <f>BY_Demands_Drivers!$G$53*$M$40</f>
        <v>1.1898690696601046</v>
      </c>
      <c r="I40" s="26">
        <f>BY_Demands_Drivers!$H$53*$M$40</f>
        <v>3.867074476395322</v>
      </c>
      <c r="J40" s="26">
        <f>BY_Demands_Drivers!$I$53*$M$40</f>
        <v>2.4987250462862041</v>
      </c>
      <c r="L40" s="18">
        <f>BY_Demands_Drivers!BF4</f>
        <v>2047</v>
      </c>
      <c r="M40" s="184">
        <f t="shared" si="2"/>
        <v>1.0280980293346247</v>
      </c>
      <c r="O40" s="184">
        <f>BY_Demands_Drivers!BF12</f>
        <v>1.0180863281595098</v>
      </c>
    </row>
    <row r="41" spans="3:15">
      <c r="C41" s="206" t="str">
        <f t="shared" si="0"/>
        <v>Demand</v>
      </c>
      <c r="D41">
        <f>$L$41</f>
        <v>2048</v>
      </c>
      <c r="E41" t="s">
        <v>3</v>
      </c>
      <c r="F41" t="str">
        <f t="shared" si="1"/>
        <v>ISDMT</v>
      </c>
      <c r="G41" s="26">
        <f>BY_Demands_Drivers!$F$53*$M$41</f>
        <v>0.29746726741502461</v>
      </c>
      <c r="H41" s="26">
        <f>BY_Demands_Drivers!$G$53*$M$41</f>
        <v>1.1898690696601046</v>
      </c>
      <c r="I41" s="26">
        <f>BY_Demands_Drivers!$H$53*$M$41</f>
        <v>3.867074476395322</v>
      </c>
      <c r="J41" s="26">
        <f>BY_Demands_Drivers!$I$53*$M$41</f>
        <v>2.4987250462862041</v>
      </c>
      <c r="L41" s="18">
        <f>BY_Demands_Drivers!BG4</f>
        <v>2048</v>
      </c>
      <c r="M41" s="184">
        <f t="shared" si="2"/>
        <v>1.0280980293346247</v>
      </c>
      <c r="O41" s="184">
        <f>BY_Demands_Drivers!BG12</f>
        <v>1.0180863281595098</v>
      </c>
    </row>
    <row r="42" spans="3:15">
      <c r="C42" s="206" t="str">
        <f t="shared" si="0"/>
        <v>Demand</v>
      </c>
      <c r="D42">
        <f>$L$42</f>
        <v>2049</v>
      </c>
      <c r="E42" t="s">
        <v>3</v>
      </c>
      <c r="F42" t="str">
        <f t="shared" si="1"/>
        <v>ISDMT</v>
      </c>
      <c r="G42" s="26">
        <f>BY_Demands_Drivers!$F$53*$M$42</f>
        <v>0.29746726741502461</v>
      </c>
      <c r="H42" s="26">
        <f>BY_Demands_Drivers!$G$53*$M$42</f>
        <v>1.1898690696601046</v>
      </c>
      <c r="I42" s="26">
        <f>BY_Demands_Drivers!$H$53*$M$42</f>
        <v>3.867074476395322</v>
      </c>
      <c r="J42" s="26">
        <f>BY_Demands_Drivers!$I$53*$M$42</f>
        <v>2.4987250462862041</v>
      </c>
      <c r="L42" s="18">
        <f>BY_Demands_Drivers!BH4</f>
        <v>2049</v>
      </c>
      <c r="M42" s="184">
        <f t="shared" si="2"/>
        <v>1.0280980293346247</v>
      </c>
      <c r="O42" s="184">
        <f>BY_Demands_Drivers!BH12</f>
        <v>1.0180863281595098</v>
      </c>
    </row>
    <row r="43" spans="3:15">
      <c r="C43" s="206" t="str">
        <f t="shared" si="0"/>
        <v>Demand</v>
      </c>
      <c r="D43" s="23">
        <f>$L$43</f>
        <v>2050</v>
      </c>
      <c r="E43" s="23" t="s">
        <v>3</v>
      </c>
      <c r="F43" s="23" t="str">
        <f t="shared" si="1"/>
        <v>ISDMT</v>
      </c>
      <c r="G43" s="44">
        <f>BY_Demands_Drivers!$F$53*$M$43</f>
        <v>0.29746726741502461</v>
      </c>
      <c r="H43" s="44">
        <f>BY_Demands_Drivers!$G$53*$M$43</f>
        <v>1.1898690696601046</v>
      </c>
      <c r="I43" s="44">
        <f>BY_Demands_Drivers!$H$53*$M$43</f>
        <v>3.867074476395322</v>
      </c>
      <c r="J43" s="44">
        <f>BY_Demands_Drivers!$I$53*$M$43</f>
        <v>2.4987250462862041</v>
      </c>
      <c r="L43" s="18">
        <f>BY_Demands_Drivers!BI4</f>
        <v>2050</v>
      </c>
      <c r="M43" s="184">
        <f t="shared" si="2"/>
        <v>1.0280980293346247</v>
      </c>
      <c r="O43" s="184">
        <f>BY_Demands_Drivers!BI12</f>
        <v>1.0180863281595098</v>
      </c>
    </row>
    <row r="44" spans="3:15">
      <c r="C44" s="206" t="str">
        <f t="shared" si="0"/>
        <v>Demand</v>
      </c>
      <c r="D44">
        <f>$L$4</f>
        <v>2011</v>
      </c>
      <c r="E44" t="s">
        <v>3</v>
      </c>
      <c r="F44" t="str">
        <f>BY_Demands_Drivers!$J$54</f>
        <v>ISDHT</v>
      </c>
      <c r="G44" s="26">
        <f>BY_Demands_Drivers!$F$54*$M$4</f>
        <v>2.0731658333224963</v>
      </c>
      <c r="H44" s="26">
        <f>BY_Demands_Drivers!$G$54*$M$4</f>
        <v>8.2926633332899957</v>
      </c>
      <c r="I44" s="26">
        <f>BY_Demands_Drivers!$H$54*$M$4</f>
        <v>26.951155833192473</v>
      </c>
      <c r="J44" s="26">
        <f>BY_Demands_Drivers!$I$54*$M$4</f>
        <v>17.41459299990894</v>
      </c>
      <c r="O44" s="184">
        <f>BY_Demands_Drivers!BJ12</f>
        <v>0</v>
      </c>
    </row>
    <row r="45" spans="3:15">
      <c r="C45" s="206" t="str">
        <f t="shared" si="0"/>
        <v>Demand</v>
      </c>
      <c r="D45">
        <f>$L$5</f>
        <v>2012</v>
      </c>
      <c r="E45" t="s">
        <v>3</v>
      </c>
      <c r="F45" t="str">
        <f>$F$44</f>
        <v>ISDHT</v>
      </c>
      <c r="G45" s="26">
        <f>BY_Demands_Drivers!$F$54*$M$5</f>
        <v>1.7855669494200102</v>
      </c>
      <c r="H45" s="26">
        <f>BY_Demands_Drivers!$G$54*$M$5</f>
        <v>7.1422677976800495</v>
      </c>
      <c r="I45" s="26">
        <f>BY_Demands_Drivers!$H$54*$M$5</f>
        <v>23.212370342460151</v>
      </c>
      <c r="J45" s="26">
        <f>BY_Demands_Drivers!$I$54*$M$5</f>
        <v>14.998762375128063</v>
      </c>
      <c r="O45" s="184">
        <f>BY_Demands_Drivers!BK12</f>
        <v>0</v>
      </c>
    </row>
    <row r="46" spans="3:15">
      <c r="C46" s="206" t="str">
        <f t="shared" si="0"/>
        <v>Demand</v>
      </c>
      <c r="D46">
        <f>$L$6</f>
        <v>2013</v>
      </c>
      <c r="E46" t="s">
        <v>3</v>
      </c>
      <c r="F46" t="str">
        <f t="shared" ref="F46:F83" si="3">$F$44</f>
        <v>ISDHT</v>
      </c>
      <c r="G46" s="26">
        <f>BY_Demands_Drivers!$F$54*$M$6</f>
        <v>1.9147609533064356</v>
      </c>
      <c r="H46" s="26">
        <f>BY_Demands_Drivers!$G$54*$M$6</f>
        <v>7.659043813225753</v>
      </c>
      <c r="I46" s="26">
        <f>BY_Demands_Drivers!$H$54*$M$6</f>
        <v>24.891892392983685</v>
      </c>
      <c r="J46" s="26">
        <f>BY_Demands_Drivers!$I$54*$M$6</f>
        <v>16.083992007774036</v>
      </c>
    </row>
    <row r="47" spans="3:15">
      <c r="C47" s="206" t="str">
        <f t="shared" si="0"/>
        <v>Demand</v>
      </c>
      <c r="D47">
        <f>$L$7</f>
        <v>2014</v>
      </c>
      <c r="E47" t="s">
        <v>3</v>
      </c>
      <c r="F47" t="str">
        <f t="shared" si="3"/>
        <v>ISDHT</v>
      </c>
      <c r="G47" s="26">
        <f>BY_Demands_Drivers!$F$54*$M$7</f>
        <v>1.9147951985495766</v>
      </c>
      <c r="H47" s="26">
        <f>BY_Demands_Drivers!$G$54*$M$7</f>
        <v>7.6591807941983161</v>
      </c>
      <c r="I47" s="26">
        <f>BY_Demands_Drivers!$H$54*$M$7</f>
        <v>24.892337581144517</v>
      </c>
      <c r="J47" s="26">
        <f>BY_Demands_Drivers!$I$54*$M$7</f>
        <v>16.084279667816418</v>
      </c>
    </row>
    <row r="48" spans="3:15">
      <c r="C48" s="206" t="str">
        <f t="shared" si="0"/>
        <v>Demand</v>
      </c>
      <c r="D48">
        <f>$L$8</f>
        <v>2015</v>
      </c>
      <c r="E48" t="s">
        <v>3</v>
      </c>
      <c r="F48" t="str">
        <f t="shared" si="3"/>
        <v>ISDHT</v>
      </c>
      <c r="G48" s="26">
        <f>BY_Demands_Drivers!$F$54*$M$8</f>
        <v>1.7518402582479637</v>
      </c>
      <c r="H48" s="26">
        <f>BY_Demands_Drivers!$G$54*$M$8</f>
        <v>7.0073610329918639</v>
      </c>
      <c r="I48" s="26">
        <f>BY_Demands_Drivers!$H$54*$M$8</f>
        <v>22.773923357223548</v>
      </c>
      <c r="J48" s="26">
        <f>BY_Demands_Drivers!$I$54*$M$8</f>
        <v>14.715458169282872</v>
      </c>
    </row>
    <row r="49" spans="3:10">
      <c r="C49" s="206" t="str">
        <f t="shared" si="0"/>
        <v>\I:</v>
      </c>
      <c r="D49">
        <f>$L$9</f>
        <v>2016</v>
      </c>
      <c r="E49" t="s">
        <v>3</v>
      </c>
      <c r="F49" t="str">
        <f t="shared" si="3"/>
        <v>ISDHT</v>
      </c>
      <c r="G49" s="26">
        <f>BY_Demands_Drivers!$F$54*$M$9</f>
        <v>0</v>
      </c>
      <c r="H49" s="26">
        <f>BY_Demands_Drivers!$G$54*$M$9</f>
        <v>0</v>
      </c>
      <c r="I49" s="26">
        <f>BY_Demands_Drivers!$H$54*$M$9</f>
        <v>0</v>
      </c>
      <c r="J49" s="26">
        <f>BY_Demands_Drivers!$I$54*$M$9</f>
        <v>0</v>
      </c>
    </row>
    <row r="50" spans="3:10">
      <c r="C50" s="206" t="str">
        <f t="shared" si="0"/>
        <v>\I:</v>
      </c>
      <c r="D50">
        <f>$L$10</f>
        <v>2017</v>
      </c>
      <c r="E50" t="s">
        <v>3</v>
      </c>
      <c r="F50" t="str">
        <f t="shared" si="3"/>
        <v>ISDHT</v>
      </c>
      <c r="G50" s="26">
        <f>BY_Demands_Drivers!$F$54*$M$10</f>
        <v>0</v>
      </c>
      <c r="H50" s="26">
        <f>BY_Demands_Drivers!$G$54*$M$10</f>
        <v>0</v>
      </c>
      <c r="I50" s="26">
        <f>BY_Demands_Drivers!$H$54*$M$10</f>
        <v>0</v>
      </c>
      <c r="J50" s="26">
        <f>BY_Demands_Drivers!$I$54*$M$10</f>
        <v>0</v>
      </c>
    </row>
    <row r="51" spans="3:10">
      <c r="C51" s="206" t="str">
        <f t="shared" si="0"/>
        <v>Demand</v>
      </c>
      <c r="D51">
        <f>$L$11</f>
        <v>2018</v>
      </c>
      <c r="E51" t="s">
        <v>3</v>
      </c>
      <c r="F51" t="str">
        <f t="shared" si="3"/>
        <v>ISDHT</v>
      </c>
      <c r="G51" s="26">
        <f>BY_Demands_Drivers!$F$54*$M$11</f>
        <v>1.8342130742029654</v>
      </c>
      <c r="H51" s="26">
        <f>BY_Demands_Drivers!$G$54*$M$11</f>
        <v>7.3368522968118715</v>
      </c>
      <c r="I51" s="26">
        <f>BY_Demands_Drivers!$H$54*$M$11</f>
        <v>23.844769964638569</v>
      </c>
      <c r="J51" s="26">
        <f>BY_Demands_Drivers!$I$54*$M$11</f>
        <v>15.407389823304886</v>
      </c>
    </row>
    <row r="52" spans="3:10">
      <c r="C52" s="206" t="str">
        <f t="shared" si="0"/>
        <v>Demand</v>
      </c>
      <c r="D52">
        <f>$L$12</f>
        <v>2019</v>
      </c>
      <c r="E52" t="s">
        <v>3</v>
      </c>
      <c r="F52" t="str">
        <f t="shared" si="3"/>
        <v>ISDHT</v>
      </c>
      <c r="G52" s="43">
        <f>BY_Demands_Drivers!$F$54*$M$12</f>
        <v>1.8228442739703616</v>
      </c>
      <c r="H52" s="43">
        <f>BY_Demands_Drivers!$G$54*$M$12</f>
        <v>7.2913770958814563</v>
      </c>
      <c r="I52" s="43">
        <f>BY_Demands_Drivers!$H$54*$M$12</f>
        <v>23.696975561614721</v>
      </c>
      <c r="J52" s="43">
        <f>BY_Demands_Drivers!$I$54*$M$12</f>
        <v>15.311891901351016</v>
      </c>
    </row>
    <row r="53" spans="3:10">
      <c r="C53" s="206" t="str">
        <f t="shared" si="0"/>
        <v>Demand</v>
      </c>
      <c r="D53">
        <f>$L$13</f>
        <v>2020</v>
      </c>
      <c r="E53" t="s">
        <v>3</v>
      </c>
      <c r="F53" t="str">
        <f t="shared" si="3"/>
        <v>ISDHT</v>
      </c>
      <c r="G53" s="43">
        <f>BY_Demands_Drivers!$F$54*$M$13</f>
        <v>1.8407698384878148</v>
      </c>
      <c r="H53" s="43">
        <f>BY_Demands_Drivers!$G$54*$M$13</f>
        <v>7.3630793539512691</v>
      </c>
      <c r="I53" s="43">
        <f>BY_Demands_Drivers!$H$54*$M$13</f>
        <v>23.930007900341614</v>
      </c>
      <c r="J53" s="43">
        <f>BY_Demands_Drivers!$I$54*$M$13</f>
        <v>15.462466643297622</v>
      </c>
    </row>
    <row r="54" spans="3:10">
      <c r="C54" s="206" t="str">
        <f t="shared" si="0"/>
        <v>Demand</v>
      </c>
      <c r="D54">
        <f>$L$14</f>
        <v>2021</v>
      </c>
      <c r="E54" t="s">
        <v>3</v>
      </c>
      <c r="F54" t="str">
        <f t="shared" si="3"/>
        <v>ISDHT</v>
      </c>
      <c r="G54" s="43">
        <f>BY_Demands_Drivers!$F$54*$M$14</f>
        <v>1.8423845488724531</v>
      </c>
      <c r="H54" s="43">
        <f>BY_Demands_Drivers!$G$54*$M$14</f>
        <v>7.369538195489822</v>
      </c>
      <c r="I54" s="43">
        <f>BY_Demands_Drivers!$H$54*$M$14</f>
        <v>23.95099913534191</v>
      </c>
      <c r="J54" s="43">
        <f>BY_Demands_Drivers!$I$54*$M$14</f>
        <v>15.476030210528583</v>
      </c>
    </row>
    <row r="55" spans="3:10">
      <c r="C55" s="206" t="str">
        <f t="shared" si="0"/>
        <v>Demand</v>
      </c>
      <c r="D55">
        <f>$L$15</f>
        <v>2022</v>
      </c>
      <c r="E55" t="s">
        <v>3</v>
      </c>
      <c r="F55" t="str">
        <f t="shared" si="3"/>
        <v>ISDHT</v>
      </c>
      <c r="G55" s="43">
        <f>BY_Demands_Drivers!$F$54*$M$15</f>
        <v>1.843999259257092</v>
      </c>
      <c r="H55" s="43">
        <f>BY_Demands_Drivers!$G$54*$M$15</f>
        <v>7.3759970370283776</v>
      </c>
      <c r="I55" s="43">
        <f>BY_Demands_Drivers!$H$54*$M$15</f>
        <v>23.971990370342215</v>
      </c>
      <c r="J55" s="43">
        <f>BY_Demands_Drivers!$I$54*$M$15</f>
        <v>15.48959377775955</v>
      </c>
    </row>
    <row r="56" spans="3:10">
      <c r="C56" s="206" t="str">
        <f t="shared" si="0"/>
        <v>Demand</v>
      </c>
      <c r="D56">
        <f>$L$16</f>
        <v>2023</v>
      </c>
      <c r="E56" t="s">
        <v>3</v>
      </c>
      <c r="F56" t="str">
        <f t="shared" si="3"/>
        <v>ISDHT</v>
      </c>
      <c r="G56" s="43">
        <f>BY_Demands_Drivers!$F$54*$M$16</f>
        <v>1.8456139696417304</v>
      </c>
      <c r="H56" s="43">
        <f>BY_Demands_Drivers!$G$54*$M$16</f>
        <v>7.3824558785669314</v>
      </c>
      <c r="I56" s="43">
        <f>BY_Demands_Drivers!$H$54*$M$16</f>
        <v>23.992981605342514</v>
      </c>
      <c r="J56" s="43">
        <f>BY_Demands_Drivers!$I$54*$M$16</f>
        <v>15.503157344990512</v>
      </c>
    </row>
    <row r="57" spans="3:10">
      <c r="C57" s="206" t="str">
        <f t="shared" si="0"/>
        <v>Demand</v>
      </c>
      <c r="D57">
        <f>$L$17</f>
        <v>2024</v>
      </c>
      <c r="E57" t="s">
        <v>3</v>
      </c>
      <c r="F57" t="str">
        <f t="shared" si="3"/>
        <v>ISDHT</v>
      </c>
      <c r="G57" s="26">
        <f>BY_Demands_Drivers!$F$54*$M$17</f>
        <v>1.8472286800263686</v>
      </c>
      <c r="H57" s="26">
        <f>BY_Demands_Drivers!$G$54*$M$17</f>
        <v>7.3889147201054843</v>
      </c>
      <c r="I57" s="26">
        <f>BY_Demands_Drivers!$H$54*$M$17</f>
        <v>24.013972840342813</v>
      </c>
      <c r="J57" s="26">
        <f>BY_Demands_Drivers!$I$54*$M$17</f>
        <v>15.516720912221473</v>
      </c>
    </row>
    <row r="58" spans="3:10">
      <c r="C58" s="206" t="str">
        <f t="shared" si="0"/>
        <v>Demand</v>
      </c>
      <c r="D58">
        <f>$L$18</f>
        <v>2025</v>
      </c>
      <c r="E58" t="s">
        <v>3</v>
      </c>
      <c r="F58" t="str">
        <f t="shared" si="3"/>
        <v>ISDHT</v>
      </c>
      <c r="G58" s="26">
        <f>BY_Demands_Drivers!$F$54*$M$18</f>
        <v>1.8488433904110069</v>
      </c>
      <c r="H58" s="26">
        <f>BY_Demands_Drivers!$G$54*$M$18</f>
        <v>7.3953735616440364</v>
      </c>
      <c r="I58" s="26">
        <f>BY_Demands_Drivers!$H$54*$M$18</f>
        <v>24.034964075343108</v>
      </c>
      <c r="J58" s="26">
        <f>BY_Demands_Drivers!$I$54*$M$18</f>
        <v>15.530284479452433</v>
      </c>
    </row>
    <row r="59" spans="3:10">
      <c r="C59" s="206" t="str">
        <f t="shared" si="0"/>
        <v>Demand</v>
      </c>
      <c r="D59">
        <f>$L$19</f>
        <v>2026</v>
      </c>
      <c r="E59" t="s">
        <v>3</v>
      </c>
      <c r="F59" t="str">
        <f t="shared" si="3"/>
        <v>ISDHT</v>
      </c>
      <c r="G59" s="26">
        <f>BY_Demands_Drivers!$F$54*$M$19</f>
        <v>1.8488433904110069</v>
      </c>
      <c r="H59" s="26">
        <f>BY_Demands_Drivers!$G$54*$M$19</f>
        <v>7.3953735616440364</v>
      </c>
      <c r="I59" s="26">
        <f>BY_Demands_Drivers!$H$54*$M$19</f>
        <v>24.034964075343108</v>
      </c>
      <c r="J59" s="26">
        <f>BY_Demands_Drivers!$I$54*$M$19</f>
        <v>15.530284479452433</v>
      </c>
    </row>
    <row r="60" spans="3:10">
      <c r="C60" s="206" t="str">
        <f t="shared" si="0"/>
        <v>Demand</v>
      </c>
      <c r="D60">
        <f>$L$20</f>
        <v>2027</v>
      </c>
      <c r="E60" t="s">
        <v>3</v>
      </c>
      <c r="F60" t="str">
        <f t="shared" si="3"/>
        <v>ISDHT</v>
      </c>
      <c r="G60" s="26">
        <f>BY_Demands_Drivers!$F$54*$M$20</f>
        <v>1.8488433904110069</v>
      </c>
      <c r="H60" s="26">
        <f>BY_Demands_Drivers!$G$54*$M$20</f>
        <v>7.3953735616440364</v>
      </c>
      <c r="I60" s="26">
        <f>BY_Demands_Drivers!$H$54*$M$20</f>
        <v>24.034964075343108</v>
      </c>
      <c r="J60" s="26">
        <f>BY_Demands_Drivers!$I$54*$M$20</f>
        <v>15.530284479452433</v>
      </c>
    </row>
    <row r="61" spans="3:10">
      <c r="C61" s="206" t="str">
        <f t="shared" si="0"/>
        <v>Demand</v>
      </c>
      <c r="D61">
        <f>$L$21</f>
        <v>2028</v>
      </c>
      <c r="E61" t="s">
        <v>3</v>
      </c>
      <c r="F61" t="str">
        <f t="shared" si="3"/>
        <v>ISDHT</v>
      </c>
      <c r="G61" s="26">
        <f>BY_Demands_Drivers!$F$54*$M$21</f>
        <v>1.8488433904110069</v>
      </c>
      <c r="H61" s="26">
        <f>BY_Demands_Drivers!$G$54*$M$21</f>
        <v>7.3953735616440364</v>
      </c>
      <c r="I61" s="26">
        <f>BY_Demands_Drivers!$H$54*$M$21</f>
        <v>24.034964075343108</v>
      </c>
      <c r="J61" s="26">
        <f>BY_Demands_Drivers!$I$54*$M$21</f>
        <v>15.530284479452433</v>
      </c>
    </row>
    <row r="62" spans="3:10">
      <c r="C62" s="206" t="str">
        <f t="shared" si="0"/>
        <v>Demand</v>
      </c>
      <c r="D62">
        <f>$L$22</f>
        <v>2029</v>
      </c>
      <c r="E62" t="s">
        <v>3</v>
      </c>
      <c r="F62" t="str">
        <f t="shared" si="3"/>
        <v>ISDHT</v>
      </c>
      <c r="G62" s="26">
        <f>BY_Demands_Drivers!$F$54*$M$22</f>
        <v>1.8488433904110069</v>
      </c>
      <c r="H62" s="26">
        <f>BY_Demands_Drivers!$G$54*$M$22</f>
        <v>7.3953735616440364</v>
      </c>
      <c r="I62" s="26">
        <f>BY_Demands_Drivers!$H$54*$M$22</f>
        <v>24.034964075343108</v>
      </c>
      <c r="J62" s="26">
        <f>BY_Demands_Drivers!$I$54*$M$22</f>
        <v>15.530284479452433</v>
      </c>
    </row>
    <row r="63" spans="3:10">
      <c r="C63" s="206" t="str">
        <f t="shared" si="0"/>
        <v>Demand</v>
      </c>
      <c r="D63">
        <f>$L$23</f>
        <v>2030</v>
      </c>
      <c r="E63" t="s">
        <v>3</v>
      </c>
      <c r="F63" t="str">
        <f t="shared" si="3"/>
        <v>ISDHT</v>
      </c>
      <c r="G63" s="26">
        <f>BY_Demands_Drivers!$F$54*$M$23</f>
        <v>1.8488433904110069</v>
      </c>
      <c r="H63" s="26">
        <f>BY_Demands_Drivers!$G$54*$M$23</f>
        <v>7.3953735616440364</v>
      </c>
      <c r="I63" s="26">
        <f>BY_Demands_Drivers!$H$54*$M$23</f>
        <v>24.034964075343108</v>
      </c>
      <c r="J63" s="26">
        <f>BY_Demands_Drivers!$I$54*$M$23</f>
        <v>15.530284479452433</v>
      </c>
    </row>
    <row r="64" spans="3:10">
      <c r="C64" s="206" t="str">
        <f t="shared" si="0"/>
        <v>Demand</v>
      </c>
      <c r="D64">
        <f>$L$24</f>
        <v>2031</v>
      </c>
      <c r="E64" t="s">
        <v>3</v>
      </c>
      <c r="F64" t="str">
        <f t="shared" si="3"/>
        <v>ISDHT</v>
      </c>
      <c r="G64" s="26">
        <f>BY_Demands_Drivers!$F$54*$M$24</f>
        <v>1.8488433904110069</v>
      </c>
      <c r="H64" s="26">
        <f>BY_Demands_Drivers!$G$54*$M$24</f>
        <v>7.3953735616440364</v>
      </c>
      <c r="I64" s="26">
        <f>BY_Demands_Drivers!$H$54*$M$24</f>
        <v>24.034964075343108</v>
      </c>
      <c r="J64" s="26">
        <f>BY_Demands_Drivers!$I$54*$M$24</f>
        <v>15.530284479452433</v>
      </c>
    </row>
    <row r="65" spans="3:10">
      <c r="C65" s="206" t="str">
        <f t="shared" si="0"/>
        <v>Demand</v>
      </c>
      <c r="D65">
        <f>$L$25</f>
        <v>2032</v>
      </c>
      <c r="E65" t="s">
        <v>3</v>
      </c>
      <c r="F65" t="str">
        <f t="shared" si="3"/>
        <v>ISDHT</v>
      </c>
      <c r="G65" s="26">
        <f>BY_Demands_Drivers!$F$54*$M$25</f>
        <v>1.8488433904110069</v>
      </c>
      <c r="H65" s="26">
        <f>BY_Demands_Drivers!$G$54*$M$25</f>
        <v>7.3953735616440364</v>
      </c>
      <c r="I65" s="26">
        <f>BY_Demands_Drivers!$H$54*$M$25</f>
        <v>24.034964075343108</v>
      </c>
      <c r="J65" s="26">
        <f>BY_Demands_Drivers!$I$54*$M$25</f>
        <v>15.530284479452433</v>
      </c>
    </row>
    <row r="66" spans="3:10">
      <c r="C66" s="206" t="str">
        <f t="shared" si="0"/>
        <v>Demand</v>
      </c>
      <c r="D66">
        <f>$L$26</f>
        <v>2033</v>
      </c>
      <c r="E66" t="s">
        <v>3</v>
      </c>
      <c r="F66" t="str">
        <f t="shared" si="3"/>
        <v>ISDHT</v>
      </c>
      <c r="G66" s="26">
        <f>BY_Demands_Drivers!$F$54*$M$26</f>
        <v>1.8488433904110069</v>
      </c>
      <c r="H66" s="26">
        <f>BY_Demands_Drivers!$G$54*$M$26</f>
        <v>7.3953735616440364</v>
      </c>
      <c r="I66" s="26">
        <f>BY_Demands_Drivers!$H$54*$M$26</f>
        <v>24.034964075343108</v>
      </c>
      <c r="J66" s="26">
        <f>BY_Demands_Drivers!$I$54*$M$26</f>
        <v>15.530284479452433</v>
      </c>
    </row>
    <row r="67" spans="3:10">
      <c r="C67" s="206" t="str">
        <f t="shared" si="0"/>
        <v>Demand</v>
      </c>
      <c r="D67">
        <f>$L$27</f>
        <v>2034</v>
      </c>
      <c r="E67" t="s">
        <v>3</v>
      </c>
      <c r="F67" t="str">
        <f t="shared" si="3"/>
        <v>ISDHT</v>
      </c>
      <c r="G67" s="26">
        <f>BY_Demands_Drivers!$F$54*$M$27</f>
        <v>1.8488433904110069</v>
      </c>
      <c r="H67" s="26">
        <f>BY_Demands_Drivers!$G$54*$M$27</f>
        <v>7.3953735616440364</v>
      </c>
      <c r="I67" s="26">
        <f>BY_Demands_Drivers!$H$54*$M$27</f>
        <v>24.034964075343108</v>
      </c>
      <c r="J67" s="26">
        <f>BY_Demands_Drivers!$I$54*$M$27</f>
        <v>15.530284479452433</v>
      </c>
    </row>
    <row r="68" spans="3:10">
      <c r="C68" s="206" t="str">
        <f t="shared" si="0"/>
        <v>Demand</v>
      </c>
      <c r="D68">
        <f>$L$28</f>
        <v>2035</v>
      </c>
      <c r="E68" t="s">
        <v>3</v>
      </c>
      <c r="F68" t="str">
        <f t="shared" si="3"/>
        <v>ISDHT</v>
      </c>
      <c r="G68" s="26">
        <f>BY_Demands_Drivers!$F$54*$M$28</f>
        <v>1.8488433904110069</v>
      </c>
      <c r="H68" s="26">
        <f>BY_Demands_Drivers!$G$54*$M$28</f>
        <v>7.3953735616440364</v>
      </c>
      <c r="I68" s="26">
        <f>BY_Demands_Drivers!$H$54*$M$28</f>
        <v>24.034964075343108</v>
      </c>
      <c r="J68" s="26">
        <f>BY_Demands_Drivers!$I$54*$M$28</f>
        <v>15.530284479452433</v>
      </c>
    </row>
    <row r="69" spans="3:10">
      <c r="C69" s="206" t="str">
        <f t="shared" ref="C69:C132" si="4">IF(SUM(G69:J69)&gt;0,"Demand","\I:")</f>
        <v>Demand</v>
      </c>
      <c r="D69">
        <f>$L$29</f>
        <v>2036</v>
      </c>
      <c r="E69" t="s">
        <v>3</v>
      </c>
      <c r="F69" t="str">
        <f t="shared" si="3"/>
        <v>ISDHT</v>
      </c>
      <c r="G69" s="26">
        <f>BY_Demands_Drivers!$F$54*$M$29</f>
        <v>1.8649904942573909</v>
      </c>
      <c r="H69" s="26">
        <f>BY_Demands_Drivers!$G$54*$M$29</f>
        <v>7.4599619770295735</v>
      </c>
      <c r="I69" s="26">
        <f>BY_Demands_Drivers!$H$54*$M$29</f>
        <v>24.244876425346103</v>
      </c>
      <c r="J69" s="26">
        <f>BY_Demands_Drivers!$I$54*$M$29</f>
        <v>15.665920151762061</v>
      </c>
    </row>
    <row r="70" spans="3:10">
      <c r="C70" s="206" t="str">
        <f t="shared" si="4"/>
        <v>Demand</v>
      </c>
      <c r="D70">
        <f>$L$30</f>
        <v>2037</v>
      </c>
      <c r="E70" t="s">
        <v>3</v>
      </c>
      <c r="F70" t="str">
        <f t="shared" si="3"/>
        <v>ISDHT</v>
      </c>
      <c r="G70" s="26">
        <f>BY_Demands_Drivers!$F$54*$M$30</f>
        <v>1.8811375981037759</v>
      </c>
      <c r="H70" s="26">
        <f>BY_Demands_Drivers!$G$54*$M$30</f>
        <v>7.5245503924151134</v>
      </c>
      <c r="I70" s="26">
        <f>BY_Demands_Drivers!$H$54*$M$30</f>
        <v>24.454788775349108</v>
      </c>
      <c r="J70" s="26">
        <f>BY_Demands_Drivers!$I$54*$M$30</f>
        <v>15.801555824071693</v>
      </c>
    </row>
    <row r="71" spans="3:10">
      <c r="C71" s="206" t="str">
        <f t="shared" si="4"/>
        <v>Demand</v>
      </c>
      <c r="D71">
        <f>$L$31</f>
        <v>2038</v>
      </c>
      <c r="E71" t="s">
        <v>3</v>
      </c>
      <c r="F71" t="str">
        <f t="shared" si="3"/>
        <v>ISDHT</v>
      </c>
      <c r="G71" s="26">
        <f>BY_Demands_Drivers!$F$54*$M$31</f>
        <v>1.8972847019501593</v>
      </c>
      <c r="H71" s="26">
        <f>BY_Demands_Drivers!$G$54*$M$31</f>
        <v>7.5891388078006479</v>
      </c>
      <c r="I71" s="26">
        <f>BY_Demands_Drivers!$H$54*$M$31</f>
        <v>24.664701125352092</v>
      </c>
      <c r="J71" s="26">
        <f>BY_Demands_Drivers!$I$54*$M$31</f>
        <v>15.937191496381315</v>
      </c>
    </row>
    <row r="72" spans="3:10">
      <c r="C72" s="206" t="str">
        <f t="shared" si="4"/>
        <v>Demand</v>
      </c>
      <c r="D72">
        <f>$L$32</f>
        <v>2039</v>
      </c>
      <c r="E72" t="s">
        <v>3</v>
      </c>
      <c r="F72" t="str">
        <f t="shared" si="3"/>
        <v>ISDHT</v>
      </c>
      <c r="G72" s="26">
        <f>BY_Demands_Drivers!$F$54*$M$32</f>
        <v>1.913431805796544</v>
      </c>
      <c r="H72" s="26">
        <f>BY_Demands_Drivers!$G$54*$M$32</f>
        <v>7.6537272231861859</v>
      </c>
      <c r="I72" s="26">
        <f>BY_Demands_Drivers!$H$54*$M$32</f>
        <v>24.874613475355094</v>
      </c>
      <c r="J72" s="26">
        <f>BY_Demands_Drivers!$I$54*$M$32</f>
        <v>16.072827168690946</v>
      </c>
    </row>
    <row r="73" spans="3:10">
      <c r="C73" s="206" t="str">
        <f t="shared" si="4"/>
        <v>Demand</v>
      </c>
      <c r="D73">
        <f>$L$33</f>
        <v>2040</v>
      </c>
      <c r="E73" t="s">
        <v>3</v>
      </c>
      <c r="F73" t="str">
        <f t="shared" si="3"/>
        <v>ISDHT</v>
      </c>
      <c r="G73" s="26">
        <f>BY_Demands_Drivers!$F$54*$M$33</f>
        <v>1.9295789096429283</v>
      </c>
      <c r="H73" s="26">
        <f>BY_Demands_Drivers!$G$54*$M$33</f>
        <v>7.7183156385717231</v>
      </c>
      <c r="I73" s="26">
        <f>BY_Demands_Drivers!$H$54*$M$33</f>
        <v>25.084525825358089</v>
      </c>
      <c r="J73" s="26">
        <f>BY_Demands_Drivers!$I$54*$M$33</f>
        <v>16.208462841000571</v>
      </c>
    </row>
    <row r="74" spans="3:10">
      <c r="C74" s="206" t="str">
        <f t="shared" si="4"/>
        <v>Demand</v>
      </c>
      <c r="D74">
        <f>$L$34</f>
        <v>2041</v>
      </c>
      <c r="E74" t="s">
        <v>3</v>
      </c>
      <c r="F74" t="str">
        <f t="shared" si="3"/>
        <v>ISDHT</v>
      </c>
      <c r="G74" s="26">
        <f>BY_Demands_Drivers!$F$54*$M$34</f>
        <v>1.931193620027567</v>
      </c>
      <c r="H74" s="26">
        <f>BY_Demands_Drivers!$G$54*$M$34</f>
        <v>7.7247744801102778</v>
      </c>
      <c r="I74" s="26">
        <f>BY_Demands_Drivers!$H$54*$M$34</f>
        <v>25.105517060358395</v>
      </c>
      <c r="J74" s="26">
        <f>BY_Demands_Drivers!$I$54*$M$34</f>
        <v>16.222026408231539</v>
      </c>
    </row>
    <row r="75" spans="3:10">
      <c r="C75" s="206" t="str">
        <f t="shared" si="4"/>
        <v>Demand</v>
      </c>
      <c r="D75">
        <f>$L$35</f>
        <v>2042</v>
      </c>
      <c r="E75" t="s">
        <v>3</v>
      </c>
      <c r="F75" t="str">
        <f t="shared" si="3"/>
        <v>ISDHT</v>
      </c>
      <c r="G75" s="26">
        <f>BY_Demands_Drivers!$F$54*$M$35</f>
        <v>1.9328083304122055</v>
      </c>
      <c r="H75" s="26">
        <f>BY_Demands_Drivers!$G$54*$M$35</f>
        <v>7.7312333216488316</v>
      </c>
      <c r="I75" s="26">
        <f>BY_Demands_Drivers!$H$54*$M$35</f>
        <v>25.126508295358693</v>
      </c>
      <c r="J75" s="26">
        <f>BY_Demands_Drivers!$I$54*$M$35</f>
        <v>16.235589975462503</v>
      </c>
    </row>
    <row r="76" spans="3:10">
      <c r="C76" s="206" t="str">
        <f t="shared" si="4"/>
        <v>Demand</v>
      </c>
      <c r="D76">
        <f>$L$36</f>
        <v>2043</v>
      </c>
      <c r="E76" t="s">
        <v>3</v>
      </c>
      <c r="F76" t="str">
        <f t="shared" si="3"/>
        <v>ISDHT</v>
      </c>
      <c r="G76" s="26">
        <f>BY_Demands_Drivers!$F$54*$M$36</f>
        <v>1.9344230407968439</v>
      </c>
      <c r="H76" s="26">
        <f>BY_Demands_Drivers!$G$54*$M$36</f>
        <v>7.7376921631873854</v>
      </c>
      <c r="I76" s="26">
        <f>BY_Demands_Drivers!$H$54*$M$36</f>
        <v>25.147499530358992</v>
      </c>
      <c r="J76" s="26">
        <f>BY_Demands_Drivers!$I$54*$M$36</f>
        <v>16.249153542693463</v>
      </c>
    </row>
    <row r="77" spans="3:10">
      <c r="C77" s="206" t="str">
        <f t="shared" si="4"/>
        <v>Demand</v>
      </c>
      <c r="D77">
        <f>$L$37</f>
        <v>2044</v>
      </c>
      <c r="E77" t="s">
        <v>3</v>
      </c>
      <c r="F77" t="str">
        <f t="shared" si="3"/>
        <v>ISDHT</v>
      </c>
      <c r="G77" s="26">
        <f>BY_Demands_Drivers!$F$54*$M$37</f>
        <v>1.9360377511814821</v>
      </c>
      <c r="H77" s="26">
        <f>BY_Demands_Drivers!$G$54*$M$37</f>
        <v>7.7441510047259392</v>
      </c>
      <c r="I77" s="26">
        <f>BY_Demands_Drivers!$H$54*$M$37</f>
        <v>25.168490765359291</v>
      </c>
      <c r="J77" s="26">
        <f>BY_Demands_Drivers!$I$54*$M$37</f>
        <v>16.262717109924427</v>
      </c>
    </row>
    <row r="78" spans="3:10">
      <c r="C78" s="206" t="str">
        <f t="shared" si="4"/>
        <v>Demand</v>
      </c>
      <c r="D78">
        <f>$L$38</f>
        <v>2045</v>
      </c>
      <c r="E78" t="s">
        <v>3</v>
      </c>
      <c r="F78" t="str">
        <f t="shared" si="3"/>
        <v>ISDHT</v>
      </c>
      <c r="G78" s="26">
        <f>BY_Demands_Drivers!$F$54*$M$38</f>
        <v>1.937652461566121</v>
      </c>
      <c r="H78" s="26">
        <f>BY_Demands_Drivers!$G$54*$M$38</f>
        <v>7.7506098462644939</v>
      </c>
      <c r="I78" s="26">
        <f>BY_Demands_Drivers!$H$54*$M$38</f>
        <v>25.189482000359593</v>
      </c>
      <c r="J78" s="26">
        <f>BY_Demands_Drivers!$I$54*$M$38</f>
        <v>16.276280677155391</v>
      </c>
    </row>
    <row r="79" spans="3:10">
      <c r="C79" s="206" t="str">
        <f t="shared" si="4"/>
        <v>Demand</v>
      </c>
      <c r="D79">
        <f>$L$39</f>
        <v>2046</v>
      </c>
      <c r="E79" t="s">
        <v>3</v>
      </c>
      <c r="F79" t="str">
        <f t="shared" si="3"/>
        <v>ISDHT</v>
      </c>
      <c r="G79" s="26">
        <f>BY_Demands_Drivers!$F$54*$M$39</f>
        <v>1.937652461566121</v>
      </c>
      <c r="H79" s="26">
        <f>BY_Demands_Drivers!$G$54*$M$39</f>
        <v>7.7506098462644939</v>
      </c>
      <c r="I79" s="26">
        <f>BY_Demands_Drivers!$H$54*$M$39</f>
        <v>25.189482000359593</v>
      </c>
      <c r="J79" s="26">
        <f>BY_Demands_Drivers!$I$54*$M$39</f>
        <v>16.276280677155391</v>
      </c>
    </row>
    <row r="80" spans="3:10">
      <c r="C80" s="206" t="str">
        <f t="shared" si="4"/>
        <v>Demand</v>
      </c>
      <c r="D80">
        <f>$L$40</f>
        <v>2047</v>
      </c>
      <c r="E80" t="s">
        <v>3</v>
      </c>
      <c r="F80" t="str">
        <f t="shared" si="3"/>
        <v>ISDHT</v>
      </c>
      <c r="G80" s="26">
        <f>BY_Demands_Drivers!$F$54*$M$40</f>
        <v>1.937652461566121</v>
      </c>
      <c r="H80" s="26">
        <f>BY_Demands_Drivers!$G$54*$M$40</f>
        <v>7.7506098462644939</v>
      </c>
      <c r="I80" s="26">
        <f>BY_Demands_Drivers!$H$54*$M$40</f>
        <v>25.189482000359593</v>
      </c>
      <c r="J80" s="26">
        <f>BY_Demands_Drivers!$I$54*$M$40</f>
        <v>16.276280677155391</v>
      </c>
    </row>
    <row r="81" spans="3:10">
      <c r="C81" s="206" t="str">
        <f t="shared" si="4"/>
        <v>Demand</v>
      </c>
      <c r="D81">
        <f>$L$41</f>
        <v>2048</v>
      </c>
      <c r="E81" t="s">
        <v>3</v>
      </c>
      <c r="F81" t="str">
        <f t="shared" si="3"/>
        <v>ISDHT</v>
      </c>
      <c r="G81" s="26">
        <f>BY_Demands_Drivers!$F$54*$M$41</f>
        <v>1.937652461566121</v>
      </c>
      <c r="H81" s="26">
        <f>BY_Demands_Drivers!$G$54*$M$41</f>
        <v>7.7506098462644939</v>
      </c>
      <c r="I81" s="26">
        <f>BY_Demands_Drivers!$H$54*$M$41</f>
        <v>25.189482000359593</v>
      </c>
      <c r="J81" s="26">
        <f>BY_Demands_Drivers!$I$54*$M$41</f>
        <v>16.276280677155391</v>
      </c>
    </row>
    <row r="82" spans="3:10">
      <c r="C82" s="206" t="str">
        <f t="shared" si="4"/>
        <v>Demand</v>
      </c>
      <c r="D82">
        <f>$L$42</f>
        <v>2049</v>
      </c>
      <c r="E82" t="s">
        <v>3</v>
      </c>
      <c r="F82" t="str">
        <f t="shared" si="3"/>
        <v>ISDHT</v>
      </c>
      <c r="G82" s="26">
        <f>BY_Demands_Drivers!$F$54*$M$42</f>
        <v>1.937652461566121</v>
      </c>
      <c r="H82" s="26">
        <f>BY_Demands_Drivers!$G$54*$M$42</f>
        <v>7.7506098462644939</v>
      </c>
      <c r="I82" s="26">
        <f>BY_Demands_Drivers!$H$54*$M$42</f>
        <v>25.189482000359593</v>
      </c>
      <c r="J82" s="26">
        <f>BY_Demands_Drivers!$I$54*$M$42</f>
        <v>16.276280677155391</v>
      </c>
    </row>
    <row r="83" spans="3:10">
      <c r="C83" s="206" t="str">
        <f t="shared" si="4"/>
        <v>Demand</v>
      </c>
      <c r="D83" s="23">
        <f>$L$43</f>
        <v>2050</v>
      </c>
      <c r="E83" s="23" t="s">
        <v>3</v>
      </c>
      <c r="F83" s="23" t="str">
        <f t="shared" si="3"/>
        <v>ISDHT</v>
      </c>
      <c r="G83" s="44">
        <f>BY_Demands_Drivers!$F$54*$M$43</f>
        <v>1.937652461566121</v>
      </c>
      <c r="H83" s="44">
        <f>BY_Demands_Drivers!$G$54*$M$43</f>
        <v>7.7506098462644939</v>
      </c>
      <c r="I83" s="44">
        <f>BY_Demands_Drivers!$H$54*$M$43</f>
        <v>25.189482000359593</v>
      </c>
      <c r="J83" s="44">
        <f>BY_Demands_Drivers!$I$54*$M$43</f>
        <v>16.276280677155391</v>
      </c>
    </row>
    <row r="84" spans="3:10">
      <c r="C84" s="206" t="str">
        <f t="shared" si="4"/>
        <v>Demand</v>
      </c>
      <c r="D84">
        <f>$L$4</f>
        <v>2011</v>
      </c>
      <c r="E84" t="s">
        <v>3</v>
      </c>
      <c r="F84" t="str">
        <f>BY_Demands_Drivers!$J$55</f>
        <v>ISDRH</v>
      </c>
      <c r="G84" s="26">
        <f>BY_Demands_Drivers!$F$55*$M$4</f>
        <v>2.9033495833333312E-2</v>
      </c>
      <c r="H84" s="26">
        <f>BY_Demands_Drivers!$G$55*$M$4</f>
        <v>0.1161339833333328</v>
      </c>
      <c r="I84" s="26">
        <f>BY_Demands_Drivers!$H$55*$M$4</f>
        <v>0.37743544583333383</v>
      </c>
      <c r="J84" s="26">
        <f>BY_Demands_Drivers!$I$55*$M$4</f>
        <v>0.24388136500000024</v>
      </c>
    </row>
    <row r="85" spans="3:10">
      <c r="C85" s="206" t="str">
        <f t="shared" si="4"/>
        <v>Demand</v>
      </c>
      <c r="D85">
        <f>$L$5</f>
        <v>2012</v>
      </c>
      <c r="E85" t="s">
        <v>3</v>
      </c>
      <c r="F85" t="str">
        <f>$F$84</f>
        <v>ISDRH</v>
      </c>
      <c r="G85" s="26">
        <f>BY_Demands_Drivers!$F$55*$M$5</f>
        <v>2.5005838777036823E-2</v>
      </c>
      <c r="H85" s="26">
        <f>BY_Demands_Drivers!$G$55*$M$5</f>
        <v>0.10002335510814692</v>
      </c>
      <c r="I85" s="26">
        <f>BY_Demands_Drivers!$H$55*$M$5</f>
        <v>0.32507590410147941</v>
      </c>
      <c r="J85" s="26">
        <f>BY_Demands_Drivers!$I$55*$M$5</f>
        <v>0.21004904572710967</v>
      </c>
    </row>
    <row r="86" spans="3:10">
      <c r="C86" s="206" t="str">
        <f t="shared" si="4"/>
        <v>Demand</v>
      </c>
      <c r="D86">
        <f>$L$6</f>
        <v>2013</v>
      </c>
      <c r="E86" t="s">
        <v>3</v>
      </c>
      <c r="F86" t="str">
        <f t="shared" ref="F86:F123" si="5">$F$84</f>
        <v>ISDRH</v>
      </c>
      <c r="G86" s="26">
        <f>BY_Demands_Drivers!$F$55*$M$6</f>
        <v>2.6815126540339788E-2</v>
      </c>
      <c r="H86" s="26">
        <f>BY_Demands_Drivers!$G$55*$M$6</f>
        <v>0.10726050616135875</v>
      </c>
      <c r="I86" s="26">
        <f>BY_Demands_Drivers!$H$55*$M$6</f>
        <v>0.34859664502441795</v>
      </c>
      <c r="J86" s="26">
        <f>BY_Demands_Drivers!$I$55*$M$6</f>
        <v>0.2252470629388546</v>
      </c>
    </row>
    <row r="87" spans="3:10">
      <c r="C87" s="206" t="str">
        <f t="shared" si="4"/>
        <v>Demand</v>
      </c>
      <c r="D87">
        <f>$L$7</f>
        <v>2014</v>
      </c>
      <c r="E87" t="s">
        <v>3</v>
      </c>
      <c r="F87" t="str">
        <f t="shared" si="5"/>
        <v>ISDRH</v>
      </c>
      <c r="G87" s="26">
        <f>BY_Demands_Drivers!$F$55*$M$7</f>
        <v>2.6815606125285701E-2</v>
      </c>
      <c r="H87" s="26">
        <f>BY_Demands_Drivers!$G$55*$M$7</f>
        <v>0.1072624245011424</v>
      </c>
      <c r="I87" s="26">
        <f>BY_Demands_Drivers!$H$55*$M$7</f>
        <v>0.34860287962871483</v>
      </c>
      <c r="J87" s="26">
        <f>BY_Demands_Drivers!$I$55*$M$7</f>
        <v>0.22525109145240027</v>
      </c>
    </row>
    <row r="88" spans="3:10">
      <c r="C88" s="206" t="str">
        <f t="shared" si="4"/>
        <v>Demand</v>
      </c>
      <c r="D88">
        <f>$L$8</f>
        <v>2015</v>
      </c>
      <c r="E88" t="s">
        <v>3</v>
      </c>
      <c r="F88" t="str">
        <f t="shared" si="5"/>
        <v>ISDRH</v>
      </c>
      <c r="G88" s="26">
        <f>BY_Demands_Drivers!$F$55*$M$8</f>
        <v>2.4533515853382214E-2</v>
      </c>
      <c r="H88" s="26">
        <f>BY_Demands_Drivers!$G$55*$M$8</f>
        <v>9.8134063413528483E-2</v>
      </c>
      <c r="I88" s="26">
        <f>BY_Demands_Drivers!$H$55*$M$8</f>
        <v>0.31893570609396943</v>
      </c>
      <c r="J88" s="26">
        <f>BY_Demands_Drivers!$I$55*$M$8</f>
        <v>0.20608153316841094</v>
      </c>
    </row>
    <row r="89" spans="3:10">
      <c r="C89" s="206" t="str">
        <f t="shared" si="4"/>
        <v>\I:</v>
      </c>
      <c r="D89">
        <f>$L$9</f>
        <v>2016</v>
      </c>
      <c r="E89" t="s">
        <v>3</v>
      </c>
      <c r="F89" t="str">
        <f t="shared" si="5"/>
        <v>ISDRH</v>
      </c>
      <c r="G89" s="26">
        <f>BY_Demands_Drivers!$F$55*$M$9</f>
        <v>0</v>
      </c>
      <c r="H89" s="26">
        <f>BY_Demands_Drivers!$G$55*$M$9</f>
        <v>0</v>
      </c>
      <c r="I89" s="26">
        <f>BY_Demands_Drivers!$H$55*$M$9</f>
        <v>0</v>
      </c>
      <c r="J89" s="26">
        <f>BY_Demands_Drivers!$I$55*$M$9</f>
        <v>0</v>
      </c>
    </row>
    <row r="90" spans="3:10">
      <c r="C90" s="206" t="str">
        <f t="shared" si="4"/>
        <v>\I:</v>
      </c>
      <c r="D90">
        <f>$L$10</f>
        <v>2017</v>
      </c>
      <c r="E90" t="s">
        <v>3</v>
      </c>
      <c r="F90" t="str">
        <f t="shared" si="5"/>
        <v>ISDRH</v>
      </c>
      <c r="G90" s="26">
        <f>BY_Demands_Drivers!$F$55*$M$10</f>
        <v>0</v>
      </c>
      <c r="H90" s="26">
        <f>BY_Demands_Drivers!$G$55*$M$10</f>
        <v>0</v>
      </c>
      <c r="I90" s="26">
        <f>BY_Demands_Drivers!$H$55*$M$10</f>
        <v>0</v>
      </c>
      <c r="J90" s="26">
        <f>BY_Demands_Drivers!$I$55*$M$10</f>
        <v>0</v>
      </c>
    </row>
    <row r="91" spans="3:10">
      <c r="C91" s="206" t="str">
        <f t="shared" si="4"/>
        <v>Demand</v>
      </c>
      <c r="D91">
        <f>$L$11</f>
        <v>2018</v>
      </c>
      <c r="E91" t="s">
        <v>3</v>
      </c>
      <c r="F91" t="str">
        <f t="shared" si="5"/>
        <v>ISDRH</v>
      </c>
      <c r="G91" s="26">
        <f>BY_Demands_Drivers!$F$55*$M$11</f>
        <v>2.5687099792674081E-2</v>
      </c>
      <c r="H91" s="26">
        <f>BY_Demands_Drivers!$G$55*$M$11</f>
        <v>0.10274839917069593</v>
      </c>
      <c r="I91" s="26">
        <f>BY_Demands_Drivers!$H$55*$M$11</f>
        <v>0.33393229730476376</v>
      </c>
      <c r="J91" s="26">
        <f>BY_Demands_Drivers!$I$55*$M$11</f>
        <v>0.21577163825846266</v>
      </c>
    </row>
    <row r="92" spans="3:10">
      <c r="C92" s="206" t="str">
        <f t="shared" si="4"/>
        <v>Demand</v>
      </c>
      <c r="D92">
        <f>$L$12</f>
        <v>2019</v>
      </c>
      <c r="E92" t="s">
        <v>3</v>
      </c>
      <c r="F92" t="str">
        <f t="shared" si="5"/>
        <v>ISDRH</v>
      </c>
      <c r="G92" s="43">
        <f>BY_Demands_Drivers!$F$55*$M$12</f>
        <v>2.5527886280239182E-2</v>
      </c>
      <c r="H92" s="43">
        <f>BY_Demands_Drivers!$G$55*$M$12</f>
        <v>0.10211154512095634</v>
      </c>
      <c r="I92" s="43">
        <f>BY_Demands_Drivers!$H$55*$M$12</f>
        <v>0.33186252164311009</v>
      </c>
      <c r="J92" s="43">
        <f>BY_Demands_Drivers!$I$55*$M$12</f>
        <v>0.21443424475400949</v>
      </c>
    </row>
    <row r="93" spans="3:10">
      <c r="C93" s="206" t="str">
        <f t="shared" si="4"/>
        <v>Demand</v>
      </c>
      <c r="D93">
        <f>$L$13</f>
        <v>2020</v>
      </c>
      <c r="E93" t="s">
        <v>3</v>
      </c>
      <c r="F93" t="str">
        <f t="shared" si="5"/>
        <v>ISDRH</v>
      </c>
      <c r="G93" s="43">
        <f>BY_Demands_Drivers!$F$55*$M$13</f>
        <v>2.5778923507634329E-2</v>
      </c>
      <c r="H93" s="43">
        <f>BY_Demands_Drivers!$G$55*$M$13</f>
        <v>0.10311569403053691</v>
      </c>
      <c r="I93" s="43">
        <f>BY_Demands_Drivers!$H$55*$M$13</f>
        <v>0.33512600559924693</v>
      </c>
      <c r="J93" s="43">
        <f>BY_Demands_Drivers!$I$55*$M$13</f>
        <v>0.21654295746412872</v>
      </c>
    </row>
    <row r="94" spans="3:10">
      <c r="C94" s="206" t="str">
        <f t="shared" si="4"/>
        <v>Demand</v>
      </c>
      <c r="D94">
        <f>$L$14</f>
        <v>2021</v>
      </c>
      <c r="E94" t="s">
        <v>3</v>
      </c>
      <c r="F94" t="str">
        <f t="shared" si="5"/>
        <v>ISDRH</v>
      </c>
      <c r="G94" s="43">
        <f>BY_Demands_Drivers!$F$55*$M$14</f>
        <v>2.5801536598430496E-2</v>
      </c>
      <c r="H94" s="43">
        <f>BY_Demands_Drivers!$G$55*$M$14</f>
        <v>0.10320614639372158</v>
      </c>
      <c r="I94" s="43">
        <f>BY_Demands_Drivers!$H$55*$M$14</f>
        <v>0.33541997577959709</v>
      </c>
      <c r="J94" s="43">
        <f>BY_Demands_Drivers!$I$55*$M$14</f>
        <v>0.21673290742681653</v>
      </c>
    </row>
    <row r="95" spans="3:10">
      <c r="C95" s="206" t="str">
        <f t="shared" si="4"/>
        <v>Demand</v>
      </c>
      <c r="D95">
        <f>$L$15</f>
        <v>2022</v>
      </c>
      <c r="E95" t="s">
        <v>3</v>
      </c>
      <c r="F95" t="str">
        <f t="shared" si="5"/>
        <v>ISDRH</v>
      </c>
      <c r="G95" s="43">
        <f>BY_Demands_Drivers!$F$55*$M$15</f>
        <v>2.5824149689226673E-2</v>
      </c>
      <c r="H95" s="43">
        <f>BY_Demands_Drivers!$G$55*$M$15</f>
        <v>0.1032965987569063</v>
      </c>
      <c r="I95" s="43">
        <f>BY_Demands_Drivers!$H$55*$M$15</f>
        <v>0.33571394595994741</v>
      </c>
      <c r="J95" s="43">
        <f>BY_Demands_Drivers!$I$55*$M$15</f>
        <v>0.21692285738950443</v>
      </c>
    </row>
    <row r="96" spans="3:10">
      <c r="C96" s="206" t="str">
        <f t="shared" si="4"/>
        <v>Demand</v>
      </c>
      <c r="D96">
        <f>$L$16</f>
        <v>2023</v>
      </c>
      <c r="E96" t="s">
        <v>3</v>
      </c>
      <c r="F96" t="str">
        <f t="shared" si="5"/>
        <v>ISDRH</v>
      </c>
      <c r="G96" s="43">
        <f>BY_Demands_Drivers!$F$55*$M$16</f>
        <v>2.5846762780022844E-2</v>
      </c>
      <c r="H96" s="43">
        <f>BY_Demands_Drivers!$G$55*$M$16</f>
        <v>0.10338705112009097</v>
      </c>
      <c r="I96" s="43">
        <f>BY_Demands_Drivers!$H$55*$M$16</f>
        <v>0.33600791614029762</v>
      </c>
      <c r="J96" s="43">
        <f>BY_Demands_Drivers!$I$55*$M$16</f>
        <v>0.21711280735219224</v>
      </c>
    </row>
    <row r="97" spans="3:10">
      <c r="C97" s="206" t="str">
        <f t="shared" si="4"/>
        <v>Demand</v>
      </c>
      <c r="D97">
        <f>$L$17</f>
        <v>2024</v>
      </c>
      <c r="E97" t="s">
        <v>3</v>
      </c>
      <c r="F97" t="str">
        <f t="shared" si="5"/>
        <v>ISDRH</v>
      </c>
      <c r="G97" s="26">
        <f>BY_Demands_Drivers!$F$55*$M$17</f>
        <v>2.5869375870819011E-2</v>
      </c>
      <c r="H97" s="26">
        <f>BY_Demands_Drivers!$G$55*$M$17</f>
        <v>0.10347750348327564</v>
      </c>
      <c r="I97" s="26">
        <f>BY_Demands_Drivers!$H$55*$M$17</f>
        <v>0.33630188632064784</v>
      </c>
      <c r="J97" s="26">
        <f>BY_Demands_Drivers!$I$55*$M$17</f>
        <v>0.21730275731488005</v>
      </c>
    </row>
    <row r="98" spans="3:10">
      <c r="C98" s="206" t="str">
        <f t="shared" si="4"/>
        <v>Demand</v>
      </c>
      <c r="D98">
        <f>$L$18</f>
        <v>2025</v>
      </c>
      <c r="E98" t="s">
        <v>3</v>
      </c>
      <c r="F98" t="str">
        <f t="shared" si="5"/>
        <v>ISDRH</v>
      </c>
      <c r="G98" s="26">
        <f>BY_Demands_Drivers!$F$55*$M$18</f>
        <v>2.5891988961615178E-2</v>
      </c>
      <c r="H98" s="26">
        <f>BY_Demands_Drivers!$G$55*$M$18</f>
        <v>0.10356795584646031</v>
      </c>
      <c r="I98" s="26">
        <f>BY_Demands_Drivers!$H$55*$M$18</f>
        <v>0.33659585650099799</v>
      </c>
      <c r="J98" s="26">
        <f>BY_Demands_Drivers!$I$55*$M$18</f>
        <v>0.21749270727756784</v>
      </c>
    </row>
    <row r="99" spans="3:10">
      <c r="C99" s="206" t="str">
        <f t="shared" si="4"/>
        <v>Demand</v>
      </c>
      <c r="D99">
        <f>$L$19</f>
        <v>2026</v>
      </c>
      <c r="E99" t="s">
        <v>3</v>
      </c>
      <c r="F99" t="str">
        <f t="shared" si="5"/>
        <v>ISDRH</v>
      </c>
      <c r="G99" s="26">
        <f>BY_Demands_Drivers!$F$55*$M$19</f>
        <v>2.5891988961615178E-2</v>
      </c>
      <c r="H99" s="26">
        <f>BY_Demands_Drivers!$G$55*$M$19</f>
        <v>0.10356795584646031</v>
      </c>
      <c r="I99" s="26">
        <f>BY_Demands_Drivers!$H$55*$M$19</f>
        <v>0.33659585650099799</v>
      </c>
      <c r="J99" s="26">
        <f>BY_Demands_Drivers!$I$55*$M$19</f>
        <v>0.21749270727756784</v>
      </c>
    </row>
    <row r="100" spans="3:10">
      <c r="C100" s="206" t="str">
        <f t="shared" si="4"/>
        <v>Demand</v>
      </c>
      <c r="D100">
        <f>$L$20</f>
        <v>2027</v>
      </c>
      <c r="E100" t="s">
        <v>3</v>
      </c>
      <c r="F100" t="str">
        <f t="shared" si="5"/>
        <v>ISDRH</v>
      </c>
      <c r="G100" s="26">
        <f>BY_Demands_Drivers!$F$55*$M$20</f>
        <v>2.5891988961615178E-2</v>
      </c>
      <c r="H100" s="26">
        <f>BY_Demands_Drivers!$G$55*$M$20</f>
        <v>0.10356795584646031</v>
      </c>
      <c r="I100" s="26">
        <f>BY_Demands_Drivers!$H$55*$M$20</f>
        <v>0.33659585650099799</v>
      </c>
      <c r="J100" s="26">
        <f>BY_Demands_Drivers!$I$55*$M$20</f>
        <v>0.21749270727756784</v>
      </c>
    </row>
    <row r="101" spans="3:10">
      <c r="C101" s="206" t="str">
        <f t="shared" si="4"/>
        <v>Demand</v>
      </c>
      <c r="D101">
        <f>$L$21</f>
        <v>2028</v>
      </c>
      <c r="E101" t="s">
        <v>3</v>
      </c>
      <c r="F101" t="str">
        <f t="shared" si="5"/>
        <v>ISDRH</v>
      </c>
      <c r="G101" s="26">
        <f>BY_Demands_Drivers!$F$55*$M$21</f>
        <v>2.5891988961615178E-2</v>
      </c>
      <c r="H101" s="26">
        <f>BY_Demands_Drivers!$G$55*$M$21</f>
        <v>0.10356795584646031</v>
      </c>
      <c r="I101" s="26">
        <f>BY_Demands_Drivers!$H$55*$M$21</f>
        <v>0.33659585650099799</v>
      </c>
      <c r="J101" s="26">
        <f>BY_Demands_Drivers!$I$55*$M$21</f>
        <v>0.21749270727756784</v>
      </c>
    </row>
    <row r="102" spans="3:10">
      <c r="C102" s="206" t="str">
        <f t="shared" si="4"/>
        <v>Demand</v>
      </c>
      <c r="D102">
        <f>$L$22</f>
        <v>2029</v>
      </c>
      <c r="E102" t="s">
        <v>3</v>
      </c>
      <c r="F102" t="str">
        <f t="shared" si="5"/>
        <v>ISDRH</v>
      </c>
      <c r="G102" s="26">
        <f>BY_Demands_Drivers!$F$55*$M$22</f>
        <v>2.5891988961615178E-2</v>
      </c>
      <c r="H102" s="26">
        <f>BY_Demands_Drivers!$G$55*$M$22</f>
        <v>0.10356795584646031</v>
      </c>
      <c r="I102" s="26">
        <f>BY_Demands_Drivers!$H$55*$M$22</f>
        <v>0.33659585650099799</v>
      </c>
      <c r="J102" s="26">
        <f>BY_Demands_Drivers!$I$55*$M$22</f>
        <v>0.21749270727756784</v>
      </c>
    </row>
    <row r="103" spans="3:10">
      <c r="C103" s="206" t="str">
        <f t="shared" si="4"/>
        <v>Demand</v>
      </c>
      <c r="D103">
        <f>$L$23</f>
        <v>2030</v>
      </c>
      <c r="E103" t="s">
        <v>3</v>
      </c>
      <c r="F103" t="str">
        <f t="shared" si="5"/>
        <v>ISDRH</v>
      </c>
      <c r="G103" s="26">
        <f>BY_Demands_Drivers!$F$55*$M$23</f>
        <v>2.5891988961615178E-2</v>
      </c>
      <c r="H103" s="26">
        <f>BY_Demands_Drivers!$G$55*$M$23</f>
        <v>0.10356795584646031</v>
      </c>
      <c r="I103" s="26">
        <f>BY_Demands_Drivers!$H$55*$M$23</f>
        <v>0.33659585650099799</v>
      </c>
      <c r="J103" s="26">
        <f>BY_Demands_Drivers!$I$55*$M$23</f>
        <v>0.21749270727756784</v>
      </c>
    </row>
    <row r="104" spans="3:10">
      <c r="C104" s="206" t="str">
        <f t="shared" si="4"/>
        <v>Demand</v>
      </c>
      <c r="D104">
        <f>$L$24</f>
        <v>2031</v>
      </c>
      <c r="E104" t="s">
        <v>3</v>
      </c>
      <c r="F104" t="str">
        <f t="shared" si="5"/>
        <v>ISDRH</v>
      </c>
      <c r="G104" s="26">
        <f>BY_Demands_Drivers!$F$55*$M$24</f>
        <v>2.5891988961615178E-2</v>
      </c>
      <c r="H104" s="26">
        <f>BY_Demands_Drivers!$G$55*$M$24</f>
        <v>0.10356795584646031</v>
      </c>
      <c r="I104" s="26">
        <f>BY_Demands_Drivers!$H$55*$M$24</f>
        <v>0.33659585650099799</v>
      </c>
      <c r="J104" s="26">
        <f>BY_Demands_Drivers!$I$55*$M$24</f>
        <v>0.21749270727756784</v>
      </c>
    </row>
    <row r="105" spans="3:10">
      <c r="C105" s="206" t="str">
        <f t="shared" si="4"/>
        <v>Demand</v>
      </c>
      <c r="D105">
        <f>$L$25</f>
        <v>2032</v>
      </c>
      <c r="E105" t="s">
        <v>3</v>
      </c>
      <c r="F105" t="str">
        <f t="shared" si="5"/>
        <v>ISDRH</v>
      </c>
      <c r="G105" s="26">
        <f>BY_Demands_Drivers!$F$55*$M$25</f>
        <v>2.5891988961615178E-2</v>
      </c>
      <c r="H105" s="26">
        <f>BY_Demands_Drivers!$G$55*$M$25</f>
        <v>0.10356795584646031</v>
      </c>
      <c r="I105" s="26">
        <f>BY_Demands_Drivers!$H$55*$M$25</f>
        <v>0.33659585650099799</v>
      </c>
      <c r="J105" s="26">
        <f>BY_Demands_Drivers!$I$55*$M$25</f>
        <v>0.21749270727756784</v>
      </c>
    </row>
    <row r="106" spans="3:10">
      <c r="C106" s="206" t="str">
        <f t="shared" si="4"/>
        <v>Demand</v>
      </c>
      <c r="D106">
        <f>$L$26</f>
        <v>2033</v>
      </c>
      <c r="E106" t="s">
        <v>3</v>
      </c>
      <c r="F106" t="str">
        <f t="shared" si="5"/>
        <v>ISDRH</v>
      </c>
      <c r="G106" s="26">
        <f>BY_Demands_Drivers!$F$55*$M$26</f>
        <v>2.5891988961615178E-2</v>
      </c>
      <c r="H106" s="26">
        <f>BY_Demands_Drivers!$G$55*$M$26</f>
        <v>0.10356795584646031</v>
      </c>
      <c r="I106" s="26">
        <f>BY_Demands_Drivers!$H$55*$M$26</f>
        <v>0.33659585650099799</v>
      </c>
      <c r="J106" s="26">
        <f>BY_Demands_Drivers!$I$55*$M$26</f>
        <v>0.21749270727756784</v>
      </c>
    </row>
    <row r="107" spans="3:10">
      <c r="C107" s="206" t="str">
        <f t="shared" si="4"/>
        <v>Demand</v>
      </c>
      <c r="D107">
        <f>$L$27</f>
        <v>2034</v>
      </c>
      <c r="E107" t="s">
        <v>3</v>
      </c>
      <c r="F107" t="str">
        <f t="shared" si="5"/>
        <v>ISDRH</v>
      </c>
      <c r="G107" s="26">
        <f>BY_Demands_Drivers!$F$55*$M$27</f>
        <v>2.5891988961615178E-2</v>
      </c>
      <c r="H107" s="26">
        <f>BY_Demands_Drivers!$G$55*$M$27</f>
        <v>0.10356795584646031</v>
      </c>
      <c r="I107" s="26">
        <f>BY_Demands_Drivers!$H$55*$M$27</f>
        <v>0.33659585650099799</v>
      </c>
      <c r="J107" s="26">
        <f>BY_Demands_Drivers!$I$55*$M$27</f>
        <v>0.21749270727756784</v>
      </c>
    </row>
    <row r="108" spans="3:10">
      <c r="C108" s="206" t="str">
        <f t="shared" si="4"/>
        <v>Demand</v>
      </c>
      <c r="D108">
        <f>$L$28</f>
        <v>2035</v>
      </c>
      <c r="E108" t="s">
        <v>3</v>
      </c>
      <c r="F108" t="str">
        <f t="shared" si="5"/>
        <v>ISDRH</v>
      </c>
      <c r="G108" s="26">
        <f>BY_Demands_Drivers!$F$55*$M$28</f>
        <v>2.5891988961615178E-2</v>
      </c>
      <c r="H108" s="26">
        <f>BY_Demands_Drivers!$G$55*$M$28</f>
        <v>0.10356795584646031</v>
      </c>
      <c r="I108" s="26">
        <f>BY_Demands_Drivers!$H$55*$M$28</f>
        <v>0.33659585650099799</v>
      </c>
      <c r="J108" s="26">
        <f>BY_Demands_Drivers!$I$55*$M$28</f>
        <v>0.21749270727756784</v>
      </c>
    </row>
    <row r="109" spans="3:10">
      <c r="C109" s="206" t="str">
        <f t="shared" si="4"/>
        <v>Demand</v>
      </c>
      <c r="D109">
        <f>$L$29</f>
        <v>2036</v>
      </c>
      <c r="E109" t="s">
        <v>3</v>
      </c>
      <c r="F109" t="str">
        <f t="shared" si="5"/>
        <v>ISDRH</v>
      </c>
      <c r="G109" s="26">
        <f>BY_Demands_Drivers!$F$55*$M$29</f>
        <v>2.6118119869576878E-2</v>
      </c>
      <c r="H109" s="26">
        <f>BY_Demands_Drivers!$G$55*$M$29</f>
        <v>0.10447247947830712</v>
      </c>
      <c r="I109" s="26">
        <f>BY_Demands_Drivers!$H$55*$M$29</f>
        <v>0.33953555830450011</v>
      </c>
      <c r="J109" s="26">
        <f>BY_Demands_Drivers!$I$55*$M$29</f>
        <v>0.21939220690444616</v>
      </c>
    </row>
    <row r="110" spans="3:10">
      <c r="C110" s="206" t="str">
        <f t="shared" si="4"/>
        <v>Demand</v>
      </c>
      <c r="D110">
        <f>$L$30</f>
        <v>2037</v>
      </c>
      <c r="E110" t="s">
        <v>3</v>
      </c>
      <c r="F110" t="str">
        <f t="shared" si="5"/>
        <v>ISDRH</v>
      </c>
      <c r="G110" s="26">
        <f>BY_Demands_Drivers!$F$55*$M$30</f>
        <v>2.6344250777538592E-2</v>
      </c>
      <c r="H110" s="26">
        <f>BY_Demands_Drivers!$G$55*$M$30</f>
        <v>0.10537700311015397</v>
      </c>
      <c r="I110" s="26">
        <f>BY_Demands_Drivers!$H$55*$M$30</f>
        <v>0.34247526010800239</v>
      </c>
      <c r="J110" s="26">
        <f>BY_Demands_Drivers!$I$55*$M$30</f>
        <v>0.22129170653132454</v>
      </c>
    </row>
    <row r="111" spans="3:10">
      <c r="C111" s="206" t="str">
        <f t="shared" si="4"/>
        <v>Demand</v>
      </c>
      <c r="D111">
        <f>$L$31</f>
        <v>2038</v>
      </c>
      <c r="E111" t="s">
        <v>3</v>
      </c>
      <c r="F111" t="str">
        <f t="shared" si="5"/>
        <v>ISDRH</v>
      </c>
      <c r="G111" s="26">
        <f>BY_Demands_Drivers!$F$55*$M$31</f>
        <v>2.6570381685500286E-2</v>
      </c>
      <c r="H111" s="26">
        <f>BY_Demands_Drivers!$G$55*$M$31</f>
        <v>0.10628152674200074</v>
      </c>
      <c r="I111" s="26">
        <f>BY_Demands_Drivers!$H$55*$M$31</f>
        <v>0.34541496191150439</v>
      </c>
      <c r="J111" s="26">
        <f>BY_Demands_Drivers!$I$55*$M$31</f>
        <v>0.22319120615820276</v>
      </c>
    </row>
    <row r="112" spans="3:10">
      <c r="C112" s="206" t="str">
        <f t="shared" si="4"/>
        <v>Demand</v>
      </c>
      <c r="D112">
        <f>$L$32</f>
        <v>2039</v>
      </c>
      <c r="E112" t="s">
        <v>3</v>
      </c>
      <c r="F112" t="str">
        <f t="shared" si="5"/>
        <v>ISDRH</v>
      </c>
      <c r="G112" s="26">
        <f>BY_Demands_Drivers!$F$55*$M$32</f>
        <v>2.6796512593461993E-2</v>
      </c>
      <c r="H112" s="26">
        <f>BY_Demands_Drivers!$G$55*$M$32</f>
        <v>0.10718605037384757</v>
      </c>
      <c r="I112" s="26">
        <f>BY_Demands_Drivers!$H$55*$M$32</f>
        <v>0.34835466371500662</v>
      </c>
      <c r="J112" s="26">
        <f>BY_Demands_Drivers!$I$55*$M$32</f>
        <v>0.22509070578508111</v>
      </c>
    </row>
    <row r="113" spans="3:10">
      <c r="C113" s="206" t="str">
        <f t="shared" si="4"/>
        <v>Demand</v>
      </c>
      <c r="D113">
        <f>$L$33</f>
        <v>2040</v>
      </c>
      <c r="E113" t="s">
        <v>3</v>
      </c>
      <c r="F113" t="str">
        <f t="shared" si="5"/>
        <v>ISDRH</v>
      </c>
      <c r="G113" s="26">
        <f>BY_Demands_Drivers!$F$55*$M$33</f>
        <v>2.7022643501423697E-2</v>
      </c>
      <c r="H113" s="26">
        <f>BY_Demands_Drivers!$G$55*$M$33</f>
        <v>0.10809057400569437</v>
      </c>
      <c r="I113" s="26">
        <f>BY_Demands_Drivers!$H$55*$M$33</f>
        <v>0.35129436551850879</v>
      </c>
      <c r="J113" s="26">
        <f>BY_Demands_Drivers!$I$55*$M$33</f>
        <v>0.22699020541195944</v>
      </c>
    </row>
    <row r="114" spans="3:10">
      <c r="C114" s="206" t="str">
        <f t="shared" si="4"/>
        <v>Demand</v>
      </c>
      <c r="D114">
        <f>$L$34</f>
        <v>2041</v>
      </c>
      <c r="E114" t="s">
        <v>3</v>
      </c>
      <c r="F114" t="str">
        <f t="shared" si="5"/>
        <v>ISDRH</v>
      </c>
      <c r="G114" s="26">
        <f>BY_Demands_Drivers!$F$55*$M$34</f>
        <v>2.7045256592219871E-2</v>
      </c>
      <c r="H114" s="26">
        <f>BY_Demands_Drivers!$G$55*$M$34</f>
        <v>0.10818102636887908</v>
      </c>
      <c r="I114" s="26">
        <f>BY_Demands_Drivers!$H$55*$M$34</f>
        <v>0.35158833569885906</v>
      </c>
      <c r="J114" s="26">
        <f>BY_Demands_Drivers!$I$55*$M$34</f>
        <v>0.22718015537464731</v>
      </c>
    </row>
    <row r="115" spans="3:10">
      <c r="C115" s="206" t="str">
        <f t="shared" si="4"/>
        <v>Demand</v>
      </c>
      <c r="D115">
        <f>$L$35</f>
        <v>2042</v>
      </c>
      <c r="E115" t="s">
        <v>3</v>
      </c>
      <c r="F115" t="str">
        <f t="shared" si="5"/>
        <v>ISDRH</v>
      </c>
      <c r="G115" s="26">
        <f>BY_Demands_Drivers!$F$55*$M$35</f>
        <v>2.7067869683016041E-2</v>
      </c>
      <c r="H115" s="26">
        <f>BY_Demands_Drivers!$G$55*$M$35</f>
        <v>0.10827147873206375</v>
      </c>
      <c r="I115" s="26">
        <f>BY_Demands_Drivers!$H$55*$M$35</f>
        <v>0.35188230587920927</v>
      </c>
      <c r="J115" s="26">
        <f>BY_Demands_Drivers!$I$55*$M$35</f>
        <v>0.22737010533733512</v>
      </c>
    </row>
    <row r="116" spans="3:10">
      <c r="C116" s="206" t="str">
        <f t="shared" si="4"/>
        <v>Demand</v>
      </c>
      <c r="D116">
        <f>$L$36</f>
        <v>2043</v>
      </c>
      <c r="E116" t="s">
        <v>3</v>
      </c>
      <c r="F116" t="str">
        <f t="shared" si="5"/>
        <v>ISDRH</v>
      </c>
      <c r="G116" s="26">
        <f>BY_Demands_Drivers!$F$55*$M$36</f>
        <v>2.7090482773812211E-2</v>
      </c>
      <c r="H116" s="26">
        <f>BY_Demands_Drivers!$G$55*$M$36</f>
        <v>0.10836193109524843</v>
      </c>
      <c r="I116" s="26">
        <f>BY_Demands_Drivers!$H$55*$M$36</f>
        <v>0.35217627605955948</v>
      </c>
      <c r="J116" s="26">
        <f>BY_Demands_Drivers!$I$55*$M$36</f>
        <v>0.22756005530002296</v>
      </c>
    </row>
    <row r="117" spans="3:10">
      <c r="C117" s="206" t="str">
        <f t="shared" si="4"/>
        <v>Demand</v>
      </c>
      <c r="D117">
        <f>$L$37</f>
        <v>2044</v>
      </c>
      <c r="E117" t="s">
        <v>3</v>
      </c>
      <c r="F117" t="str">
        <f t="shared" si="5"/>
        <v>ISDRH</v>
      </c>
      <c r="G117" s="26">
        <f>BY_Demands_Drivers!$F$55*$M$37</f>
        <v>2.7113095864608382E-2</v>
      </c>
      <c r="H117" s="26">
        <f>BY_Demands_Drivers!$G$55*$M$37</f>
        <v>0.10845238345843311</v>
      </c>
      <c r="I117" s="26">
        <f>BY_Demands_Drivers!$H$55*$M$37</f>
        <v>0.35247024623990969</v>
      </c>
      <c r="J117" s="26">
        <f>BY_Demands_Drivers!$I$55*$M$37</f>
        <v>0.22775000526271078</v>
      </c>
    </row>
    <row r="118" spans="3:10">
      <c r="C118" s="206" t="str">
        <f t="shared" si="4"/>
        <v>Demand</v>
      </c>
      <c r="D118">
        <f>$L$38</f>
        <v>2045</v>
      </c>
      <c r="E118" t="s">
        <v>3</v>
      </c>
      <c r="F118" t="str">
        <f t="shared" si="5"/>
        <v>ISDRH</v>
      </c>
      <c r="G118" s="26">
        <f>BY_Demands_Drivers!$F$55*$M$38</f>
        <v>2.7135708955404556E-2</v>
      </c>
      <c r="H118" s="26">
        <f>BY_Demands_Drivers!$G$55*$M$38</f>
        <v>0.10854283582161782</v>
      </c>
      <c r="I118" s="26">
        <f>BY_Demands_Drivers!$H$55*$M$38</f>
        <v>0.35276421642025996</v>
      </c>
      <c r="J118" s="26">
        <f>BY_Demands_Drivers!$I$55*$M$38</f>
        <v>0.22793995522539864</v>
      </c>
    </row>
    <row r="119" spans="3:10">
      <c r="C119" s="206" t="str">
        <f t="shared" si="4"/>
        <v>Demand</v>
      </c>
      <c r="D119">
        <f>$L$39</f>
        <v>2046</v>
      </c>
      <c r="E119" t="s">
        <v>3</v>
      </c>
      <c r="F119" t="str">
        <f t="shared" si="5"/>
        <v>ISDRH</v>
      </c>
      <c r="G119" s="26">
        <f>BY_Demands_Drivers!$F$55*$M$39</f>
        <v>2.7135708955404556E-2</v>
      </c>
      <c r="H119" s="26">
        <f>BY_Demands_Drivers!$G$55*$M$39</f>
        <v>0.10854283582161782</v>
      </c>
      <c r="I119" s="26">
        <f>BY_Demands_Drivers!$H$55*$M$39</f>
        <v>0.35276421642025996</v>
      </c>
      <c r="J119" s="26">
        <f>BY_Demands_Drivers!$I$55*$M$39</f>
        <v>0.22793995522539864</v>
      </c>
    </row>
    <row r="120" spans="3:10">
      <c r="C120" s="206" t="str">
        <f t="shared" si="4"/>
        <v>Demand</v>
      </c>
      <c r="D120">
        <f>$L$40</f>
        <v>2047</v>
      </c>
      <c r="E120" t="s">
        <v>3</v>
      </c>
      <c r="F120" t="str">
        <f t="shared" si="5"/>
        <v>ISDRH</v>
      </c>
      <c r="G120" s="26">
        <f>BY_Demands_Drivers!$F$55*$M$40</f>
        <v>2.7135708955404556E-2</v>
      </c>
      <c r="H120" s="26">
        <f>BY_Demands_Drivers!$G$55*$M$40</f>
        <v>0.10854283582161782</v>
      </c>
      <c r="I120" s="26">
        <f>BY_Demands_Drivers!$H$55*$M$40</f>
        <v>0.35276421642025996</v>
      </c>
      <c r="J120" s="26">
        <f>BY_Demands_Drivers!$I$55*$M$40</f>
        <v>0.22793995522539864</v>
      </c>
    </row>
    <row r="121" spans="3:10">
      <c r="C121" s="206" t="str">
        <f t="shared" si="4"/>
        <v>Demand</v>
      </c>
      <c r="D121">
        <f>$L$41</f>
        <v>2048</v>
      </c>
      <c r="E121" t="s">
        <v>3</v>
      </c>
      <c r="F121" t="str">
        <f t="shared" si="5"/>
        <v>ISDRH</v>
      </c>
      <c r="G121" s="26">
        <f>BY_Demands_Drivers!$F$55*$M$41</f>
        <v>2.7135708955404556E-2</v>
      </c>
      <c r="H121" s="26">
        <f>BY_Demands_Drivers!$G$55*$M$41</f>
        <v>0.10854283582161782</v>
      </c>
      <c r="I121" s="26">
        <f>BY_Demands_Drivers!$H$55*$M$41</f>
        <v>0.35276421642025996</v>
      </c>
      <c r="J121" s="26">
        <f>BY_Demands_Drivers!$I$55*$M$41</f>
        <v>0.22793995522539864</v>
      </c>
    </row>
    <row r="122" spans="3:10">
      <c r="C122" s="206" t="str">
        <f t="shared" si="4"/>
        <v>Demand</v>
      </c>
      <c r="D122">
        <f>$L$42</f>
        <v>2049</v>
      </c>
      <c r="E122" t="s">
        <v>3</v>
      </c>
      <c r="F122" t="str">
        <f t="shared" si="5"/>
        <v>ISDRH</v>
      </c>
      <c r="G122" s="26">
        <f>BY_Demands_Drivers!$F$55*$M$42</f>
        <v>2.7135708955404556E-2</v>
      </c>
      <c r="H122" s="26">
        <f>BY_Demands_Drivers!$G$55*$M$42</f>
        <v>0.10854283582161782</v>
      </c>
      <c r="I122" s="26">
        <f>BY_Demands_Drivers!$H$55*$M$42</f>
        <v>0.35276421642025996</v>
      </c>
      <c r="J122" s="26">
        <f>BY_Demands_Drivers!$I$55*$M$42</f>
        <v>0.22793995522539864</v>
      </c>
    </row>
    <row r="123" spans="3:10">
      <c r="C123" s="206" t="str">
        <f t="shared" si="4"/>
        <v>Demand</v>
      </c>
      <c r="D123" s="23">
        <f>$L$43</f>
        <v>2050</v>
      </c>
      <c r="E123" s="23" t="s">
        <v>3</v>
      </c>
      <c r="F123" s="23" t="str">
        <f t="shared" si="5"/>
        <v>ISDRH</v>
      </c>
      <c r="G123" s="44">
        <f>BY_Demands_Drivers!$F$55*$M$43</f>
        <v>2.7135708955404556E-2</v>
      </c>
      <c r="H123" s="44">
        <f>BY_Demands_Drivers!$G$55*$M$43</f>
        <v>0.10854283582161782</v>
      </c>
      <c r="I123" s="44">
        <f>BY_Demands_Drivers!$H$55*$M$43</f>
        <v>0.35276421642025996</v>
      </c>
      <c r="J123" s="44">
        <f>BY_Demands_Drivers!$I$55*$M$43</f>
        <v>0.22793995522539864</v>
      </c>
    </row>
    <row r="124" spans="3:10">
      <c r="C124" s="206" t="str">
        <f t="shared" si="4"/>
        <v>Demand</v>
      </c>
      <c r="D124">
        <f>$L$4</f>
        <v>2011</v>
      </c>
      <c r="E124" t="s">
        <v>3</v>
      </c>
      <c r="F124" t="str">
        <f>BY_Demands_Drivers!$J$56</f>
        <v>ISDLA</v>
      </c>
      <c r="G124" s="26">
        <f>BY_Demands_Drivers!$F$56*$M$4</f>
        <v>6.8579166666666705E-2</v>
      </c>
      <c r="H124" s="26">
        <f>BY_Demands_Drivers!$G$56*$M$4</f>
        <v>0.27431666666666682</v>
      </c>
      <c r="I124" s="26">
        <f>BY_Demands_Drivers!$H$56*$M$4</f>
        <v>0.89152916666666604</v>
      </c>
      <c r="J124" s="26">
        <f>BY_Demands_Drivers!$I$56*$M$4</f>
        <v>0.57606499999999938</v>
      </c>
    </row>
    <row r="125" spans="3:10">
      <c r="C125" s="206" t="str">
        <f t="shared" si="4"/>
        <v>Demand</v>
      </c>
      <c r="D125">
        <f>$L$5</f>
        <v>2012</v>
      </c>
      <c r="E125" t="s">
        <v>3</v>
      </c>
      <c r="F125" t="str">
        <f>$F$124</f>
        <v>ISDLA</v>
      </c>
      <c r="G125" s="26">
        <f>BY_Demands_Drivers!$F$56*$M$5</f>
        <v>5.9065556382685236E-2</v>
      </c>
      <c r="H125" s="26">
        <f>BY_Demands_Drivers!$G$56*$M$5</f>
        <v>0.23626222553074094</v>
      </c>
      <c r="I125" s="26">
        <f>BY_Demands_Drivers!$H$56*$M$5</f>
        <v>0.76785223297490701</v>
      </c>
      <c r="J125" s="26">
        <f>BY_Demands_Drivers!$I$56*$M$5</f>
        <v>0.49615067361455517</v>
      </c>
    </row>
    <row r="126" spans="3:10">
      <c r="C126" s="206" t="str">
        <f t="shared" si="4"/>
        <v>Demand</v>
      </c>
      <c r="D126">
        <f>$L$6</f>
        <v>2013</v>
      </c>
      <c r="E126" t="s">
        <v>3</v>
      </c>
      <c r="F126" t="str">
        <f t="shared" ref="F126:F163" si="6">$F$124</f>
        <v>ISDLA</v>
      </c>
      <c r="G126" s="26">
        <f>BY_Demands_Drivers!$F$56*$M$6</f>
        <v>6.3339221799340276E-2</v>
      </c>
      <c r="H126" s="26">
        <f>BY_Demands_Drivers!$G$56*$M$6</f>
        <v>0.2533568871973611</v>
      </c>
      <c r="I126" s="26">
        <f>BY_Demands_Drivers!$H$56*$M$6</f>
        <v>0.8234098833914224</v>
      </c>
      <c r="J126" s="26">
        <f>BY_Demands_Drivers!$I$56*$M$6</f>
        <v>0.53204946311445744</v>
      </c>
    </row>
    <row r="127" spans="3:10">
      <c r="C127" s="206" t="str">
        <f t="shared" si="4"/>
        <v>Demand</v>
      </c>
      <c r="D127">
        <f>$L$7</f>
        <v>2014</v>
      </c>
      <c r="E127" t="s">
        <v>3</v>
      </c>
      <c r="F127" t="str">
        <f t="shared" si="6"/>
        <v>ISDLA</v>
      </c>
      <c r="G127" s="26">
        <f>BY_Demands_Drivers!$F$56*$M$7</f>
        <v>6.3340354612836977E-2</v>
      </c>
      <c r="H127" s="26">
        <f>BY_Demands_Drivers!$G$56*$M$7</f>
        <v>0.25336141845134791</v>
      </c>
      <c r="I127" s="26">
        <f>BY_Demands_Drivers!$H$56*$M$7</f>
        <v>0.82342460996687961</v>
      </c>
      <c r="J127" s="26">
        <f>BY_Demands_Drivers!$I$56*$M$7</f>
        <v>0.5320589787478297</v>
      </c>
    </row>
    <row r="128" spans="3:10">
      <c r="C128" s="206" t="str">
        <f t="shared" si="4"/>
        <v>Demand</v>
      </c>
      <c r="D128">
        <f>$L$8</f>
        <v>2015</v>
      </c>
      <c r="E128" t="s">
        <v>3</v>
      </c>
      <c r="F128" t="str">
        <f t="shared" si="6"/>
        <v>ISDLA</v>
      </c>
      <c r="G128" s="26">
        <f>BY_Demands_Drivers!$F$56*$M$8</f>
        <v>5.794989629518698E-2</v>
      </c>
      <c r="H128" s="26">
        <f>BY_Demands_Drivers!$G$56*$M$8</f>
        <v>0.23179958518074792</v>
      </c>
      <c r="I128" s="26">
        <f>BY_Demands_Drivers!$H$56*$M$8</f>
        <v>0.75334865183742972</v>
      </c>
      <c r="J128" s="26">
        <f>BY_Demands_Drivers!$I$56*$M$8</f>
        <v>0.48677912887956987</v>
      </c>
    </row>
    <row r="129" spans="3:10">
      <c r="C129" s="206" t="str">
        <f t="shared" si="4"/>
        <v>\I:</v>
      </c>
      <c r="D129">
        <f>$L$9</f>
        <v>2016</v>
      </c>
      <c r="E129" t="s">
        <v>3</v>
      </c>
      <c r="F129" t="str">
        <f t="shared" si="6"/>
        <v>ISDLA</v>
      </c>
      <c r="G129" s="26">
        <f>BY_Demands_Drivers!$F$56*$M$9</f>
        <v>0</v>
      </c>
      <c r="H129" s="26">
        <f>BY_Demands_Drivers!$G$56*$M$9</f>
        <v>0</v>
      </c>
      <c r="I129" s="26">
        <f>BY_Demands_Drivers!$H$56*$M$9</f>
        <v>0</v>
      </c>
      <c r="J129" s="26">
        <f>BY_Demands_Drivers!$I$56*$M$9</f>
        <v>0</v>
      </c>
    </row>
    <row r="130" spans="3:10">
      <c r="C130" s="206" t="str">
        <f t="shared" si="4"/>
        <v>\I:</v>
      </c>
      <c r="D130">
        <f>$L$10</f>
        <v>2017</v>
      </c>
      <c r="E130" t="s">
        <v>3</v>
      </c>
      <c r="F130" t="str">
        <f t="shared" si="6"/>
        <v>ISDLA</v>
      </c>
      <c r="G130" s="26">
        <f>BY_Demands_Drivers!$F$56*$M$10</f>
        <v>0</v>
      </c>
      <c r="H130" s="26">
        <f>BY_Demands_Drivers!$G$56*$M$10</f>
        <v>0</v>
      </c>
      <c r="I130" s="26">
        <f>BY_Demands_Drivers!$H$56*$M$10</f>
        <v>0</v>
      </c>
      <c r="J130" s="26">
        <f>BY_Demands_Drivers!$I$56*$M$10</f>
        <v>0</v>
      </c>
    </row>
    <row r="131" spans="3:10">
      <c r="C131" s="206" t="str">
        <f t="shared" si="4"/>
        <v>Demand</v>
      </c>
      <c r="D131">
        <f>$L$11</f>
        <v>2018</v>
      </c>
      <c r="E131" t="s">
        <v>3</v>
      </c>
      <c r="F131" t="str">
        <f t="shared" si="6"/>
        <v>ISDLA</v>
      </c>
      <c r="G131" s="26">
        <f>BY_Demands_Drivers!$F$56*$M$11</f>
        <v>6.0674742992630107E-2</v>
      </c>
      <c r="H131" s="26">
        <f>BY_Demands_Drivers!$G$56*$M$11</f>
        <v>0.24269897197052043</v>
      </c>
      <c r="I131" s="26">
        <f>BY_Demands_Drivers!$H$56*$M$11</f>
        <v>0.78877165890419032</v>
      </c>
      <c r="J131" s="26">
        <f>BY_Demands_Drivers!$I$56*$M$11</f>
        <v>0.50966784113809205</v>
      </c>
    </row>
    <row r="132" spans="3:10">
      <c r="C132" s="206" t="str">
        <f t="shared" si="4"/>
        <v>Demand</v>
      </c>
      <c r="D132">
        <f>$L$12</f>
        <v>2019</v>
      </c>
      <c r="E132" t="s">
        <v>3</v>
      </c>
      <c r="F132" t="str">
        <f t="shared" si="6"/>
        <v>ISDLA</v>
      </c>
      <c r="G132" s="43">
        <f>BY_Demands_Drivers!$F$56*$M$12</f>
        <v>6.0298669437191338E-2</v>
      </c>
      <c r="H132" s="43">
        <f>BY_Demands_Drivers!$G$56*$M$12</f>
        <v>0.24119467774876535</v>
      </c>
      <c r="I132" s="43">
        <f>BY_Demands_Drivers!$H$56*$M$12</f>
        <v>0.78388270268348637</v>
      </c>
      <c r="J132" s="43">
        <f>BY_Demands_Drivers!$I$56*$M$12</f>
        <v>0.50650882327240643</v>
      </c>
    </row>
    <row r="133" spans="3:10">
      <c r="C133" s="206" t="str">
        <f t="shared" ref="C133:C196" si="7">IF(SUM(G133:J133)&gt;0,"Demand","\I:")</f>
        <v>Demand</v>
      </c>
      <c r="D133">
        <f>$L$13</f>
        <v>2020</v>
      </c>
      <c r="E133" t="s">
        <v>3</v>
      </c>
      <c r="F133" t="str">
        <f t="shared" si="6"/>
        <v>ISDLA</v>
      </c>
      <c r="G133" s="43">
        <f>BY_Demands_Drivers!$F$56*$M$13</f>
        <v>6.0891637089309343E-2</v>
      </c>
      <c r="H133" s="43">
        <f>BY_Demands_Drivers!$G$56*$M$13</f>
        <v>0.24356654835723737</v>
      </c>
      <c r="I133" s="43">
        <f>BY_Demands_Drivers!$H$56*$M$13</f>
        <v>0.79159128216102037</v>
      </c>
      <c r="J133" s="43">
        <f>BY_Demands_Drivers!$I$56*$M$13</f>
        <v>0.5114897515501976</v>
      </c>
    </row>
    <row r="134" spans="3:10">
      <c r="C134" s="206" t="str">
        <f t="shared" si="7"/>
        <v>Demand</v>
      </c>
      <c r="D134">
        <f>$L$14</f>
        <v>2021</v>
      </c>
      <c r="E134" t="s">
        <v>3</v>
      </c>
      <c r="F134" t="str">
        <f t="shared" si="6"/>
        <v>ISDLA</v>
      </c>
      <c r="G134" s="43">
        <f>BY_Demands_Drivers!$F$56*$M$14</f>
        <v>6.0945050806054342E-2</v>
      </c>
      <c r="H134" s="43">
        <f>BY_Demands_Drivers!$G$56*$M$14</f>
        <v>0.24378020322421737</v>
      </c>
      <c r="I134" s="43">
        <f>BY_Demands_Drivers!$H$56*$M$14</f>
        <v>0.79228566047870541</v>
      </c>
      <c r="J134" s="43">
        <f>BY_Demands_Drivers!$I$56*$M$14</f>
        <v>0.51193842677085566</v>
      </c>
    </row>
    <row r="135" spans="3:10">
      <c r="C135" s="206" t="str">
        <f t="shared" si="7"/>
        <v>Demand</v>
      </c>
      <c r="D135">
        <f>$L$15</f>
        <v>2022</v>
      </c>
      <c r="E135" t="s">
        <v>3</v>
      </c>
      <c r="F135" t="str">
        <f t="shared" si="6"/>
        <v>ISDLA</v>
      </c>
      <c r="G135" s="43">
        <f>BY_Demands_Drivers!$F$56*$M$15</f>
        <v>6.0998464522799369E-2</v>
      </c>
      <c r="H135" s="43">
        <f>BY_Demands_Drivers!$G$56*$M$15</f>
        <v>0.24399385809119747</v>
      </c>
      <c r="I135" s="43">
        <f>BY_Demands_Drivers!$H$56*$M$15</f>
        <v>0.79298003879639078</v>
      </c>
      <c r="J135" s="43">
        <f>BY_Demands_Drivers!$I$56*$M$15</f>
        <v>0.51238710199151383</v>
      </c>
    </row>
    <row r="136" spans="3:10">
      <c r="C136" s="206" t="str">
        <f t="shared" si="7"/>
        <v>Demand</v>
      </c>
      <c r="D136">
        <f>$L$16</f>
        <v>2023</v>
      </c>
      <c r="E136" t="s">
        <v>3</v>
      </c>
      <c r="F136" t="str">
        <f t="shared" si="6"/>
        <v>ISDLA</v>
      </c>
      <c r="G136" s="43">
        <f>BY_Demands_Drivers!$F$56*$M$16</f>
        <v>6.1051878239544374E-2</v>
      </c>
      <c r="H136" s="43">
        <f>BY_Demands_Drivers!$G$56*$M$16</f>
        <v>0.2442075129581775</v>
      </c>
      <c r="I136" s="43">
        <f>BY_Demands_Drivers!$H$56*$M$16</f>
        <v>0.79367441711407583</v>
      </c>
      <c r="J136" s="43">
        <f>BY_Demands_Drivers!$I$56*$M$16</f>
        <v>0.51283577721217188</v>
      </c>
    </row>
    <row r="137" spans="3:10">
      <c r="C137" s="206" t="str">
        <f t="shared" si="7"/>
        <v>Demand</v>
      </c>
      <c r="D137">
        <f>$L$17</f>
        <v>2024</v>
      </c>
      <c r="E137" t="s">
        <v>3</v>
      </c>
      <c r="F137" t="str">
        <f t="shared" si="6"/>
        <v>ISDLA</v>
      </c>
      <c r="G137" s="26">
        <f>BY_Demands_Drivers!$F$56*$M$17</f>
        <v>6.1105291956289373E-2</v>
      </c>
      <c r="H137" s="26">
        <f>BY_Demands_Drivers!$G$56*$M$17</f>
        <v>0.24442116782515749</v>
      </c>
      <c r="I137" s="26">
        <f>BY_Demands_Drivers!$H$56*$M$17</f>
        <v>0.79436879543176075</v>
      </c>
      <c r="J137" s="26">
        <f>BY_Demands_Drivers!$I$56*$M$17</f>
        <v>0.51328445243282994</v>
      </c>
    </row>
    <row r="138" spans="3:10">
      <c r="C138" s="206" t="str">
        <f t="shared" si="7"/>
        <v>Demand</v>
      </c>
      <c r="D138">
        <f>$L$18</f>
        <v>2025</v>
      </c>
      <c r="E138" t="s">
        <v>3</v>
      </c>
      <c r="F138" t="str">
        <f t="shared" si="6"/>
        <v>ISDLA</v>
      </c>
      <c r="G138" s="26">
        <f>BY_Demands_Drivers!$F$56*$M$18</f>
        <v>6.1158705673034372E-2</v>
      </c>
      <c r="H138" s="26">
        <f>BY_Demands_Drivers!$G$56*$M$18</f>
        <v>0.24463482269213749</v>
      </c>
      <c r="I138" s="26">
        <f>BY_Demands_Drivers!$H$56*$M$18</f>
        <v>0.7950631737494458</v>
      </c>
      <c r="J138" s="26">
        <f>BY_Demands_Drivers!$I$56*$M$18</f>
        <v>0.51373312765348789</v>
      </c>
    </row>
    <row r="139" spans="3:10">
      <c r="C139" s="206" t="str">
        <f t="shared" si="7"/>
        <v>Demand</v>
      </c>
      <c r="D139">
        <f>$L$19</f>
        <v>2026</v>
      </c>
      <c r="E139" t="s">
        <v>3</v>
      </c>
      <c r="F139" t="str">
        <f t="shared" si="6"/>
        <v>ISDLA</v>
      </c>
      <c r="G139" s="26">
        <f>BY_Demands_Drivers!$F$56*$M$19</f>
        <v>6.1158705673034372E-2</v>
      </c>
      <c r="H139" s="26">
        <f>BY_Demands_Drivers!$G$56*$M$19</f>
        <v>0.24463482269213749</v>
      </c>
      <c r="I139" s="26">
        <f>BY_Demands_Drivers!$H$56*$M$19</f>
        <v>0.7950631737494458</v>
      </c>
      <c r="J139" s="26">
        <f>BY_Demands_Drivers!$I$56*$M$19</f>
        <v>0.51373312765348789</v>
      </c>
    </row>
    <row r="140" spans="3:10">
      <c r="C140" s="206" t="str">
        <f t="shared" si="7"/>
        <v>Demand</v>
      </c>
      <c r="D140">
        <f>$L$20</f>
        <v>2027</v>
      </c>
      <c r="E140" t="s">
        <v>3</v>
      </c>
      <c r="F140" t="str">
        <f t="shared" si="6"/>
        <v>ISDLA</v>
      </c>
      <c r="G140" s="26">
        <f>BY_Demands_Drivers!$F$56*$M$20</f>
        <v>6.1158705673034372E-2</v>
      </c>
      <c r="H140" s="26">
        <f>BY_Demands_Drivers!$G$56*$M$20</f>
        <v>0.24463482269213749</v>
      </c>
      <c r="I140" s="26">
        <f>BY_Demands_Drivers!$H$56*$M$20</f>
        <v>0.7950631737494458</v>
      </c>
      <c r="J140" s="26">
        <f>BY_Demands_Drivers!$I$56*$M$20</f>
        <v>0.51373312765348789</v>
      </c>
    </row>
    <row r="141" spans="3:10">
      <c r="C141" s="206" t="str">
        <f t="shared" si="7"/>
        <v>Demand</v>
      </c>
      <c r="D141">
        <f>$L$21</f>
        <v>2028</v>
      </c>
      <c r="E141" t="s">
        <v>3</v>
      </c>
      <c r="F141" t="str">
        <f t="shared" si="6"/>
        <v>ISDLA</v>
      </c>
      <c r="G141" s="26">
        <f>BY_Demands_Drivers!$F$56*$M$21</f>
        <v>6.1158705673034372E-2</v>
      </c>
      <c r="H141" s="26">
        <f>BY_Demands_Drivers!$G$56*$M$21</f>
        <v>0.24463482269213749</v>
      </c>
      <c r="I141" s="26">
        <f>BY_Demands_Drivers!$H$56*$M$21</f>
        <v>0.7950631737494458</v>
      </c>
      <c r="J141" s="26">
        <f>BY_Demands_Drivers!$I$56*$M$21</f>
        <v>0.51373312765348789</v>
      </c>
    </row>
    <row r="142" spans="3:10">
      <c r="C142" s="206" t="str">
        <f t="shared" si="7"/>
        <v>Demand</v>
      </c>
      <c r="D142">
        <f>$L$22</f>
        <v>2029</v>
      </c>
      <c r="E142" t="s">
        <v>3</v>
      </c>
      <c r="F142" t="str">
        <f t="shared" si="6"/>
        <v>ISDLA</v>
      </c>
      <c r="G142" s="26">
        <f>BY_Demands_Drivers!$F$56*$M$22</f>
        <v>6.1158705673034372E-2</v>
      </c>
      <c r="H142" s="26">
        <f>BY_Demands_Drivers!$G$56*$M$22</f>
        <v>0.24463482269213749</v>
      </c>
      <c r="I142" s="26">
        <f>BY_Demands_Drivers!$H$56*$M$22</f>
        <v>0.7950631737494458</v>
      </c>
      <c r="J142" s="26">
        <f>BY_Demands_Drivers!$I$56*$M$22</f>
        <v>0.51373312765348789</v>
      </c>
    </row>
    <row r="143" spans="3:10">
      <c r="C143" s="206" t="str">
        <f t="shared" si="7"/>
        <v>Demand</v>
      </c>
      <c r="D143">
        <f>$L$23</f>
        <v>2030</v>
      </c>
      <c r="E143" t="s">
        <v>3</v>
      </c>
      <c r="F143" t="str">
        <f t="shared" si="6"/>
        <v>ISDLA</v>
      </c>
      <c r="G143" s="26">
        <f>BY_Demands_Drivers!$F$56*$M$23</f>
        <v>6.1158705673034372E-2</v>
      </c>
      <c r="H143" s="26">
        <f>BY_Demands_Drivers!$G$56*$M$23</f>
        <v>0.24463482269213749</v>
      </c>
      <c r="I143" s="26">
        <f>BY_Demands_Drivers!$H$56*$M$23</f>
        <v>0.7950631737494458</v>
      </c>
      <c r="J143" s="26">
        <f>BY_Demands_Drivers!$I$56*$M$23</f>
        <v>0.51373312765348789</v>
      </c>
    </row>
    <row r="144" spans="3:10">
      <c r="C144" s="206" t="str">
        <f t="shared" si="7"/>
        <v>Demand</v>
      </c>
      <c r="D144">
        <f>$L$24</f>
        <v>2031</v>
      </c>
      <c r="E144" t="s">
        <v>3</v>
      </c>
      <c r="F144" t="str">
        <f t="shared" si="6"/>
        <v>ISDLA</v>
      </c>
      <c r="G144" s="26">
        <f>BY_Demands_Drivers!$F$56*$M$24</f>
        <v>6.1158705673034372E-2</v>
      </c>
      <c r="H144" s="26">
        <f>BY_Demands_Drivers!$G$56*$M$24</f>
        <v>0.24463482269213749</v>
      </c>
      <c r="I144" s="26">
        <f>BY_Demands_Drivers!$H$56*$M$24</f>
        <v>0.7950631737494458</v>
      </c>
      <c r="J144" s="26">
        <f>BY_Demands_Drivers!$I$56*$M$24</f>
        <v>0.51373312765348789</v>
      </c>
    </row>
    <row r="145" spans="3:10">
      <c r="C145" s="206" t="str">
        <f t="shared" si="7"/>
        <v>Demand</v>
      </c>
      <c r="D145">
        <f>$L$25</f>
        <v>2032</v>
      </c>
      <c r="E145" t="s">
        <v>3</v>
      </c>
      <c r="F145" t="str">
        <f t="shared" si="6"/>
        <v>ISDLA</v>
      </c>
      <c r="G145" s="26">
        <f>BY_Demands_Drivers!$F$56*$M$25</f>
        <v>6.1158705673034372E-2</v>
      </c>
      <c r="H145" s="26">
        <f>BY_Demands_Drivers!$G$56*$M$25</f>
        <v>0.24463482269213749</v>
      </c>
      <c r="I145" s="26">
        <f>BY_Demands_Drivers!$H$56*$M$25</f>
        <v>0.7950631737494458</v>
      </c>
      <c r="J145" s="26">
        <f>BY_Demands_Drivers!$I$56*$M$25</f>
        <v>0.51373312765348789</v>
      </c>
    </row>
    <row r="146" spans="3:10">
      <c r="C146" s="206" t="str">
        <f t="shared" si="7"/>
        <v>Demand</v>
      </c>
      <c r="D146">
        <f>$L$26</f>
        <v>2033</v>
      </c>
      <c r="E146" t="s">
        <v>3</v>
      </c>
      <c r="F146" t="str">
        <f t="shared" si="6"/>
        <v>ISDLA</v>
      </c>
      <c r="G146" s="26">
        <f>BY_Demands_Drivers!$F$56*$M$26</f>
        <v>6.1158705673034372E-2</v>
      </c>
      <c r="H146" s="26">
        <f>BY_Demands_Drivers!$G$56*$M$26</f>
        <v>0.24463482269213749</v>
      </c>
      <c r="I146" s="26">
        <f>BY_Demands_Drivers!$H$56*$M$26</f>
        <v>0.7950631737494458</v>
      </c>
      <c r="J146" s="26">
        <f>BY_Demands_Drivers!$I$56*$M$26</f>
        <v>0.51373312765348789</v>
      </c>
    </row>
    <row r="147" spans="3:10">
      <c r="C147" s="206" t="str">
        <f t="shared" si="7"/>
        <v>Demand</v>
      </c>
      <c r="D147">
        <f>$L$27</f>
        <v>2034</v>
      </c>
      <c r="E147" t="s">
        <v>3</v>
      </c>
      <c r="F147" t="str">
        <f t="shared" si="6"/>
        <v>ISDLA</v>
      </c>
      <c r="G147" s="26">
        <f>BY_Demands_Drivers!$F$56*$M$27</f>
        <v>6.1158705673034372E-2</v>
      </c>
      <c r="H147" s="26">
        <f>BY_Demands_Drivers!$G$56*$M$27</f>
        <v>0.24463482269213749</v>
      </c>
      <c r="I147" s="26">
        <f>BY_Demands_Drivers!$H$56*$M$27</f>
        <v>0.7950631737494458</v>
      </c>
      <c r="J147" s="26">
        <f>BY_Demands_Drivers!$I$56*$M$27</f>
        <v>0.51373312765348789</v>
      </c>
    </row>
    <row r="148" spans="3:10">
      <c r="C148" s="206" t="str">
        <f t="shared" si="7"/>
        <v>Demand</v>
      </c>
      <c r="D148">
        <f>$L$28</f>
        <v>2035</v>
      </c>
      <c r="E148" t="s">
        <v>3</v>
      </c>
      <c r="F148" t="str">
        <f t="shared" si="6"/>
        <v>ISDLA</v>
      </c>
      <c r="G148" s="26">
        <f>BY_Demands_Drivers!$F$56*$M$28</f>
        <v>6.1158705673034372E-2</v>
      </c>
      <c r="H148" s="26">
        <f>BY_Demands_Drivers!$G$56*$M$28</f>
        <v>0.24463482269213749</v>
      </c>
      <c r="I148" s="26">
        <f>BY_Demands_Drivers!$H$56*$M$28</f>
        <v>0.7950631737494458</v>
      </c>
      <c r="J148" s="26">
        <f>BY_Demands_Drivers!$I$56*$M$28</f>
        <v>0.51373312765348789</v>
      </c>
    </row>
    <row r="149" spans="3:10">
      <c r="C149" s="206" t="str">
        <f t="shared" si="7"/>
        <v>Demand</v>
      </c>
      <c r="D149">
        <f>$L$29</f>
        <v>2036</v>
      </c>
      <c r="E149" t="s">
        <v>3</v>
      </c>
      <c r="F149" t="str">
        <f t="shared" si="6"/>
        <v>ISDLA</v>
      </c>
      <c r="G149" s="26">
        <f>BY_Demands_Drivers!$F$56*$M$29</f>
        <v>6.1692842840484451E-2</v>
      </c>
      <c r="H149" s="26">
        <f>BY_Demands_Drivers!$G$56*$M$29</f>
        <v>0.2467713713619378</v>
      </c>
      <c r="I149" s="26">
        <f>BY_Demands_Drivers!$H$56*$M$29</f>
        <v>0.80200695692629675</v>
      </c>
      <c r="J149" s="26">
        <f>BY_Demands_Drivers!$I$56*$M$29</f>
        <v>0.51821987986006857</v>
      </c>
    </row>
    <row r="150" spans="3:10">
      <c r="C150" s="206" t="str">
        <f t="shared" si="7"/>
        <v>Demand</v>
      </c>
      <c r="D150">
        <f>$L$30</f>
        <v>2037</v>
      </c>
      <c r="E150" t="s">
        <v>3</v>
      </c>
      <c r="F150" t="str">
        <f t="shared" si="6"/>
        <v>ISDLA</v>
      </c>
      <c r="G150" s="26">
        <f>BY_Demands_Drivers!$F$56*$M$30</f>
        <v>6.222698000793455E-2</v>
      </c>
      <c r="H150" s="26">
        <f>BY_Demands_Drivers!$G$56*$M$30</f>
        <v>0.2489079200317382</v>
      </c>
      <c r="I150" s="26">
        <f>BY_Demands_Drivers!$H$56*$M$30</f>
        <v>0.80895074010314805</v>
      </c>
      <c r="J150" s="26">
        <f>BY_Demands_Drivers!$I$56*$M$30</f>
        <v>0.52270663206664936</v>
      </c>
    </row>
    <row r="151" spans="3:10">
      <c r="C151" s="206" t="str">
        <f t="shared" si="7"/>
        <v>Demand</v>
      </c>
      <c r="D151">
        <f>$L$31</f>
        <v>2038</v>
      </c>
      <c r="E151" t="s">
        <v>3</v>
      </c>
      <c r="F151" t="str">
        <f t="shared" si="6"/>
        <v>ISDLA</v>
      </c>
      <c r="G151" s="26">
        <f>BY_Demands_Drivers!$F$56*$M$31</f>
        <v>6.2761117175384601E-2</v>
      </c>
      <c r="H151" s="26">
        <f>BY_Demands_Drivers!$G$56*$M$31</f>
        <v>0.2510444687015384</v>
      </c>
      <c r="I151" s="26">
        <f>BY_Demands_Drivers!$H$56*$M$31</f>
        <v>0.81589452327999878</v>
      </c>
      <c r="J151" s="26">
        <f>BY_Demands_Drivers!$I$56*$M$31</f>
        <v>0.52719338427322981</v>
      </c>
    </row>
    <row r="152" spans="3:10">
      <c r="C152" s="206" t="str">
        <f t="shared" si="7"/>
        <v>Demand</v>
      </c>
      <c r="D152">
        <f>$L$32</f>
        <v>2039</v>
      </c>
      <c r="E152" t="s">
        <v>3</v>
      </c>
      <c r="F152" t="str">
        <f t="shared" si="6"/>
        <v>ISDLA</v>
      </c>
      <c r="G152" s="26">
        <f>BY_Demands_Drivers!$F$56*$M$32</f>
        <v>6.32952543428347E-2</v>
      </c>
      <c r="H152" s="26">
        <f>BY_Demands_Drivers!$G$56*$M$32</f>
        <v>0.2531810173713388</v>
      </c>
      <c r="I152" s="26">
        <f>BY_Demands_Drivers!$H$56*$M$32</f>
        <v>0.82283830645684997</v>
      </c>
      <c r="J152" s="26">
        <f>BY_Demands_Drivers!$I$56*$M$32</f>
        <v>0.53168013647981061</v>
      </c>
    </row>
    <row r="153" spans="3:10">
      <c r="C153" s="206" t="str">
        <f t="shared" si="7"/>
        <v>Demand</v>
      </c>
      <c r="D153">
        <f>$L$33</f>
        <v>2040</v>
      </c>
      <c r="E153" t="s">
        <v>3</v>
      </c>
      <c r="F153" t="str">
        <f t="shared" si="6"/>
        <v>ISDLA</v>
      </c>
      <c r="G153" s="26">
        <f>BY_Demands_Drivers!$F$56*$M$33</f>
        <v>6.3829391510284772E-2</v>
      </c>
      <c r="H153" s="26">
        <f>BY_Demands_Drivers!$G$56*$M$33</f>
        <v>0.25531756604113909</v>
      </c>
      <c r="I153" s="26">
        <f>BY_Demands_Drivers!$H$56*$M$33</f>
        <v>0.82978208963370104</v>
      </c>
      <c r="J153" s="26">
        <f>BY_Demands_Drivers!$I$56*$M$33</f>
        <v>0.53616688868639129</v>
      </c>
    </row>
    <row r="154" spans="3:10">
      <c r="C154" s="206" t="str">
        <f t="shared" si="7"/>
        <v>Demand</v>
      </c>
      <c r="D154">
        <f>$L$34</f>
        <v>2041</v>
      </c>
      <c r="E154" t="s">
        <v>3</v>
      </c>
      <c r="F154" t="str">
        <f t="shared" si="6"/>
        <v>ISDLA</v>
      </c>
      <c r="G154" s="26">
        <f>BY_Demands_Drivers!$F$56*$M$34</f>
        <v>6.3882805227029799E-2</v>
      </c>
      <c r="H154" s="26">
        <f>BY_Demands_Drivers!$G$56*$M$34</f>
        <v>0.25553122090811919</v>
      </c>
      <c r="I154" s="26">
        <f>BY_Demands_Drivers!$H$56*$M$34</f>
        <v>0.8304764679513863</v>
      </c>
      <c r="J154" s="26">
        <f>BY_Demands_Drivers!$I$56*$M$34</f>
        <v>0.53661556390704945</v>
      </c>
    </row>
    <row r="155" spans="3:10">
      <c r="C155" s="206" t="str">
        <f t="shared" si="7"/>
        <v>Demand</v>
      </c>
      <c r="D155">
        <f>$L$35</f>
        <v>2042</v>
      </c>
      <c r="E155" t="s">
        <v>3</v>
      </c>
      <c r="F155" t="str">
        <f t="shared" si="6"/>
        <v>ISDLA</v>
      </c>
      <c r="G155" s="26">
        <f>BY_Demands_Drivers!$F$56*$M$35</f>
        <v>6.3936218943774797E-2</v>
      </c>
      <c r="H155" s="26">
        <f>BY_Demands_Drivers!$G$56*$M$35</f>
        <v>0.25574487577509919</v>
      </c>
      <c r="I155" s="26">
        <f>BY_Demands_Drivers!$H$56*$M$35</f>
        <v>0.83117084626907134</v>
      </c>
      <c r="J155" s="26">
        <f>BY_Demands_Drivers!$I$56*$M$35</f>
        <v>0.53706423912770751</v>
      </c>
    </row>
    <row r="156" spans="3:10">
      <c r="C156" s="206" t="str">
        <f t="shared" si="7"/>
        <v>Demand</v>
      </c>
      <c r="D156">
        <f>$L$36</f>
        <v>2043</v>
      </c>
      <c r="E156" t="s">
        <v>3</v>
      </c>
      <c r="F156" t="str">
        <f t="shared" si="6"/>
        <v>ISDLA</v>
      </c>
      <c r="G156" s="26">
        <f>BY_Demands_Drivers!$F$56*$M$36</f>
        <v>6.398963266051981E-2</v>
      </c>
      <c r="H156" s="26">
        <f>BY_Demands_Drivers!$G$56*$M$36</f>
        <v>0.25595853064207924</v>
      </c>
      <c r="I156" s="26">
        <f>BY_Demands_Drivers!$H$56*$M$36</f>
        <v>0.83186522458675638</v>
      </c>
      <c r="J156" s="26">
        <f>BY_Demands_Drivers!$I$56*$M$36</f>
        <v>0.53751291434836557</v>
      </c>
    </row>
    <row r="157" spans="3:10">
      <c r="C157" s="206" t="str">
        <f t="shared" si="7"/>
        <v>Demand</v>
      </c>
      <c r="D157">
        <f>$L$37</f>
        <v>2044</v>
      </c>
      <c r="E157" t="s">
        <v>3</v>
      </c>
      <c r="F157" t="str">
        <f t="shared" si="6"/>
        <v>ISDLA</v>
      </c>
      <c r="G157" s="26">
        <f>BY_Demands_Drivers!$F$56*$M$37</f>
        <v>6.4043046377264809E-2</v>
      </c>
      <c r="H157" s="26">
        <f>BY_Demands_Drivers!$G$56*$M$37</f>
        <v>0.25617218550905924</v>
      </c>
      <c r="I157" s="26">
        <f>BY_Demands_Drivers!$H$56*$M$37</f>
        <v>0.83255960290444153</v>
      </c>
      <c r="J157" s="26">
        <f>BY_Demands_Drivers!$I$56*$M$37</f>
        <v>0.53796158956902362</v>
      </c>
    </row>
    <row r="158" spans="3:10">
      <c r="C158" s="206" t="str">
        <f t="shared" si="7"/>
        <v>Demand</v>
      </c>
      <c r="D158">
        <f>$L$38</f>
        <v>2045</v>
      </c>
      <c r="E158" t="s">
        <v>3</v>
      </c>
      <c r="F158" t="str">
        <f t="shared" si="6"/>
        <v>ISDLA</v>
      </c>
      <c r="G158" s="26">
        <f>BY_Demands_Drivers!$F$56*$M$38</f>
        <v>6.4096460094009836E-2</v>
      </c>
      <c r="H158" s="26">
        <f>BY_Demands_Drivers!$G$56*$M$38</f>
        <v>0.25638584037603934</v>
      </c>
      <c r="I158" s="26">
        <f>BY_Demands_Drivers!$H$56*$M$38</f>
        <v>0.83325398122212679</v>
      </c>
      <c r="J158" s="26">
        <f>BY_Demands_Drivers!$I$56*$M$38</f>
        <v>0.53841026478968179</v>
      </c>
    </row>
    <row r="159" spans="3:10">
      <c r="C159" s="206" t="str">
        <f t="shared" si="7"/>
        <v>Demand</v>
      </c>
      <c r="D159">
        <f>$L$39</f>
        <v>2046</v>
      </c>
      <c r="E159" t="s">
        <v>3</v>
      </c>
      <c r="F159" t="str">
        <f t="shared" si="6"/>
        <v>ISDLA</v>
      </c>
      <c r="G159" s="26">
        <f>BY_Demands_Drivers!$F$56*$M$39</f>
        <v>6.4096460094009836E-2</v>
      </c>
      <c r="H159" s="26">
        <f>BY_Demands_Drivers!$G$56*$M$39</f>
        <v>0.25638584037603934</v>
      </c>
      <c r="I159" s="26">
        <f>BY_Demands_Drivers!$H$56*$M$39</f>
        <v>0.83325398122212679</v>
      </c>
      <c r="J159" s="26">
        <f>BY_Demands_Drivers!$I$56*$M$39</f>
        <v>0.53841026478968179</v>
      </c>
    </row>
    <row r="160" spans="3:10">
      <c r="C160" s="206" t="str">
        <f t="shared" si="7"/>
        <v>Demand</v>
      </c>
      <c r="D160">
        <f>$L$40</f>
        <v>2047</v>
      </c>
      <c r="E160" t="s">
        <v>3</v>
      </c>
      <c r="F160" t="str">
        <f t="shared" si="6"/>
        <v>ISDLA</v>
      </c>
      <c r="G160" s="26">
        <f>BY_Demands_Drivers!$F$56*$M$40</f>
        <v>6.4096460094009836E-2</v>
      </c>
      <c r="H160" s="26">
        <f>BY_Demands_Drivers!$G$56*$M$40</f>
        <v>0.25638584037603934</v>
      </c>
      <c r="I160" s="26">
        <f>BY_Demands_Drivers!$H$56*$M$40</f>
        <v>0.83325398122212679</v>
      </c>
      <c r="J160" s="26">
        <f>BY_Demands_Drivers!$I$56*$M$40</f>
        <v>0.53841026478968179</v>
      </c>
    </row>
    <row r="161" spans="3:10">
      <c r="C161" s="206" t="str">
        <f t="shared" si="7"/>
        <v>Demand</v>
      </c>
      <c r="D161">
        <f>$L$41</f>
        <v>2048</v>
      </c>
      <c r="E161" t="s">
        <v>3</v>
      </c>
      <c r="F161" t="str">
        <f t="shared" si="6"/>
        <v>ISDLA</v>
      </c>
      <c r="G161" s="26">
        <f>BY_Demands_Drivers!$F$56*$M$41</f>
        <v>6.4096460094009836E-2</v>
      </c>
      <c r="H161" s="26">
        <f>BY_Demands_Drivers!$G$56*$M$41</f>
        <v>0.25638584037603934</v>
      </c>
      <c r="I161" s="26">
        <f>BY_Demands_Drivers!$H$56*$M$41</f>
        <v>0.83325398122212679</v>
      </c>
      <c r="J161" s="26">
        <f>BY_Demands_Drivers!$I$56*$M$41</f>
        <v>0.53841026478968179</v>
      </c>
    </row>
    <row r="162" spans="3:10">
      <c r="C162" s="206" t="str">
        <f t="shared" si="7"/>
        <v>Demand</v>
      </c>
      <c r="D162">
        <f>$L$42</f>
        <v>2049</v>
      </c>
      <c r="E162" t="s">
        <v>3</v>
      </c>
      <c r="F162" t="str">
        <f t="shared" si="6"/>
        <v>ISDLA</v>
      </c>
      <c r="G162" s="26">
        <f>BY_Demands_Drivers!$F$56*$M$42</f>
        <v>6.4096460094009836E-2</v>
      </c>
      <c r="H162" s="26">
        <f>BY_Demands_Drivers!$G$56*$M$42</f>
        <v>0.25638584037603934</v>
      </c>
      <c r="I162" s="26">
        <f>BY_Demands_Drivers!$H$56*$M$42</f>
        <v>0.83325398122212679</v>
      </c>
      <c r="J162" s="26">
        <f>BY_Demands_Drivers!$I$56*$M$42</f>
        <v>0.53841026478968179</v>
      </c>
    </row>
    <row r="163" spans="3:10">
      <c r="C163" s="206" t="str">
        <f t="shared" si="7"/>
        <v>Demand</v>
      </c>
      <c r="D163" s="23">
        <f>$L$43</f>
        <v>2050</v>
      </c>
      <c r="E163" s="23" t="s">
        <v>3</v>
      </c>
      <c r="F163" s="23" t="str">
        <f t="shared" si="6"/>
        <v>ISDLA</v>
      </c>
      <c r="G163" s="44">
        <f>BY_Demands_Drivers!$F$56*$M$43</f>
        <v>6.4096460094009836E-2</v>
      </c>
      <c r="H163" s="44">
        <f>BY_Demands_Drivers!$G$56*$M$43</f>
        <v>0.25638584037603934</v>
      </c>
      <c r="I163" s="44">
        <f>BY_Demands_Drivers!$H$56*$M$43</f>
        <v>0.83325398122212679</v>
      </c>
      <c r="J163" s="44">
        <f>BY_Demands_Drivers!$I$56*$M$43</f>
        <v>0.53841026478968179</v>
      </c>
    </row>
    <row r="164" spans="3:10">
      <c r="C164" s="206" t="str">
        <f t="shared" si="7"/>
        <v>Demand</v>
      </c>
      <c r="D164">
        <f>$L$4</f>
        <v>2011</v>
      </c>
      <c r="E164" t="s">
        <v>3</v>
      </c>
      <c r="F164" t="str">
        <f>BY_Demands_Drivers!$J$57</f>
        <v>ISDEM</v>
      </c>
      <c r="G164" s="26">
        <f>BY_Demands_Drivers!$F$57*$M$4</f>
        <v>0.34289583333333351</v>
      </c>
      <c r="H164" s="26">
        <f>BY_Demands_Drivers!$G$57*$M$4</f>
        <v>1.371583333333334</v>
      </c>
      <c r="I164" s="26">
        <f>BY_Demands_Drivers!$H$57*$M$4</f>
        <v>4.4576458333333298</v>
      </c>
      <c r="J164" s="26">
        <f>BY_Demands_Drivers!$I$57*$M$4</f>
        <v>2.8803249999999974</v>
      </c>
    </row>
    <row r="165" spans="3:10">
      <c r="C165" s="206" t="str">
        <f t="shared" si="7"/>
        <v>Demand</v>
      </c>
      <c r="D165">
        <f>$L$5</f>
        <v>2012</v>
      </c>
      <c r="E165" t="s">
        <v>3</v>
      </c>
      <c r="F165" t="str">
        <f>$F$164</f>
        <v>ISDEM</v>
      </c>
      <c r="G165" s="26">
        <f>BY_Demands_Drivers!$F$57*$M$5</f>
        <v>0.29532778191342618</v>
      </c>
      <c r="H165" s="26">
        <f>BY_Demands_Drivers!$G$57*$M$5</f>
        <v>1.1813111276537047</v>
      </c>
      <c r="I165" s="26">
        <f>BY_Demands_Drivers!$H$57*$M$5</f>
        <v>3.8392611648745354</v>
      </c>
      <c r="J165" s="26">
        <f>BY_Demands_Drivers!$I$57*$M$5</f>
        <v>2.4807533680727762</v>
      </c>
    </row>
    <row r="166" spans="3:10">
      <c r="C166" s="206" t="str">
        <f t="shared" si="7"/>
        <v>Demand</v>
      </c>
      <c r="D166">
        <f>$L$6</f>
        <v>2013</v>
      </c>
      <c r="E166" t="s">
        <v>3</v>
      </c>
      <c r="F166" t="str">
        <f t="shared" ref="F166:F203" si="8">$F$164</f>
        <v>ISDEM</v>
      </c>
      <c r="G166" s="26">
        <f>BY_Demands_Drivers!$F$57*$M$6</f>
        <v>0.31669610899670136</v>
      </c>
      <c r="H166" s="26">
        <f>BY_Demands_Drivers!$G$57*$M$6</f>
        <v>1.2667844359868055</v>
      </c>
      <c r="I166" s="26">
        <f>BY_Demands_Drivers!$H$57*$M$6</f>
        <v>4.1170494169571121</v>
      </c>
      <c r="J166" s="26">
        <f>BY_Demands_Drivers!$I$57*$M$6</f>
        <v>2.6602473155722874</v>
      </c>
    </row>
    <row r="167" spans="3:10">
      <c r="C167" s="206" t="str">
        <f t="shared" si="7"/>
        <v>Demand</v>
      </c>
      <c r="D167">
        <f>$L$7</f>
        <v>2014</v>
      </c>
      <c r="E167" t="s">
        <v>3</v>
      </c>
      <c r="F167" t="str">
        <f t="shared" si="8"/>
        <v>ISDEM</v>
      </c>
      <c r="G167" s="26">
        <f>BY_Demands_Drivers!$F$57*$M$7</f>
        <v>0.31670177306418484</v>
      </c>
      <c r="H167" s="26">
        <f>BY_Demands_Drivers!$G$57*$M$7</f>
        <v>1.2668070922567394</v>
      </c>
      <c r="I167" s="26">
        <f>BY_Demands_Drivers!$H$57*$M$7</f>
        <v>4.1171230498343983</v>
      </c>
      <c r="J167" s="26">
        <f>BY_Demands_Drivers!$I$57*$M$7</f>
        <v>2.6602948937391488</v>
      </c>
    </row>
    <row r="168" spans="3:10">
      <c r="C168" s="206" t="str">
        <f t="shared" si="7"/>
        <v>Demand</v>
      </c>
      <c r="D168">
        <f>$L$8</f>
        <v>2015</v>
      </c>
      <c r="E168" t="s">
        <v>3</v>
      </c>
      <c r="F168" t="str">
        <f t="shared" si="8"/>
        <v>ISDEM</v>
      </c>
      <c r="G168" s="26">
        <f>BY_Demands_Drivers!$F$57*$M$8</f>
        <v>0.28974948147593488</v>
      </c>
      <c r="H168" s="26">
        <f>BY_Demands_Drivers!$G$57*$M$8</f>
        <v>1.1589979259037395</v>
      </c>
      <c r="I168" s="26">
        <f>BY_Demands_Drivers!$H$57*$M$8</f>
        <v>3.7667432591871486</v>
      </c>
      <c r="J168" s="26">
        <f>BY_Demands_Drivers!$I$57*$M$8</f>
        <v>2.4338956443978494</v>
      </c>
    </row>
    <row r="169" spans="3:10">
      <c r="C169" s="206" t="str">
        <f t="shared" si="7"/>
        <v>\I:</v>
      </c>
      <c r="D169">
        <f>$L$9</f>
        <v>2016</v>
      </c>
      <c r="E169" t="s">
        <v>3</v>
      </c>
      <c r="F169" t="str">
        <f t="shared" si="8"/>
        <v>ISDEM</v>
      </c>
      <c r="G169" s="26">
        <f>BY_Demands_Drivers!$F$57*$M$9</f>
        <v>0</v>
      </c>
      <c r="H169" s="26">
        <f>BY_Demands_Drivers!$G$57*$M$9</f>
        <v>0</v>
      </c>
      <c r="I169" s="26">
        <f>BY_Demands_Drivers!$H$57*$M$9</f>
        <v>0</v>
      </c>
      <c r="J169" s="26">
        <f>BY_Demands_Drivers!$I$57*$M$9</f>
        <v>0</v>
      </c>
    </row>
    <row r="170" spans="3:10">
      <c r="C170" s="206" t="str">
        <f t="shared" si="7"/>
        <v>\I:</v>
      </c>
      <c r="D170">
        <f>$L$10</f>
        <v>2017</v>
      </c>
      <c r="E170" t="s">
        <v>3</v>
      </c>
      <c r="F170" t="str">
        <f t="shared" si="8"/>
        <v>ISDEM</v>
      </c>
      <c r="G170" s="26">
        <f>BY_Demands_Drivers!$F$57*$M$10</f>
        <v>0</v>
      </c>
      <c r="H170" s="26">
        <f>BY_Demands_Drivers!$G$57*$M$10</f>
        <v>0</v>
      </c>
      <c r="I170" s="26">
        <f>BY_Demands_Drivers!$H$57*$M$10</f>
        <v>0</v>
      </c>
      <c r="J170" s="26">
        <f>BY_Demands_Drivers!$I$57*$M$10</f>
        <v>0</v>
      </c>
    </row>
    <row r="171" spans="3:10">
      <c r="C171" s="206" t="str">
        <f t="shared" si="7"/>
        <v>Demand</v>
      </c>
      <c r="D171">
        <f>$L$11</f>
        <v>2018</v>
      </c>
      <c r="E171" t="s">
        <v>3</v>
      </c>
      <c r="F171" t="str">
        <f t="shared" si="8"/>
        <v>ISDEM</v>
      </c>
      <c r="G171" s="26">
        <f>BY_Demands_Drivers!$F$57*$M$11</f>
        <v>0.30337371496315052</v>
      </c>
      <c r="H171" s="26">
        <f>BY_Demands_Drivers!$G$57*$M$11</f>
        <v>1.2134948598526021</v>
      </c>
      <c r="I171" s="26">
        <f>BY_Demands_Drivers!$H$57*$M$11</f>
        <v>3.9438582945209517</v>
      </c>
      <c r="J171" s="26">
        <f>BY_Demands_Drivers!$I$57*$M$11</f>
        <v>2.5483392056904606</v>
      </c>
    </row>
    <row r="172" spans="3:10">
      <c r="C172" s="206" t="str">
        <f t="shared" si="7"/>
        <v>Demand</v>
      </c>
      <c r="D172">
        <f>$L$12</f>
        <v>2019</v>
      </c>
      <c r="E172" t="s">
        <v>3</v>
      </c>
      <c r="F172" t="str">
        <f t="shared" si="8"/>
        <v>ISDEM</v>
      </c>
      <c r="G172" s="43">
        <f>BY_Demands_Drivers!$F$57*$M$12</f>
        <v>0.30149334718595666</v>
      </c>
      <c r="H172" s="43">
        <f>BY_Demands_Drivers!$G$57*$M$12</f>
        <v>1.2059733887438266</v>
      </c>
      <c r="I172" s="43">
        <f>BY_Demands_Drivers!$H$57*$M$12</f>
        <v>3.9194135134174317</v>
      </c>
      <c r="J172" s="43">
        <f>BY_Demands_Drivers!$I$57*$M$12</f>
        <v>2.5325441163620321</v>
      </c>
    </row>
    <row r="173" spans="3:10">
      <c r="C173" s="206" t="str">
        <f t="shared" si="7"/>
        <v>Demand</v>
      </c>
      <c r="D173">
        <f>$L$13</f>
        <v>2020</v>
      </c>
      <c r="E173" t="s">
        <v>3</v>
      </c>
      <c r="F173" t="str">
        <f t="shared" si="8"/>
        <v>ISDEM</v>
      </c>
      <c r="G173" s="43">
        <f>BY_Demands_Drivers!$F$57*$M$13</f>
        <v>0.30445818544654668</v>
      </c>
      <c r="H173" s="43">
        <f>BY_Demands_Drivers!$G$57*$M$13</f>
        <v>1.2178327417861867</v>
      </c>
      <c r="I173" s="43">
        <f>BY_Demands_Drivers!$H$57*$M$13</f>
        <v>3.9579564108051017</v>
      </c>
      <c r="J173" s="43">
        <f>BY_Demands_Drivers!$I$57*$M$13</f>
        <v>2.5574487577509886</v>
      </c>
    </row>
    <row r="174" spans="3:10">
      <c r="C174" s="206" t="str">
        <f t="shared" si="7"/>
        <v>Demand</v>
      </c>
      <c r="D174">
        <f>$L$14</f>
        <v>2021</v>
      </c>
      <c r="E174" t="s">
        <v>3</v>
      </c>
      <c r="F174" t="str">
        <f t="shared" si="8"/>
        <v>ISDEM</v>
      </c>
      <c r="G174" s="43">
        <f>BY_Demands_Drivers!$F$57*$M$14</f>
        <v>0.30472525403027168</v>
      </c>
      <c r="H174" s="43">
        <f>BY_Demands_Drivers!$G$57*$M$14</f>
        <v>1.2189010161210867</v>
      </c>
      <c r="I174" s="43">
        <f>BY_Demands_Drivers!$H$57*$M$14</f>
        <v>3.9614283023935268</v>
      </c>
      <c r="J174" s="43">
        <f>BY_Demands_Drivers!$I$57*$M$14</f>
        <v>2.5596921338542784</v>
      </c>
    </row>
    <row r="175" spans="3:10">
      <c r="C175" s="206" t="str">
        <f t="shared" si="7"/>
        <v>Demand</v>
      </c>
      <c r="D175">
        <f>$L$15</f>
        <v>2022</v>
      </c>
      <c r="E175" t="s">
        <v>3</v>
      </c>
      <c r="F175" t="str">
        <f t="shared" si="8"/>
        <v>ISDEM</v>
      </c>
      <c r="G175" s="43">
        <f>BY_Demands_Drivers!$F$57*$M$15</f>
        <v>0.30499232261399684</v>
      </c>
      <c r="H175" s="43">
        <f>BY_Demands_Drivers!$G$57*$M$15</f>
        <v>1.2199692904559873</v>
      </c>
      <c r="I175" s="43">
        <f>BY_Demands_Drivers!$H$57*$M$15</f>
        <v>3.9649001939819537</v>
      </c>
      <c r="J175" s="43">
        <f>BY_Demands_Drivers!$I$57*$M$15</f>
        <v>2.5619355099575696</v>
      </c>
    </row>
    <row r="176" spans="3:10">
      <c r="C176" s="206" t="str">
        <f t="shared" si="7"/>
        <v>Demand</v>
      </c>
      <c r="D176">
        <f>$L$16</f>
        <v>2023</v>
      </c>
      <c r="E176" t="s">
        <v>3</v>
      </c>
      <c r="F176" t="str">
        <f t="shared" si="8"/>
        <v>ISDEM</v>
      </c>
      <c r="G176" s="43">
        <f>BY_Demands_Drivers!$F$57*$M$16</f>
        <v>0.30525939119772189</v>
      </c>
      <c r="H176" s="43">
        <f>BY_Demands_Drivers!$G$57*$M$16</f>
        <v>1.2210375647908875</v>
      </c>
      <c r="I176" s="43">
        <f>BY_Demands_Drivers!$H$57*$M$16</f>
        <v>3.9683720855703792</v>
      </c>
      <c r="J176" s="43">
        <f>BY_Demands_Drivers!$I$57*$M$16</f>
        <v>2.5641788860608599</v>
      </c>
    </row>
    <row r="177" spans="3:10">
      <c r="C177" s="206" t="str">
        <f t="shared" si="7"/>
        <v>Demand</v>
      </c>
      <c r="D177">
        <f>$L$17</f>
        <v>2024</v>
      </c>
      <c r="E177" t="s">
        <v>3</v>
      </c>
      <c r="F177" t="str">
        <f t="shared" si="8"/>
        <v>ISDEM</v>
      </c>
      <c r="G177" s="26">
        <f>BY_Demands_Drivers!$F$57*$M$17</f>
        <v>0.30552645978144688</v>
      </c>
      <c r="H177" s="26">
        <f>BY_Demands_Drivers!$G$57*$M$17</f>
        <v>1.2221058391257875</v>
      </c>
      <c r="I177" s="26">
        <f>BY_Demands_Drivers!$H$57*$M$17</f>
        <v>3.9718439771588039</v>
      </c>
      <c r="J177" s="26">
        <f>BY_Demands_Drivers!$I$57*$M$17</f>
        <v>2.5664222621641497</v>
      </c>
    </row>
    <row r="178" spans="3:10">
      <c r="C178" s="206" t="str">
        <f t="shared" si="7"/>
        <v>Demand</v>
      </c>
      <c r="D178">
        <f>$L$18</f>
        <v>2025</v>
      </c>
      <c r="E178" t="s">
        <v>3</v>
      </c>
      <c r="F178" t="str">
        <f t="shared" si="8"/>
        <v>ISDEM</v>
      </c>
      <c r="G178" s="26">
        <f>BY_Demands_Drivers!$F$57*$M$18</f>
        <v>0.30579352836517187</v>
      </c>
      <c r="H178" s="26">
        <f>BY_Demands_Drivers!$G$57*$M$18</f>
        <v>1.2231741134606875</v>
      </c>
      <c r="I178" s="26">
        <f>BY_Demands_Drivers!$H$57*$M$18</f>
        <v>3.975315868747229</v>
      </c>
      <c r="J178" s="26">
        <f>BY_Demands_Drivers!$I$57*$M$18</f>
        <v>2.5686656382674395</v>
      </c>
    </row>
    <row r="179" spans="3:10">
      <c r="C179" s="206" t="str">
        <f t="shared" si="7"/>
        <v>Demand</v>
      </c>
      <c r="D179">
        <f>$L$19</f>
        <v>2026</v>
      </c>
      <c r="E179" t="s">
        <v>3</v>
      </c>
      <c r="F179" t="str">
        <f t="shared" si="8"/>
        <v>ISDEM</v>
      </c>
      <c r="G179" s="26">
        <f>BY_Demands_Drivers!$F$57*$M$19</f>
        <v>0.30579352836517187</v>
      </c>
      <c r="H179" s="26">
        <f>BY_Demands_Drivers!$G$57*$M$19</f>
        <v>1.2231741134606875</v>
      </c>
      <c r="I179" s="26">
        <f>BY_Demands_Drivers!$H$57*$M$19</f>
        <v>3.975315868747229</v>
      </c>
      <c r="J179" s="26">
        <f>BY_Demands_Drivers!$I$57*$M$19</f>
        <v>2.5686656382674395</v>
      </c>
    </row>
    <row r="180" spans="3:10">
      <c r="C180" s="206" t="str">
        <f t="shared" si="7"/>
        <v>Demand</v>
      </c>
      <c r="D180">
        <f>$L$20</f>
        <v>2027</v>
      </c>
      <c r="E180" t="s">
        <v>3</v>
      </c>
      <c r="F180" t="str">
        <f t="shared" si="8"/>
        <v>ISDEM</v>
      </c>
      <c r="G180" s="26">
        <f>BY_Demands_Drivers!$F$57*$M$20</f>
        <v>0.30579352836517187</v>
      </c>
      <c r="H180" s="26">
        <f>BY_Demands_Drivers!$G$57*$M$20</f>
        <v>1.2231741134606875</v>
      </c>
      <c r="I180" s="26">
        <f>BY_Demands_Drivers!$H$57*$M$20</f>
        <v>3.975315868747229</v>
      </c>
      <c r="J180" s="26">
        <f>BY_Demands_Drivers!$I$57*$M$20</f>
        <v>2.5686656382674395</v>
      </c>
    </row>
    <row r="181" spans="3:10">
      <c r="C181" s="206" t="str">
        <f t="shared" si="7"/>
        <v>Demand</v>
      </c>
      <c r="D181">
        <f>$L$21</f>
        <v>2028</v>
      </c>
      <c r="E181" t="s">
        <v>3</v>
      </c>
      <c r="F181" t="str">
        <f t="shared" si="8"/>
        <v>ISDEM</v>
      </c>
      <c r="G181" s="26">
        <f>BY_Demands_Drivers!$F$57*$M$21</f>
        <v>0.30579352836517187</v>
      </c>
      <c r="H181" s="26">
        <f>BY_Demands_Drivers!$G$57*$M$21</f>
        <v>1.2231741134606875</v>
      </c>
      <c r="I181" s="26">
        <f>BY_Demands_Drivers!$H$57*$M$21</f>
        <v>3.975315868747229</v>
      </c>
      <c r="J181" s="26">
        <f>BY_Demands_Drivers!$I$57*$M$21</f>
        <v>2.5686656382674395</v>
      </c>
    </row>
    <row r="182" spans="3:10">
      <c r="C182" s="206" t="str">
        <f t="shared" si="7"/>
        <v>Demand</v>
      </c>
      <c r="D182">
        <f>$L$22</f>
        <v>2029</v>
      </c>
      <c r="E182" t="s">
        <v>3</v>
      </c>
      <c r="F182" t="str">
        <f t="shared" si="8"/>
        <v>ISDEM</v>
      </c>
      <c r="G182" s="26">
        <f>BY_Demands_Drivers!$F$57*$M$22</f>
        <v>0.30579352836517187</v>
      </c>
      <c r="H182" s="26">
        <f>BY_Demands_Drivers!$G$57*$M$22</f>
        <v>1.2231741134606875</v>
      </c>
      <c r="I182" s="26">
        <f>BY_Demands_Drivers!$H$57*$M$22</f>
        <v>3.975315868747229</v>
      </c>
      <c r="J182" s="26">
        <f>BY_Demands_Drivers!$I$57*$M$22</f>
        <v>2.5686656382674395</v>
      </c>
    </row>
    <row r="183" spans="3:10">
      <c r="C183" s="206" t="str">
        <f t="shared" si="7"/>
        <v>Demand</v>
      </c>
      <c r="D183">
        <f>$L$23</f>
        <v>2030</v>
      </c>
      <c r="E183" t="s">
        <v>3</v>
      </c>
      <c r="F183" t="str">
        <f t="shared" si="8"/>
        <v>ISDEM</v>
      </c>
      <c r="G183" s="26">
        <f>BY_Demands_Drivers!$F$57*$M$23</f>
        <v>0.30579352836517187</v>
      </c>
      <c r="H183" s="26">
        <f>BY_Demands_Drivers!$G$57*$M$23</f>
        <v>1.2231741134606875</v>
      </c>
      <c r="I183" s="26">
        <f>BY_Demands_Drivers!$H$57*$M$23</f>
        <v>3.975315868747229</v>
      </c>
      <c r="J183" s="26">
        <f>BY_Demands_Drivers!$I$57*$M$23</f>
        <v>2.5686656382674395</v>
      </c>
    </row>
    <row r="184" spans="3:10">
      <c r="C184" s="206" t="str">
        <f t="shared" si="7"/>
        <v>Demand</v>
      </c>
      <c r="D184">
        <f>$L$24</f>
        <v>2031</v>
      </c>
      <c r="E184" t="s">
        <v>3</v>
      </c>
      <c r="F184" t="str">
        <f t="shared" si="8"/>
        <v>ISDEM</v>
      </c>
      <c r="G184" s="26">
        <f>BY_Demands_Drivers!$F$57*$M$24</f>
        <v>0.30579352836517187</v>
      </c>
      <c r="H184" s="26">
        <f>BY_Demands_Drivers!$G$57*$M$24</f>
        <v>1.2231741134606875</v>
      </c>
      <c r="I184" s="26">
        <f>BY_Demands_Drivers!$H$57*$M$24</f>
        <v>3.975315868747229</v>
      </c>
      <c r="J184" s="26">
        <f>BY_Demands_Drivers!$I$57*$M$24</f>
        <v>2.5686656382674395</v>
      </c>
    </row>
    <row r="185" spans="3:10">
      <c r="C185" s="206" t="str">
        <f t="shared" si="7"/>
        <v>Demand</v>
      </c>
      <c r="D185">
        <f>$L$25</f>
        <v>2032</v>
      </c>
      <c r="E185" t="s">
        <v>3</v>
      </c>
      <c r="F185" t="str">
        <f t="shared" si="8"/>
        <v>ISDEM</v>
      </c>
      <c r="G185" s="26">
        <f>BY_Demands_Drivers!$F$57*$M$25</f>
        <v>0.30579352836517187</v>
      </c>
      <c r="H185" s="26">
        <f>BY_Demands_Drivers!$G$57*$M$25</f>
        <v>1.2231741134606875</v>
      </c>
      <c r="I185" s="26">
        <f>BY_Demands_Drivers!$H$57*$M$25</f>
        <v>3.975315868747229</v>
      </c>
      <c r="J185" s="26">
        <f>BY_Demands_Drivers!$I$57*$M$25</f>
        <v>2.5686656382674395</v>
      </c>
    </row>
    <row r="186" spans="3:10">
      <c r="C186" s="206" t="str">
        <f t="shared" si="7"/>
        <v>Demand</v>
      </c>
      <c r="D186">
        <f>$L$26</f>
        <v>2033</v>
      </c>
      <c r="E186" t="s">
        <v>3</v>
      </c>
      <c r="F186" t="str">
        <f t="shared" si="8"/>
        <v>ISDEM</v>
      </c>
      <c r="G186" s="26">
        <f>BY_Demands_Drivers!$F$57*$M$26</f>
        <v>0.30579352836517187</v>
      </c>
      <c r="H186" s="26">
        <f>BY_Demands_Drivers!$G$57*$M$26</f>
        <v>1.2231741134606875</v>
      </c>
      <c r="I186" s="26">
        <f>BY_Demands_Drivers!$H$57*$M$26</f>
        <v>3.975315868747229</v>
      </c>
      <c r="J186" s="26">
        <f>BY_Demands_Drivers!$I$57*$M$26</f>
        <v>2.5686656382674395</v>
      </c>
    </row>
    <row r="187" spans="3:10">
      <c r="C187" s="206" t="str">
        <f t="shared" si="7"/>
        <v>Demand</v>
      </c>
      <c r="D187">
        <f>$L$27</f>
        <v>2034</v>
      </c>
      <c r="E187" t="s">
        <v>3</v>
      </c>
      <c r="F187" t="str">
        <f t="shared" si="8"/>
        <v>ISDEM</v>
      </c>
      <c r="G187" s="26">
        <f>BY_Demands_Drivers!$F$57*$M$27</f>
        <v>0.30579352836517187</v>
      </c>
      <c r="H187" s="26">
        <f>BY_Demands_Drivers!$G$57*$M$27</f>
        <v>1.2231741134606875</v>
      </c>
      <c r="I187" s="26">
        <f>BY_Demands_Drivers!$H$57*$M$27</f>
        <v>3.975315868747229</v>
      </c>
      <c r="J187" s="26">
        <f>BY_Demands_Drivers!$I$57*$M$27</f>
        <v>2.5686656382674395</v>
      </c>
    </row>
    <row r="188" spans="3:10">
      <c r="C188" s="206" t="str">
        <f t="shared" si="7"/>
        <v>Demand</v>
      </c>
      <c r="D188">
        <f>$L$28</f>
        <v>2035</v>
      </c>
      <c r="E188" t="s">
        <v>3</v>
      </c>
      <c r="F188" t="str">
        <f t="shared" si="8"/>
        <v>ISDEM</v>
      </c>
      <c r="G188" s="26">
        <f>BY_Demands_Drivers!$F$57*$M$28</f>
        <v>0.30579352836517187</v>
      </c>
      <c r="H188" s="26">
        <f>BY_Demands_Drivers!$G$57*$M$28</f>
        <v>1.2231741134606875</v>
      </c>
      <c r="I188" s="26">
        <f>BY_Demands_Drivers!$H$57*$M$28</f>
        <v>3.975315868747229</v>
      </c>
      <c r="J188" s="26">
        <f>BY_Demands_Drivers!$I$57*$M$28</f>
        <v>2.5686656382674395</v>
      </c>
    </row>
    <row r="189" spans="3:10">
      <c r="C189" s="206" t="str">
        <f t="shared" si="7"/>
        <v>Demand</v>
      </c>
      <c r="D189">
        <f>$L$29</f>
        <v>2036</v>
      </c>
      <c r="E189" t="s">
        <v>3</v>
      </c>
      <c r="F189" t="str">
        <f t="shared" si="8"/>
        <v>ISDEM</v>
      </c>
      <c r="G189" s="26">
        <f>BY_Demands_Drivers!$F$57*$M$29</f>
        <v>0.30846421420242226</v>
      </c>
      <c r="H189" s="26">
        <f>BY_Demands_Drivers!$G$57*$M$29</f>
        <v>1.233856856809689</v>
      </c>
      <c r="I189" s="26">
        <f>BY_Demands_Drivers!$H$57*$M$29</f>
        <v>4.0100347846314843</v>
      </c>
      <c r="J189" s="26">
        <f>BY_Demands_Drivers!$I$57*$M$29</f>
        <v>2.5910993993003428</v>
      </c>
    </row>
    <row r="190" spans="3:10">
      <c r="C190" s="206" t="str">
        <f t="shared" si="7"/>
        <v>Demand</v>
      </c>
      <c r="D190">
        <f>$L$30</f>
        <v>2037</v>
      </c>
      <c r="E190" t="s">
        <v>3</v>
      </c>
      <c r="F190" t="str">
        <f t="shared" si="8"/>
        <v>ISDEM</v>
      </c>
      <c r="G190" s="26">
        <f>BY_Demands_Drivers!$F$57*$M$30</f>
        <v>0.31113490003967276</v>
      </c>
      <c r="H190" s="26">
        <f>BY_Demands_Drivers!$G$57*$M$30</f>
        <v>1.244539600158691</v>
      </c>
      <c r="I190" s="26">
        <f>BY_Demands_Drivers!$H$57*$M$30</f>
        <v>4.0447537005157406</v>
      </c>
      <c r="J190" s="26">
        <f>BY_Demands_Drivers!$I$57*$M$30</f>
        <v>2.613533160333247</v>
      </c>
    </row>
    <row r="191" spans="3:10">
      <c r="C191" s="206" t="str">
        <f t="shared" si="7"/>
        <v>Demand</v>
      </c>
      <c r="D191">
        <f>$L$31</f>
        <v>2038</v>
      </c>
      <c r="E191" t="s">
        <v>3</v>
      </c>
      <c r="F191" t="str">
        <f t="shared" si="8"/>
        <v>ISDEM</v>
      </c>
      <c r="G191" s="26">
        <f>BY_Demands_Drivers!$F$57*$M$31</f>
        <v>0.31380558587692303</v>
      </c>
      <c r="H191" s="26">
        <f>BY_Demands_Drivers!$G$57*$M$31</f>
        <v>1.2552223435076921</v>
      </c>
      <c r="I191" s="26">
        <f>BY_Demands_Drivers!$H$57*$M$31</f>
        <v>4.0794726163999941</v>
      </c>
      <c r="J191" s="26">
        <f>BY_Demands_Drivers!$I$57*$M$31</f>
        <v>2.6359669213661494</v>
      </c>
    </row>
    <row r="192" spans="3:10">
      <c r="C192" s="206" t="str">
        <f t="shared" si="7"/>
        <v>Demand</v>
      </c>
      <c r="D192">
        <f>$L$32</f>
        <v>2039</v>
      </c>
      <c r="E192" t="s">
        <v>3</v>
      </c>
      <c r="F192" t="str">
        <f t="shared" si="8"/>
        <v>ISDEM</v>
      </c>
      <c r="G192" s="26">
        <f>BY_Demands_Drivers!$F$57*$M$32</f>
        <v>0.31647627171417347</v>
      </c>
      <c r="H192" s="26">
        <f>BY_Demands_Drivers!$G$57*$M$32</f>
        <v>1.2659050868566939</v>
      </c>
      <c r="I192" s="26">
        <f>BY_Demands_Drivers!$H$57*$M$32</f>
        <v>4.1141915322842495</v>
      </c>
      <c r="J192" s="26">
        <f>BY_Demands_Drivers!$I$57*$M$32</f>
        <v>2.6584006823990531</v>
      </c>
    </row>
    <row r="193" spans="3:10">
      <c r="C193" s="206" t="str">
        <f t="shared" si="7"/>
        <v>Demand</v>
      </c>
      <c r="D193">
        <f>$L$33</f>
        <v>2040</v>
      </c>
      <c r="E193" t="s">
        <v>3</v>
      </c>
      <c r="F193" t="str">
        <f t="shared" si="8"/>
        <v>ISDEM</v>
      </c>
      <c r="G193" s="26">
        <f>BY_Demands_Drivers!$F$57*$M$33</f>
        <v>0.31914695755142386</v>
      </c>
      <c r="H193" s="26">
        <f>BY_Demands_Drivers!$G$57*$M$33</f>
        <v>1.2765878302056954</v>
      </c>
      <c r="I193" s="26">
        <f>BY_Demands_Drivers!$H$57*$M$33</f>
        <v>4.1489104481685048</v>
      </c>
      <c r="J193" s="26">
        <f>BY_Demands_Drivers!$I$57*$M$33</f>
        <v>2.6808344434319564</v>
      </c>
    </row>
    <row r="194" spans="3:10">
      <c r="C194" s="206" t="str">
        <f t="shared" si="7"/>
        <v>Demand</v>
      </c>
      <c r="D194">
        <f>$L$34</f>
        <v>2041</v>
      </c>
      <c r="E194" t="s">
        <v>3</v>
      </c>
      <c r="F194" t="str">
        <f t="shared" si="8"/>
        <v>ISDEM</v>
      </c>
      <c r="G194" s="26">
        <f>BY_Demands_Drivers!$F$57*$M$34</f>
        <v>0.31941402613514897</v>
      </c>
      <c r="H194" s="26">
        <f>BY_Demands_Drivers!$G$57*$M$34</f>
        <v>1.2776561045405959</v>
      </c>
      <c r="I194" s="26">
        <f>BY_Demands_Drivers!$H$57*$M$34</f>
        <v>4.1523823397569313</v>
      </c>
      <c r="J194" s="26">
        <f>BY_Demands_Drivers!$I$57*$M$34</f>
        <v>2.6830778195352472</v>
      </c>
    </row>
    <row r="195" spans="3:10">
      <c r="C195" s="206" t="str">
        <f t="shared" si="7"/>
        <v>Demand</v>
      </c>
      <c r="D195">
        <f>$L$35</f>
        <v>2042</v>
      </c>
      <c r="E195" t="s">
        <v>3</v>
      </c>
      <c r="F195" t="str">
        <f t="shared" si="8"/>
        <v>ISDEM</v>
      </c>
      <c r="G195" s="26">
        <f>BY_Demands_Drivers!$F$57*$M$35</f>
        <v>0.31968109471887401</v>
      </c>
      <c r="H195" s="26">
        <f>BY_Demands_Drivers!$G$57*$M$35</f>
        <v>1.2787243788754961</v>
      </c>
      <c r="I195" s="26">
        <f>BY_Demands_Drivers!$H$57*$M$35</f>
        <v>4.1558542313453568</v>
      </c>
      <c r="J195" s="26">
        <f>BY_Demands_Drivers!$I$57*$M$35</f>
        <v>2.6853211956385374</v>
      </c>
    </row>
    <row r="196" spans="3:10">
      <c r="C196" s="206" t="str">
        <f t="shared" si="7"/>
        <v>Demand</v>
      </c>
      <c r="D196">
        <f>$L$36</f>
        <v>2043</v>
      </c>
      <c r="E196" t="s">
        <v>3</v>
      </c>
      <c r="F196" t="str">
        <f t="shared" si="8"/>
        <v>ISDEM</v>
      </c>
      <c r="G196" s="26">
        <f>BY_Demands_Drivers!$F$57*$M$36</f>
        <v>0.31994816330259901</v>
      </c>
      <c r="H196" s="26">
        <f>BY_Demands_Drivers!$G$57*$M$36</f>
        <v>1.279792653210396</v>
      </c>
      <c r="I196" s="26">
        <f>BY_Demands_Drivers!$H$57*$M$36</f>
        <v>4.1593261229337823</v>
      </c>
      <c r="J196" s="26">
        <f>BY_Demands_Drivers!$I$57*$M$36</f>
        <v>2.6875645717418277</v>
      </c>
    </row>
    <row r="197" spans="3:10">
      <c r="C197" s="206" t="str">
        <f t="shared" ref="C197:C260" si="9">IF(SUM(G197:J197)&gt;0,"Demand","\I:")</f>
        <v>Demand</v>
      </c>
      <c r="D197">
        <f>$L$37</f>
        <v>2044</v>
      </c>
      <c r="E197" t="s">
        <v>3</v>
      </c>
      <c r="F197" t="str">
        <f t="shared" si="8"/>
        <v>ISDEM</v>
      </c>
      <c r="G197" s="26">
        <f>BY_Demands_Drivers!$F$57*$M$37</f>
        <v>0.32021523188632406</v>
      </c>
      <c r="H197" s="26">
        <f>BY_Demands_Drivers!$G$57*$M$37</f>
        <v>1.2808609275452962</v>
      </c>
      <c r="I197" s="26">
        <f>BY_Demands_Drivers!$H$57*$M$37</f>
        <v>4.1627980145222079</v>
      </c>
      <c r="J197" s="26">
        <f>BY_Demands_Drivers!$I$57*$M$37</f>
        <v>2.689807947845118</v>
      </c>
    </row>
    <row r="198" spans="3:10">
      <c r="C198" s="206" t="str">
        <f t="shared" si="9"/>
        <v>Demand</v>
      </c>
      <c r="D198">
        <f>$L$38</f>
        <v>2045</v>
      </c>
      <c r="E198" t="s">
        <v>3</v>
      </c>
      <c r="F198" t="str">
        <f t="shared" si="8"/>
        <v>ISDEM</v>
      </c>
      <c r="G198" s="26">
        <f>BY_Demands_Drivers!$F$57*$M$38</f>
        <v>0.32048230047004916</v>
      </c>
      <c r="H198" s="26">
        <f>BY_Demands_Drivers!$G$57*$M$38</f>
        <v>1.2819292018801967</v>
      </c>
      <c r="I198" s="26">
        <f>BY_Demands_Drivers!$H$57*$M$38</f>
        <v>4.1662699061106334</v>
      </c>
      <c r="J198" s="26">
        <f>BY_Demands_Drivers!$I$57*$M$38</f>
        <v>2.6920513239484087</v>
      </c>
    </row>
    <row r="199" spans="3:10">
      <c r="C199" s="206" t="str">
        <f t="shared" si="9"/>
        <v>Demand</v>
      </c>
      <c r="D199">
        <f>$L$39</f>
        <v>2046</v>
      </c>
      <c r="E199" t="s">
        <v>3</v>
      </c>
      <c r="F199" t="str">
        <f t="shared" si="8"/>
        <v>ISDEM</v>
      </c>
      <c r="G199" s="26">
        <f>BY_Demands_Drivers!$F$57*$M$39</f>
        <v>0.32048230047004916</v>
      </c>
      <c r="H199" s="26">
        <f>BY_Demands_Drivers!$G$57*$M$39</f>
        <v>1.2819292018801967</v>
      </c>
      <c r="I199" s="26">
        <f>BY_Demands_Drivers!$H$57*$M$39</f>
        <v>4.1662699061106334</v>
      </c>
      <c r="J199" s="26">
        <f>BY_Demands_Drivers!$I$57*$M$39</f>
        <v>2.6920513239484087</v>
      </c>
    </row>
    <row r="200" spans="3:10">
      <c r="C200" s="206" t="str">
        <f t="shared" si="9"/>
        <v>Demand</v>
      </c>
      <c r="D200">
        <f>$L$40</f>
        <v>2047</v>
      </c>
      <c r="E200" t="s">
        <v>3</v>
      </c>
      <c r="F200" t="str">
        <f t="shared" si="8"/>
        <v>ISDEM</v>
      </c>
      <c r="G200" s="26">
        <f>BY_Demands_Drivers!$F$57*$M$40</f>
        <v>0.32048230047004916</v>
      </c>
      <c r="H200" s="26">
        <f>BY_Demands_Drivers!$G$57*$M$40</f>
        <v>1.2819292018801967</v>
      </c>
      <c r="I200" s="26">
        <f>BY_Demands_Drivers!$H$57*$M$40</f>
        <v>4.1662699061106334</v>
      </c>
      <c r="J200" s="26">
        <f>BY_Demands_Drivers!$I$57*$M$40</f>
        <v>2.6920513239484087</v>
      </c>
    </row>
    <row r="201" spans="3:10">
      <c r="C201" s="206" t="str">
        <f t="shared" si="9"/>
        <v>Demand</v>
      </c>
      <c r="D201">
        <f>$L$41</f>
        <v>2048</v>
      </c>
      <c r="E201" t="s">
        <v>3</v>
      </c>
      <c r="F201" t="str">
        <f t="shared" si="8"/>
        <v>ISDEM</v>
      </c>
      <c r="G201" s="26">
        <f>BY_Demands_Drivers!$F$57*$M$41</f>
        <v>0.32048230047004916</v>
      </c>
      <c r="H201" s="26">
        <f>BY_Demands_Drivers!$G$57*$M$41</f>
        <v>1.2819292018801967</v>
      </c>
      <c r="I201" s="26">
        <f>BY_Demands_Drivers!$H$57*$M$41</f>
        <v>4.1662699061106334</v>
      </c>
      <c r="J201" s="26">
        <f>BY_Demands_Drivers!$I$57*$M$41</f>
        <v>2.6920513239484087</v>
      </c>
    </row>
    <row r="202" spans="3:10">
      <c r="C202" s="206" t="str">
        <f t="shared" si="9"/>
        <v>Demand</v>
      </c>
      <c r="D202">
        <f>$L$42</f>
        <v>2049</v>
      </c>
      <c r="E202" t="s">
        <v>3</v>
      </c>
      <c r="F202" t="str">
        <f t="shared" si="8"/>
        <v>ISDEM</v>
      </c>
      <c r="G202" s="26">
        <f>BY_Demands_Drivers!$F$57*$M$42</f>
        <v>0.32048230047004916</v>
      </c>
      <c r="H202" s="26">
        <f>BY_Demands_Drivers!$G$57*$M$42</f>
        <v>1.2819292018801967</v>
      </c>
      <c r="I202" s="26">
        <f>BY_Demands_Drivers!$H$57*$M$42</f>
        <v>4.1662699061106334</v>
      </c>
      <c r="J202" s="26">
        <f>BY_Demands_Drivers!$I$57*$M$42</f>
        <v>2.6920513239484087</v>
      </c>
    </row>
    <row r="203" spans="3:10">
      <c r="C203" s="206" t="str">
        <f t="shared" si="9"/>
        <v>Demand</v>
      </c>
      <c r="D203" s="23">
        <f>$L$43</f>
        <v>2050</v>
      </c>
      <c r="E203" s="23" t="s">
        <v>3</v>
      </c>
      <c r="F203" s="23" t="str">
        <f t="shared" si="8"/>
        <v>ISDEM</v>
      </c>
      <c r="G203" s="44">
        <f>BY_Demands_Drivers!$F$57*$M$43</f>
        <v>0.32048230047004916</v>
      </c>
      <c r="H203" s="44">
        <f>BY_Demands_Drivers!$G$57*$M$43</f>
        <v>1.2819292018801967</v>
      </c>
      <c r="I203" s="44">
        <f>BY_Demands_Drivers!$H$57*$M$43</f>
        <v>4.1662699061106334</v>
      </c>
      <c r="J203" s="44">
        <f>BY_Demands_Drivers!$I$57*$M$43</f>
        <v>2.6920513239484087</v>
      </c>
    </row>
    <row r="204" spans="3:10">
      <c r="C204" s="206" t="str">
        <f t="shared" si="9"/>
        <v>Demand</v>
      </c>
      <c r="D204">
        <f>$L$4</f>
        <v>2011</v>
      </c>
      <c r="E204" t="s">
        <v>3</v>
      </c>
      <c r="F204" t="str">
        <f>BY_Demands_Drivers!$J$58</f>
        <v>ISDTF</v>
      </c>
      <c r="G204" s="26">
        <f>BY_Demands_Drivers!$F$58*$M$4</f>
        <v>2.3249999999999962E-2</v>
      </c>
      <c r="H204" s="26">
        <f>BY_Demands_Drivers!$G$58*$M$4</f>
        <v>9.2999999999999944E-2</v>
      </c>
      <c r="I204" s="26">
        <f>BY_Demands_Drivers!$H$58*$M$4</f>
        <v>0.30224999999999974</v>
      </c>
      <c r="J204" s="26">
        <f>BY_Demands_Drivers!$I$58*$M$4</f>
        <v>0.19530000000000053</v>
      </c>
    </row>
    <row r="205" spans="3:10">
      <c r="C205" s="206" t="str">
        <f t="shared" si="9"/>
        <v>Demand</v>
      </c>
      <c r="D205">
        <f>$L$5</f>
        <v>2012</v>
      </c>
      <c r="E205" t="s">
        <v>3</v>
      </c>
      <c r="F205" t="str">
        <f>$F$204</f>
        <v>ISDTF</v>
      </c>
      <c r="G205" s="26">
        <f>BY_Demands_Drivers!$F$58*$M$5</f>
        <v>2.0024655484256811E-2</v>
      </c>
      <c r="H205" s="26">
        <f>BY_Demands_Drivers!$G$58*$M$5</f>
        <v>8.0098621937027339E-2</v>
      </c>
      <c r="I205" s="26">
        <f>BY_Demands_Drivers!$H$58*$M$5</f>
        <v>0.26032052129533872</v>
      </c>
      <c r="J205" s="26">
        <f>BY_Demands_Drivers!$I$58*$M$5</f>
        <v>0.16820710606775796</v>
      </c>
    </row>
    <row r="206" spans="3:10">
      <c r="C206" s="206" t="str">
        <f t="shared" si="9"/>
        <v>Demand</v>
      </c>
      <c r="D206">
        <f>$L$6</f>
        <v>2013</v>
      </c>
      <c r="E206" t="s">
        <v>3</v>
      </c>
      <c r="F206" t="str">
        <f t="shared" ref="F206:F243" si="10">$F$204</f>
        <v>ISDTF</v>
      </c>
      <c r="G206" s="26">
        <f>BY_Demands_Drivers!$F$58*$M$6</f>
        <v>2.1473531662939298E-2</v>
      </c>
      <c r="H206" s="26">
        <f>BY_Demands_Drivers!$G$58*$M$6</f>
        <v>8.5894126651757288E-2</v>
      </c>
      <c r="I206" s="26">
        <f>BY_Demands_Drivers!$H$58*$M$6</f>
        <v>0.27915591161821107</v>
      </c>
      <c r="J206" s="26">
        <f>BY_Demands_Drivers!$I$58*$M$6</f>
        <v>0.1803776659686909</v>
      </c>
    </row>
    <row r="207" spans="3:10">
      <c r="C207" s="206" t="str">
        <f t="shared" si="9"/>
        <v>Demand</v>
      </c>
      <c r="D207">
        <f>$L$7</f>
        <v>2014</v>
      </c>
      <c r="E207" t="s">
        <v>3</v>
      </c>
      <c r="F207" t="str">
        <f t="shared" si="10"/>
        <v>ISDTF</v>
      </c>
      <c r="G207" s="26">
        <f>BY_Demands_Drivers!$F$58*$M$7</f>
        <v>2.1473915714176409E-2</v>
      </c>
      <c r="H207" s="26">
        <f>BY_Demands_Drivers!$G$58*$M$7</f>
        <v>8.5895662856705732E-2</v>
      </c>
      <c r="I207" s="26">
        <f>BY_Demands_Drivers!$H$58*$M$7</f>
        <v>0.27916090428429352</v>
      </c>
      <c r="J207" s="26">
        <f>BY_Demands_Drivers!$I$58*$M$7</f>
        <v>0.18038089199908261</v>
      </c>
    </row>
    <row r="208" spans="3:10">
      <c r="C208" s="206" t="str">
        <f t="shared" si="9"/>
        <v>Demand</v>
      </c>
      <c r="D208">
        <f>$L$8</f>
        <v>2015</v>
      </c>
      <c r="E208" t="s">
        <v>3</v>
      </c>
      <c r="F208" t="str">
        <f t="shared" si="10"/>
        <v>ISDTF</v>
      </c>
      <c r="G208" s="26">
        <f>BY_Demands_Drivers!$F$58*$M$8</f>
        <v>1.9646419668700565E-2</v>
      </c>
      <c r="H208" s="26">
        <f>BY_Demands_Drivers!$G$58*$M$8</f>
        <v>7.8585678674802359E-2</v>
      </c>
      <c r="I208" s="26">
        <f>BY_Demands_Drivers!$H$58*$M$8</f>
        <v>0.25540345569310757</v>
      </c>
      <c r="J208" s="26">
        <f>BY_Demands_Drivers!$I$58*$M$8</f>
        <v>0.16502992521708548</v>
      </c>
    </row>
    <row r="209" spans="3:10">
      <c r="C209" s="206" t="str">
        <f t="shared" si="9"/>
        <v>\I:</v>
      </c>
      <c r="D209">
        <f>$L$9</f>
        <v>2016</v>
      </c>
      <c r="E209" t="s">
        <v>3</v>
      </c>
      <c r="F209" t="str">
        <f t="shared" si="10"/>
        <v>ISDTF</v>
      </c>
      <c r="G209" s="26">
        <f>BY_Demands_Drivers!$F$58*$M$9</f>
        <v>0</v>
      </c>
      <c r="H209" s="26">
        <f>BY_Demands_Drivers!$G$58*$M$9</f>
        <v>0</v>
      </c>
      <c r="I209" s="26">
        <f>BY_Demands_Drivers!$H$58*$M$9</f>
        <v>0</v>
      </c>
      <c r="J209" s="26">
        <f>BY_Demands_Drivers!$I$58*$M$9</f>
        <v>0</v>
      </c>
    </row>
    <row r="210" spans="3:10">
      <c r="C210" s="206" t="str">
        <f t="shared" si="9"/>
        <v>\I:</v>
      </c>
      <c r="D210">
        <f>$L$10</f>
        <v>2017</v>
      </c>
      <c r="E210" t="s">
        <v>3</v>
      </c>
      <c r="F210" t="str">
        <f t="shared" si="10"/>
        <v>ISDTF</v>
      </c>
      <c r="G210" s="26">
        <f>BY_Demands_Drivers!$F$58*$M$10</f>
        <v>0</v>
      </c>
      <c r="H210" s="26">
        <f>BY_Demands_Drivers!$G$58*$M$10</f>
        <v>0</v>
      </c>
      <c r="I210" s="26">
        <f>BY_Demands_Drivers!$H$58*$M$10</f>
        <v>0</v>
      </c>
      <c r="J210" s="26">
        <f>BY_Demands_Drivers!$I$58*$M$10</f>
        <v>0</v>
      </c>
    </row>
    <row r="211" spans="3:10">
      <c r="C211" s="206" t="str">
        <f t="shared" si="9"/>
        <v>Demand</v>
      </c>
      <c r="D211">
        <f>$L$11</f>
        <v>2018</v>
      </c>
      <c r="E211" t="s">
        <v>3</v>
      </c>
      <c r="F211" t="str">
        <f t="shared" si="10"/>
        <v>ISDTF</v>
      </c>
      <c r="G211" s="26">
        <f>BY_Demands_Drivers!$F$58*$M$11</f>
        <v>2.0570208755020063E-2</v>
      </c>
      <c r="H211" s="26">
        <f>BY_Demands_Drivers!$G$58*$M$11</f>
        <v>8.2280835020080351E-2</v>
      </c>
      <c r="I211" s="26">
        <f>BY_Demands_Drivers!$H$58*$M$11</f>
        <v>0.26741271381526105</v>
      </c>
      <c r="J211" s="26">
        <f>BY_Demands_Drivers!$I$58*$M$11</f>
        <v>0.17278975354216927</v>
      </c>
    </row>
    <row r="212" spans="3:10">
      <c r="C212" s="206" t="str">
        <f t="shared" si="9"/>
        <v>Demand</v>
      </c>
      <c r="D212">
        <f>$L$12</f>
        <v>2019</v>
      </c>
      <c r="E212" t="s">
        <v>3</v>
      </c>
      <c r="F212" t="str">
        <f t="shared" si="10"/>
        <v>ISDTF</v>
      </c>
      <c r="G212" s="43">
        <f>BY_Demands_Drivers!$F$58*$M$12</f>
        <v>2.0442710702930123E-2</v>
      </c>
      <c r="H212" s="43">
        <f>BY_Demands_Drivers!$G$58*$M$12</f>
        <v>8.177084281172059E-2</v>
      </c>
      <c r="I212" s="43">
        <f>BY_Demands_Drivers!$H$58*$M$12</f>
        <v>0.26575523913809179</v>
      </c>
      <c r="J212" s="43">
        <f>BY_Demands_Drivers!$I$58*$M$12</f>
        <v>0.17171876990461377</v>
      </c>
    </row>
    <row r="213" spans="3:10">
      <c r="C213" s="206" t="str">
        <f t="shared" si="9"/>
        <v>Demand</v>
      </c>
      <c r="D213">
        <f>$L$13</f>
        <v>2020</v>
      </c>
      <c r="E213" t="s">
        <v>3</v>
      </c>
      <c r="F213" t="str">
        <f t="shared" si="10"/>
        <v>ISDTF</v>
      </c>
      <c r="G213" s="43">
        <f>BY_Demands_Drivers!$F$58*$M$13</f>
        <v>2.0643741111753166E-2</v>
      </c>
      <c r="H213" s="43">
        <f>BY_Demands_Drivers!$G$58*$M$13</f>
        <v>8.2574964447012761E-2</v>
      </c>
      <c r="I213" s="43">
        <f>BY_Demands_Drivers!$H$58*$M$13</f>
        <v>0.26836863445279135</v>
      </c>
      <c r="J213" s="43">
        <f>BY_Demands_Drivers!$I$58*$M$13</f>
        <v>0.17340742533872736</v>
      </c>
    </row>
    <row r="214" spans="3:10">
      <c r="C214" s="206" t="str">
        <f t="shared" si="9"/>
        <v>Demand</v>
      </c>
      <c r="D214">
        <f>$L$14</f>
        <v>2021</v>
      </c>
      <c r="E214" t="s">
        <v>3</v>
      </c>
      <c r="F214" t="str">
        <f t="shared" si="10"/>
        <v>ISDTF</v>
      </c>
      <c r="G214" s="43">
        <f>BY_Demands_Drivers!$F$58*$M$14</f>
        <v>2.0661849656588033E-2</v>
      </c>
      <c r="H214" s="43">
        <f>BY_Demands_Drivers!$G$58*$M$14</f>
        <v>8.2647398626352231E-2</v>
      </c>
      <c r="I214" s="43">
        <f>BY_Demands_Drivers!$H$58*$M$14</f>
        <v>0.26860404553564465</v>
      </c>
      <c r="J214" s="43">
        <f>BY_Demands_Drivers!$I$58*$M$14</f>
        <v>0.17355953711534025</v>
      </c>
    </row>
    <row r="215" spans="3:10">
      <c r="C215" s="206" t="str">
        <f t="shared" si="9"/>
        <v>Demand</v>
      </c>
      <c r="D215">
        <f>$L$15</f>
        <v>2022</v>
      </c>
      <c r="E215" t="s">
        <v>3</v>
      </c>
      <c r="F215" t="str">
        <f t="shared" si="10"/>
        <v>ISDTF</v>
      </c>
      <c r="G215" s="43">
        <f>BY_Demands_Drivers!$F$58*$M$15</f>
        <v>2.0679958201422911E-2</v>
      </c>
      <c r="H215" s="43">
        <f>BY_Demands_Drivers!$G$58*$M$15</f>
        <v>8.2719832805691743E-2</v>
      </c>
      <c r="I215" s="43">
        <f>BY_Demands_Drivers!$H$58*$M$15</f>
        <v>0.26883945661849806</v>
      </c>
      <c r="J215" s="43">
        <f>BY_Demands_Drivers!$I$58*$M$15</f>
        <v>0.1737116488919532</v>
      </c>
    </row>
    <row r="216" spans="3:10">
      <c r="C216" s="206" t="str">
        <f t="shared" si="9"/>
        <v>Demand</v>
      </c>
      <c r="D216">
        <f>$L$16</f>
        <v>2023</v>
      </c>
      <c r="E216" t="s">
        <v>3</v>
      </c>
      <c r="F216" t="str">
        <f t="shared" si="10"/>
        <v>ISDTF</v>
      </c>
      <c r="G216" s="43">
        <f>BY_Demands_Drivers!$F$58*$M$16</f>
        <v>2.0698066746257782E-2</v>
      </c>
      <c r="H216" s="43">
        <f>BY_Demands_Drivers!$G$58*$M$16</f>
        <v>8.2792266985031227E-2</v>
      </c>
      <c r="I216" s="43">
        <f>BY_Demands_Drivers!$H$58*$M$16</f>
        <v>0.26907486770135136</v>
      </c>
      <c r="J216" s="43">
        <f>BY_Demands_Drivers!$I$58*$M$16</f>
        <v>0.17386376066856613</v>
      </c>
    </row>
    <row r="217" spans="3:10">
      <c r="C217" s="206" t="str">
        <f t="shared" si="9"/>
        <v>Demand</v>
      </c>
      <c r="D217">
        <f>$L$17</f>
        <v>2024</v>
      </c>
      <c r="E217" t="s">
        <v>3</v>
      </c>
      <c r="F217" t="str">
        <f t="shared" si="10"/>
        <v>ISDTF</v>
      </c>
      <c r="G217" s="26">
        <f>BY_Demands_Drivers!$F$58*$M$17</f>
        <v>2.071617529109265E-2</v>
      </c>
      <c r="H217" s="26">
        <f>BY_Demands_Drivers!$G$58*$M$17</f>
        <v>8.2864701164370697E-2</v>
      </c>
      <c r="I217" s="26">
        <f>BY_Demands_Drivers!$H$58*$M$17</f>
        <v>0.26931027878420466</v>
      </c>
      <c r="J217" s="26">
        <f>BY_Demands_Drivers!$I$58*$M$17</f>
        <v>0.17401587244517902</v>
      </c>
    </row>
    <row r="218" spans="3:10">
      <c r="C218" s="206" t="str">
        <f t="shared" si="9"/>
        <v>Demand</v>
      </c>
      <c r="D218">
        <f>$L$18</f>
        <v>2025</v>
      </c>
      <c r="E218" t="s">
        <v>3</v>
      </c>
      <c r="F218" t="str">
        <f t="shared" si="10"/>
        <v>ISDTF</v>
      </c>
      <c r="G218" s="26">
        <f>BY_Demands_Drivers!$F$58*$M$18</f>
        <v>2.0734283835927517E-2</v>
      </c>
      <c r="H218" s="26">
        <f>BY_Demands_Drivers!$G$58*$M$18</f>
        <v>8.2937135343710167E-2</v>
      </c>
      <c r="I218" s="26">
        <f>BY_Demands_Drivers!$H$58*$M$18</f>
        <v>0.26954568986705796</v>
      </c>
      <c r="J218" s="26">
        <f>BY_Demands_Drivers!$I$58*$M$18</f>
        <v>0.17416798422179192</v>
      </c>
    </row>
    <row r="219" spans="3:10">
      <c r="C219" s="206" t="str">
        <f t="shared" si="9"/>
        <v>Demand</v>
      </c>
      <c r="D219">
        <f>$L$19</f>
        <v>2026</v>
      </c>
      <c r="E219" t="s">
        <v>3</v>
      </c>
      <c r="F219" t="str">
        <f t="shared" si="10"/>
        <v>ISDTF</v>
      </c>
      <c r="G219" s="26">
        <f>BY_Demands_Drivers!$F$58*$M$19</f>
        <v>2.0734283835927517E-2</v>
      </c>
      <c r="H219" s="26">
        <f>BY_Demands_Drivers!$G$58*$M$19</f>
        <v>8.2937135343710167E-2</v>
      </c>
      <c r="I219" s="26">
        <f>BY_Demands_Drivers!$H$58*$M$19</f>
        <v>0.26954568986705796</v>
      </c>
      <c r="J219" s="26">
        <f>BY_Demands_Drivers!$I$58*$M$19</f>
        <v>0.17416798422179192</v>
      </c>
    </row>
    <row r="220" spans="3:10">
      <c r="C220" s="206" t="str">
        <f t="shared" si="9"/>
        <v>Demand</v>
      </c>
      <c r="D220">
        <f>$L$20</f>
        <v>2027</v>
      </c>
      <c r="E220" t="s">
        <v>3</v>
      </c>
      <c r="F220" t="str">
        <f t="shared" si="10"/>
        <v>ISDTF</v>
      </c>
      <c r="G220" s="26">
        <f>BY_Demands_Drivers!$F$58*$M$20</f>
        <v>2.0734283835927517E-2</v>
      </c>
      <c r="H220" s="26">
        <f>BY_Demands_Drivers!$G$58*$M$20</f>
        <v>8.2937135343710167E-2</v>
      </c>
      <c r="I220" s="26">
        <f>BY_Demands_Drivers!$H$58*$M$20</f>
        <v>0.26954568986705796</v>
      </c>
      <c r="J220" s="26">
        <f>BY_Demands_Drivers!$I$58*$M$20</f>
        <v>0.17416798422179192</v>
      </c>
    </row>
    <row r="221" spans="3:10">
      <c r="C221" s="206" t="str">
        <f t="shared" si="9"/>
        <v>Demand</v>
      </c>
      <c r="D221">
        <f>$L$21</f>
        <v>2028</v>
      </c>
      <c r="E221" t="s">
        <v>3</v>
      </c>
      <c r="F221" t="str">
        <f t="shared" si="10"/>
        <v>ISDTF</v>
      </c>
      <c r="G221" s="26">
        <f>BY_Demands_Drivers!$F$58*$M$21</f>
        <v>2.0734283835927517E-2</v>
      </c>
      <c r="H221" s="26">
        <f>BY_Demands_Drivers!$G$58*$M$21</f>
        <v>8.2937135343710167E-2</v>
      </c>
      <c r="I221" s="26">
        <f>BY_Demands_Drivers!$H$58*$M$21</f>
        <v>0.26954568986705796</v>
      </c>
      <c r="J221" s="26">
        <f>BY_Demands_Drivers!$I$58*$M$21</f>
        <v>0.17416798422179192</v>
      </c>
    </row>
    <row r="222" spans="3:10">
      <c r="C222" s="206" t="str">
        <f t="shared" si="9"/>
        <v>Demand</v>
      </c>
      <c r="D222">
        <f>$L$22</f>
        <v>2029</v>
      </c>
      <c r="E222" t="s">
        <v>3</v>
      </c>
      <c r="F222" t="str">
        <f t="shared" si="10"/>
        <v>ISDTF</v>
      </c>
      <c r="G222" s="26">
        <f>BY_Demands_Drivers!$F$58*$M$22</f>
        <v>2.0734283835927517E-2</v>
      </c>
      <c r="H222" s="26">
        <f>BY_Demands_Drivers!$G$58*$M$22</f>
        <v>8.2937135343710167E-2</v>
      </c>
      <c r="I222" s="26">
        <f>BY_Demands_Drivers!$H$58*$M$22</f>
        <v>0.26954568986705796</v>
      </c>
      <c r="J222" s="26">
        <f>BY_Demands_Drivers!$I$58*$M$22</f>
        <v>0.17416798422179192</v>
      </c>
    </row>
    <row r="223" spans="3:10">
      <c r="C223" s="206" t="str">
        <f t="shared" si="9"/>
        <v>Demand</v>
      </c>
      <c r="D223">
        <f>$L$23</f>
        <v>2030</v>
      </c>
      <c r="E223" t="s">
        <v>3</v>
      </c>
      <c r="F223" t="str">
        <f t="shared" si="10"/>
        <v>ISDTF</v>
      </c>
      <c r="G223" s="26">
        <f>BY_Demands_Drivers!$F$58*$M$23</f>
        <v>2.0734283835927517E-2</v>
      </c>
      <c r="H223" s="26">
        <f>BY_Demands_Drivers!$G$58*$M$23</f>
        <v>8.2937135343710167E-2</v>
      </c>
      <c r="I223" s="26">
        <f>BY_Demands_Drivers!$H$58*$M$23</f>
        <v>0.26954568986705796</v>
      </c>
      <c r="J223" s="26">
        <f>BY_Demands_Drivers!$I$58*$M$23</f>
        <v>0.17416798422179192</v>
      </c>
    </row>
    <row r="224" spans="3:10">
      <c r="C224" s="206" t="str">
        <f t="shared" si="9"/>
        <v>Demand</v>
      </c>
      <c r="D224">
        <f>$L$24</f>
        <v>2031</v>
      </c>
      <c r="E224" t="s">
        <v>3</v>
      </c>
      <c r="F224" t="str">
        <f t="shared" si="10"/>
        <v>ISDTF</v>
      </c>
      <c r="G224" s="26">
        <f>BY_Demands_Drivers!$F$58*$M$24</f>
        <v>2.0734283835927517E-2</v>
      </c>
      <c r="H224" s="26">
        <f>BY_Demands_Drivers!$G$58*$M$24</f>
        <v>8.2937135343710167E-2</v>
      </c>
      <c r="I224" s="26">
        <f>BY_Demands_Drivers!$H$58*$M$24</f>
        <v>0.26954568986705796</v>
      </c>
      <c r="J224" s="26">
        <f>BY_Demands_Drivers!$I$58*$M$24</f>
        <v>0.17416798422179192</v>
      </c>
    </row>
    <row r="225" spans="3:10">
      <c r="C225" s="206" t="str">
        <f t="shared" si="9"/>
        <v>Demand</v>
      </c>
      <c r="D225">
        <f>$L$25</f>
        <v>2032</v>
      </c>
      <c r="E225" t="s">
        <v>3</v>
      </c>
      <c r="F225" t="str">
        <f t="shared" si="10"/>
        <v>ISDTF</v>
      </c>
      <c r="G225" s="26">
        <f>BY_Demands_Drivers!$F$58*$M$25</f>
        <v>2.0734283835927517E-2</v>
      </c>
      <c r="H225" s="26">
        <f>BY_Demands_Drivers!$G$58*$M$25</f>
        <v>8.2937135343710167E-2</v>
      </c>
      <c r="I225" s="26">
        <f>BY_Demands_Drivers!$H$58*$M$25</f>
        <v>0.26954568986705796</v>
      </c>
      <c r="J225" s="26">
        <f>BY_Demands_Drivers!$I$58*$M$25</f>
        <v>0.17416798422179192</v>
      </c>
    </row>
    <row r="226" spans="3:10">
      <c r="C226" s="206" t="str">
        <f t="shared" si="9"/>
        <v>Demand</v>
      </c>
      <c r="D226">
        <f>$L$26</f>
        <v>2033</v>
      </c>
      <c r="E226" t="s">
        <v>3</v>
      </c>
      <c r="F226" t="str">
        <f t="shared" si="10"/>
        <v>ISDTF</v>
      </c>
      <c r="G226" s="26">
        <f>BY_Demands_Drivers!$F$58*$M$26</f>
        <v>2.0734283835927517E-2</v>
      </c>
      <c r="H226" s="26">
        <f>BY_Demands_Drivers!$G$58*$M$26</f>
        <v>8.2937135343710167E-2</v>
      </c>
      <c r="I226" s="26">
        <f>BY_Demands_Drivers!$H$58*$M$26</f>
        <v>0.26954568986705796</v>
      </c>
      <c r="J226" s="26">
        <f>BY_Demands_Drivers!$I$58*$M$26</f>
        <v>0.17416798422179192</v>
      </c>
    </row>
    <row r="227" spans="3:10">
      <c r="C227" s="206" t="str">
        <f t="shared" si="9"/>
        <v>Demand</v>
      </c>
      <c r="D227">
        <f>$L$27</f>
        <v>2034</v>
      </c>
      <c r="E227" t="s">
        <v>3</v>
      </c>
      <c r="F227" t="str">
        <f t="shared" si="10"/>
        <v>ISDTF</v>
      </c>
      <c r="G227" s="26">
        <f>BY_Demands_Drivers!$F$58*$M$27</f>
        <v>2.0734283835927517E-2</v>
      </c>
      <c r="H227" s="26">
        <f>BY_Demands_Drivers!$G$58*$M$27</f>
        <v>8.2937135343710167E-2</v>
      </c>
      <c r="I227" s="26">
        <f>BY_Demands_Drivers!$H$58*$M$27</f>
        <v>0.26954568986705796</v>
      </c>
      <c r="J227" s="26">
        <f>BY_Demands_Drivers!$I$58*$M$27</f>
        <v>0.17416798422179192</v>
      </c>
    </row>
    <row r="228" spans="3:10">
      <c r="C228" s="206" t="str">
        <f t="shared" si="9"/>
        <v>Demand</v>
      </c>
      <c r="D228">
        <f>$L$28</f>
        <v>2035</v>
      </c>
      <c r="E228" t="s">
        <v>3</v>
      </c>
      <c r="F228" t="str">
        <f t="shared" si="10"/>
        <v>ISDTF</v>
      </c>
      <c r="G228" s="26">
        <f>BY_Demands_Drivers!$F$58*$M$28</f>
        <v>2.0734283835927517E-2</v>
      </c>
      <c r="H228" s="26">
        <f>BY_Demands_Drivers!$G$58*$M$28</f>
        <v>8.2937135343710167E-2</v>
      </c>
      <c r="I228" s="26">
        <f>BY_Demands_Drivers!$H$58*$M$28</f>
        <v>0.26954568986705796</v>
      </c>
      <c r="J228" s="26">
        <f>BY_Demands_Drivers!$I$58*$M$28</f>
        <v>0.17416798422179192</v>
      </c>
    </row>
    <row r="229" spans="3:10">
      <c r="C229" s="206" t="str">
        <f t="shared" si="9"/>
        <v>Demand</v>
      </c>
      <c r="D229">
        <f>$L$29</f>
        <v>2036</v>
      </c>
      <c r="E229" t="s">
        <v>3</v>
      </c>
      <c r="F229" t="str">
        <f t="shared" si="10"/>
        <v>ISDTF</v>
      </c>
      <c r="G229" s="26">
        <f>BY_Demands_Drivers!$F$58*$M$29</f>
        <v>2.0915369284276227E-2</v>
      </c>
      <c r="H229" s="26">
        <f>BY_Demands_Drivers!$G$58*$M$29</f>
        <v>8.3661477137105006E-2</v>
      </c>
      <c r="I229" s="26">
        <f>BY_Demands_Drivers!$H$58*$M$29</f>
        <v>0.27189980069559117</v>
      </c>
      <c r="J229" s="26">
        <f>BY_Demands_Drivers!$I$58*$M$29</f>
        <v>0.17568910198792109</v>
      </c>
    </row>
    <row r="230" spans="3:10">
      <c r="C230" s="206" t="str">
        <f t="shared" si="9"/>
        <v>Demand</v>
      </c>
      <c r="D230">
        <f>$L$30</f>
        <v>2037</v>
      </c>
      <c r="E230" t="s">
        <v>3</v>
      </c>
      <c r="F230" t="str">
        <f t="shared" si="10"/>
        <v>ISDTF</v>
      </c>
      <c r="G230" s="26">
        <f>BY_Demands_Drivers!$F$58*$M$30</f>
        <v>2.1096454732624947E-2</v>
      </c>
      <c r="H230" s="26">
        <f>BY_Demands_Drivers!$G$58*$M$30</f>
        <v>8.4385818930499887E-2</v>
      </c>
      <c r="I230" s="26">
        <f>BY_Demands_Drivers!$H$58*$M$30</f>
        <v>0.27425391152412454</v>
      </c>
      <c r="J230" s="26">
        <f>BY_Demands_Drivers!$I$58*$M$30</f>
        <v>0.17721021975405032</v>
      </c>
    </row>
    <row r="231" spans="3:10">
      <c r="C231" s="206" t="str">
        <f t="shared" si="9"/>
        <v>Demand</v>
      </c>
      <c r="D231">
        <f>$L$31</f>
        <v>2038</v>
      </c>
      <c r="E231" t="s">
        <v>3</v>
      </c>
      <c r="F231" t="str">
        <f t="shared" si="10"/>
        <v>ISDTF</v>
      </c>
      <c r="G231" s="26">
        <f>BY_Demands_Drivers!$F$58*$M$31</f>
        <v>2.127754018097365E-2</v>
      </c>
      <c r="H231" s="26">
        <f>BY_Demands_Drivers!$G$58*$M$31</f>
        <v>8.5110160723894698E-2</v>
      </c>
      <c r="I231" s="26">
        <f>BY_Demands_Drivers!$H$58*$M$31</f>
        <v>0.27660802235265769</v>
      </c>
      <c r="J231" s="26">
        <f>BY_Demands_Drivers!$I$58*$M$31</f>
        <v>0.17873133752017945</v>
      </c>
    </row>
    <row r="232" spans="3:10">
      <c r="C232" s="206" t="str">
        <f t="shared" si="9"/>
        <v>Demand</v>
      </c>
      <c r="D232">
        <f>$L$32</f>
        <v>2039</v>
      </c>
      <c r="E232" t="s">
        <v>3</v>
      </c>
      <c r="F232" t="str">
        <f t="shared" si="10"/>
        <v>ISDTF</v>
      </c>
      <c r="G232" s="26">
        <f>BY_Demands_Drivers!$F$58*$M$32</f>
        <v>2.1458625629322364E-2</v>
      </c>
      <c r="H232" s="26">
        <f>BY_Demands_Drivers!$G$58*$M$32</f>
        <v>8.5834502517289565E-2</v>
      </c>
      <c r="I232" s="26">
        <f>BY_Demands_Drivers!$H$58*$M$32</f>
        <v>0.27896213318119095</v>
      </c>
      <c r="J232" s="26">
        <f>BY_Demands_Drivers!$I$58*$M$32</f>
        <v>0.18025245528630865</v>
      </c>
    </row>
    <row r="233" spans="3:10">
      <c r="C233" s="206" t="str">
        <f t="shared" si="9"/>
        <v>Demand</v>
      </c>
      <c r="D233">
        <f>$L$33</f>
        <v>2040</v>
      </c>
      <c r="E233" t="s">
        <v>3</v>
      </c>
      <c r="F233" t="str">
        <f t="shared" si="10"/>
        <v>ISDTF</v>
      </c>
      <c r="G233" s="26">
        <f>BY_Demands_Drivers!$F$58*$M$33</f>
        <v>2.1639711077671077E-2</v>
      </c>
      <c r="H233" s="26">
        <f>BY_Demands_Drivers!$G$58*$M$33</f>
        <v>8.6558844310684405E-2</v>
      </c>
      <c r="I233" s="26">
        <f>BY_Demands_Drivers!$H$58*$M$33</f>
        <v>0.28131624400972421</v>
      </c>
      <c r="J233" s="26">
        <f>BY_Demands_Drivers!$I$58*$M$33</f>
        <v>0.18177357305243783</v>
      </c>
    </row>
    <row r="234" spans="3:10">
      <c r="C234" s="206" t="str">
        <f t="shared" si="9"/>
        <v>Demand</v>
      </c>
      <c r="D234">
        <f>$L$34</f>
        <v>2041</v>
      </c>
      <c r="E234" t="s">
        <v>3</v>
      </c>
      <c r="F234" t="str">
        <f t="shared" si="10"/>
        <v>ISDTF</v>
      </c>
      <c r="G234" s="26">
        <f>BY_Demands_Drivers!$F$58*$M$34</f>
        <v>2.1657819622505951E-2</v>
      </c>
      <c r="H234" s="26">
        <f>BY_Demands_Drivers!$G$58*$M$34</f>
        <v>8.6631278490023902E-2</v>
      </c>
      <c r="I234" s="26">
        <f>BY_Demands_Drivers!$H$58*$M$34</f>
        <v>0.28155165509257757</v>
      </c>
      <c r="J234" s="26">
        <f>BY_Demands_Drivers!$I$58*$M$34</f>
        <v>0.18192568482905078</v>
      </c>
    </row>
    <row r="235" spans="3:10">
      <c r="C235" s="206" t="str">
        <f t="shared" si="9"/>
        <v>Demand</v>
      </c>
      <c r="D235">
        <f>$L$35</f>
        <v>2042</v>
      </c>
      <c r="E235" t="s">
        <v>3</v>
      </c>
      <c r="F235" t="str">
        <f t="shared" si="10"/>
        <v>ISDTF</v>
      </c>
      <c r="G235" s="26">
        <f>BY_Demands_Drivers!$F$58*$M$35</f>
        <v>2.1675928167340822E-2</v>
      </c>
      <c r="H235" s="26">
        <f>BY_Demands_Drivers!$G$58*$M$35</f>
        <v>8.6703712669363386E-2</v>
      </c>
      <c r="I235" s="26">
        <f>BY_Demands_Drivers!$H$58*$M$35</f>
        <v>0.28178706617543092</v>
      </c>
      <c r="J235" s="26">
        <f>BY_Demands_Drivers!$I$58*$M$35</f>
        <v>0.1820777966056637</v>
      </c>
    </row>
    <row r="236" spans="3:10">
      <c r="C236" s="206" t="str">
        <f t="shared" si="9"/>
        <v>Demand</v>
      </c>
      <c r="D236">
        <f>$L$36</f>
        <v>2043</v>
      </c>
      <c r="E236" t="s">
        <v>3</v>
      </c>
      <c r="F236" t="str">
        <f t="shared" si="10"/>
        <v>ISDTF</v>
      </c>
      <c r="G236" s="26">
        <f>BY_Demands_Drivers!$F$58*$M$36</f>
        <v>2.1694036712175693E-2</v>
      </c>
      <c r="H236" s="26">
        <f>BY_Demands_Drivers!$G$58*$M$36</f>
        <v>8.677614684870287E-2</v>
      </c>
      <c r="I236" s="26">
        <f>BY_Demands_Drivers!$H$58*$M$36</f>
        <v>0.28202247725828422</v>
      </c>
      <c r="J236" s="26">
        <f>BY_Demands_Drivers!$I$58*$M$36</f>
        <v>0.1822299083822766</v>
      </c>
    </row>
    <row r="237" spans="3:10">
      <c r="C237" s="206" t="str">
        <f t="shared" si="9"/>
        <v>Demand</v>
      </c>
      <c r="D237">
        <f>$L$37</f>
        <v>2044</v>
      </c>
      <c r="E237" t="s">
        <v>3</v>
      </c>
      <c r="F237" t="str">
        <f t="shared" si="10"/>
        <v>ISDTF</v>
      </c>
      <c r="G237" s="26">
        <f>BY_Demands_Drivers!$F$58*$M$37</f>
        <v>2.1712145257010564E-2</v>
      </c>
      <c r="H237" s="26">
        <f>BY_Demands_Drivers!$G$58*$M$37</f>
        <v>8.6848581028042354E-2</v>
      </c>
      <c r="I237" s="26">
        <f>BY_Demands_Drivers!$H$58*$M$37</f>
        <v>0.28225788834113752</v>
      </c>
      <c r="J237" s="26">
        <f>BY_Demands_Drivers!$I$58*$M$37</f>
        <v>0.18238202015888952</v>
      </c>
    </row>
    <row r="238" spans="3:10">
      <c r="C238" s="206" t="str">
        <f t="shared" si="9"/>
        <v>Demand</v>
      </c>
      <c r="D238">
        <f>$L$38</f>
        <v>2045</v>
      </c>
      <c r="E238" t="s">
        <v>3</v>
      </c>
      <c r="F238" t="str">
        <f t="shared" si="10"/>
        <v>ISDTF</v>
      </c>
      <c r="G238" s="26">
        <f>BY_Demands_Drivers!$F$58*$M$38</f>
        <v>2.1730253801845439E-2</v>
      </c>
      <c r="H238" s="26">
        <f>BY_Demands_Drivers!$G$58*$M$38</f>
        <v>8.6921015207381852E-2</v>
      </c>
      <c r="I238" s="26">
        <f>BY_Demands_Drivers!$H$58*$M$38</f>
        <v>0.28249329942399093</v>
      </c>
      <c r="J238" s="26">
        <f>BY_Demands_Drivers!$I$58*$M$38</f>
        <v>0.18253413193550247</v>
      </c>
    </row>
    <row r="239" spans="3:10">
      <c r="C239" s="206" t="str">
        <f t="shared" si="9"/>
        <v>Demand</v>
      </c>
      <c r="D239">
        <f>$L$39</f>
        <v>2046</v>
      </c>
      <c r="E239" t="s">
        <v>3</v>
      </c>
      <c r="F239" t="str">
        <f t="shared" si="10"/>
        <v>ISDTF</v>
      </c>
      <c r="G239" s="26">
        <f>BY_Demands_Drivers!$F$58*$M$39</f>
        <v>2.1730253801845439E-2</v>
      </c>
      <c r="H239" s="26">
        <f>BY_Demands_Drivers!$G$58*$M$39</f>
        <v>8.6921015207381852E-2</v>
      </c>
      <c r="I239" s="26">
        <f>BY_Demands_Drivers!$H$58*$M$39</f>
        <v>0.28249329942399093</v>
      </c>
      <c r="J239" s="26">
        <f>BY_Demands_Drivers!$I$58*$M$39</f>
        <v>0.18253413193550247</v>
      </c>
    </row>
    <row r="240" spans="3:10">
      <c r="C240" s="206" t="str">
        <f t="shared" si="9"/>
        <v>Demand</v>
      </c>
      <c r="D240">
        <f>$L$40</f>
        <v>2047</v>
      </c>
      <c r="E240" t="s">
        <v>3</v>
      </c>
      <c r="F240" t="str">
        <f t="shared" si="10"/>
        <v>ISDTF</v>
      </c>
      <c r="G240" s="26">
        <f>BY_Demands_Drivers!$F$58*$M$40</f>
        <v>2.1730253801845439E-2</v>
      </c>
      <c r="H240" s="26">
        <f>BY_Demands_Drivers!$G$58*$M$40</f>
        <v>8.6921015207381852E-2</v>
      </c>
      <c r="I240" s="26">
        <f>BY_Demands_Drivers!$H$58*$M$40</f>
        <v>0.28249329942399093</v>
      </c>
      <c r="J240" s="26">
        <f>BY_Demands_Drivers!$I$58*$M$40</f>
        <v>0.18253413193550247</v>
      </c>
    </row>
    <row r="241" spans="3:10">
      <c r="C241" s="206" t="str">
        <f t="shared" si="9"/>
        <v>Demand</v>
      </c>
      <c r="D241">
        <f>$L$41</f>
        <v>2048</v>
      </c>
      <c r="E241" t="s">
        <v>3</v>
      </c>
      <c r="F241" t="str">
        <f t="shared" si="10"/>
        <v>ISDTF</v>
      </c>
      <c r="G241" s="26">
        <f>BY_Demands_Drivers!$F$58*$M$41</f>
        <v>2.1730253801845439E-2</v>
      </c>
      <c r="H241" s="26">
        <f>BY_Demands_Drivers!$G$58*$M$41</f>
        <v>8.6921015207381852E-2</v>
      </c>
      <c r="I241" s="26">
        <f>BY_Demands_Drivers!$H$58*$M$41</f>
        <v>0.28249329942399093</v>
      </c>
      <c r="J241" s="26">
        <f>BY_Demands_Drivers!$I$58*$M$41</f>
        <v>0.18253413193550247</v>
      </c>
    </row>
    <row r="242" spans="3:10">
      <c r="C242" s="206" t="str">
        <f t="shared" si="9"/>
        <v>Demand</v>
      </c>
      <c r="D242">
        <f>$L$42</f>
        <v>2049</v>
      </c>
      <c r="E242" t="s">
        <v>3</v>
      </c>
      <c r="F242" t="str">
        <f t="shared" si="10"/>
        <v>ISDTF</v>
      </c>
      <c r="G242" s="26">
        <f>BY_Demands_Drivers!$F$58*$M$42</f>
        <v>2.1730253801845439E-2</v>
      </c>
      <c r="H242" s="26">
        <f>BY_Demands_Drivers!$G$58*$M$42</f>
        <v>8.6921015207381852E-2</v>
      </c>
      <c r="I242" s="26">
        <f>BY_Demands_Drivers!$H$58*$M$42</f>
        <v>0.28249329942399093</v>
      </c>
      <c r="J242" s="26">
        <f>BY_Demands_Drivers!$I$58*$M$42</f>
        <v>0.18253413193550247</v>
      </c>
    </row>
    <row r="243" spans="3:10">
      <c r="C243" s="206" t="str">
        <f t="shared" si="9"/>
        <v>Demand</v>
      </c>
      <c r="D243" s="23">
        <f>$L$43</f>
        <v>2050</v>
      </c>
      <c r="E243" s="23" t="s">
        <v>3</v>
      </c>
      <c r="F243" t="str">
        <f t="shared" si="10"/>
        <v>ISDTF</v>
      </c>
      <c r="G243" s="44">
        <f>BY_Demands_Drivers!$F$58*$M$43</f>
        <v>2.1730253801845439E-2</v>
      </c>
      <c r="H243" s="44">
        <f>BY_Demands_Drivers!$G$58*$M$43</f>
        <v>8.6921015207381852E-2</v>
      </c>
      <c r="I243" s="44">
        <f>BY_Demands_Drivers!$H$58*$M$43</f>
        <v>0.28249329942399093</v>
      </c>
      <c r="J243" s="44">
        <f>BY_Demands_Drivers!$I$58*$M$43</f>
        <v>0.18253413193550247</v>
      </c>
    </row>
    <row r="244" spans="3:10">
      <c r="C244" s="206" t="str">
        <f t="shared" si="9"/>
        <v>\I:</v>
      </c>
      <c r="D244">
        <f>$L$4</f>
        <v>2011</v>
      </c>
      <c r="E244" t="s">
        <v>3</v>
      </c>
      <c r="F244" s="25" t="str">
        <f>BY_Demands_Drivers!$J$59</f>
        <v>ISDFL</v>
      </c>
      <c r="G244" s="26">
        <f>BY_Demands_Drivers!$F$59*$M$4</f>
        <v>0</v>
      </c>
      <c r="H244" s="26">
        <f>BY_Demands_Drivers!$G$59*$M$4</f>
        <v>0</v>
      </c>
      <c r="I244" s="26">
        <f>BY_Demands_Drivers!$H$59*$M$4</f>
        <v>0</v>
      </c>
      <c r="J244" s="26">
        <f>BY_Demands_Drivers!$I$59*$M$4</f>
        <v>0</v>
      </c>
    </row>
    <row r="245" spans="3:10">
      <c r="C245" s="206" t="str">
        <f t="shared" si="9"/>
        <v>\I:</v>
      </c>
      <c r="D245">
        <f>$L$5</f>
        <v>2012</v>
      </c>
      <c r="E245" t="s">
        <v>3</v>
      </c>
      <c r="F245" s="24" t="str">
        <f>$F$244</f>
        <v>ISDFL</v>
      </c>
      <c r="G245" s="26">
        <f>BY_Demands_Drivers!$F$59*$M$5</f>
        <v>0</v>
      </c>
      <c r="H245" s="26">
        <f>BY_Demands_Drivers!$G$59*$M$5</f>
        <v>0</v>
      </c>
      <c r="I245" s="26">
        <f>BY_Demands_Drivers!$H$59*$M$5</f>
        <v>0</v>
      </c>
      <c r="J245" s="26">
        <f>BY_Demands_Drivers!$I$59*$M$5</f>
        <v>0</v>
      </c>
    </row>
    <row r="246" spans="3:10">
      <c r="C246" s="206" t="str">
        <f t="shared" si="9"/>
        <v>\I:</v>
      </c>
      <c r="D246">
        <f>$L$6</f>
        <v>2013</v>
      </c>
      <c r="E246" t="s">
        <v>3</v>
      </c>
      <c r="F246" s="24" t="str">
        <f t="shared" ref="F246:F283" si="11">$F$244</f>
        <v>ISDFL</v>
      </c>
      <c r="G246" s="26">
        <f>BY_Demands_Drivers!$F$59*$M$6</f>
        <v>0</v>
      </c>
      <c r="H246" s="26">
        <f>BY_Demands_Drivers!$G$59*$M$6</f>
        <v>0</v>
      </c>
      <c r="I246" s="26">
        <f>BY_Demands_Drivers!$H$59*$M$6</f>
        <v>0</v>
      </c>
      <c r="J246" s="26">
        <f>BY_Demands_Drivers!$I$59*$M$6</f>
        <v>0</v>
      </c>
    </row>
    <row r="247" spans="3:10">
      <c r="C247" s="206" t="str">
        <f t="shared" si="9"/>
        <v>\I:</v>
      </c>
      <c r="D247">
        <f>$L$7</f>
        <v>2014</v>
      </c>
      <c r="E247" t="s">
        <v>3</v>
      </c>
      <c r="F247" s="24" t="str">
        <f t="shared" si="11"/>
        <v>ISDFL</v>
      </c>
      <c r="G247" s="26">
        <f>BY_Demands_Drivers!$F$59*$M$7</f>
        <v>0</v>
      </c>
      <c r="H247" s="26">
        <f>BY_Demands_Drivers!$G$59*$M$7</f>
        <v>0</v>
      </c>
      <c r="I247" s="26">
        <f>BY_Demands_Drivers!$H$59*$M$7</f>
        <v>0</v>
      </c>
      <c r="J247" s="26">
        <f>BY_Demands_Drivers!$I$59*$M$7</f>
        <v>0</v>
      </c>
    </row>
    <row r="248" spans="3:10">
      <c r="C248" s="206" t="str">
        <f t="shared" si="9"/>
        <v>\I:</v>
      </c>
      <c r="D248">
        <f>$L$8</f>
        <v>2015</v>
      </c>
      <c r="E248" t="s">
        <v>3</v>
      </c>
      <c r="F248" s="24" t="str">
        <f t="shared" si="11"/>
        <v>ISDFL</v>
      </c>
      <c r="G248" s="26">
        <f>BY_Demands_Drivers!$F$59*$M$8</f>
        <v>0</v>
      </c>
      <c r="H248" s="26">
        <f>BY_Demands_Drivers!$G$59*$M$8</f>
        <v>0</v>
      </c>
      <c r="I248" s="26">
        <f>BY_Demands_Drivers!$H$59*$M$8</f>
        <v>0</v>
      </c>
      <c r="J248" s="26">
        <f>BY_Demands_Drivers!$I$59*$M$8</f>
        <v>0</v>
      </c>
    </row>
    <row r="249" spans="3:10">
      <c r="C249" s="206" t="str">
        <f t="shared" si="9"/>
        <v>\I:</v>
      </c>
      <c r="D249">
        <f>$L$9</f>
        <v>2016</v>
      </c>
      <c r="E249" t="s">
        <v>3</v>
      </c>
      <c r="F249" s="24" t="str">
        <f t="shared" si="11"/>
        <v>ISDFL</v>
      </c>
      <c r="G249" s="26">
        <f>BY_Demands_Drivers!$F$59*$M$9</f>
        <v>0</v>
      </c>
      <c r="H249" s="26">
        <f>BY_Demands_Drivers!$G$59*$M$9</f>
        <v>0</v>
      </c>
      <c r="I249" s="26">
        <f>BY_Demands_Drivers!$H$59*$M$9</f>
        <v>0</v>
      </c>
      <c r="J249" s="26">
        <f>BY_Demands_Drivers!$I$59*$M$9</f>
        <v>0</v>
      </c>
    </row>
    <row r="250" spans="3:10">
      <c r="C250" s="206" t="str">
        <f t="shared" si="9"/>
        <v>\I:</v>
      </c>
      <c r="D250">
        <f>$L$10</f>
        <v>2017</v>
      </c>
      <c r="E250" t="s">
        <v>3</v>
      </c>
      <c r="F250" s="24" t="str">
        <f t="shared" si="11"/>
        <v>ISDFL</v>
      </c>
      <c r="G250" s="26">
        <f>BY_Demands_Drivers!$F$59*$M$10</f>
        <v>0</v>
      </c>
      <c r="H250" s="26">
        <f>BY_Demands_Drivers!$G$59*$M$10</f>
        <v>0</v>
      </c>
      <c r="I250" s="26">
        <f>BY_Demands_Drivers!$H$59*$M$10</f>
        <v>0</v>
      </c>
      <c r="J250" s="26">
        <f>BY_Demands_Drivers!$I$59*$M$10</f>
        <v>0</v>
      </c>
    </row>
    <row r="251" spans="3:10">
      <c r="C251" s="206" t="str">
        <f t="shared" si="9"/>
        <v>\I:</v>
      </c>
      <c r="D251">
        <f>$L$11</f>
        <v>2018</v>
      </c>
      <c r="E251" t="s">
        <v>3</v>
      </c>
      <c r="F251" s="24" t="str">
        <f t="shared" si="11"/>
        <v>ISDFL</v>
      </c>
      <c r="G251" s="26">
        <f>BY_Demands_Drivers!$F$59*$M$11</f>
        <v>0</v>
      </c>
      <c r="H251" s="26">
        <f>BY_Demands_Drivers!$G$59*$M$11</f>
        <v>0</v>
      </c>
      <c r="I251" s="26">
        <f>BY_Demands_Drivers!$H$59*$M$11</f>
        <v>0</v>
      </c>
      <c r="J251" s="26">
        <f>BY_Demands_Drivers!$I$59*$M$11</f>
        <v>0</v>
      </c>
    </row>
    <row r="252" spans="3:10">
      <c r="C252" s="206" t="str">
        <f t="shared" si="9"/>
        <v>\I:</v>
      </c>
      <c r="D252">
        <f>$L$12</f>
        <v>2019</v>
      </c>
      <c r="E252" t="s">
        <v>3</v>
      </c>
      <c r="F252" s="24" t="str">
        <f t="shared" si="11"/>
        <v>ISDFL</v>
      </c>
      <c r="G252" s="43">
        <f>BY_Demands_Drivers!$F$59*$M$12</f>
        <v>0</v>
      </c>
      <c r="H252" s="43">
        <f>BY_Demands_Drivers!$G$59*$M$12</f>
        <v>0</v>
      </c>
      <c r="I252" s="43">
        <f>BY_Demands_Drivers!$H$59*$M$12</f>
        <v>0</v>
      </c>
      <c r="J252" s="43">
        <f>BY_Demands_Drivers!$I$59*$M$12</f>
        <v>0</v>
      </c>
    </row>
    <row r="253" spans="3:10">
      <c r="C253" s="206" t="str">
        <f t="shared" si="9"/>
        <v>\I:</v>
      </c>
      <c r="D253">
        <f>$L$13</f>
        <v>2020</v>
      </c>
      <c r="E253" t="s">
        <v>3</v>
      </c>
      <c r="F253" s="24" t="str">
        <f t="shared" si="11"/>
        <v>ISDFL</v>
      </c>
      <c r="G253" s="43">
        <f>BY_Demands_Drivers!$F$59*$M$13</f>
        <v>0</v>
      </c>
      <c r="H253" s="43">
        <f>BY_Demands_Drivers!$G$59*$M$13</f>
        <v>0</v>
      </c>
      <c r="I253" s="43">
        <f>BY_Demands_Drivers!$H$59*$M$13</f>
        <v>0</v>
      </c>
      <c r="J253" s="43">
        <f>BY_Demands_Drivers!$I$59*$M$13</f>
        <v>0</v>
      </c>
    </row>
    <row r="254" spans="3:10">
      <c r="C254" s="206" t="str">
        <f t="shared" si="9"/>
        <v>\I:</v>
      </c>
      <c r="D254">
        <f>$L$14</f>
        <v>2021</v>
      </c>
      <c r="E254" t="s">
        <v>3</v>
      </c>
      <c r="F254" s="24" t="str">
        <f t="shared" si="11"/>
        <v>ISDFL</v>
      </c>
      <c r="G254" s="43">
        <f>BY_Demands_Drivers!$F$59*$M$14</f>
        <v>0</v>
      </c>
      <c r="H254" s="43">
        <f>BY_Demands_Drivers!$G$59*$M$14</f>
        <v>0</v>
      </c>
      <c r="I254" s="43">
        <f>BY_Demands_Drivers!$H$59*$M$14</f>
        <v>0</v>
      </c>
      <c r="J254" s="43">
        <f>BY_Demands_Drivers!$I$59*$M$14</f>
        <v>0</v>
      </c>
    </row>
    <row r="255" spans="3:10">
      <c r="C255" s="206" t="str">
        <f t="shared" si="9"/>
        <v>\I:</v>
      </c>
      <c r="D255">
        <f>$L$15</f>
        <v>2022</v>
      </c>
      <c r="E255" t="s">
        <v>3</v>
      </c>
      <c r="F255" s="24" t="str">
        <f t="shared" si="11"/>
        <v>ISDFL</v>
      </c>
      <c r="G255" s="43">
        <f>BY_Demands_Drivers!$F$59*$M$15</f>
        <v>0</v>
      </c>
      <c r="H255" s="43">
        <f>BY_Demands_Drivers!$G$59*$M$15</f>
        <v>0</v>
      </c>
      <c r="I255" s="43">
        <f>BY_Demands_Drivers!$H$59*$M$15</f>
        <v>0</v>
      </c>
      <c r="J255" s="43">
        <f>BY_Demands_Drivers!$I$59*$M$15</f>
        <v>0</v>
      </c>
    </row>
    <row r="256" spans="3:10">
      <c r="C256" s="206" t="str">
        <f t="shared" si="9"/>
        <v>\I:</v>
      </c>
      <c r="D256">
        <f>$L$16</f>
        <v>2023</v>
      </c>
      <c r="E256" t="s">
        <v>3</v>
      </c>
      <c r="F256" s="24" t="str">
        <f t="shared" si="11"/>
        <v>ISDFL</v>
      </c>
      <c r="G256" s="43">
        <f>BY_Demands_Drivers!$F$59*$M$16</f>
        <v>0</v>
      </c>
      <c r="H256" s="43">
        <f>BY_Demands_Drivers!$G$59*$M$16</f>
        <v>0</v>
      </c>
      <c r="I256" s="43">
        <f>BY_Demands_Drivers!$H$59*$M$16</f>
        <v>0</v>
      </c>
      <c r="J256" s="43">
        <f>BY_Demands_Drivers!$I$59*$M$16</f>
        <v>0</v>
      </c>
    </row>
    <row r="257" spans="3:10">
      <c r="C257" s="206" t="str">
        <f t="shared" si="9"/>
        <v>\I:</v>
      </c>
      <c r="D257">
        <f>$L$17</f>
        <v>2024</v>
      </c>
      <c r="E257" t="s">
        <v>3</v>
      </c>
      <c r="F257" s="24" t="str">
        <f t="shared" si="11"/>
        <v>ISDFL</v>
      </c>
      <c r="G257" s="26">
        <f>BY_Demands_Drivers!$F$59*$M$17</f>
        <v>0</v>
      </c>
      <c r="H257" s="26">
        <f>BY_Demands_Drivers!$G$59*$M$17</f>
        <v>0</v>
      </c>
      <c r="I257" s="26">
        <f>BY_Demands_Drivers!$H$59*$M$17</f>
        <v>0</v>
      </c>
      <c r="J257" s="26">
        <f>BY_Demands_Drivers!$I$59*$M$17</f>
        <v>0</v>
      </c>
    </row>
    <row r="258" spans="3:10">
      <c r="C258" s="206" t="str">
        <f t="shared" si="9"/>
        <v>\I:</v>
      </c>
      <c r="D258">
        <f>$L$18</f>
        <v>2025</v>
      </c>
      <c r="E258" t="s">
        <v>3</v>
      </c>
      <c r="F258" s="24" t="str">
        <f t="shared" si="11"/>
        <v>ISDFL</v>
      </c>
      <c r="G258" s="26">
        <f>BY_Demands_Drivers!$F$59*$M$18</f>
        <v>0</v>
      </c>
      <c r="H258" s="26">
        <f>BY_Demands_Drivers!$G$59*$M$18</f>
        <v>0</v>
      </c>
      <c r="I258" s="26">
        <f>BY_Demands_Drivers!$H$59*$M$18</f>
        <v>0</v>
      </c>
      <c r="J258" s="26">
        <f>BY_Demands_Drivers!$I$59*$M$18</f>
        <v>0</v>
      </c>
    </row>
    <row r="259" spans="3:10">
      <c r="C259" s="206" t="str">
        <f t="shared" si="9"/>
        <v>\I:</v>
      </c>
      <c r="D259">
        <f>$L$19</f>
        <v>2026</v>
      </c>
      <c r="E259" t="s">
        <v>3</v>
      </c>
      <c r="F259" s="24" t="str">
        <f t="shared" si="11"/>
        <v>ISDFL</v>
      </c>
      <c r="G259" s="26">
        <f>BY_Demands_Drivers!$F$59*$M$19</f>
        <v>0</v>
      </c>
      <c r="H259" s="26">
        <f>BY_Demands_Drivers!$G$59*$M$19</f>
        <v>0</v>
      </c>
      <c r="I259" s="26">
        <f>BY_Demands_Drivers!$H$59*$M$19</f>
        <v>0</v>
      </c>
      <c r="J259" s="26">
        <f>BY_Demands_Drivers!$I$59*$M$19</f>
        <v>0</v>
      </c>
    </row>
    <row r="260" spans="3:10">
      <c r="C260" s="206" t="str">
        <f t="shared" si="9"/>
        <v>\I:</v>
      </c>
      <c r="D260">
        <f>$L$20</f>
        <v>2027</v>
      </c>
      <c r="E260" t="s">
        <v>3</v>
      </c>
      <c r="F260" s="24" t="str">
        <f t="shared" si="11"/>
        <v>ISDFL</v>
      </c>
      <c r="G260" s="26">
        <f>BY_Demands_Drivers!$F$59*$M$20</f>
        <v>0</v>
      </c>
      <c r="H260" s="26">
        <f>BY_Demands_Drivers!$G$59*$M$20</f>
        <v>0</v>
      </c>
      <c r="I260" s="26">
        <f>BY_Demands_Drivers!$H$59*$M$20</f>
        <v>0</v>
      </c>
      <c r="J260" s="26">
        <f>BY_Demands_Drivers!$I$59*$M$20</f>
        <v>0</v>
      </c>
    </row>
    <row r="261" spans="3:10">
      <c r="C261" s="206" t="str">
        <f t="shared" ref="C261:C283" si="12">IF(SUM(G261:J261)&gt;0,"Demand","\I:")</f>
        <v>\I:</v>
      </c>
      <c r="D261">
        <f>$L$21</f>
        <v>2028</v>
      </c>
      <c r="E261" t="s">
        <v>3</v>
      </c>
      <c r="F261" s="24" t="str">
        <f t="shared" si="11"/>
        <v>ISDFL</v>
      </c>
      <c r="G261" s="26">
        <f>BY_Demands_Drivers!$F$59*$M$21</f>
        <v>0</v>
      </c>
      <c r="H261" s="26">
        <f>BY_Demands_Drivers!$G$59*$M$21</f>
        <v>0</v>
      </c>
      <c r="I261" s="26">
        <f>BY_Demands_Drivers!$H$59*$M$21</f>
        <v>0</v>
      </c>
      <c r="J261" s="26">
        <f>BY_Demands_Drivers!$I$59*$M$21</f>
        <v>0</v>
      </c>
    </row>
    <row r="262" spans="3:10">
      <c r="C262" s="206" t="str">
        <f t="shared" si="12"/>
        <v>\I:</v>
      </c>
      <c r="D262">
        <f>$L$22</f>
        <v>2029</v>
      </c>
      <c r="E262" t="s">
        <v>3</v>
      </c>
      <c r="F262" s="24" t="str">
        <f t="shared" si="11"/>
        <v>ISDFL</v>
      </c>
      <c r="G262" s="26">
        <f>BY_Demands_Drivers!$F$59*$M$22</f>
        <v>0</v>
      </c>
      <c r="H262" s="26">
        <f>BY_Demands_Drivers!$G$59*$M$22</f>
        <v>0</v>
      </c>
      <c r="I262" s="26">
        <f>BY_Demands_Drivers!$H$59*$M$22</f>
        <v>0</v>
      </c>
      <c r="J262" s="26">
        <f>BY_Demands_Drivers!$I$59*$M$22</f>
        <v>0</v>
      </c>
    </row>
    <row r="263" spans="3:10">
      <c r="C263" s="206" t="str">
        <f t="shared" si="12"/>
        <v>\I:</v>
      </c>
      <c r="D263">
        <f>$L$23</f>
        <v>2030</v>
      </c>
      <c r="E263" t="s">
        <v>3</v>
      </c>
      <c r="F263" s="24" t="str">
        <f t="shared" si="11"/>
        <v>ISDFL</v>
      </c>
      <c r="G263" s="26">
        <f>BY_Demands_Drivers!$F$59*$M$23</f>
        <v>0</v>
      </c>
      <c r="H263" s="26">
        <f>BY_Demands_Drivers!$G$59*$M$23</f>
        <v>0</v>
      </c>
      <c r="I263" s="26">
        <f>BY_Demands_Drivers!$H$59*$M$23</f>
        <v>0</v>
      </c>
      <c r="J263" s="26">
        <f>BY_Demands_Drivers!$I$59*$M$23</f>
        <v>0</v>
      </c>
    </row>
    <row r="264" spans="3:10">
      <c r="C264" s="206" t="str">
        <f t="shared" si="12"/>
        <v>\I:</v>
      </c>
      <c r="D264">
        <f>$L$24</f>
        <v>2031</v>
      </c>
      <c r="E264" t="s">
        <v>3</v>
      </c>
      <c r="F264" s="24" t="str">
        <f t="shared" si="11"/>
        <v>ISDFL</v>
      </c>
      <c r="G264" s="26">
        <f>BY_Demands_Drivers!$F$59*$M$24</f>
        <v>0</v>
      </c>
      <c r="H264" s="26">
        <f>BY_Demands_Drivers!$G$59*$M$24</f>
        <v>0</v>
      </c>
      <c r="I264" s="26">
        <f>BY_Demands_Drivers!$H$59*$M$24</f>
        <v>0</v>
      </c>
      <c r="J264" s="26">
        <f>BY_Demands_Drivers!$I$59*$M$24</f>
        <v>0</v>
      </c>
    </row>
    <row r="265" spans="3:10">
      <c r="C265" s="206" t="str">
        <f t="shared" si="12"/>
        <v>\I:</v>
      </c>
      <c r="D265">
        <f>$L$25</f>
        <v>2032</v>
      </c>
      <c r="E265" t="s">
        <v>3</v>
      </c>
      <c r="F265" s="24" t="str">
        <f t="shared" si="11"/>
        <v>ISDFL</v>
      </c>
      <c r="G265" s="26">
        <f>BY_Demands_Drivers!$F$59*$M$25</f>
        <v>0</v>
      </c>
      <c r="H265" s="26">
        <f>BY_Demands_Drivers!$G$59*$M$25</f>
        <v>0</v>
      </c>
      <c r="I265" s="26">
        <f>BY_Demands_Drivers!$H$59*$M$25</f>
        <v>0</v>
      </c>
      <c r="J265" s="26">
        <f>BY_Demands_Drivers!$I$59*$M$25</f>
        <v>0</v>
      </c>
    </row>
    <row r="266" spans="3:10">
      <c r="C266" s="206" t="str">
        <f t="shared" si="12"/>
        <v>\I:</v>
      </c>
      <c r="D266">
        <f>$L$26</f>
        <v>2033</v>
      </c>
      <c r="E266" t="s">
        <v>3</v>
      </c>
      <c r="F266" s="24" t="str">
        <f t="shared" si="11"/>
        <v>ISDFL</v>
      </c>
      <c r="G266" s="26">
        <f>BY_Demands_Drivers!$F$59*$M$26</f>
        <v>0</v>
      </c>
      <c r="H266" s="26">
        <f>BY_Demands_Drivers!$G$59*$M$26</f>
        <v>0</v>
      </c>
      <c r="I266" s="26">
        <f>BY_Demands_Drivers!$H$59*$M$26</f>
        <v>0</v>
      </c>
      <c r="J266" s="26">
        <f>BY_Demands_Drivers!$I$59*$M$26</f>
        <v>0</v>
      </c>
    </row>
    <row r="267" spans="3:10">
      <c r="C267" s="206" t="str">
        <f t="shared" si="12"/>
        <v>\I:</v>
      </c>
      <c r="D267">
        <f>$L$27</f>
        <v>2034</v>
      </c>
      <c r="E267" t="s">
        <v>3</v>
      </c>
      <c r="F267" s="24" t="str">
        <f t="shared" si="11"/>
        <v>ISDFL</v>
      </c>
      <c r="G267" s="26">
        <f>BY_Demands_Drivers!$F$59*$M$27</f>
        <v>0</v>
      </c>
      <c r="H267" s="26">
        <f>BY_Demands_Drivers!$G$59*$M$27</f>
        <v>0</v>
      </c>
      <c r="I267" s="26">
        <f>BY_Demands_Drivers!$H$59*$M$27</f>
        <v>0</v>
      </c>
      <c r="J267" s="26">
        <f>BY_Demands_Drivers!$I$59*$M$27</f>
        <v>0</v>
      </c>
    </row>
    <row r="268" spans="3:10">
      <c r="C268" s="206" t="str">
        <f t="shared" si="12"/>
        <v>\I:</v>
      </c>
      <c r="D268">
        <f>$L$28</f>
        <v>2035</v>
      </c>
      <c r="E268" t="s">
        <v>3</v>
      </c>
      <c r="F268" s="24" t="str">
        <f t="shared" si="11"/>
        <v>ISDFL</v>
      </c>
      <c r="G268" s="26">
        <f>BY_Demands_Drivers!$F$59*$M$28</f>
        <v>0</v>
      </c>
      <c r="H268" s="26">
        <f>BY_Demands_Drivers!$G$59*$M$28</f>
        <v>0</v>
      </c>
      <c r="I268" s="26">
        <f>BY_Demands_Drivers!$H$59*$M$28</f>
        <v>0</v>
      </c>
      <c r="J268" s="26">
        <f>BY_Demands_Drivers!$I$59*$M$28</f>
        <v>0</v>
      </c>
    </row>
    <row r="269" spans="3:10">
      <c r="C269" s="206" t="str">
        <f t="shared" si="12"/>
        <v>\I:</v>
      </c>
      <c r="D269">
        <f>$L$29</f>
        <v>2036</v>
      </c>
      <c r="E269" t="s">
        <v>3</v>
      </c>
      <c r="F269" s="24" t="str">
        <f t="shared" si="11"/>
        <v>ISDFL</v>
      </c>
      <c r="G269" s="26">
        <f>BY_Demands_Drivers!$F$59*$M$29</f>
        <v>0</v>
      </c>
      <c r="H269" s="26">
        <f>BY_Demands_Drivers!$G$59*$M$29</f>
        <v>0</v>
      </c>
      <c r="I269" s="26">
        <f>BY_Demands_Drivers!$H$59*$M$29</f>
        <v>0</v>
      </c>
      <c r="J269" s="26">
        <f>BY_Demands_Drivers!$I$59*$M$29</f>
        <v>0</v>
      </c>
    </row>
    <row r="270" spans="3:10">
      <c r="C270" s="206" t="str">
        <f t="shared" si="12"/>
        <v>\I:</v>
      </c>
      <c r="D270">
        <f>$L$30</f>
        <v>2037</v>
      </c>
      <c r="E270" t="s">
        <v>3</v>
      </c>
      <c r="F270" s="24" t="str">
        <f t="shared" si="11"/>
        <v>ISDFL</v>
      </c>
      <c r="G270" s="26">
        <f>BY_Demands_Drivers!$F$59*$M$30</f>
        <v>0</v>
      </c>
      <c r="H270" s="26">
        <f>BY_Demands_Drivers!$G$59*$M$30</f>
        <v>0</v>
      </c>
      <c r="I270" s="26">
        <f>BY_Demands_Drivers!$H$59*$M$30</f>
        <v>0</v>
      </c>
      <c r="J270" s="26">
        <f>BY_Demands_Drivers!$I$59*$M$30</f>
        <v>0</v>
      </c>
    </row>
    <row r="271" spans="3:10">
      <c r="C271" s="206" t="str">
        <f t="shared" si="12"/>
        <v>\I:</v>
      </c>
      <c r="D271">
        <f>$L$31</f>
        <v>2038</v>
      </c>
      <c r="E271" t="s">
        <v>3</v>
      </c>
      <c r="F271" s="24" t="str">
        <f t="shared" si="11"/>
        <v>ISDFL</v>
      </c>
      <c r="G271" s="26">
        <f>BY_Demands_Drivers!$F$59*$M$31</f>
        <v>0</v>
      </c>
      <c r="H271" s="26">
        <f>BY_Demands_Drivers!$G$59*$M$31</f>
        <v>0</v>
      </c>
      <c r="I271" s="26">
        <f>BY_Demands_Drivers!$H$59*$M$31</f>
        <v>0</v>
      </c>
      <c r="J271" s="26">
        <f>BY_Demands_Drivers!$I$59*$M$31</f>
        <v>0</v>
      </c>
    </row>
    <row r="272" spans="3:10">
      <c r="C272" s="206" t="str">
        <f t="shared" si="12"/>
        <v>\I:</v>
      </c>
      <c r="D272">
        <f>$L$32</f>
        <v>2039</v>
      </c>
      <c r="E272" t="s">
        <v>3</v>
      </c>
      <c r="F272" s="24" t="str">
        <f t="shared" si="11"/>
        <v>ISDFL</v>
      </c>
      <c r="G272" s="26">
        <f>BY_Demands_Drivers!$F$59*$M$32</f>
        <v>0</v>
      </c>
      <c r="H272" s="26">
        <f>BY_Demands_Drivers!$G$59*$M$32</f>
        <v>0</v>
      </c>
      <c r="I272" s="26">
        <f>BY_Demands_Drivers!$H$59*$M$32</f>
        <v>0</v>
      </c>
      <c r="J272" s="26">
        <f>BY_Demands_Drivers!$I$59*$M$32</f>
        <v>0</v>
      </c>
    </row>
    <row r="273" spans="3:10">
      <c r="C273" s="206" t="str">
        <f t="shared" si="12"/>
        <v>\I:</v>
      </c>
      <c r="D273">
        <f>$L$33</f>
        <v>2040</v>
      </c>
      <c r="E273" t="s">
        <v>3</v>
      </c>
      <c r="F273" s="24" t="str">
        <f t="shared" si="11"/>
        <v>ISDFL</v>
      </c>
      <c r="G273" s="26">
        <f>BY_Demands_Drivers!$F$59*$M$33</f>
        <v>0</v>
      </c>
      <c r="H273" s="26">
        <f>BY_Demands_Drivers!$G$59*$M$33</f>
        <v>0</v>
      </c>
      <c r="I273" s="26">
        <f>BY_Demands_Drivers!$H$59*$M$33</f>
        <v>0</v>
      </c>
      <c r="J273" s="26">
        <f>BY_Demands_Drivers!$I$59*$M$33</f>
        <v>0</v>
      </c>
    </row>
    <row r="274" spans="3:10">
      <c r="C274" s="206" t="str">
        <f t="shared" si="12"/>
        <v>\I:</v>
      </c>
      <c r="D274">
        <f>$L$34</f>
        <v>2041</v>
      </c>
      <c r="E274" t="s">
        <v>3</v>
      </c>
      <c r="F274" s="24" t="str">
        <f t="shared" si="11"/>
        <v>ISDFL</v>
      </c>
      <c r="G274" s="26">
        <f>BY_Demands_Drivers!$F$59*$M$34</f>
        <v>0</v>
      </c>
      <c r="H274" s="26">
        <f>BY_Demands_Drivers!$G$59*$M$34</f>
        <v>0</v>
      </c>
      <c r="I274" s="26">
        <f>BY_Demands_Drivers!$H$59*$M$34</f>
        <v>0</v>
      </c>
      <c r="J274" s="26">
        <f>BY_Demands_Drivers!$I$59*$M$34</f>
        <v>0</v>
      </c>
    </row>
    <row r="275" spans="3:10">
      <c r="C275" s="206" t="str">
        <f t="shared" si="12"/>
        <v>\I:</v>
      </c>
      <c r="D275">
        <f>$L$35</f>
        <v>2042</v>
      </c>
      <c r="E275" t="s">
        <v>3</v>
      </c>
      <c r="F275" s="24" t="str">
        <f t="shared" si="11"/>
        <v>ISDFL</v>
      </c>
      <c r="G275" s="26">
        <f>BY_Demands_Drivers!$F$59*$M$35</f>
        <v>0</v>
      </c>
      <c r="H275" s="26">
        <f>BY_Demands_Drivers!$G$59*$M$35</f>
        <v>0</v>
      </c>
      <c r="I275" s="26">
        <f>BY_Demands_Drivers!$H$59*$M$35</f>
        <v>0</v>
      </c>
      <c r="J275" s="26">
        <f>BY_Demands_Drivers!$I$59*$M$35</f>
        <v>0</v>
      </c>
    </row>
    <row r="276" spans="3:10">
      <c r="C276" s="206" t="str">
        <f t="shared" si="12"/>
        <v>\I:</v>
      </c>
      <c r="D276">
        <f>$L$36</f>
        <v>2043</v>
      </c>
      <c r="E276" t="s">
        <v>3</v>
      </c>
      <c r="F276" s="24" t="str">
        <f t="shared" si="11"/>
        <v>ISDFL</v>
      </c>
      <c r="G276" s="26">
        <f>BY_Demands_Drivers!$F$59*$M$36</f>
        <v>0</v>
      </c>
      <c r="H276" s="26">
        <f>BY_Demands_Drivers!$G$59*$M$36</f>
        <v>0</v>
      </c>
      <c r="I276" s="26">
        <f>BY_Demands_Drivers!$H$59*$M$36</f>
        <v>0</v>
      </c>
      <c r="J276" s="26">
        <f>BY_Demands_Drivers!$I$59*$M$36</f>
        <v>0</v>
      </c>
    </row>
    <row r="277" spans="3:10">
      <c r="C277" s="206" t="str">
        <f t="shared" si="12"/>
        <v>\I:</v>
      </c>
      <c r="D277">
        <f>$L$37</f>
        <v>2044</v>
      </c>
      <c r="E277" t="s">
        <v>3</v>
      </c>
      <c r="F277" s="24" t="str">
        <f t="shared" si="11"/>
        <v>ISDFL</v>
      </c>
      <c r="G277" s="26">
        <f>BY_Demands_Drivers!$F$59*$M$37</f>
        <v>0</v>
      </c>
      <c r="H277" s="26">
        <f>BY_Demands_Drivers!$G$59*$M$37</f>
        <v>0</v>
      </c>
      <c r="I277" s="26">
        <f>BY_Demands_Drivers!$H$59*$M$37</f>
        <v>0</v>
      </c>
      <c r="J277" s="26">
        <f>BY_Demands_Drivers!$I$59*$M$37</f>
        <v>0</v>
      </c>
    </row>
    <row r="278" spans="3:10">
      <c r="C278" s="206" t="str">
        <f t="shared" si="12"/>
        <v>\I:</v>
      </c>
      <c r="D278">
        <f>$L$38</f>
        <v>2045</v>
      </c>
      <c r="E278" t="s">
        <v>3</v>
      </c>
      <c r="F278" s="24" t="str">
        <f t="shared" si="11"/>
        <v>ISDFL</v>
      </c>
      <c r="G278" s="26">
        <f>BY_Demands_Drivers!$F$59*$M$38</f>
        <v>0</v>
      </c>
      <c r="H278" s="26">
        <f>BY_Demands_Drivers!$G$59*$M$38</f>
        <v>0</v>
      </c>
      <c r="I278" s="26">
        <f>BY_Demands_Drivers!$H$59*$M$38</f>
        <v>0</v>
      </c>
      <c r="J278" s="26">
        <f>BY_Demands_Drivers!$I$59*$M$38</f>
        <v>0</v>
      </c>
    </row>
    <row r="279" spans="3:10">
      <c r="C279" s="206" t="str">
        <f t="shared" si="12"/>
        <v>\I:</v>
      </c>
      <c r="D279">
        <f>$L$39</f>
        <v>2046</v>
      </c>
      <c r="E279" t="s">
        <v>3</v>
      </c>
      <c r="F279" s="24" t="str">
        <f t="shared" si="11"/>
        <v>ISDFL</v>
      </c>
      <c r="G279" s="26">
        <f>BY_Demands_Drivers!$F$59*$M$39</f>
        <v>0</v>
      </c>
      <c r="H279" s="26">
        <f>BY_Demands_Drivers!$G$59*$M$39</f>
        <v>0</v>
      </c>
      <c r="I279" s="26">
        <f>BY_Demands_Drivers!$H$59*$M$39</f>
        <v>0</v>
      </c>
      <c r="J279" s="26">
        <f>BY_Demands_Drivers!$I$59*$M$39</f>
        <v>0</v>
      </c>
    </row>
    <row r="280" spans="3:10">
      <c r="C280" s="206" t="str">
        <f t="shared" si="12"/>
        <v>\I:</v>
      </c>
      <c r="D280">
        <f>$L$40</f>
        <v>2047</v>
      </c>
      <c r="E280" t="s">
        <v>3</v>
      </c>
      <c r="F280" s="24" t="str">
        <f t="shared" si="11"/>
        <v>ISDFL</v>
      </c>
      <c r="G280" s="26">
        <f>BY_Demands_Drivers!$F$59*$M$40</f>
        <v>0</v>
      </c>
      <c r="H280" s="26">
        <f>BY_Demands_Drivers!$G$59*$M$40</f>
        <v>0</v>
      </c>
      <c r="I280" s="26">
        <f>BY_Demands_Drivers!$H$59*$M$40</f>
        <v>0</v>
      </c>
      <c r="J280" s="26">
        <f>BY_Demands_Drivers!$I$59*$M$40</f>
        <v>0</v>
      </c>
    </row>
    <row r="281" spans="3:10">
      <c r="C281" s="206" t="str">
        <f t="shared" si="12"/>
        <v>\I:</v>
      </c>
      <c r="D281">
        <f>$L$41</f>
        <v>2048</v>
      </c>
      <c r="E281" t="s">
        <v>3</v>
      </c>
      <c r="F281" s="24" t="str">
        <f t="shared" si="11"/>
        <v>ISDFL</v>
      </c>
      <c r="G281" s="26">
        <f>BY_Demands_Drivers!$F$59*$M$41</f>
        <v>0</v>
      </c>
      <c r="H281" s="26">
        <f>BY_Demands_Drivers!$G$59*$M$41</f>
        <v>0</v>
      </c>
      <c r="I281" s="26">
        <f>BY_Demands_Drivers!$H$59*$M$41</f>
        <v>0</v>
      </c>
      <c r="J281" s="26">
        <f>BY_Demands_Drivers!$I$59*$M$41</f>
        <v>0</v>
      </c>
    </row>
    <row r="282" spans="3:10">
      <c r="C282" s="206" t="str">
        <f t="shared" si="12"/>
        <v>\I:</v>
      </c>
      <c r="D282">
        <f>$L$42</f>
        <v>2049</v>
      </c>
      <c r="E282" t="s">
        <v>3</v>
      </c>
      <c r="F282" s="24" t="str">
        <f t="shared" si="11"/>
        <v>ISDFL</v>
      </c>
      <c r="G282" s="26">
        <f>BY_Demands_Drivers!$F$59*$M$42</f>
        <v>0</v>
      </c>
      <c r="H282" s="26">
        <f>BY_Demands_Drivers!$G$59*$M$42</f>
        <v>0</v>
      </c>
      <c r="I282" s="26">
        <f>BY_Demands_Drivers!$H$59*$M$42</f>
        <v>0</v>
      </c>
      <c r="J282" s="26">
        <f>BY_Demands_Drivers!$I$59*$M$42</f>
        <v>0</v>
      </c>
    </row>
    <row r="283" spans="3:10">
      <c r="C283" s="206" t="str">
        <f t="shared" si="12"/>
        <v>\I:</v>
      </c>
      <c r="D283" s="23">
        <f>$L$43</f>
        <v>2050</v>
      </c>
      <c r="E283" s="23" t="s">
        <v>3</v>
      </c>
      <c r="F283" s="24" t="str">
        <f t="shared" si="11"/>
        <v>ISDFL</v>
      </c>
      <c r="G283" s="44">
        <f>BY_Demands_Drivers!$F$59*$M$43</f>
        <v>0</v>
      </c>
      <c r="H283" s="44">
        <f>BY_Demands_Drivers!$G$59*$M$43</f>
        <v>0</v>
      </c>
      <c r="I283" s="44">
        <f>BY_Demands_Drivers!$H$59*$M$43</f>
        <v>0</v>
      </c>
      <c r="J283" s="44">
        <f>BY_Demands_Drivers!$I$59*$M$43</f>
        <v>0</v>
      </c>
    </row>
    <row r="284" spans="3:10">
      <c r="C284" s="206"/>
      <c r="F284" s="25"/>
      <c r="G284" s="26"/>
      <c r="H284" s="26"/>
      <c r="I284" s="26"/>
      <c r="J284" s="26"/>
    </row>
    <row r="285" spans="3:10">
      <c r="C285" s="206"/>
      <c r="F285" s="24"/>
      <c r="G285" s="26"/>
      <c r="H285" s="26"/>
      <c r="I285" s="26"/>
      <c r="J285" s="26"/>
    </row>
    <row r="286" spans="3:10">
      <c r="C286" s="206"/>
      <c r="F286" s="24"/>
      <c r="G286" s="26"/>
      <c r="H286" s="26"/>
      <c r="I286" s="26"/>
      <c r="J286" s="26"/>
    </row>
    <row r="287" spans="3:10">
      <c r="C287" s="206"/>
      <c r="F287" s="24"/>
      <c r="G287" s="26"/>
      <c r="H287" s="26"/>
      <c r="I287" s="26"/>
      <c r="J287" s="26"/>
    </row>
    <row r="288" spans="3:10">
      <c r="C288" s="206"/>
      <c r="F288" s="24"/>
      <c r="G288" s="26"/>
      <c r="H288" s="26"/>
      <c r="I288" s="26"/>
      <c r="J288" s="26"/>
    </row>
    <row r="289" spans="3:10">
      <c r="C289" s="206"/>
      <c r="F289" s="24"/>
      <c r="G289" s="26"/>
      <c r="H289" s="26"/>
      <c r="I289" s="26"/>
      <c r="J289" s="26"/>
    </row>
    <row r="290" spans="3:10">
      <c r="C290" s="206"/>
      <c r="F290" s="24"/>
      <c r="G290" s="26"/>
      <c r="H290" s="26"/>
      <c r="I290" s="26"/>
      <c r="J290" s="26"/>
    </row>
    <row r="291" spans="3:10">
      <c r="C291" s="206"/>
      <c r="F291" s="24"/>
      <c r="G291" s="26"/>
      <c r="H291" s="26"/>
      <c r="I291" s="26"/>
      <c r="J291" s="26"/>
    </row>
    <row r="292" spans="3:10">
      <c r="C292" s="206"/>
      <c r="F292" s="24"/>
      <c r="G292" s="43"/>
      <c r="H292" s="43"/>
      <c r="I292" s="43"/>
      <c r="J292" s="43"/>
    </row>
    <row r="293" spans="3:10">
      <c r="C293" s="206"/>
      <c r="F293" s="24"/>
      <c r="G293" s="43"/>
      <c r="H293" s="43"/>
      <c r="I293" s="43"/>
      <c r="J293" s="43"/>
    </row>
    <row r="294" spans="3:10">
      <c r="C294" s="206"/>
      <c r="F294" s="24"/>
      <c r="G294" s="43"/>
      <c r="H294" s="43"/>
      <c r="I294" s="43"/>
      <c r="J294" s="43"/>
    </row>
    <row r="295" spans="3:10">
      <c r="C295" s="206"/>
      <c r="F295" s="24"/>
      <c r="G295" s="43"/>
      <c r="H295" s="43"/>
      <c r="I295" s="43"/>
      <c r="J295" s="43"/>
    </row>
    <row r="296" spans="3:10">
      <c r="C296" s="206"/>
      <c r="F296" s="24"/>
      <c r="G296" s="43"/>
      <c r="H296" s="43"/>
      <c r="I296" s="43"/>
      <c r="J296" s="43"/>
    </row>
    <row r="297" spans="3:10">
      <c r="C297" s="206"/>
      <c r="F297" s="24"/>
      <c r="G297" s="26"/>
      <c r="H297" s="26"/>
      <c r="I297" s="26"/>
      <c r="J297" s="26"/>
    </row>
    <row r="298" spans="3:10">
      <c r="C298" s="206"/>
      <c r="F298" s="24"/>
      <c r="G298" s="26"/>
      <c r="H298" s="26"/>
      <c r="I298" s="26"/>
      <c r="J298" s="26"/>
    </row>
    <row r="299" spans="3:10">
      <c r="C299" s="206"/>
      <c r="F299" s="24"/>
      <c r="G299" s="26"/>
      <c r="H299" s="26"/>
      <c r="I299" s="26"/>
      <c r="J299" s="26"/>
    </row>
    <row r="300" spans="3:10">
      <c r="C300" s="206"/>
      <c r="F300" s="24"/>
      <c r="G300" s="26"/>
      <c r="H300" s="26"/>
      <c r="I300" s="26"/>
      <c r="J300" s="26"/>
    </row>
    <row r="301" spans="3:10">
      <c r="C301" s="206"/>
      <c r="F301" s="24"/>
      <c r="G301" s="26"/>
      <c r="H301" s="26"/>
      <c r="I301" s="26"/>
      <c r="J301" s="26"/>
    </row>
    <row r="302" spans="3:10">
      <c r="C302" s="206"/>
      <c r="F302" s="24"/>
      <c r="G302" s="26"/>
      <c r="H302" s="26"/>
      <c r="I302" s="26"/>
      <c r="J302" s="26"/>
    </row>
    <row r="303" spans="3:10">
      <c r="C303" s="206"/>
      <c r="F303" s="24"/>
      <c r="G303" s="26"/>
      <c r="H303" s="26"/>
      <c r="I303" s="26"/>
      <c r="J303" s="26"/>
    </row>
    <row r="304" spans="3:10">
      <c r="C304" s="206"/>
      <c r="F304" s="24"/>
      <c r="G304" s="26"/>
      <c r="H304" s="26"/>
      <c r="I304" s="26"/>
      <c r="J304" s="26"/>
    </row>
    <row r="305" spans="3:10">
      <c r="C305" s="206"/>
      <c r="F305" s="24"/>
      <c r="G305" s="26"/>
      <c r="H305" s="26"/>
      <c r="I305" s="26"/>
      <c r="J305" s="26"/>
    </row>
    <row r="306" spans="3:10">
      <c r="C306" s="206"/>
      <c r="F306" s="24"/>
      <c r="G306" s="26"/>
      <c r="H306" s="26"/>
      <c r="I306" s="26"/>
      <c r="J306" s="26"/>
    </row>
    <row r="307" spans="3:10">
      <c r="C307" s="206"/>
      <c r="F307" s="24"/>
      <c r="G307" s="26"/>
      <c r="H307" s="26"/>
      <c r="I307" s="26"/>
      <c r="J307" s="26"/>
    </row>
    <row r="308" spans="3:10">
      <c r="C308" s="206"/>
      <c r="F308" s="24"/>
      <c r="G308" s="26"/>
      <c r="H308" s="26"/>
      <c r="I308" s="26"/>
      <c r="J308" s="26"/>
    </row>
    <row r="309" spans="3:10">
      <c r="C309" s="206"/>
      <c r="F309" s="24"/>
      <c r="G309" s="26"/>
      <c r="H309" s="26"/>
      <c r="I309" s="26"/>
      <c r="J309" s="26"/>
    </row>
    <row r="310" spans="3:10">
      <c r="C310" s="206"/>
      <c r="F310" s="24"/>
      <c r="G310" s="26"/>
      <c r="H310" s="26"/>
      <c r="I310" s="26"/>
      <c r="J310" s="26"/>
    </row>
    <row r="311" spans="3:10">
      <c r="C311" s="206"/>
      <c r="F311" s="24"/>
      <c r="G311" s="26"/>
      <c r="H311" s="26"/>
      <c r="I311" s="26"/>
      <c r="J311" s="26"/>
    </row>
    <row r="312" spans="3:10">
      <c r="C312" s="206"/>
      <c r="F312" s="24"/>
      <c r="G312" s="26"/>
      <c r="H312" s="26"/>
      <c r="I312" s="26"/>
      <c r="J312" s="26"/>
    </row>
    <row r="313" spans="3:10">
      <c r="C313" s="206"/>
      <c r="F313" s="24"/>
      <c r="G313" s="26"/>
      <c r="H313" s="26"/>
      <c r="I313" s="26"/>
      <c r="J313" s="26"/>
    </row>
    <row r="314" spans="3:10">
      <c r="C314" s="206"/>
      <c r="F314" s="24"/>
      <c r="G314" s="26"/>
      <c r="H314" s="26"/>
      <c r="I314" s="26"/>
      <c r="J314" s="26"/>
    </row>
    <row r="315" spans="3:10">
      <c r="C315" s="206"/>
      <c r="F315" s="24"/>
      <c r="G315" s="26"/>
      <c r="H315" s="26"/>
      <c r="I315" s="26"/>
      <c r="J315" s="26"/>
    </row>
    <row r="316" spans="3:10">
      <c r="C316" s="206"/>
      <c r="F316" s="24"/>
      <c r="G316" s="26"/>
      <c r="H316" s="26"/>
      <c r="I316" s="26"/>
      <c r="J316" s="26"/>
    </row>
    <row r="317" spans="3:10">
      <c r="C317" s="206"/>
      <c r="F317" s="24"/>
      <c r="G317" s="26"/>
      <c r="H317" s="26"/>
      <c r="I317" s="26"/>
      <c r="J317" s="26"/>
    </row>
    <row r="318" spans="3:10">
      <c r="C318" s="206"/>
      <c r="F318" s="24"/>
      <c r="G318" s="26"/>
      <c r="H318" s="26"/>
      <c r="I318" s="26"/>
      <c r="J318" s="26"/>
    </row>
    <row r="319" spans="3:10">
      <c r="C319" s="206"/>
      <c r="F319" s="24"/>
      <c r="G319" s="26"/>
      <c r="H319" s="26"/>
      <c r="I319" s="26"/>
      <c r="J319" s="26"/>
    </row>
    <row r="320" spans="3:10">
      <c r="C320" s="206"/>
      <c r="F320" s="24"/>
      <c r="G320" s="26"/>
      <c r="H320" s="26"/>
      <c r="I320" s="26"/>
      <c r="J320" s="26"/>
    </row>
    <row r="321" spans="3:10">
      <c r="C321" s="206"/>
      <c r="F321" s="24"/>
      <c r="G321" s="26"/>
      <c r="H321" s="26"/>
      <c r="I321" s="26"/>
      <c r="J321" s="26"/>
    </row>
    <row r="322" spans="3:10">
      <c r="C322" s="206"/>
      <c r="F322" s="24"/>
      <c r="G322" s="26"/>
      <c r="H322" s="26"/>
      <c r="I322" s="26"/>
      <c r="J322" s="26"/>
    </row>
    <row r="323" spans="3:10">
      <c r="C323" s="206"/>
      <c r="D323" s="23"/>
      <c r="E323" s="23"/>
      <c r="F323" s="23"/>
      <c r="G323" s="44"/>
      <c r="H323" s="44"/>
      <c r="I323" s="44"/>
      <c r="J323" s="44"/>
    </row>
  </sheetData>
  <mergeCells count="5">
    <mergeCell ref="S4:T4"/>
    <mergeCell ref="U4:V4"/>
    <mergeCell ref="W4:X4"/>
    <mergeCell ref="Y4:Z4"/>
    <mergeCell ref="AA4:AB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C2:M323"/>
  <sheetViews>
    <sheetView zoomScale="70" zoomScaleNormal="70" workbookViewId="0">
      <selection activeCell="M4" sqref="M4:M7"/>
    </sheetView>
  </sheetViews>
  <sheetFormatPr defaultRowHeight="14.4"/>
  <cols>
    <col min="1" max="1" width="4.33203125" customWidth="1"/>
    <col min="3" max="3" width="11.44140625" bestFit="1" customWidth="1"/>
    <col min="4" max="4" width="5.109375" bestFit="1" customWidth="1"/>
    <col min="5" max="5" width="9.44140625" bestFit="1" customWidth="1"/>
    <col min="6" max="6" width="8.44140625" bestFit="1" customWidth="1"/>
  </cols>
  <sheetData>
    <row r="2" spans="3:13">
      <c r="C2" s="1" t="s">
        <v>64</v>
      </c>
      <c r="E2" s="2"/>
    </row>
    <row r="3" spans="3:13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</row>
    <row r="4" spans="3:13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t="str">
        <f>BY_Demands_Drivers!$J$60</f>
        <v>IMDMT</v>
      </c>
      <c r="G4" s="26">
        <f>BY_Demands_Drivers!$F$60*$M$4</f>
        <v>4.4904950514066712E-2</v>
      </c>
      <c r="H4" s="26">
        <f>BY_Demands_Drivers!$G$60*$M$4</f>
        <v>0.11098966718150438</v>
      </c>
      <c r="I4" s="26">
        <f>BY_Demands_Drivers!$H$60*$M$4</f>
        <v>0.93959112943883294</v>
      </c>
      <c r="J4" s="26">
        <f>BY_Demands_Drivers!$I$60*$M$4</f>
        <v>0.31167986720668134</v>
      </c>
      <c r="L4" s="18">
        <f>BY_Demands_Drivers!V4</f>
        <v>2011</v>
      </c>
      <c r="M4" s="184">
        <f>(1-$M$8)/5*4+$M$8</f>
        <v>0.97466579884754534</v>
      </c>
    </row>
    <row r="5" spans="3:13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t="str">
        <f>$F$4</f>
        <v>IMDMT</v>
      </c>
      <c r="G5" s="26">
        <f>BY_Demands_Drivers!$F$60*$M$5</f>
        <v>4.3737749356080519E-2</v>
      </c>
      <c r="H5" s="26">
        <f>BY_Demands_Drivers!$G$60*$M$5</f>
        <v>0.10810474543956478</v>
      </c>
      <c r="I5" s="26">
        <f>BY_Demands_Drivers!$H$60*$M$5</f>
        <v>0.91516861384178283</v>
      </c>
      <c r="J5" s="26">
        <f>BY_Demands_Drivers!$I$60*$M$5</f>
        <v>0.3035784641818487</v>
      </c>
      <c r="L5" s="18">
        <f>BY_Demands_Drivers!W4</f>
        <v>2012</v>
      </c>
      <c r="M5" s="184">
        <f>(1-$M$8)/5*3+$M$8</f>
        <v>0.94933159769509068</v>
      </c>
    </row>
    <row r="6" spans="3:13" ht="15.75" customHeight="1">
      <c r="C6" s="206" t="str">
        <f t="shared" si="0"/>
        <v>Demand</v>
      </c>
      <c r="D6">
        <f>$L$6</f>
        <v>2013</v>
      </c>
      <c r="E6" t="s">
        <v>3</v>
      </c>
      <c r="F6" t="str">
        <f t="shared" ref="F6:F43" si="1">$F$4</f>
        <v>IMDMT</v>
      </c>
      <c r="G6" s="26">
        <f>BY_Demands_Drivers!$F$60*$M$6</f>
        <v>4.2570548198094325E-2</v>
      </c>
      <c r="H6" s="26">
        <f>BY_Demands_Drivers!$G$60*$M$6</f>
        <v>0.10521982369762514</v>
      </c>
      <c r="I6" s="26">
        <f>BY_Demands_Drivers!$H$60*$M$6</f>
        <v>0.89074609824473272</v>
      </c>
      <c r="J6" s="26">
        <f>BY_Demands_Drivers!$I$60*$M$6</f>
        <v>0.29547706115701605</v>
      </c>
      <c r="L6" s="18">
        <f>BY_Demands_Drivers!X4</f>
        <v>2013</v>
      </c>
      <c r="M6" s="184">
        <f>(1-$M$8)/5*2+$M$8</f>
        <v>0.92399739654263591</v>
      </c>
    </row>
    <row r="7" spans="3:13" ht="15.75" customHeight="1">
      <c r="C7" s="206" t="str">
        <f t="shared" si="0"/>
        <v>Demand</v>
      </c>
      <c r="D7">
        <f>$L$7</f>
        <v>2014</v>
      </c>
      <c r="E7" t="s">
        <v>3</v>
      </c>
      <c r="F7" t="str">
        <f t="shared" si="1"/>
        <v>IMDMT</v>
      </c>
      <c r="G7" s="26">
        <f>BY_Demands_Drivers!$F$60*$M$7</f>
        <v>4.1403347040108139E-2</v>
      </c>
      <c r="H7" s="26">
        <f>BY_Demands_Drivers!$G$60*$M$7</f>
        <v>0.10233490195568552</v>
      </c>
      <c r="I7" s="26">
        <f>BY_Demands_Drivers!$H$60*$M$7</f>
        <v>0.86632358264768261</v>
      </c>
      <c r="J7" s="26">
        <f>BY_Demands_Drivers!$I$60*$M$7</f>
        <v>0.28737565813218341</v>
      </c>
      <c r="L7" s="18">
        <f>BY_Demands_Drivers!Y4</f>
        <v>2014</v>
      </c>
      <c r="M7" s="184">
        <f>(1-$M$8)/5*1+$M$8</f>
        <v>0.89866319539018125</v>
      </c>
    </row>
    <row r="8" spans="3:13" ht="15.75" customHeight="1">
      <c r="C8" s="206" t="str">
        <f t="shared" si="0"/>
        <v>Demand</v>
      </c>
      <c r="D8">
        <f>$L$8</f>
        <v>2015</v>
      </c>
      <c r="E8" t="s">
        <v>3</v>
      </c>
      <c r="F8" t="str">
        <f t="shared" si="1"/>
        <v>IMDMT</v>
      </c>
      <c r="G8" s="26">
        <f>BY_Demands_Drivers!$F$60*$M$8</f>
        <v>4.0236145882121953E-2</v>
      </c>
      <c r="H8" s="26">
        <f>BY_Demands_Drivers!$G$60*$M$8</f>
        <v>9.9449980213745903E-2</v>
      </c>
      <c r="I8" s="26">
        <f>BY_Demands_Drivers!$H$60*$M$8</f>
        <v>0.8419010670506325</v>
      </c>
      <c r="J8" s="26">
        <f>BY_Demands_Drivers!$I$60*$M$8</f>
        <v>0.27927425510735077</v>
      </c>
      <c r="L8" s="18">
        <f>BY_Demands_Drivers!Z4</f>
        <v>2015</v>
      </c>
      <c r="M8" s="26">
        <f>BY_Demands_Drivers!Z13</f>
        <v>0.87332899423772659</v>
      </c>
    </row>
    <row r="9" spans="3:13" ht="15.75" customHeight="1">
      <c r="C9" s="206" t="str">
        <f t="shared" si="0"/>
        <v>Demand</v>
      </c>
      <c r="D9">
        <f>$L$9</f>
        <v>2016</v>
      </c>
      <c r="E9" t="s">
        <v>3</v>
      </c>
      <c r="F9" t="str">
        <f t="shared" si="1"/>
        <v>IMDMT</v>
      </c>
      <c r="G9" s="26">
        <f>BY_Demands_Drivers!$F$60*$M$9</f>
        <v>3.906894472413576E-2</v>
      </c>
      <c r="H9" s="26">
        <f>BY_Demands_Drivers!$G$60*$M$9</f>
        <v>9.6565058471806298E-2</v>
      </c>
      <c r="I9" s="26">
        <f>BY_Demands_Drivers!$H$60*$M$9</f>
        <v>0.81747855145358239</v>
      </c>
      <c r="J9" s="26">
        <f>BY_Demands_Drivers!$I$60*$M$9</f>
        <v>0.27117285208251812</v>
      </c>
      <c r="L9" s="18">
        <f>BY_Demands_Drivers!AA4</f>
        <v>2016</v>
      </c>
      <c r="M9" s="26">
        <f>BY_Demands_Drivers!AA13</f>
        <v>0.84799479308527193</v>
      </c>
    </row>
    <row r="10" spans="3:13" ht="15.75" customHeight="1">
      <c r="C10" s="206" t="str">
        <f t="shared" si="0"/>
        <v>Demand</v>
      </c>
      <c r="D10">
        <f>$L$10</f>
        <v>2017</v>
      </c>
      <c r="E10" t="s">
        <v>3</v>
      </c>
      <c r="F10" t="str">
        <f t="shared" si="1"/>
        <v>IMDMT</v>
      </c>
      <c r="G10" s="26">
        <f>BY_Demands_Drivers!$F$60*$M$10</f>
        <v>3.9146668088971569E-2</v>
      </c>
      <c r="H10" s="26">
        <f>BY_Demands_Drivers!$G$60*$M$10</f>
        <v>9.6757164025795289E-2</v>
      </c>
      <c r="I10" s="26">
        <f>BY_Demands_Drivers!$H$60*$M$10</f>
        <v>0.81910483504400722</v>
      </c>
      <c r="J10" s="26">
        <f>BY_Demands_Drivers!$I$60*$M$10</f>
        <v>0.27171232062114381</v>
      </c>
      <c r="L10" s="18">
        <f>BY_Demands_Drivers!AB4</f>
        <v>2017</v>
      </c>
      <c r="M10" s="26">
        <f>BY_Demands_Drivers!AB13</f>
        <v>0.84968178537920802</v>
      </c>
    </row>
    <row r="11" spans="3:13" ht="15.75" customHeight="1">
      <c r="C11" s="206" t="str">
        <f t="shared" si="0"/>
        <v>Demand</v>
      </c>
      <c r="D11">
        <f>$L$11</f>
        <v>2018</v>
      </c>
      <c r="E11" t="s">
        <v>3</v>
      </c>
      <c r="F11" t="str">
        <f t="shared" si="1"/>
        <v>IMDMT</v>
      </c>
      <c r="G11" s="26">
        <f>BY_Demands_Drivers!$F$60*$M$11</f>
        <v>3.9224391453807392E-2</v>
      </c>
      <c r="H11" s="26">
        <f>BY_Demands_Drivers!$G$60*$M$11</f>
        <v>9.6949269579784295E-2</v>
      </c>
      <c r="I11" s="26">
        <f>BY_Demands_Drivers!$H$60*$M$11</f>
        <v>0.82073111863443216</v>
      </c>
      <c r="J11" s="26">
        <f>BY_Demands_Drivers!$I$60*$M$11</f>
        <v>0.2722517891597695</v>
      </c>
      <c r="L11" s="18">
        <f>BY_Demands_Drivers!AC4</f>
        <v>2018</v>
      </c>
      <c r="M11" s="26">
        <f>BY_Demands_Drivers!AC13</f>
        <v>0.85136877767314434</v>
      </c>
    </row>
    <row r="12" spans="3:13" ht="15.75" customHeight="1">
      <c r="C12" s="206" t="str">
        <f t="shared" si="0"/>
        <v>Demand</v>
      </c>
      <c r="D12">
        <f>$L$12</f>
        <v>2019</v>
      </c>
      <c r="E12" t="s">
        <v>3</v>
      </c>
      <c r="F12" t="str">
        <f t="shared" si="1"/>
        <v>IMDMT</v>
      </c>
      <c r="G12" s="43">
        <f>BY_Demands_Drivers!$F$60*$M$12</f>
        <v>3.9302114818643201E-2</v>
      </c>
      <c r="H12" s="43">
        <f>BY_Demands_Drivers!$G$60*$M$12</f>
        <v>9.71413751337733E-2</v>
      </c>
      <c r="I12" s="43">
        <f>BY_Demands_Drivers!$H$60*$M$12</f>
        <v>0.82235740222485709</v>
      </c>
      <c r="J12" s="43">
        <f>BY_Demands_Drivers!$I$60*$M$12</f>
        <v>0.27279125769839524</v>
      </c>
      <c r="L12" s="18">
        <f>BY_Demands_Drivers!AD4</f>
        <v>2019</v>
      </c>
      <c r="M12" s="26">
        <f>BY_Demands_Drivers!AD13</f>
        <v>0.85305576996708055</v>
      </c>
    </row>
    <row r="13" spans="3:13" ht="15.75" customHeight="1">
      <c r="C13" s="206" t="str">
        <f t="shared" si="0"/>
        <v>Demand</v>
      </c>
      <c r="D13">
        <f>$L$13</f>
        <v>2020</v>
      </c>
      <c r="E13" t="s">
        <v>3</v>
      </c>
      <c r="F13" t="str">
        <f t="shared" si="1"/>
        <v>IMDMT</v>
      </c>
      <c r="G13" s="43">
        <f>BY_Demands_Drivers!$F$60*$M$13</f>
        <v>3.9379838183479017E-2</v>
      </c>
      <c r="H13" s="43">
        <f>BY_Demands_Drivers!$G$60*$M$13</f>
        <v>9.7333480687762305E-2</v>
      </c>
      <c r="I13" s="43">
        <f>BY_Demands_Drivers!$H$60*$M$13</f>
        <v>0.82398368581528203</v>
      </c>
      <c r="J13" s="43">
        <f>BY_Demands_Drivers!$I$60*$M$13</f>
        <v>0.27333072623702093</v>
      </c>
      <c r="L13" s="18">
        <f>BY_Demands_Drivers!AE4</f>
        <v>2020</v>
      </c>
      <c r="M13" s="26">
        <f>BY_Demands_Drivers!AE13</f>
        <v>0.85474276226101675</v>
      </c>
    </row>
    <row r="14" spans="3:13" ht="15.75" customHeight="1">
      <c r="C14" s="206" t="str">
        <f t="shared" si="0"/>
        <v>Demand</v>
      </c>
      <c r="D14">
        <f>$L$14</f>
        <v>2021</v>
      </c>
      <c r="E14" t="s">
        <v>3</v>
      </c>
      <c r="F14" t="str">
        <f t="shared" si="1"/>
        <v>IMDMT</v>
      </c>
      <c r="G14" s="43">
        <f>BY_Demands_Drivers!$F$60*$M$14</f>
        <v>3.9379838183479017E-2</v>
      </c>
      <c r="H14" s="43">
        <f>BY_Demands_Drivers!$G$60*$M$14</f>
        <v>9.7333480687762305E-2</v>
      </c>
      <c r="I14" s="43">
        <f>BY_Demands_Drivers!$H$60*$M$14</f>
        <v>0.82398368581528203</v>
      </c>
      <c r="J14" s="43">
        <f>BY_Demands_Drivers!$I$60*$M$14</f>
        <v>0.27333072623702093</v>
      </c>
      <c r="L14" s="18">
        <f>BY_Demands_Drivers!AF4</f>
        <v>2021</v>
      </c>
      <c r="M14" s="26">
        <f>BY_Demands_Drivers!AF13</f>
        <v>0.85474276226101675</v>
      </c>
    </row>
    <row r="15" spans="3:13" ht="15.75" customHeight="1">
      <c r="C15" s="206" t="str">
        <f t="shared" si="0"/>
        <v>Demand</v>
      </c>
      <c r="D15">
        <f>$L$15</f>
        <v>2022</v>
      </c>
      <c r="E15" t="s">
        <v>3</v>
      </c>
      <c r="F15" t="str">
        <f t="shared" si="1"/>
        <v>IMDMT</v>
      </c>
      <c r="G15" s="43">
        <f>BY_Demands_Drivers!$F$60*$M$15</f>
        <v>3.9379838183479017E-2</v>
      </c>
      <c r="H15" s="43">
        <f>BY_Demands_Drivers!$G$60*$M$15</f>
        <v>9.7333480687762305E-2</v>
      </c>
      <c r="I15" s="43">
        <f>BY_Demands_Drivers!$H$60*$M$15</f>
        <v>0.82398368581528203</v>
      </c>
      <c r="J15" s="43">
        <f>BY_Demands_Drivers!$I$60*$M$15</f>
        <v>0.27333072623702093</v>
      </c>
      <c r="L15" s="18">
        <f>BY_Demands_Drivers!AG4</f>
        <v>2022</v>
      </c>
      <c r="M15" s="26">
        <f>BY_Demands_Drivers!AG13</f>
        <v>0.85474276226101675</v>
      </c>
    </row>
    <row r="16" spans="3:13" ht="15.75" customHeight="1">
      <c r="C16" s="206" t="str">
        <f t="shared" si="0"/>
        <v>Demand</v>
      </c>
      <c r="D16">
        <f>$L$16</f>
        <v>2023</v>
      </c>
      <c r="E16" t="s">
        <v>3</v>
      </c>
      <c r="F16" t="str">
        <f t="shared" si="1"/>
        <v>IMDMT</v>
      </c>
      <c r="G16" s="43">
        <f>BY_Demands_Drivers!$F$60*$M$16</f>
        <v>3.9379838183479017E-2</v>
      </c>
      <c r="H16" s="43">
        <f>BY_Demands_Drivers!$G$60*$M$16</f>
        <v>9.7333480687762305E-2</v>
      </c>
      <c r="I16" s="43">
        <f>BY_Demands_Drivers!$H$60*$M$16</f>
        <v>0.82398368581528203</v>
      </c>
      <c r="J16" s="43">
        <f>BY_Demands_Drivers!$I$60*$M$16</f>
        <v>0.27333072623702093</v>
      </c>
      <c r="L16" s="18">
        <f>BY_Demands_Drivers!AH4</f>
        <v>2023</v>
      </c>
      <c r="M16" s="26">
        <f>BY_Demands_Drivers!AH13</f>
        <v>0.85474276226101675</v>
      </c>
    </row>
    <row r="17" spans="3:13" ht="15.75" customHeight="1">
      <c r="C17" s="206" t="str">
        <f t="shared" si="0"/>
        <v>Demand</v>
      </c>
      <c r="D17">
        <f>$L$17</f>
        <v>2024</v>
      </c>
      <c r="E17" t="s">
        <v>3</v>
      </c>
      <c r="F17" t="str">
        <f t="shared" si="1"/>
        <v>IMDMT</v>
      </c>
      <c r="G17" s="26">
        <f>BY_Demands_Drivers!$F$60*$M$17</f>
        <v>3.9379838183479017E-2</v>
      </c>
      <c r="H17" s="26">
        <f>BY_Demands_Drivers!$G$60*$M$17</f>
        <v>9.7333480687762305E-2</v>
      </c>
      <c r="I17" s="26">
        <f>BY_Demands_Drivers!$H$60*$M$17</f>
        <v>0.82398368581528203</v>
      </c>
      <c r="J17" s="26">
        <f>BY_Demands_Drivers!$I$60*$M$17</f>
        <v>0.27333072623702093</v>
      </c>
      <c r="L17" s="18">
        <f>BY_Demands_Drivers!AI4</f>
        <v>2024</v>
      </c>
      <c r="M17" s="26">
        <f>BY_Demands_Drivers!AI13</f>
        <v>0.85474276226101675</v>
      </c>
    </row>
    <row r="18" spans="3:13" ht="15.75" customHeight="1">
      <c r="C18" s="206" t="str">
        <f t="shared" si="0"/>
        <v>Demand</v>
      </c>
      <c r="D18">
        <f>$L$18</f>
        <v>2025</v>
      </c>
      <c r="E18" t="s">
        <v>3</v>
      </c>
      <c r="F18" t="str">
        <f t="shared" si="1"/>
        <v>IMDMT</v>
      </c>
      <c r="G18" s="26">
        <f>BY_Demands_Drivers!$F$60*$M$18</f>
        <v>3.9379838183479017E-2</v>
      </c>
      <c r="H18" s="26">
        <f>BY_Demands_Drivers!$G$60*$M$18</f>
        <v>9.7333480687762305E-2</v>
      </c>
      <c r="I18" s="26">
        <f>BY_Demands_Drivers!$H$60*$M$18</f>
        <v>0.82398368581528203</v>
      </c>
      <c r="J18" s="26">
        <f>BY_Demands_Drivers!$I$60*$M$18</f>
        <v>0.27333072623702093</v>
      </c>
      <c r="L18" s="18">
        <f>BY_Demands_Drivers!AJ4</f>
        <v>2025</v>
      </c>
      <c r="M18" s="26">
        <f>BY_Demands_Drivers!AJ13</f>
        <v>0.85474276226101675</v>
      </c>
    </row>
    <row r="19" spans="3:13" ht="15.75" customHeight="1">
      <c r="C19" s="206" t="str">
        <f t="shared" si="0"/>
        <v>Demand</v>
      </c>
      <c r="D19">
        <f>$L$19</f>
        <v>2026</v>
      </c>
      <c r="E19" t="s">
        <v>3</v>
      </c>
      <c r="F19" t="str">
        <f t="shared" si="1"/>
        <v>IMDMT</v>
      </c>
      <c r="G19" s="26">
        <f>BY_Demands_Drivers!$F$60*$M$19</f>
        <v>3.9379838183479017E-2</v>
      </c>
      <c r="H19" s="26">
        <f>BY_Demands_Drivers!$G$60*$M$19</f>
        <v>9.7333480687762305E-2</v>
      </c>
      <c r="I19" s="26">
        <f>BY_Demands_Drivers!$H$60*$M$19</f>
        <v>0.82398368581528203</v>
      </c>
      <c r="J19" s="26">
        <f>BY_Demands_Drivers!$I$60*$M$19</f>
        <v>0.27333072623702093</v>
      </c>
      <c r="L19" s="18">
        <f>BY_Demands_Drivers!AK4</f>
        <v>2026</v>
      </c>
      <c r="M19" s="26">
        <f>BY_Demands_Drivers!AK13</f>
        <v>0.85474276226101675</v>
      </c>
    </row>
    <row r="20" spans="3:13" ht="15.75" customHeight="1">
      <c r="C20" s="206" t="str">
        <f t="shared" si="0"/>
        <v>Demand</v>
      </c>
      <c r="D20">
        <f>$L$20</f>
        <v>2027</v>
      </c>
      <c r="E20" t="s">
        <v>3</v>
      </c>
      <c r="F20" t="str">
        <f t="shared" si="1"/>
        <v>IMDMT</v>
      </c>
      <c r="G20" s="26">
        <f>BY_Demands_Drivers!$F$60*$M$20</f>
        <v>3.9379838183479017E-2</v>
      </c>
      <c r="H20" s="26">
        <f>BY_Demands_Drivers!$G$60*$M$20</f>
        <v>9.7333480687762305E-2</v>
      </c>
      <c r="I20" s="26">
        <f>BY_Demands_Drivers!$H$60*$M$20</f>
        <v>0.82398368581528203</v>
      </c>
      <c r="J20" s="26">
        <f>BY_Demands_Drivers!$I$60*$M$20</f>
        <v>0.27333072623702093</v>
      </c>
      <c r="L20" s="18">
        <f>BY_Demands_Drivers!AL4</f>
        <v>2027</v>
      </c>
      <c r="M20" s="26">
        <f>BY_Demands_Drivers!AL13</f>
        <v>0.85474276226101675</v>
      </c>
    </row>
    <row r="21" spans="3:13" ht="15.75" customHeight="1">
      <c r="C21" s="206" t="str">
        <f t="shared" si="0"/>
        <v>Demand</v>
      </c>
      <c r="D21">
        <f>$L$21</f>
        <v>2028</v>
      </c>
      <c r="E21" t="s">
        <v>3</v>
      </c>
      <c r="F21" t="str">
        <f t="shared" si="1"/>
        <v>IMDMT</v>
      </c>
      <c r="G21" s="26">
        <f>BY_Demands_Drivers!$F$60*$M$21</f>
        <v>3.9379838183479017E-2</v>
      </c>
      <c r="H21" s="26">
        <f>BY_Demands_Drivers!$G$60*$M$21</f>
        <v>9.7333480687762305E-2</v>
      </c>
      <c r="I21" s="26">
        <f>BY_Demands_Drivers!$H$60*$M$21</f>
        <v>0.82398368581528203</v>
      </c>
      <c r="J21" s="26">
        <f>BY_Demands_Drivers!$I$60*$M$21</f>
        <v>0.27333072623702093</v>
      </c>
      <c r="L21" s="18">
        <f>BY_Demands_Drivers!AM4</f>
        <v>2028</v>
      </c>
      <c r="M21" s="26">
        <f>BY_Demands_Drivers!AM13</f>
        <v>0.85474276226101675</v>
      </c>
    </row>
    <row r="22" spans="3:13" ht="15.75" customHeight="1">
      <c r="C22" s="206" t="str">
        <f t="shared" si="0"/>
        <v>Demand</v>
      </c>
      <c r="D22">
        <f>$L$22</f>
        <v>2029</v>
      </c>
      <c r="E22" t="s">
        <v>3</v>
      </c>
      <c r="F22" t="str">
        <f t="shared" si="1"/>
        <v>IMDMT</v>
      </c>
      <c r="G22" s="26">
        <f>BY_Demands_Drivers!$F$60*$M$22</f>
        <v>3.9379838183479017E-2</v>
      </c>
      <c r="H22" s="26">
        <f>BY_Demands_Drivers!$G$60*$M$22</f>
        <v>9.7333480687762305E-2</v>
      </c>
      <c r="I22" s="26">
        <f>BY_Demands_Drivers!$H$60*$M$22</f>
        <v>0.82398368581528203</v>
      </c>
      <c r="J22" s="26">
        <f>BY_Demands_Drivers!$I$60*$M$22</f>
        <v>0.27333072623702093</v>
      </c>
      <c r="L22" s="18">
        <f>BY_Demands_Drivers!AN4</f>
        <v>2029</v>
      </c>
      <c r="M22" s="26">
        <f>BY_Demands_Drivers!AN13</f>
        <v>0.85474276226101675</v>
      </c>
    </row>
    <row r="23" spans="3:13" ht="15.75" customHeight="1">
      <c r="C23" s="206" t="str">
        <f t="shared" si="0"/>
        <v>Demand</v>
      </c>
      <c r="D23">
        <f>$L$23</f>
        <v>2030</v>
      </c>
      <c r="E23" t="s">
        <v>3</v>
      </c>
      <c r="F23" t="str">
        <f t="shared" si="1"/>
        <v>IMDMT</v>
      </c>
      <c r="G23" s="26">
        <f>BY_Demands_Drivers!$F$60*$M$23</f>
        <v>3.9379838183479017E-2</v>
      </c>
      <c r="H23" s="26">
        <f>BY_Demands_Drivers!$G$60*$M$23</f>
        <v>9.7333480687762305E-2</v>
      </c>
      <c r="I23" s="26">
        <f>BY_Demands_Drivers!$H$60*$M$23</f>
        <v>0.82398368581528203</v>
      </c>
      <c r="J23" s="26">
        <f>BY_Demands_Drivers!$I$60*$M$23</f>
        <v>0.27333072623702093</v>
      </c>
      <c r="L23" s="18">
        <f>BY_Demands_Drivers!AO4</f>
        <v>2030</v>
      </c>
      <c r="M23" s="26">
        <f>BY_Demands_Drivers!AO13</f>
        <v>0.85474276226101675</v>
      </c>
    </row>
    <row r="24" spans="3:13" ht="15.75" customHeight="1">
      <c r="C24" s="206" t="str">
        <f t="shared" si="0"/>
        <v>Demand</v>
      </c>
      <c r="D24">
        <f>$L$24</f>
        <v>2031</v>
      </c>
      <c r="E24" t="s">
        <v>3</v>
      </c>
      <c r="F24" t="str">
        <f t="shared" si="1"/>
        <v>IMDMT</v>
      </c>
      <c r="G24" s="26">
        <f>BY_Demands_Drivers!$F$60*$M$24</f>
        <v>3.92762070303646E-2</v>
      </c>
      <c r="H24" s="26">
        <f>BY_Demands_Drivers!$G$60*$M$24</f>
        <v>9.7077339949110303E-2</v>
      </c>
      <c r="I24" s="26">
        <f>BY_Demands_Drivers!$H$60*$M$24</f>
        <v>0.82181530769471545</v>
      </c>
      <c r="J24" s="26">
        <f>BY_Demands_Drivers!$I$60*$M$24</f>
        <v>0.27261143485218664</v>
      </c>
      <c r="L24" s="18">
        <f>BY_Demands_Drivers!AP4</f>
        <v>2031</v>
      </c>
      <c r="M24" s="26">
        <f>BY_Demands_Drivers!AP13</f>
        <v>0.85249343920243514</v>
      </c>
    </row>
    <row r="25" spans="3:13" ht="15.75" customHeight="1">
      <c r="C25" s="206" t="str">
        <f t="shared" si="0"/>
        <v>Demand</v>
      </c>
      <c r="D25">
        <f>$L$25</f>
        <v>2032</v>
      </c>
      <c r="E25" t="s">
        <v>3</v>
      </c>
      <c r="F25" t="str">
        <f t="shared" si="1"/>
        <v>IMDMT</v>
      </c>
      <c r="G25" s="26">
        <f>BY_Demands_Drivers!$F$60*$M$25</f>
        <v>3.9172575877250183E-2</v>
      </c>
      <c r="H25" s="26">
        <f>BY_Demands_Drivers!$G$60*$M$25</f>
        <v>9.68211992104583E-2</v>
      </c>
      <c r="I25" s="26">
        <f>BY_Demands_Drivers!$H$60*$M$25</f>
        <v>0.81964692957414897</v>
      </c>
      <c r="J25" s="26">
        <f>BY_Demands_Drivers!$I$60*$M$25</f>
        <v>0.27189214346735241</v>
      </c>
      <c r="L25" s="18">
        <f>BY_Demands_Drivers!AQ4</f>
        <v>2032</v>
      </c>
      <c r="M25" s="26">
        <f>BY_Demands_Drivers!AQ13</f>
        <v>0.85024411614385353</v>
      </c>
    </row>
    <row r="26" spans="3:13" ht="15.75" customHeight="1">
      <c r="C26" s="206" t="str">
        <f t="shared" si="0"/>
        <v>Demand</v>
      </c>
      <c r="D26">
        <f>$L$26</f>
        <v>2033</v>
      </c>
      <c r="E26" t="s">
        <v>3</v>
      </c>
      <c r="F26" t="str">
        <f t="shared" si="1"/>
        <v>IMDMT</v>
      </c>
      <c r="G26" s="26">
        <f>BY_Demands_Drivers!$F$60*$M$26</f>
        <v>3.906894472413576E-2</v>
      </c>
      <c r="H26" s="26">
        <f>BY_Demands_Drivers!$G$60*$M$26</f>
        <v>9.6565058471806284E-2</v>
      </c>
      <c r="I26" s="26">
        <f>BY_Demands_Drivers!$H$60*$M$26</f>
        <v>0.81747855145358228</v>
      </c>
      <c r="J26" s="26">
        <f>BY_Demands_Drivers!$I$60*$M$26</f>
        <v>0.27117285208251807</v>
      </c>
      <c r="L26" s="18">
        <f>BY_Demands_Drivers!AR4</f>
        <v>2033</v>
      </c>
      <c r="M26" s="26">
        <f>BY_Demands_Drivers!AR13</f>
        <v>0.84799479308527181</v>
      </c>
    </row>
    <row r="27" spans="3:13" ht="15.75" customHeight="1">
      <c r="C27" s="206" t="str">
        <f t="shared" si="0"/>
        <v>Demand</v>
      </c>
      <c r="D27">
        <f>$L$27</f>
        <v>2034</v>
      </c>
      <c r="E27" t="s">
        <v>3</v>
      </c>
      <c r="F27" t="str">
        <f t="shared" si="1"/>
        <v>IMDMT</v>
      </c>
      <c r="G27" s="26">
        <f>BY_Demands_Drivers!$F$60*$M$27</f>
        <v>3.8965313571021343E-2</v>
      </c>
      <c r="H27" s="26">
        <f>BY_Demands_Drivers!$G$60*$M$27</f>
        <v>9.6308917733154281E-2</v>
      </c>
      <c r="I27" s="26">
        <f>BY_Demands_Drivers!$H$60*$M$27</f>
        <v>0.81531017333301581</v>
      </c>
      <c r="J27" s="26">
        <f>BY_Demands_Drivers!$I$60*$M$27</f>
        <v>0.27045356069768384</v>
      </c>
      <c r="L27" s="18">
        <f>BY_Demands_Drivers!AS4</f>
        <v>2034</v>
      </c>
      <c r="M27" s="26">
        <f>BY_Demands_Drivers!AS13</f>
        <v>0.8457454700266902</v>
      </c>
    </row>
    <row r="28" spans="3:13" ht="15.75" customHeight="1">
      <c r="C28" s="206" t="str">
        <f t="shared" si="0"/>
        <v>Demand</v>
      </c>
      <c r="D28">
        <f>$L$28</f>
        <v>2035</v>
      </c>
      <c r="E28" t="s">
        <v>3</v>
      </c>
      <c r="F28" t="str">
        <f t="shared" si="1"/>
        <v>IMDMT</v>
      </c>
      <c r="G28" s="26">
        <f>BY_Demands_Drivers!$F$60*$M$28</f>
        <v>3.8861682417906919E-2</v>
      </c>
      <c r="H28" s="26">
        <f>BY_Demands_Drivers!$G$60*$M$28</f>
        <v>9.6052776994502279E-2</v>
      </c>
      <c r="I28" s="26">
        <f>BY_Demands_Drivers!$H$60*$M$28</f>
        <v>0.81314179521244923</v>
      </c>
      <c r="J28" s="26">
        <f>BY_Demands_Drivers!$I$60*$M$28</f>
        <v>0.26973426931284955</v>
      </c>
      <c r="L28" s="18">
        <f>BY_Demands_Drivers!AT4</f>
        <v>2035</v>
      </c>
      <c r="M28" s="26">
        <f>BY_Demands_Drivers!AT13</f>
        <v>0.8434961469681086</v>
      </c>
    </row>
    <row r="29" spans="3:13" ht="15.75" customHeight="1">
      <c r="C29" s="206" t="str">
        <f t="shared" si="0"/>
        <v>Demand</v>
      </c>
      <c r="D29">
        <f>$L$29</f>
        <v>2036</v>
      </c>
      <c r="E29" t="s">
        <v>3</v>
      </c>
      <c r="F29" t="str">
        <f t="shared" si="1"/>
        <v>IMDMT</v>
      </c>
      <c r="G29" s="26">
        <f>BY_Demands_Drivers!$F$60*$M$29</f>
        <v>3.8861682417906919E-2</v>
      </c>
      <c r="H29" s="26">
        <f>BY_Demands_Drivers!$G$60*$M$29</f>
        <v>9.6052776994502279E-2</v>
      </c>
      <c r="I29" s="26">
        <f>BY_Demands_Drivers!$H$60*$M$29</f>
        <v>0.81314179521244923</v>
      </c>
      <c r="J29" s="26">
        <f>BY_Demands_Drivers!$I$60*$M$29</f>
        <v>0.26973426931284955</v>
      </c>
      <c r="L29" s="18">
        <f>BY_Demands_Drivers!AU4</f>
        <v>2036</v>
      </c>
      <c r="M29" s="26">
        <f>BY_Demands_Drivers!AU13</f>
        <v>0.8434961469681086</v>
      </c>
    </row>
    <row r="30" spans="3:13" ht="15.75" customHeight="1">
      <c r="C30" s="206" t="str">
        <f t="shared" si="0"/>
        <v>Demand</v>
      </c>
      <c r="D30">
        <f>$L$30</f>
        <v>2037</v>
      </c>
      <c r="E30" t="s">
        <v>3</v>
      </c>
      <c r="F30" t="str">
        <f t="shared" si="1"/>
        <v>IMDMT</v>
      </c>
      <c r="G30" s="26">
        <f>BY_Demands_Drivers!$F$60*$M$30</f>
        <v>3.8861682417906919E-2</v>
      </c>
      <c r="H30" s="26">
        <f>BY_Demands_Drivers!$G$60*$M$30</f>
        <v>9.6052776994502279E-2</v>
      </c>
      <c r="I30" s="26">
        <f>BY_Demands_Drivers!$H$60*$M$30</f>
        <v>0.81314179521244923</v>
      </c>
      <c r="J30" s="26">
        <f>BY_Demands_Drivers!$I$60*$M$30</f>
        <v>0.26973426931284955</v>
      </c>
      <c r="L30" s="18">
        <f>BY_Demands_Drivers!AV4</f>
        <v>2037</v>
      </c>
      <c r="M30" s="26">
        <f>BY_Demands_Drivers!AV13</f>
        <v>0.8434961469681086</v>
      </c>
    </row>
    <row r="31" spans="3:13" ht="15.75" customHeight="1">
      <c r="C31" s="206" t="str">
        <f t="shared" si="0"/>
        <v>Demand</v>
      </c>
      <c r="D31">
        <f>$L$31</f>
        <v>2038</v>
      </c>
      <c r="E31" t="s">
        <v>3</v>
      </c>
      <c r="F31" t="str">
        <f t="shared" si="1"/>
        <v>IMDMT</v>
      </c>
      <c r="G31" s="26">
        <f>BY_Demands_Drivers!$F$60*$M$31</f>
        <v>3.8861682417906919E-2</v>
      </c>
      <c r="H31" s="26">
        <f>BY_Demands_Drivers!$G$60*$M$31</f>
        <v>9.6052776994502279E-2</v>
      </c>
      <c r="I31" s="26">
        <f>BY_Demands_Drivers!$H$60*$M$31</f>
        <v>0.81314179521244923</v>
      </c>
      <c r="J31" s="26">
        <f>BY_Demands_Drivers!$I$60*$M$31</f>
        <v>0.26973426931284955</v>
      </c>
      <c r="L31" s="18">
        <f>BY_Demands_Drivers!AW4</f>
        <v>2038</v>
      </c>
      <c r="M31" s="26">
        <f>BY_Demands_Drivers!AW13</f>
        <v>0.8434961469681086</v>
      </c>
    </row>
    <row r="32" spans="3:13" ht="15.75" customHeight="1">
      <c r="C32" s="206" t="str">
        <f t="shared" si="0"/>
        <v>Demand</v>
      </c>
      <c r="D32">
        <f>$L$32</f>
        <v>2039</v>
      </c>
      <c r="E32" t="s">
        <v>3</v>
      </c>
      <c r="F32" t="str">
        <f t="shared" si="1"/>
        <v>IMDMT</v>
      </c>
      <c r="G32" s="26">
        <f>BY_Demands_Drivers!$F$60*$M$32</f>
        <v>3.8861682417906919E-2</v>
      </c>
      <c r="H32" s="26">
        <f>BY_Demands_Drivers!$G$60*$M$32</f>
        <v>9.6052776994502279E-2</v>
      </c>
      <c r="I32" s="26">
        <f>BY_Demands_Drivers!$H$60*$M$32</f>
        <v>0.81314179521244923</v>
      </c>
      <c r="J32" s="26">
        <f>BY_Demands_Drivers!$I$60*$M$32</f>
        <v>0.26973426931284955</v>
      </c>
      <c r="L32" s="18">
        <f>BY_Demands_Drivers!AX4</f>
        <v>2039</v>
      </c>
      <c r="M32" s="26">
        <f>BY_Demands_Drivers!AX13</f>
        <v>0.8434961469681086</v>
      </c>
    </row>
    <row r="33" spans="3:13" ht="15.75" customHeight="1">
      <c r="C33" s="206" t="str">
        <f t="shared" si="0"/>
        <v>Demand</v>
      </c>
      <c r="D33">
        <f>$L$33</f>
        <v>2040</v>
      </c>
      <c r="E33" t="s">
        <v>3</v>
      </c>
      <c r="F33" t="str">
        <f t="shared" si="1"/>
        <v>IMDMT</v>
      </c>
      <c r="G33" s="26">
        <f>BY_Demands_Drivers!$F$60*$M$33</f>
        <v>3.8861682417906919E-2</v>
      </c>
      <c r="H33" s="26">
        <f>BY_Demands_Drivers!$G$60*$M$33</f>
        <v>9.6052776994502279E-2</v>
      </c>
      <c r="I33" s="26">
        <f>BY_Demands_Drivers!$H$60*$M$33</f>
        <v>0.81314179521244923</v>
      </c>
      <c r="J33" s="26">
        <f>BY_Demands_Drivers!$I$60*$M$33</f>
        <v>0.26973426931284955</v>
      </c>
      <c r="L33" s="18">
        <f>BY_Demands_Drivers!AY4</f>
        <v>2040</v>
      </c>
      <c r="M33" s="26">
        <f>BY_Demands_Drivers!AY13</f>
        <v>0.8434961469681086</v>
      </c>
    </row>
    <row r="34" spans="3:13" ht="15.75" customHeight="1">
      <c r="C34" s="206" t="str">
        <f t="shared" si="0"/>
        <v>Demand</v>
      </c>
      <c r="D34">
        <f>$L$34</f>
        <v>2041</v>
      </c>
      <c r="E34" t="s">
        <v>3</v>
      </c>
      <c r="F34" t="str">
        <f t="shared" si="1"/>
        <v>IMDMT</v>
      </c>
      <c r="G34" s="26">
        <f>BY_Demands_Drivers!$F$60*$M$34</f>
        <v>3.8861682417906919E-2</v>
      </c>
      <c r="H34" s="26">
        <f>BY_Demands_Drivers!$G$60*$M$34</f>
        <v>9.6052776994502279E-2</v>
      </c>
      <c r="I34" s="26">
        <f>BY_Demands_Drivers!$H$60*$M$34</f>
        <v>0.81314179521244923</v>
      </c>
      <c r="J34" s="26">
        <f>BY_Demands_Drivers!$I$60*$M$34</f>
        <v>0.26973426931284955</v>
      </c>
      <c r="L34" s="18">
        <f>BY_Demands_Drivers!AZ4</f>
        <v>2041</v>
      </c>
      <c r="M34" s="26">
        <f>BY_Demands_Drivers!AZ13</f>
        <v>0.8434961469681086</v>
      </c>
    </row>
    <row r="35" spans="3:13" ht="15.75" customHeight="1">
      <c r="C35" s="206" t="str">
        <f t="shared" si="0"/>
        <v>Demand</v>
      </c>
      <c r="D35">
        <f>$L$35</f>
        <v>2042</v>
      </c>
      <c r="E35" t="s">
        <v>3</v>
      </c>
      <c r="F35" t="str">
        <f t="shared" si="1"/>
        <v>IMDMT</v>
      </c>
      <c r="G35" s="26">
        <f>BY_Demands_Drivers!$F$60*$M$35</f>
        <v>3.8861682417906919E-2</v>
      </c>
      <c r="H35" s="26">
        <f>BY_Demands_Drivers!$G$60*$M$35</f>
        <v>9.6052776994502279E-2</v>
      </c>
      <c r="I35" s="26">
        <f>BY_Demands_Drivers!$H$60*$M$35</f>
        <v>0.81314179521244923</v>
      </c>
      <c r="J35" s="26">
        <f>BY_Demands_Drivers!$I$60*$M$35</f>
        <v>0.26973426931284955</v>
      </c>
      <c r="L35" s="18">
        <f>BY_Demands_Drivers!BA4</f>
        <v>2042</v>
      </c>
      <c r="M35" s="26">
        <f>BY_Demands_Drivers!BA13</f>
        <v>0.8434961469681086</v>
      </c>
    </row>
    <row r="36" spans="3:13">
      <c r="C36" s="206" t="str">
        <f t="shared" si="0"/>
        <v>Demand</v>
      </c>
      <c r="D36">
        <f>$L$36</f>
        <v>2043</v>
      </c>
      <c r="E36" t="s">
        <v>3</v>
      </c>
      <c r="F36" t="str">
        <f t="shared" si="1"/>
        <v>IMDMT</v>
      </c>
      <c r="G36" s="26">
        <f>BY_Demands_Drivers!$F$60*$M$36</f>
        <v>3.8861682417906919E-2</v>
      </c>
      <c r="H36" s="26">
        <f>BY_Demands_Drivers!$G$60*$M$36</f>
        <v>9.6052776994502279E-2</v>
      </c>
      <c r="I36" s="26">
        <f>BY_Demands_Drivers!$H$60*$M$36</f>
        <v>0.81314179521244923</v>
      </c>
      <c r="J36" s="26">
        <f>BY_Demands_Drivers!$I$60*$M$36</f>
        <v>0.26973426931284955</v>
      </c>
      <c r="L36" s="18">
        <f>BY_Demands_Drivers!BB4</f>
        <v>2043</v>
      </c>
      <c r="M36" s="26">
        <f>BY_Demands_Drivers!BB13</f>
        <v>0.8434961469681086</v>
      </c>
    </row>
    <row r="37" spans="3:13">
      <c r="C37" s="206" t="str">
        <f t="shared" si="0"/>
        <v>Demand</v>
      </c>
      <c r="D37">
        <f>$L$37</f>
        <v>2044</v>
      </c>
      <c r="E37" t="s">
        <v>3</v>
      </c>
      <c r="F37" t="str">
        <f t="shared" si="1"/>
        <v>IMDMT</v>
      </c>
      <c r="G37" s="26">
        <f>BY_Demands_Drivers!$F$60*$M$37</f>
        <v>3.8861682417906919E-2</v>
      </c>
      <c r="H37" s="26">
        <f>BY_Demands_Drivers!$G$60*$M$37</f>
        <v>9.6052776994502279E-2</v>
      </c>
      <c r="I37" s="26">
        <f>BY_Demands_Drivers!$H$60*$M$37</f>
        <v>0.81314179521244923</v>
      </c>
      <c r="J37" s="26">
        <f>BY_Demands_Drivers!$I$60*$M$37</f>
        <v>0.26973426931284955</v>
      </c>
      <c r="L37" s="18">
        <f>BY_Demands_Drivers!BC4</f>
        <v>2044</v>
      </c>
      <c r="M37" s="26">
        <f>BY_Demands_Drivers!BC13</f>
        <v>0.8434961469681086</v>
      </c>
    </row>
    <row r="38" spans="3:13">
      <c r="C38" s="206" t="str">
        <f t="shared" si="0"/>
        <v>Demand</v>
      </c>
      <c r="D38">
        <f>$L$38</f>
        <v>2045</v>
      </c>
      <c r="E38" t="s">
        <v>3</v>
      </c>
      <c r="F38" t="str">
        <f t="shared" si="1"/>
        <v>IMDMT</v>
      </c>
      <c r="G38" s="26">
        <f>BY_Demands_Drivers!$F$60*$M$38</f>
        <v>3.8861682417906919E-2</v>
      </c>
      <c r="H38" s="26">
        <f>BY_Demands_Drivers!$G$60*$M$38</f>
        <v>9.6052776994502279E-2</v>
      </c>
      <c r="I38" s="26">
        <f>BY_Demands_Drivers!$H$60*$M$38</f>
        <v>0.81314179521244923</v>
      </c>
      <c r="J38" s="26">
        <f>BY_Demands_Drivers!$I$60*$M$38</f>
        <v>0.26973426931284955</v>
      </c>
      <c r="L38" s="18">
        <f>BY_Demands_Drivers!BD4</f>
        <v>2045</v>
      </c>
      <c r="M38" s="26">
        <f>BY_Demands_Drivers!BD13</f>
        <v>0.8434961469681086</v>
      </c>
    </row>
    <row r="39" spans="3:13">
      <c r="C39" s="206" t="str">
        <f t="shared" si="0"/>
        <v>Demand</v>
      </c>
      <c r="D39">
        <f>$L$39</f>
        <v>2046</v>
      </c>
      <c r="E39" t="s">
        <v>3</v>
      </c>
      <c r="F39" t="str">
        <f t="shared" si="1"/>
        <v>IMDMT</v>
      </c>
      <c r="G39" s="26">
        <f>BY_Demands_Drivers!$F$60*$M$39</f>
        <v>3.8861682417906919E-2</v>
      </c>
      <c r="H39" s="26">
        <f>BY_Demands_Drivers!$G$60*$M$39</f>
        <v>9.6052776994502279E-2</v>
      </c>
      <c r="I39" s="26">
        <f>BY_Demands_Drivers!$H$60*$M$39</f>
        <v>0.81314179521244923</v>
      </c>
      <c r="J39" s="26">
        <f>BY_Demands_Drivers!$I$60*$M$39</f>
        <v>0.26973426931284955</v>
      </c>
      <c r="L39" s="18">
        <f>BY_Demands_Drivers!BE4</f>
        <v>2046</v>
      </c>
      <c r="M39" s="26">
        <f>BY_Demands_Drivers!BE13</f>
        <v>0.8434961469681086</v>
      </c>
    </row>
    <row r="40" spans="3:13">
      <c r="C40" s="206" t="str">
        <f t="shared" si="0"/>
        <v>Demand</v>
      </c>
      <c r="D40">
        <f>$L$40</f>
        <v>2047</v>
      </c>
      <c r="E40" t="s">
        <v>3</v>
      </c>
      <c r="F40" t="str">
        <f t="shared" si="1"/>
        <v>IMDMT</v>
      </c>
      <c r="G40" s="26">
        <f>BY_Demands_Drivers!$F$60*$M$40</f>
        <v>3.8861682417906919E-2</v>
      </c>
      <c r="H40" s="26">
        <f>BY_Demands_Drivers!$G$60*$M$40</f>
        <v>9.6052776994502279E-2</v>
      </c>
      <c r="I40" s="26">
        <f>BY_Demands_Drivers!$H$60*$M$40</f>
        <v>0.81314179521244923</v>
      </c>
      <c r="J40" s="26">
        <f>BY_Demands_Drivers!$I$60*$M$40</f>
        <v>0.26973426931284955</v>
      </c>
      <c r="L40" s="18">
        <f>BY_Demands_Drivers!BF4</f>
        <v>2047</v>
      </c>
      <c r="M40" s="26">
        <f>BY_Demands_Drivers!BF13</f>
        <v>0.8434961469681086</v>
      </c>
    </row>
    <row r="41" spans="3:13">
      <c r="C41" s="206" t="str">
        <f t="shared" si="0"/>
        <v>Demand</v>
      </c>
      <c r="D41">
        <f>$L$41</f>
        <v>2048</v>
      </c>
      <c r="E41" t="s">
        <v>3</v>
      </c>
      <c r="F41" t="str">
        <f t="shared" si="1"/>
        <v>IMDMT</v>
      </c>
      <c r="G41" s="26">
        <f>BY_Demands_Drivers!$F$60*$M$41</f>
        <v>3.8861682417906919E-2</v>
      </c>
      <c r="H41" s="26">
        <f>BY_Demands_Drivers!$G$60*$M$41</f>
        <v>9.6052776994502279E-2</v>
      </c>
      <c r="I41" s="26">
        <f>BY_Demands_Drivers!$H$60*$M$41</f>
        <v>0.81314179521244923</v>
      </c>
      <c r="J41" s="26">
        <f>BY_Demands_Drivers!$I$60*$M$41</f>
        <v>0.26973426931284955</v>
      </c>
      <c r="L41" s="18">
        <f>BY_Demands_Drivers!BG4</f>
        <v>2048</v>
      </c>
      <c r="M41" s="26">
        <f>BY_Demands_Drivers!BG13</f>
        <v>0.8434961469681086</v>
      </c>
    </row>
    <row r="42" spans="3:13">
      <c r="C42" s="206" t="str">
        <f t="shared" si="0"/>
        <v>Demand</v>
      </c>
      <c r="D42">
        <f>$L$42</f>
        <v>2049</v>
      </c>
      <c r="E42" t="s">
        <v>3</v>
      </c>
      <c r="F42" t="str">
        <f t="shared" si="1"/>
        <v>IMDMT</v>
      </c>
      <c r="G42" s="26">
        <f>BY_Demands_Drivers!$F$60*$M$42</f>
        <v>3.8861682417906919E-2</v>
      </c>
      <c r="H42" s="26">
        <f>BY_Demands_Drivers!$G$60*$M$42</f>
        <v>9.6052776994502279E-2</v>
      </c>
      <c r="I42" s="26">
        <f>BY_Demands_Drivers!$H$60*$M$42</f>
        <v>0.81314179521244923</v>
      </c>
      <c r="J42" s="26">
        <f>BY_Demands_Drivers!$I$60*$M$42</f>
        <v>0.26973426931284955</v>
      </c>
      <c r="L42" s="18">
        <f>BY_Demands_Drivers!BH4</f>
        <v>2049</v>
      </c>
      <c r="M42" s="26">
        <f>BY_Demands_Drivers!BH13</f>
        <v>0.8434961469681086</v>
      </c>
    </row>
    <row r="43" spans="3:13">
      <c r="C43" s="206" t="str">
        <f t="shared" si="0"/>
        <v>Demand</v>
      </c>
      <c r="D43" s="23">
        <f>$L$43</f>
        <v>2050</v>
      </c>
      <c r="E43" s="23" t="s">
        <v>3</v>
      </c>
      <c r="F43" s="23" t="str">
        <f t="shared" si="1"/>
        <v>IMDMT</v>
      </c>
      <c r="G43" s="44">
        <f>BY_Demands_Drivers!$F$60*$M$43</f>
        <v>3.8861682417906919E-2</v>
      </c>
      <c r="H43" s="44">
        <f>BY_Demands_Drivers!$G$60*$M$43</f>
        <v>9.6052776994502279E-2</v>
      </c>
      <c r="I43" s="44">
        <f>BY_Demands_Drivers!$H$60*$M$43</f>
        <v>0.81314179521244923</v>
      </c>
      <c r="J43" s="44">
        <f>BY_Demands_Drivers!$I$60*$M$43</f>
        <v>0.26973426931284955</v>
      </c>
      <c r="L43" s="18">
        <f>BY_Demands_Drivers!BI4</f>
        <v>2050</v>
      </c>
      <c r="M43" s="26">
        <f>BY_Demands_Drivers!BI13</f>
        <v>0.8434961469681086</v>
      </c>
    </row>
    <row r="44" spans="3:13">
      <c r="C44" s="206" t="str">
        <f t="shared" si="0"/>
        <v>Demand</v>
      </c>
      <c r="D44">
        <f>$L$4</f>
        <v>2011</v>
      </c>
      <c r="E44" t="s">
        <v>3</v>
      </c>
      <c r="F44" t="str">
        <f>BY_Demands_Drivers!$J$61</f>
        <v>IMDHT</v>
      </c>
      <c r="G44" s="26">
        <f>BY_Demands_Drivers!$F$61*$M$4</f>
        <v>0.13015366565532588</v>
      </c>
      <c r="H44" s="26">
        <f>BY_Demands_Drivers!$G$61*$M$4</f>
        <v>0.32169531127781126</v>
      </c>
      <c r="I44" s="26">
        <f>BY_Demands_Drivers!$H$61*$M$4</f>
        <v>2.7233351404180484</v>
      </c>
      <c r="J44" s="26">
        <f>BY_Demands_Drivers!$I$61*$M$4</f>
        <v>0.90338095830229237</v>
      </c>
    </row>
    <row r="45" spans="3:13">
      <c r="C45" s="206" t="str">
        <f t="shared" si="0"/>
        <v>Demand</v>
      </c>
      <c r="D45">
        <f>$L$5</f>
        <v>2012</v>
      </c>
      <c r="E45" t="s">
        <v>3</v>
      </c>
      <c r="F45" t="str">
        <f>$F$44</f>
        <v>IMDHT</v>
      </c>
      <c r="G45" s="26">
        <f>BY_Demands_Drivers!$F$61*$M$5</f>
        <v>0.12677061974323975</v>
      </c>
      <c r="H45" s="26">
        <f>BY_Demands_Drivers!$G$61*$M$5</f>
        <v>0.31333357976394249</v>
      </c>
      <c r="I45" s="26">
        <f>BY_Demands_Drivers!$H$61*$M$5</f>
        <v>2.6525482919059966</v>
      </c>
      <c r="J45" s="26">
        <f>BY_Demands_Drivers!$I$61*$M$5</f>
        <v>0.87989964302274859</v>
      </c>
    </row>
    <row r="46" spans="3:13">
      <c r="C46" s="206" t="str">
        <f t="shared" si="0"/>
        <v>Demand</v>
      </c>
      <c r="D46">
        <f>$L$6</f>
        <v>2013</v>
      </c>
      <c r="E46" t="s">
        <v>3</v>
      </c>
      <c r="F46" t="str">
        <f t="shared" ref="F46:F83" si="2">$F$44</f>
        <v>IMDHT</v>
      </c>
      <c r="G46" s="26">
        <f>BY_Demands_Drivers!$F$61*$M$6</f>
        <v>0.12338757383115359</v>
      </c>
      <c r="H46" s="26">
        <f>BY_Demands_Drivers!$G$61*$M$6</f>
        <v>0.30497184825007373</v>
      </c>
      <c r="I46" s="26">
        <f>BY_Demands_Drivers!$H$61*$M$6</f>
        <v>2.5817614433939444</v>
      </c>
      <c r="J46" s="26">
        <f>BY_Demands_Drivers!$I$61*$M$6</f>
        <v>0.85641832774320481</v>
      </c>
    </row>
    <row r="47" spans="3:13">
      <c r="C47" s="206" t="str">
        <f t="shared" si="0"/>
        <v>Demand</v>
      </c>
      <c r="D47">
        <f>$L$7</f>
        <v>2014</v>
      </c>
      <c r="E47" t="s">
        <v>3</v>
      </c>
      <c r="F47" t="str">
        <f t="shared" si="2"/>
        <v>IMDHT</v>
      </c>
      <c r="G47" s="26">
        <f>BY_Demands_Drivers!$F$61*$M$7</f>
        <v>0.12000452791906746</v>
      </c>
      <c r="H47" s="26">
        <f>BY_Demands_Drivers!$G$61*$M$7</f>
        <v>0.29661011673620497</v>
      </c>
      <c r="I47" s="26">
        <f>BY_Demands_Drivers!$H$61*$M$7</f>
        <v>2.5109745948818922</v>
      </c>
      <c r="J47" s="26">
        <f>BY_Demands_Drivers!$I$61*$M$7</f>
        <v>0.83293701246366114</v>
      </c>
    </row>
    <row r="48" spans="3:13">
      <c r="C48" s="206" t="str">
        <f t="shared" si="0"/>
        <v>Demand</v>
      </c>
      <c r="D48">
        <f>$L$8</f>
        <v>2015</v>
      </c>
      <c r="E48" t="s">
        <v>3</v>
      </c>
      <c r="F48" t="str">
        <f t="shared" si="2"/>
        <v>IMDHT</v>
      </c>
      <c r="G48" s="26">
        <f>BY_Demands_Drivers!$F$61*$M$8</f>
        <v>0.11662148200698132</v>
      </c>
      <c r="H48" s="26">
        <f>BY_Demands_Drivers!$G$61*$M$8</f>
        <v>0.2882483852223362</v>
      </c>
      <c r="I48" s="26">
        <f>BY_Demands_Drivers!$H$61*$M$8</f>
        <v>2.4401877463698405</v>
      </c>
      <c r="J48" s="26">
        <f>BY_Demands_Drivers!$I$61*$M$8</f>
        <v>0.80945569718411747</v>
      </c>
    </row>
    <row r="49" spans="3:10">
      <c r="C49" s="206" t="str">
        <f t="shared" si="0"/>
        <v>Demand</v>
      </c>
      <c r="D49">
        <f>$L$9</f>
        <v>2016</v>
      </c>
      <c r="E49" t="s">
        <v>3</v>
      </c>
      <c r="F49" t="str">
        <f t="shared" si="2"/>
        <v>IMDHT</v>
      </c>
      <c r="G49" s="26">
        <f>BY_Demands_Drivers!$F$61*$M$9</f>
        <v>0.11323843609489519</v>
      </c>
      <c r="H49" s="26">
        <f>BY_Demands_Drivers!$G$61*$M$9</f>
        <v>0.27988665370846744</v>
      </c>
      <c r="I49" s="26">
        <f>BY_Demands_Drivers!$H$61*$M$9</f>
        <v>2.3694008978577887</v>
      </c>
      <c r="J49" s="26">
        <f>BY_Demands_Drivers!$I$61*$M$9</f>
        <v>0.7859743819045738</v>
      </c>
    </row>
    <row r="50" spans="3:10">
      <c r="C50" s="206" t="str">
        <f t="shared" si="0"/>
        <v>Demand</v>
      </c>
      <c r="D50">
        <f>$L$10</f>
        <v>2017</v>
      </c>
      <c r="E50" t="s">
        <v>3</v>
      </c>
      <c r="F50" t="str">
        <f t="shared" si="2"/>
        <v>IMDHT</v>
      </c>
      <c r="G50" s="26">
        <f>BY_Demands_Drivers!$F$61*$M$10</f>
        <v>0.11346371149826698</v>
      </c>
      <c r="H50" s="26">
        <f>BY_Demands_Drivers!$G$61*$M$10</f>
        <v>0.28044345739621634</v>
      </c>
      <c r="I50" s="26">
        <f>BY_Demands_Drivers!$H$61*$M$10</f>
        <v>2.3741145601214311</v>
      </c>
      <c r="J50" s="26">
        <f>BY_Demands_Drivers!$I$61*$M$10</f>
        <v>0.78753799141764635</v>
      </c>
    </row>
    <row r="51" spans="3:10">
      <c r="C51" s="206" t="str">
        <f t="shared" si="0"/>
        <v>Demand</v>
      </c>
      <c r="D51">
        <f>$L$11</f>
        <v>2018</v>
      </c>
      <c r="E51" t="s">
        <v>3</v>
      </c>
      <c r="F51" t="str">
        <f t="shared" si="2"/>
        <v>IMDHT</v>
      </c>
      <c r="G51" s="26">
        <f>BY_Demands_Drivers!$F$61*$M$11</f>
        <v>0.1136889869016388</v>
      </c>
      <c r="H51" s="26">
        <f>BY_Demands_Drivers!$G$61*$M$11</f>
        <v>0.28100026108396531</v>
      </c>
      <c r="I51" s="26">
        <f>BY_Demands_Drivers!$H$61*$M$11</f>
        <v>2.3788282223850743</v>
      </c>
      <c r="J51" s="26">
        <f>BY_Demands_Drivers!$I$61*$M$11</f>
        <v>0.78910160093071924</v>
      </c>
    </row>
    <row r="52" spans="3:10">
      <c r="C52" s="206" t="str">
        <f t="shared" si="0"/>
        <v>Demand</v>
      </c>
      <c r="D52">
        <f>$L$12</f>
        <v>2019</v>
      </c>
      <c r="E52" t="s">
        <v>3</v>
      </c>
      <c r="F52" t="str">
        <f t="shared" si="2"/>
        <v>IMDHT</v>
      </c>
      <c r="G52" s="43">
        <f>BY_Demands_Drivers!$F$61*$M$12</f>
        <v>0.1139142623050106</v>
      </c>
      <c r="H52" s="43">
        <f>BY_Demands_Drivers!$G$61*$M$12</f>
        <v>0.28155706477171427</v>
      </c>
      <c r="I52" s="43">
        <f>BY_Demands_Drivers!$H$61*$M$12</f>
        <v>2.3835418846487171</v>
      </c>
      <c r="J52" s="43">
        <f>BY_Demands_Drivers!$I$61*$M$12</f>
        <v>0.79066521044379201</v>
      </c>
    </row>
    <row r="53" spans="3:10">
      <c r="C53" s="206" t="str">
        <f t="shared" si="0"/>
        <v>Demand</v>
      </c>
      <c r="D53">
        <f>$L$13</f>
        <v>2020</v>
      </c>
      <c r="E53" t="s">
        <v>3</v>
      </c>
      <c r="F53" t="str">
        <f t="shared" si="2"/>
        <v>IMDHT</v>
      </c>
      <c r="G53" s="43">
        <f>BY_Demands_Drivers!$F$61*$M$13</f>
        <v>0.11413953770838241</v>
      </c>
      <c r="H53" s="43">
        <f>BY_Demands_Drivers!$G$61*$M$13</f>
        <v>0.28211386845946318</v>
      </c>
      <c r="I53" s="43">
        <f>BY_Demands_Drivers!$H$61*$M$13</f>
        <v>2.3882555469123599</v>
      </c>
      <c r="J53" s="43">
        <f>BY_Demands_Drivers!$I$61*$M$13</f>
        <v>0.79222881995686478</v>
      </c>
    </row>
    <row r="54" spans="3:10">
      <c r="C54" s="206" t="str">
        <f t="shared" si="0"/>
        <v>Demand</v>
      </c>
      <c r="D54">
        <f>$L$14</f>
        <v>2021</v>
      </c>
      <c r="E54" t="s">
        <v>3</v>
      </c>
      <c r="F54" t="str">
        <f t="shared" si="2"/>
        <v>IMDHT</v>
      </c>
      <c r="G54" s="43">
        <f>BY_Demands_Drivers!$F$61*$M$14</f>
        <v>0.11413953770838241</v>
      </c>
      <c r="H54" s="43">
        <f>BY_Demands_Drivers!$G$61*$M$14</f>
        <v>0.28211386845946318</v>
      </c>
      <c r="I54" s="43">
        <f>BY_Demands_Drivers!$H$61*$M$14</f>
        <v>2.3882555469123599</v>
      </c>
      <c r="J54" s="43">
        <f>BY_Demands_Drivers!$I$61*$M$14</f>
        <v>0.79222881995686478</v>
      </c>
    </row>
    <row r="55" spans="3:10">
      <c r="C55" s="206" t="str">
        <f t="shared" si="0"/>
        <v>Demand</v>
      </c>
      <c r="D55">
        <f>$L$15</f>
        <v>2022</v>
      </c>
      <c r="E55" t="s">
        <v>3</v>
      </c>
      <c r="F55" t="str">
        <f t="shared" si="2"/>
        <v>IMDHT</v>
      </c>
      <c r="G55" s="43">
        <f>BY_Demands_Drivers!$F$61*$M$15</f>
        <v>0.11413953770838241</v>
      </c>
      <c r="H55" s="43">
        <f>BY_Demands_Drivers!$G$61*$M$15</f>
        <v>0.28211386845946318</v>
      </c>
      <c r="I55" s="43">
        <f>BY_Demands_Drivers!$H$61*$M$15</f>
        <v>2.3882555469123599</v>
      </c>
      <c r="J55" s="43">
        <f>BY_Demands_Drivers!$I$61*$M$15</f>
        <v>0.79222881995686478</v>
      </c>
    </row>
    <row r="56" spans="3:10">
      <c r="C56" s="206" t="str">
        <f t="shared" si="0"/>
        <v>Demand</v>
      </c>
      <c r="D56">
        <f>$L$16</f>
        <v>2023</v>
      </c>
      <c r="E56" t="s">
        <v>3</v>
      </c>
      <c r="F56" t="str">
        <f t="shared" si="2"/>
        <v>IMDHT</v>
      </c>
      <c r="G56" s="43">
        <f>BY_Demands_Drivers!$F$61*$M$16</f>
        <v>0.11413953770838241</v>
      </c>
      <c r="H56" s="43">
        <f>BY_Demands_Drivers!$G$61*$M$16</f>
        <v>0.28211386845946318</v>
      </c>
      <c r="I56" s="43">
        <f>BY_Demands_Drivers!$H$61*$M$16</f>
        <v>2.3882555469123599</v>
      </c>
      <c r="J56" s="43">
        <f>BY_Demands_Drivers!$I$61*$M$16</f>
        <v>0.79222881995686478</v>
      </c>
    </row>
    <row r="57" spans="3:10">
      <c r="C57" s="206" t="str">
        <f t="shared" si="0"/>
        <v>Demand</v>
      </c>
      <c r="D57">
        <f>$L$17</f>
        <v>2024</v>
      </c>
      <c r="E57" t="s">
        <v>3</v>
      </c>
      <c r="F57" t="str">
        <f t="shared" si="2"/>
        <v>IMDHT</v>
      </c>
      <c r="G57" s="26">
        <f>BY_Demands_Drivers!$F$61*$M$17</f>
        <v>0.11413953770838241</v>
      </c>
      <c r="H57" s="26">
        <f>BY_Demands_Drivers!$G$61*$M$17</f>
        <v>0.28211386845946318</v>
      </c>
      <c r="I57" s="26">
        <f>BY_Demands_Drivers!$H$61*$M$17</f>
        <v>2.3882555469123599</v>
      </c>
      <c r="J57" s="26">
        <f>BY_Demands_Drivers!$I$61*$M$17</f>
        <v>0.79222881995686478</v>
      </c>
    </row>
    <row r="58" spans="3:10">
      <c r="C58" s="206" t="str">
        <f t="shared" si="0"/>
        <v>Demand</v>
      </c>
      <c r="D58">
        <f>$L$18</f>
        <v>2025</v>
      </c>
      <c r="E58" t="s">
        <v>3</v>
      </c>
      <c r="F58" t="str">
        <f t="shared" si="2"/>
        <v>IMDHT</v>
      </c>
      <c r="G58" s="26">
        <f>BY_Demands_Drivers!$F$61*$M$18</f>
        <v>0.11413953770838241</v>
      </c>
      <c r="H58" s="26">
        <f>BY_Demands_Drivers!$G$61*$M$18</f>
        <v>0.28211386845946318</v>
      </c>
      <c r="I58" s="26">
        <f>BY_Demands_Drivers!$H$61*$M$18</f>
        <v>2.3882555469123599</v>
      </c>
      <c r="J58" s="26">
        <f>BY_Demands_Drivers!$I$61*$M$18</f>
        <v>0.79222881995686478</v>
      </c>
    </row>
    <row r="59" spans="3:10">
      <c r="C59" s="206" t="str">
        <f t="shared" si="0"/>
        <v>Demand</v>
      </c>
      <c r="D59">
        <f>$L$19</f>
        <v>2026</v>
      </c>
      <c r="E59" t="s">
        <v>3</v>
      </c>
      <c r="F59" t="str">
        <f t="shared" si="2"/>
        <v>IMDHT</v>
      </c>
      <c r="G59" s="26">
        <f>BY_Demands_Drivers!$F$61*$M$19</f>
        <v>0.11413953770838241</v>
      </c>
      <c r="H59" s="26">
        <f>BY_Demands_Drivers!$G$61*$M$19</f>
        <v>0.28211386845946318</v>
      </c>
      <c r="I59" s="26">
        <f>BY_Demands_Drivers!$H$61*$M$19</f>
        <v>2.3882555469123599</v>
      </c>
      <c r="J59" s="26">
        <f>BY_Demands_Drivers!$I$61*$M$19</f>
        <v>0.79222881995686478</v>
      </c>
    </row>
    <row r="60" spans="3:10">
      <c r="C60" s="206" t="str">
        <f t="shared" si="0"/>
        <v>Demand</v>
      </c>
      <c r="D60">
        <f>$L$20</f>
        <v>2027</v>
      </c>
      <c r="E60" t="s">
        <v>3</v>
      </c>
      <c r="F60" t="str">
        <f t="shared" si="2"/>
        <v>IMDHT</v>
      </c>
      <c r="G60" s="26">
        <f>BY_Demands_Drivers!$F$61*$M$20</f>
        <v>0.11413953770838241</v>
      </c>
      <c r="H60" s="26">
        <f>BY_Demands_Drivers!$G$61*$M$20</f>
        <v>0.28211386845946318</v>
      </c>
      <c r="I60" s="26">
        <f>BY_Demands_Drivers!$H$61*$M$20</f>
        <v>2.3882555469123599</v>
      </c>
      <c r="J60" s="26">
        <f>BY_Demands_Drivers!$I$61*$M$20</f>
        <v>0.79222881995686478</v>
      </c>
    </row>
    <row r="61" spans="3:10">
      <c r="C61" s="206" t="str">
        <f t="shared" si="0"/>
        <v>Demand</v>
      </c>
      <c r="D61">
        <f>$L$21</f>
        <v>2028</v>
      </c>
      <c r="E61" t="s">
        <v>3</v>
      </c>
      <c r="F61" t="str">
        <f t="shared" si="2"/>
        <v>IMDHT</v>
      </c>
      <c r="G61" s="26">
        <f>BY_Demands_Drivers!$F$61*$M$21</f>
        <v>0.11413953770838241</v>
      </c>
      <c r="H61" s="26">
        <f>BY_Demands_Drivers!$G$61*$M$21</f>
        <v>0.28211386845946318</v>
      </c>
      <c r="I61" s="26">
        <f>BY_Demands_Drivers!$H$61*$M$21</f>
        <v>2.3882555469123599</v>
      </c>
      <c r="J61" s="26">
        <f>BY_Demands_Drivers!$I$61*$M$21</f>
        <v>0.79222881995686478</v>
      </c>
    </row>
    <row r="62" spans="3:10">
      <c r="C62" s="206" t="str">
        <f t="shared" si="0"/>
        <v>Demand</v>
      </c>
      <c r="D62">
        <f>$L$22</f>
        <v>2029</v>
      </c>
      <c r="E62" t="s">
        <v>3</v>
      </c>
      <c r="F62" t="str">
        <f t="shared" si="2"/>
        <v>IMDHT</v>
      </c>
      <c r="G62" s="26">
        <f>BY_Demands_Drivers!$F$61*$M$22</f>
        <v>0.11413953770838241</v>
      </c>
      <c r="H62" s="26">
        <f>BY_Demands_Drivers!$G$61*$M$22</f>
        <v>0.28211386845946318</v>
      </c>
      <c r="I62" s="26">
        <f>BY_Demands_Drivers!$H$61*$M$22</f>
        <v>2.3882555469123599</v>
      </c>
      <c r="J62" s="26">
        <f>BY_Demands_Drivers!$I$61*$M$22</f>
        <v>0.79222881995686478</v>
      </c>
    </row>
    <row r="63" spans="3:10">
      <c r="C63" s="206" t="str">
        <f t="shared" si="0"/>
        <v>Demand</v>
      </c>
      <c r="D63">
        <f>$L$23</f>
        <v>2030</v>
      </c>
      <c r="E63" t="s">
        <v>3</v>
      </c>
      <c r="F63" t="str">
        <f t="shared" si="2"/>
        <v>IMDHT</v>
      </c>
      <c r="G63" s="26">
        <f>BY_Demands_Drivers!$F$61*$M$23</f>
        <v>0.11413953770838241</v>
      </c>
      <c r="H63" s="26">
        <f>BY_Demands_Drivers!$G$61*$M$23</f>
        <v>0.28211386845946318</v>
      </c>
      <c r="I63" s="26">
        <f>BY_Demands_Drivers!$H$61*$M$23</f>
        <v>2.3882555469123599</v>
      </c>
      <c r="J63" s="26">
        <f>BY_Demands_Drivers!$I$61*$M$23</f>
        <v>0.79222881995686478</v>
      </c>
    </row>
    <row r="64" spans="3:10">
      <c r="C64" s="206" t="str">
        <f t="shared" si="0"/>
        <v>Demand</v>
      </c>
      <c r="D64">
        <f>$L$24</f>
        <v>2031</v>
      </c>
      <c r="E64" t="s">
        <v>3</v>
      </c>
      <c r="F64" t="str">
        <f t="shared" si="2"/>
        <v>IMDHT</v>
      </c>
      <c r="G64" s="26">
        <f>BY_Demands_Drivers!$F$61*$M$24</f>
        <v>0.11383917050388667</v>
      </c>
      <c r="H64" s="26">
        <f>BY_Demands_Drivers!$G$61*$M$24</f>
        <v>0.28137146354246462</v>
      </c>
      <c r="I64" s="26">
        <f>BY_Demands_Drivers!$H$61*$M$24</f>
        <v>2.3819706638941693</v>
      </c>
      <c r="J64" s="26">
        <f>BY_Demands_Drivers!$I$61*$M$24</f>
        <v>0.79014400727276779</v>
      </c>
    </row>
    <row r="65" spans="3:10">
      <c r="C65" s="206" t="str">
        <f t="shared" si="0"/>
        <v>Demand</v>
      </c>
      <c r="D65">
        <f>$L$25</f>
        <v>2032</v>
      </c>
      <c r="E65" t="s">
        <v>3</v>
      </c>
      <c r="F65" t="str">
        <f t="shared" si="2"/>
        <v>IMDHT</v>
      </c>
      <c r="G65" s="26">
        <f>BY_Demands_Drivers!$F$61*$M$25</f>
        <v>0.11353880329939092</v>
      </c>
      <c r="H65" s="26">
        <f>BY_Demands_Drivers!$G$61*$M$25</f>
        <v>0.280629058625466</v>
      </c>
      <c r="I65" s="26">
        <f>BY_Demands_Drivers!$H$61*$M$25</f>
        <v>2.3756857808759793</v>
      </c>
      <c r="J65" s="26">
        <f>BY_Demands_Drivers!$I$61*$M$25</f>
        <v>0.7880591945886708</v>
      </c>
    </row>
    <row r="66" spans="3:10">
      <c r="C66" s="206" t="str">
        <f t="shared" si="0"/>
        <v>Demand</v>
      </c>
      <c r="D66">
        <f>$L$26</f>
        <v>2033</v>
      </c>
      <c r="E66" t="s">
        <v>3</v>
      </c>
      <c r="F66" t="str">
        <f t="shared" si="2"/>
        <v>IMDHT</v>
      </c>
      <c r="G66" s="26">
        <f>BY_Demands_Drivers!$F$61*$M$26</f>
        <v>0.11323843609489517</v>
      </c>
      <c r="H66" s="26">
        <f>BY_Demands_Drivers!$G$61*$M$26</f>
        <v>0.27988665370846738</v>
      </c>
      <c r="I66" s="26">
        <f>BY_Demands_Drivers!$H$61*$M$26</f>
        <v>2.3694008978577883</v>
      </c>
      <c r="J66" s="26">
        <f>BY_Demands_Drivers!$I$61*$M$26</f>
        <v>0.78597438190457369</v>
      </c>
    </row>
    <row r="67" spans="3:10">
      <c r="C67" s="206" t="str">
        <f t="shared" si="0"/>
        <v>Demand</v>
      </c>
      <c r="D67">
        <f>$L$27</f>
        <v>2034</v>
      </c>
      <c r="E67" t="s">
        <v>3</v>
      </c>
      <c r="F67" t="str">
        <f t="shared" si="2"/>
        <v>IMDHT</v>
      </c>
      <c r="G67" s="26">
        <f>BY_Demands_Drivers!$F$61*$M$27</f>
        <v>0.11293806889039942</v>
      </c>
      <c r="H67" s="26">
        <f>BY_Demands_Drivers!$G$61*$M$27</f>
        <v>0.27914424879146882</v>
      </c>
      <c r="I67" s="26">
        <f>BY_Demands_Drivers!$H$61*$M$27</f>
        <v>2.3631160148395982</v>
      </c>
      <c r="J67" s="26">
        <f>BY_Demands_Drivers!$I$61*$M$27</f>
        <v>0.7838895692204767</v>
      </c>
    </row>
    <row r="68" spans="3:10">
      <c r="C68" s="206" t="str">
        <f t="shared" si="0"/>
        <v>Demand</v>
      </c>
      <c r="D68">
        <f>$L$28</f>
        <v>2035</v>
      </c>
      <c r="E68" t="s">
        <v>3</v>
      </c>
      <c r="F68" t="str">
        <f t="shared" si="2"/>
        <v>IMDHT</v>
      </c>
      <c r="G68" s="26">
        <f>BY_Demands_Drivers!$F$61*$M$28</f>
        <v>0.11263770168590369</v>
      </c>
      <c r="H68" s="26">
        <f>BY_Demands_Drivers!$G$61*$M$28</f>
        <v>0.27840184387447026</v>
      </c>
      <c r="I68" s="26">
        <f>BY_Demands_Drivers!$H$61*$M$28</f>
        <v>2.3568311318214077</v>
      </c>
      <c r="J68" s="26">
        <f>BY_Demands_Drivers!$I$61*$M$28</f>
        <v>0.7818047565363796</v>
      </c>
    </row>
    <row r="69" spans="3:10">
      <c r="C69" s="206" t="str">
        <f t="shared" ref="C69:C132" si="3">IF(SUM(G69:J69)&gt;0,"Demand","\I:")</f>
        <v>Demand</v>
      </c>
      <c r="D69">
        <f>$L$29</f>
        <v>2036</v>
      </c>
      <c r="E69" t="s">
        <v>3</v>
      </c>
      <c r="F69" t="str">
        <f t="shared" si="2"/>
        <v>IMDHT</v>
      </c>
      <c r="G69" s="26">
        <f>BY_Demands_Drivers!$F$61*$M$29</f>
        <v>0.11263770168590369</v>
      </c>
      <c r="H69" s="26">
        <f>BY_Demands_Drivers!$G$61*$M$29</f>
        <v>0.27840184387447026</v>
      </c>
      <c r="I69" s="26">
        <f>BY_Demands_Drivers!$H$61*$M$29</f>
        <v>2.3568311318214077</v>
      </c>
      <c r="J69" s="26">
        <f>BY_Demands_Drivers!$I$61*$M$29</f>
        <v>0.7818047565363796</v>
      </c>
    </row>
    <row r="70" spans="3:10">
      <c r="C70" s="206" t="str">
        <f t="shared" si="3"/>
        <v>Demand</v>
      </c>
      <c r="D70">
        <f>$L$30</f>
        <v>2037</v>
      </c>
      <c r="E70" t="s">
        <v>3</v>
      </c>
      <c r="F70" t="str">
        <f t="shared" si="2"/>
        <v>IMDHT</v>
      </c>
      <c r="G70" s="26">
        <f>BY_Demands_Drivers!$F$61*$M$30</f>
        <v>0.11263770168590369</v>
      </c>
      <c r="H70" s="26">
        <f>BY_Demands_Drivers!$G$61*$M$30</f>
        <v>0.27840184387447026</v>
      </c>
      <c r="I70" s="26">
        <f>BY_Demands_Drivers!$H$61*$M$30</f>
        <v>2.3568311318214077</v>
      </c>
      <c r="J70" s="26">
        <f>BY_Demands_Drivers!$I$61*$M$30</f>
        <v>0.7818047565363796</v>
      </c>
    </row>
    <row r="71" spans="3:10">
      <c r="C71" s="206" t="str">
        <f t="shared" si="3"/>
        <v>Demand</v>
      </c>
      <c r="D71">
        <f>$L$31</f>
        <v>2038</v>
      </c>
      <c r="E71" t="s">
        <v>3</v>
      </c>
      <c r="F71" t="str">
        <f t="shared" si="2"/>
        <v>IMDHT</v>
      </c>
      <c r="G71" s="26">
        <f>BY_Demands_Drivers!$F$61*$M$31</f>
        <v>0.11263770168590369</v>
      </c>
      <c r="H71" s="26">
        <f>BY_Demands_Drivers!$G$61*$M$31</f>
        <v>0.27840184387447026</v>
      </c>
      <c r="I71" s="26">
        <f>BY_Demands_Drivers!$H$61*$M$31</f>
        <v>2.3568311318214077</v>
      </c>
      <c r="J71" s="26">
        <f>BY_Demands_Drivers!$I$61*$M$31</f>
        <v>0.7818047565363796</v>
      </c>
    </row>
    <row r="72" spans="3:10">
      <c r="C72" s="206" t="str">
        <f t="shared" si="3"/>
        <v>Demand</v>
      </c>
      <c r="D72">
        <f>$L$32</f>
        <v>2039</v>
      </c>
      <c r="E72" t="s">
        <v>3</v>
      </c>
      <c r="F72" t="str">
        <f t="shared" si="2"/>
        <v>IMDHT</v>
      </c>
      <c r="G72" s="26">
        <f>BY_Demands_Drivers!$F$61*$M$32</f>
        <v>0.11263770168590369</v>
      </c>
      <c r="H72" s="26">
        <f>BY_Demands_Drivers!$G$61*$M$32</f>
        <v>0.27840184387447026</v>
      </c>
      <c r="I72" s="26">
        <f>BY_Demands_Drivers!$H$61*$M$32</f>
        <v>2.3568311318214077</v>
      </c>
      <c r="J72" s="26">
        <f>BY_Demands_Drivers!$I$61*$M$32</f>
        <v>0.7818047565363796</v>
      </c>
    </row>
    <row r="73" spans="3:10">
      <c r="C73" s="206" t="str">
        <f t="shared" si="3"/>
        <v>Demand</v>
      </c>
      <c r="D73">
        <f>$L$33</f>
        <v>2040</v>
      </c>
      <c r="E73" t="s">
        <v>3</v>
      </c>
      <c r="F73" t="str">
        <f t="shared" si="2"/>
        <v>IMDHT</v>
      </c>
      <c r="G73" s="26">
        <f>BY_Demands_Drivers!$F$61*$M$33</f>
        <v>0.11263770168590369</v>
      </c>
      <c r="H73" s="26">
        <f>BY_Demands_Drivers!$G$61*$M$33</f>
        <v>0.27840184387447026</v>
      </c>
      <c r="I73" s="26">
        <f>BY_Demands_Drivers!$H$61*$M$33</f>
        <v>2.3568311318214077</v>
      </c>
      <c r="J73" s="26">
        <f>BY_Demands_Drivers!$I$61*$M$33</f>
        <v>0.7818047565363796</v>
      </c>
    </row>
    <row r="74" spans="3:10">
      <c r="C74" s="206" t="str">
        <f t="shared" si="3"/>
        <v>Demand</v>
      </c>
      <c r="D74">
        <f>$L$34</f>
        <v>2041</v>
      </c>
      <c r="E74" t="s">
        <v>3</v>
      </c>
      <c r="F74" t="str">
        <f t="shared" si="2"/>
        <v>IMDHT</v>
      </c>
      <c r="G74" s="26">
        <f>BY_Demands_Drivers!$F$61*$M$34</f>
        <v>0.11263770168590369</v>
      </c>
      <c r="H74" s="26">
        <f>BY_Demands_Drivers!$G$61*$M$34</f>
        <v>0.27840184387447026</v>
      </c>
      <c r="I74" s="26">
        <f>BY_Demands_Drivers!$H$61*$M$34</f>
        <v>2.3568311318214077</v>
      </c>
      <c r="J74" s="26">
        <f>BY_Demands_Drivers!$I$61*$M$34</f>
        <v>0.7818047565363796</v>
      </c>
    </row>
    <row r="75" spans="3:10">
      <c r="C75" s="206" t="str">
        <f t="shared" si="3"/>
        <v>Demand</v>
      </c>
      <c r="D75">
        <f>$L$35</f>
        <v>2042</v>
      </c>
      <c r="E75" t="s">
        <v>3</v>
      </c>
      <c r="F75" t="str">
        <f t="shared" si="2"/>
        <v>IMDHT</v>
      </c>
      <c r="G75" s="26">
        <f>BY_Demands_Drivers!$F$61*$M$35</f>
        <v>0.11263770168590369</v>
      </c>
      <c r="H75" s="26">
        <f>BY_Demands_Drivers!$G$61*$M$35</f>
        <v>0.27840184387447026</v>
      </c>
      <c r="I75" s="26">
        <f>BY_Demands_Drivers!$H$61*$M$35</f>
        <v>2.3568311318214077</v>
      </c>
      <c r="J75" s="26">
        <f>BY_Demands_Drivers!$I$61*$M$35</f>
        <v>0.7818047565363796</v>
      </c>
    </row>
    <row r="76" spans="3:10">
      <c r="C76" s="206" t="str">
        <f t="shared" si="3"/>
        <v>Demand</v>
      </c>
      <c r="D76">
        <f>$L$36</f>
        <v>2043</v>
      </c>
      <c r="E76" t="s">
        <v>3</v>
      </c>
      <c r="F76" t="str">
        <f t="shared" si="2"/>
        <v>IMDHT</v>
      </c>
      <c r="G76" s="26">
        <f>BY_Demands_Drivers!$F$61*$M$36</f>
        <v>0.11263770168590369</v>
      </c>
      <c r="H76" s="26">
        <f>BY_Demands_Drivers!$G$61*$M$36</f>
        <v>0.27840184387447026</v>
      </c>
      <c r="I76" s="26">
        <f>BY_Demands_Drivers!$H$61*$M$36</f>
        <v>2.3568311318214077</v>
      </c>
      <c r="J76" s="26">
        <f>BY_Demands_Drivers!$I$61*$M$36</f>
        <v>0.7818047565363796</v>
      </c>
    </row>
    <row r="77" spans="3:10">
      <c r="C77" s="206" t="str">
        <f t="shared" si="3"/>
        <v>Demand</v>
      </c>
      <c r="D77">
        <f>$L$37</f>
        <v>2044</v>
      </c>
      <c r="E77" t="s">
        <v>3</v>
      </c>
      <c r="F77" t="str">
        <f t="shared" si="2"/>
        <v>IMDHT</v>
      </c>
      <c r="G77" s="26">
        <f>BY_Demands_Drivers!$F$61*$M$37</f>
        <v>0.11263770168590369</v>
      </c>
      <c r="H77" s="26">
        <f>BY_Demands_Drivers!$G$61*$M$37</f>
        <v>0.27840184387447026</v>
      </c>
      <c r="I77" s="26">
        <f>BY_Demands_Drivers!$H$61*$M$37</f>
        <v>2.3568311318214077</v>
      </c>
      <c r="J77" s="26">
        <f>BY_Demands_Drivers!$I$61*$M$37</f>
        <v>0.7818047565363796</v>
      </c>
    </row>
    <row r="78" spans="3:10">
      <c r="C78" s="206" t="str">
        <f t="shared" si="3"/>
        <v>Demand</v>
      </c>
      <c r="D78">
        <f>$L$38</f>
        <v>2045</v>
      </c>
      <c r="E78" t="s">
        <v>3</v>
      </c>
      <c r="F78" t="str">
        <f t="shared" si="2"/>
        <v>IMDHT</v>
      </c>
      <c r="G78" s="26">
        <f>BY_Demands_Drivers!$F$61*$M$38</f>
        <v>0.11263770168590369</v>
      </c>
      <c r="H78" s="26">
        <f>BY_Demands_Drivers!$G$61*$M$38</f>
        <v>0.27840184387447026</v>
      </c>
      <c r="I78" s="26">
        <f>BY_Demands_Drivers!$H$61*$M$38</f>
        <v>2.3568311318214077</v>
      </c>
      <c r="J78" s="26">
        <f>BY_Demands_Drivers!$I$61*$M$38</f>
        <v>0.7818047565363796</v>
      </c>
    </row>
    <row r="79" spans="3:10">
      <c r="C79" s="206" t="str">
        <f t="shared" si="3"/>
        <v>Demand</v>
      </c>
      <c r="D79">
        <f>$L$39</f>
        <v>2046</v>
      </c>
      <c r="E79" t="s">
        <v>3</v>
      </c>
      <c r="F79" t="str">
        <f t="shared" si="2"/>
        <v>IMDHT</v>
      </c>
      <c r="G79" s="26">
        <f>BY_Demands_Drivers!$F$61*$M$39</f>
        <v>0.11263770168590369</v>
      </c>
      <c r="H79" s="26">
        <f>BY_Demands_Drivers!$G$61*$M$39</f>
        <v>0.27840184387447026</v>
      </c>
      <c r="I79" s="26">
        <f>BY_Demands_Drivers!$H$61*$M$39</f>
        <v>2.3568311318214077</v>
      </c>
      <c r="J79" s="26">
        <f>BY_Demands_Drivers!$I$61*$M$39</f>
        <v>0.7818047565363796</v>
      </c>
    </row>
    <row r="80" spans="3:10">
      <c r="C80" s="206" t="str">
        <f t="shared" si="3"/>
        <v>Demand</v>
      </c>
      <c r="D80">
        <f>$L$40</f>
        <v>2047</v>
      </c>
      <c r="E80" t="s">
        <v>3</v>
      </c>
      <c r="F80" t="str">
        <f t="shared" si="2"/>
        <v>IMDHT</v>
      </c>
      <c r="G80" s="26">
        <f>BY_Demands_Drivers!$F$61*$M$40</f>
        <v>0.11263770168590369</v>
      </c>
      <c r="H80" s="26">
        <f>BY_Demands_Drivers!$G$61*$M$40</f>
        <v>0.27840184387447026</v>
      </c>
      <c r="I80" s="26">
        <f>BY_Demands_Drivers!$H$61*$M$40</f>
        <v>2.3568311318214077</v>
      </c>
      <c r="J80" s="26">
        <f>BY_Demands_Drivers!$I$61*$M$40</f>
        <v>0.7818047565363796</v>
      </c>
    </row>
    <row r="81" spans="3:10">
      <c r="C81" s="206" t="str">
        <f t="shared" si="3"/>
        <v>Demand</v>
      </c>
      <c r="D81">
        <f>$L$41</f>
        <v>2048</v>
      </c>
      <c r="E81" t="s">
        <v>3</v>
      </c>
      <c r="F81" t="str">
        <f t="shared" si="2"/>
        <v>IMDHT</v>
      </c>
      <c r="G81" s="26">
        <f>BY_Demands_Drivers!$F$61*$M$41</f>
        <v>0.11263770168590369</v>
      </c>
      <c r="H81" s="26">
        <f>BY_Demands_Drivers!$G$61*$M$41</f>
        <v>0.27840184387447026</v>
      </c>
      <c r="I81" s="26">
        <f>BY_Demands_Drivers!$H$61*$M$41</f>
        <v>2.3568311318214077</v>
      </c>
      <c r="J81" s="26">
        <f>BY_Demands_Drivers!$I$61*$M$41</f>
        <v>0.7818047565363796</v>
      </c>
    </row>
    <row r="82" spans="3:10">
      <c r="C82" s="206" t="str">
        <f t="shared" si="3"/>
        <v>Demand</v>
      </c>
      <c r="D82">
        <f>$L$42</f>
        <v>2049</v>
      </c>
      <c r="E82" t="s">
        <v>3</v>
      </c>
      <c r="F82" t="str">
        <f t="shared" si="2"/>
        <v>IMDHT</v>
      </c>
      <c r="G82" s="26">
        <f>BY_Demands_Drivers!$F$61*$M$42</f>
        <v>0.11263770168590369</v>
      </c>
      <c r="H82" s="26">
        <f>BY_Demands_Drivers!$G$61*$M$42</f>
        <v>0.27840184387447026</v>
      </c>
      <c r="I82" s="26">
        <f>BY_Demands_Drivers!$H$61*$M$42</f>
        <v>2.3568311318214077</v>
      </c>
      <c r="J82" s="26">
        <f>BY_Demands_Drivers!$I$61*$M$42</f>
        <v>0.7818047565363796</v>
      </c>
    </row>
    <row r="83" spans="3:10">
      <c r="C83" s="206" t="str">
        <f t="shared" si="3"/>
        <v>Demand</v>
      </c>
      <c r="D83" s="23">
        <f>$L$43</f>
        <v>2050</v>
      </c>
      <c r="E83" s="23" t="s">
        <v>3</v>
      </c>
      <c r="F83" s="23" t="str">
        <f t="shared" si="2"/>
        <v>IMDHT</v>
      </c>
      <c r="G83" s="44">
        <f>BY_Demands_Drivers!$F$61*$M$43</f>
        <v>0.11263770168590369</v>
      </c>
      <c r="H83" s="44">
        <f>BY_Demands_Drivers!$G$61*$M$43</f>
        <v>0.27840184387447026</v>
      </c>
      <c r="I83" s="44">
        <f>BY_Demands_Drivers!$H$61*$M$43</f>
        <v>2.3568311318214077</v>
      </c>
      <c r="J83" s="44">
        <f>BY_Demands_Drivers!$I$61*$M$43</f>
        <v>0.7818047565363796</v>
      </c>
    </row>
    <row r="84" spans="3:10">
      <c r="C84" s="206" t="str">
        <f t="shared" si="3"/>
        <v>Demand</v>
      </c>
      <c r="D84">
        <f>$L$4</f>
        <v>2011</v>
      </c>
      <c r="E84" t="s">
        <v>3</v>
      </c>
      <c r="F84" t="str">
        <f>BY_Demands_Drivers!$J$62</f>
        <v>IMDRH</v>
      </c>
      <c r="G84" s="26">
        <f>BY_Demands_Drivers!$F$62*$M$4</f>
        <v>4.8806876984445573E-2</v>
      </c>
      <c r="H84" s="26">
        <f>BY_Demands_Drivers!$G$62*$M$4</f>
        <v>0.12063389382814964</v>
      </c>
      <c r="I84" s="26">
        <f>BY_Demands_Drivers!$H$62*$M$4</f>
        <v>1.0212350341157175</v>
      </c>
      <c r="J84" s="26">
        <f>BY_Demands_Drivers!$I$62*$M$4</f>
        <v>0.3387626701096022</v>
      </c>
    </row>
    <row r="85" spans="3:10">
      <c r="C85" s="206" t="str">
        <f t="shared" si="3"/>
        <v>Demand</v>
      </c>
      <c r="D85">
        <f>$L$5</f>
        <v>2012</v>
      </c>
      <c r="E85" t="s">
        <v>3</v>
      </c>
      <c r="F85" t="str">
        <f>$F$84</f>
        <v>IMDRH</v>
      </c>
      <c r="G85" s="26">
        <f>BY_Demands_Drivers!$F$62*$M$5</f>
        <v>4.7538254200503539E-2</v>
      </c>
      <c r="H85" s="26">
        <f>BY_Demands_Drivers!$G$62*$M$5</f>
        <v>0.11749829254239626</v>
      </c>
      <c r="I85" s="26">
        <f>BY_Demands_Drivers!$H$62*$M$5</f>
        <v>0.99469037254165482</v>
      </c>
      <c r="J85" s="26">
        <f>BY_Demands_Drivers!$I$62*$M$5</f>
        <v>0.32995731176251847</v>
      </c>
    </row>
    <row r="86" spans="3:10">
      <c r="C86" s="206" t="str">
        <f t="shared" si="3"/>
        <v>Demand</v>
      </c>
      <c r="D86">
        <f>$L$6</f>
        <v>2013</v>
      </c>
      <c r="E86" t="s">
        <v>3</v>
      </c>
      <c r="F86" t="str">
        <f t="shared" ref="F86:F123" si="4">$F$84</f>
        <v>IMDRH</v>
      </c>
      <c r="G86" s="26">
        <f>BY_Demands_Drivers!$F$62*$M$6</f>
        <v>4.6269631416561506E-2</v>
      </c>
      <c r="H86" s="26">
        <f>BY_Demands_Drivers!$G$62*$M$6</f>
        <v>0.11436269125664288</v>
      </c>
      <c r="I86" s="26">
        <f>BY_Demands_Drivers!$H$62*$M$6</f>
        <v>0.96814571096759205</v>
      </c>
      <c r="J86" s="26">
        <f>BY_Demands_Drivers!$I$62*$M$6</f>
        <v>0.32115195341543468</v>
      </c>
    </row>
    <row r="87" spans="3:10">
      <c r="C87" s="206" t="str">
        <f t="shared" si="3"/>
        <v>Demand</v>
      </c>
      <c r="D87">
        <f>$L$7</f>
        <v>2014</v>
      </c>
      <c r="E87" t="s">
        <v>3</v>
      </c>
      <c r="F87" t="str">
        <f t="shared" si="4"/>
        <v>IMDRH</v>
      </c>
      <c r="G87" s="26">
        <f>BY_Demands_Drivers!$F$62*$M$7</f>
        <v>4.500100863261948E-2</v>
      </c>
      <c r="H87" s="26">
        <f>BY_Demands_Drivers!$G$62*$M$7</f>
        <v>0.1112270899708895</v>
      </c>
      <c r="I87" s="26">
        <f>BY_Demands_Drivers!$H$62*$M$7</f>
        <v>0.9416010493935294</v>
      </c>
      <c r="J87" s="26">
        <f>BY_Demands_Drivers!$I$62*$M$7</f>
        <v>0.31234659506835089</v>
      </c>
    </row>
    <row r="88" spans="3:10">
      <c r="C88" s="206" t="str">
        <f t="shared" si="3"/>
        <v>Demand</v>
      </c>
      <c r="D88">
        <f>$L$8</f>
        <v>2015</v>
      </c>
      <c r="E88" t="s">
        <v>3</v>
      </c>
      <c r="F88" t="str">
        <f t="shared" si="4"/>
        <v>IMDRH</v>
      </c>
      <c r="G88" s="26">
        <f>BY_Demands_Drivers!$F$62*$M$8</f>
        <v>4.3732385848677453E-2</v>
      </c>
      <c r="H88" s="26">
        <f>BY_Demands_Drivers!$G$62*$M$8</f>
        <v>0.10809148868513613</v>
      </c>
      <c r="I88" s="26">
        <f>BY_Demands_Drivers!$H$62*$M$8</f>
        <v>0.91505638781946685</v>
      </c>
      <c r="J88" s="26">
        <f>BY_Demands_Drivers!$I$62*$M$8</f>
        <v>0.30354123672126709</v>
      </c>
    </row>
    <row r="89" spans="3:10">
      <c r="C89" s="206" t="str">
        <f t="shared" si="3"/>
        <v>Demand</v>
      </c>
      <c r="D89">
        <f>$L$9</f>
        <v>2016</v>
      </c>
      <c r="E89" t="s">
        <v>3</v>
      </c>
      <c r="F89" t="str">
        <f t="shared" si="4"/>
        <v>IMDRH</v>
      </c>
      <c r="G89" s="26">
        <f>BY_Demands_Drivers!$F$62*$M$9</f>
        <v>4.2463763064735427E-2</v>
      </c>
      <c r="H89" s="26">
        <f>BY_Demands_Drivers!$G$62*$M$9</f>
        <v>0.10495588739938275</v>
      </c>
      <c r="I89" s="26">
        <f>BY_Demands_Drivers!$H$62*$M$9</f>
        <v>0.8885117262454042</v>
      </c>
      <c r="J89" s="26">
        <f>BY_Demands_Drivers!$I$62*$M$9</f>
        <v>0.29473587837418336</v>
      </c>
    </row>
    <row r="90" spans="3:10">
      <c r="C90" s="206" t="str">
        <f t="shared" si="3"/>
        <v>Demand</v>
      </c>
      <c r="D90">
        <f>$L$10</f>
        <v>2017</v>
      </c>
      <c r="E90" t="s">
        <v>3</v>
      </c>
      <c r="F90" t="str">
        <f t="shared" si="4"/>
        <v>IMDRH</v>
      </c>
      <c r="G90" s="26">
        <f>BY_Demands_Drivers!$F$62*$M$10</f>
        <v>4.2548240046959694E-2</v>
      </c>
      <c r="H90" s="26">
        <f>BY_Demands_Drivers!$G$62*$M$10</f>
        <v>0.10516468558386427</v>
      </c>
      <c r="I90" s="26">
        <f>BY_Demands_Drivers!$H$62*$M$10</f>
        <v>0.89027932251777553</v>
      </c>
      <c r="J90" s="26">
        <f>BY_Demands_Drivers!$I$62*$M$10</f>
        <v>0.29532222295980831</v>
      </c>
    </row>
    <row r="91" spans="3:10">
      <c r="C91" s="206" t="str">
        <f t="shared" si="3"/>
        <v>Demand</v>
      </c>
      <c r="D91">
        <f>$L$11</f>
        <v>2018</v>
      </c>
      <c r="E91" t="s">
        <v>3</v>
      </c>
      <c r="F91" t="str">
        <f t="shared" si="4"/>
        <v>IMDRH</v>
      </c>
      <c r="G91" s="26">
        <f>BY_Demands_Drivers!$F$62*$M$11</f>
        <v>4.2632717029183975E-2</v>
      </c>
      <c r="H91" s="26">
        <f>BY_Demands_Drivers!$G$62*$M$11</f>
        <v>0.10537348376834581</v>
      </c>
      <c r="I91" s="26">
        <f>BY_Demands_Drivers!$H$62*$M$11</f>
        <v>0.89204691879014719</v>
      </c>
      <c r="J91" s="26">
        <f>BY_Demands_Drivers!$I$62*$M$11</f>
        <v>0.29590856754543343</v>
      </c>
    </row>
    <row r="92" spans="3:10">
      <c r="C92" s="206" t="str">
        <f t="shared" si="3"/>
        <v>Demand</v>
      </c>
      <c r="D92">
        <f>$L$12</f>
        <v>2019</v>
      </c>
      <c r="E92" t="s">
        <v>3</v>
      </c>
      <c r="F92" t="str">
        <f t="shared" si="4"/>
        <v>IMDRH</v>
      </c>
      <c r="G92" s="43">
        <f>BY_Demands_Drivers!$F$62*$M$12</f>
        <v>4.2717194011408249E-2</v>
      </c>
      <c r="H92" s="43">
        <f>BY_Demands_Drivers!$G$62*$M$12</f>
        <v>0.10558228195282734</v>
      </c>
      <c r="I92" s="43">
        <f>BY_Demands_Drivers!$H$62*$M$12</f>
        <v>0.89381451506251863</v>
      </c>
      <c r="J92" s="43">
        <f>BY_Demands_Drivers!$I$62*$M$12</f>
        <v>0.29649491213105844</v>
      </c>
    </row>
    <row r="93" spans="3:10">
      <c r="C93" s="206" t="str">
        <f t="shared" si="3"/>
        <v>Demand</v>
      </c>
      <c r="D93">
        <f>$L$13</f>
        <v>2020</v>
      </c>
      <c r="E93" t="s">
        <v>3</v>
      </c>
      <c r="F93" t="str">
        <f t="shared" si="4"/>
        <v>IMDRH</v>
      </c>
      <c r="G93" s="43">
        <f>BY_Demands_Drivers!$F$62*$M$13</f>
        <v>4.2801670993632523E-2</v>
      </c>
      <c r="H93" s="43">
        <f>BY_Demands_Drivers!$G$62*$M$13</f>
        <v>0.10579108013730887</v>
      </c>
      <c r="I93" s="43">
        <f>BY_Demands_Drivers!$H$62*$M$13</f>
        <v>0.89558211133489007</v>
      </c>
      <c r="J93" s="43">
        <f>BY_Demands_Drivers!$I$62*$M$13</f>
        <v>0.29708125671668345</v>
      </c>
    </row>
    <row r="94" spans="3:10">
      <c r="C94" s="206" t="str">
        <f t="shared" si="3"/>
        <v>Demand</v>
      </c>
      <c r="D94">
        <f>$L$14</f>
        <v>2021</v>
      </c>
      <c r="E94" t="s">
        <v>3</v>
      </c>
      <c r="F94" t="str">
        <f t="shared" si="4"/>
        <v>IMDRH</v>
      </c>
      <c r="G94" s="43">
        <f>BY_Demands_Drivers!$F$62*$M$14</f>
        <v>4.2801670993632523E-2</v>
      </c>
      <c r="H94" s="43">
        <f>BY_Demands_Drivers!$G$62*$M$14</f>
        <v>0.10579108013730887</v>
      </c>
      <c r="I94" s="43">
        <f>BY_Demands_Drivers!$H$62*$M$14</f>
        <v>0.89558211133489007</v>
      </c>
      <c r="J94" s="43">
        <f>BY_Demands_Drivers!$I$62*$M$14</f>
        <v>0.29708125671668345</v>
      </c>
    </row>
    <row r="95" spans="3:10">
      <c r="C95" s="206" t="str">
        <f t="shared" si="3"/>
        <v>Demand</v>
      </c>
      <c r="D95">
        <f>$L$15</f>
        <v>2022</v>
      </c>
      <c r="E95" t="s">
        <v>3</v>
      </c>
      <c r="F95" t="str">
        <f t="shared" si="4"/>
        <v>IMDRH</v>
      </c>
      <c r="G95" s="43">
        <f>BY_Demands_Drivers!$F$62*$M$15</f>
        <v>4.2801670993632523E-2</v>
      </c>
      <c r="H95" s="43">
        <f>BY_Demands_Drivers!$G$62*$M$15</f>
        <v>0.10579108013730887</v>
      </c>
      <c r="I95" s="43">
        <f>BY_Demands_Drivers!$H$62*$M$15</f>
        <v>0.89558211133489007</v>
      </c>
      <c r="J95" s="43">
        <f>BY_Demands_Drivers!$I$62*$M$15</f>
        <v>0.29708125671668345</v>
      </c>
    </row>
    <row r="96" spans="3:10">
      <c r="C96" s="206" t="str">
        <f t="shared" si="3"/>
        <v>Demand</v>
      </c>
      <c r="D96">
        <f>$L$16</f>
        <v>2023</v>
      </c>
      <c r="E96" t="s">
        <v>3</v>
      </c>
      <c r="F96" t="str">
        <f t="shared" si="4"/>
        <v>IMDRH</v>
      </c>
      <c r="G96" s="43">
        <f>BY_Demands_Drivers!$F$62*$M$16</f>
        <v>4.2801670993632523E-2</v>
      </c>
      <c r="H96" s="43">
        <f>BY_Demands_Drivers!$G$62*$M$16</f>
        <v>0.10579108013730887</v>
      </c>
      <c r="I96" s="43">
        <f>BY_Demands_Drivers!$H$62*$M$16</f>
        <v>0.89558211133489007</v>
      </c>
      <c r="J96" s="43">
        <f>BY_Demands_Drivers!$I$62*$M$16</f>
        <v>0.29708125671668345</v>
      </c>
    </row>
    <row r="97" spans="3:10">
      <c r="C97" s="206" t="str">
        <f t="shared" si="3"/>
        <v>Demand</v>
      </c>
      <c r="D97">
        <f>$L$17</f>
        <v>2024</v>
      </c>
      <c r="E97" t="s">
        <v>3</v>
      </c>
      <c r="F97" t="str">
        <f t="shared" si="4"/>
        <v>IMDRH</v>
      </c>
      <c r="G97" s="26">
        <f>BY_Demands_Drivers!$F$62*$M$17</f>
        <v>4.2801670993632523E-2</v>
      </c>
      <c r="H97" s="26">
        <f>BY_Demands_Drivers!$G$62*$M$17</f>
        <v>0.10579108013730887</v>
      </c>
      <c r="I97" s="26">
        <f>BY_Demands_Drivers!$H$62*$M$17</f>
        <v>0.89558211133489007</v>
      </c>
      <c r="J97" s="26">
        <f>BY_Demands_Drivers!$I$62*$M$17</f>
        <v>0.29708125671668345</v>
      </c>
    </row>
    <row r="98" spans="3:10">
      <c r="C98" s="206" t="str">
        <f t="shared" si="3"/>
        <v>Demand</v>
      </c>
      <c r="D98">
        <f>$L$18</f>
        <v>2025</v>
      </c>
      <c r="E98" t="s">
        <v>3</v>
      </c>
      <c r="F98" t="str">
        <f t="shared" si="4"/>
        <v>IMDRH</v>
      </c>
      <c r="G98" s="26">
        <f>BY_Demands_Drivers!$F$62*$M$18</f>
        <v>4.2801670993632523E-2</v>
      </c>
      <c r="H98" s="26">
        <f>BY_Demands_Drivers!$G$62*$M$18</f>
        <v>0.10579108013730887</v>
      </c>
      <c r="I98" s="26">
        <f>BY_Demands_Drivers!$H$62*$M$18</f>
        <v>0.89558211133489007</v>
      </c>
      <c r="J98" s="26">
        <f>BY_Demands_Drivers!$I$62*$M$18</f>
        <v>0.29708125671668345</v>
      </c>
    </row>
    <row r="99" spans="3:10">
      <c r="C99" s="206" t="str">
        <f t="shared" si="3"/>
        <v>Demand</v>
      </c>
      <c r="D99">
        <f>$L$19</f>
        <v>2026</v>
      </c>
      <c r="E99" t="s">
        <v>3</v>
      </c>
      <c r="F99" t="str">
        <f t="shared" si="4"/>
        <v>IMDRH</v>
      </c>
      <c r="G99" s="26">
        <f>BY_Demands_Drivers!$F$62*$M$19</f>
        <v>4.2801670993632523E-2</v>
      </c>
      <c r="H99" s="26">
        <f>BY_Demands_Drivers!$G$62*$M$19</f>
        <v>0.10579108013730887</v>
      </c>
      <c r="I99" s="26">
        <f>BY_Demands_Drivers!$H$62*$M$19</f>
        <v>0.89558211133489007</v>
      </c>
      <c r="J99" s="26">
        <f>BY_Demands_Drivers!$I$62*$M$19</f>
        <v>0.29708125671668345</v>
      </c>
    </row>
    <row r="100" spans="3:10">
      <c r="C100" s="206" t="str">
        <f t="shared" si="3"/>
        <v>Demand</v>
      </c>
      <c r="D100">
        <f>$L$20</f>
        <v>2027</v>
      </c>
      <c r="E100" t="s">
        <v>3</v>
      </c>
      <c r="F100" t="str">
        <f t="shared" si="4"/>
        <v>IMDRH</v>
      </c>
      <c r="G100" s="26">
        <f>BY_Demands_Drivers!$F$62*$M$20</f>
        <v>4.2801670993632523E-2</v>
      </c>
      <c r="H100" s="26">
        <f>BY_Demands_Drivers!$G$62*$M$20</f>
        <v>0.10579108013730887</v>
      </c>
      <c r="I100" s="26">
        <f>BY_Demands_Drivers!$H$62*$M$20</f>
        <v>0.89558211133489007</v>
      </c>
      <c r="J100" s="26">
        <f>BY_Demands_Drivers!$I$62*$M$20</f>
        <v>0.29708125671668345</v>
      </c>
    </row>
    <row r="101" spans="3:10">
      <c r="C101" s="206" t="str">
        <f t="shared" si="3"/>
        <v>Demand</v>
      </c>
      <c r="D101">
        <f>$L$21</f>
        <v>2028</v>
      </c>
      <c r="E101" t="s">
        <v>3</v>
      </c>
      <c r="F101" t="str">
        <f t="shared" si="4"/>
        <v>IMDRH</v>
      </c>
      <c r="G101" s="26">
        <f>BY_Demands_Drivers!$F$62*$M$21</f>
        <v>4.2801670993632523E-2</v>
      </c>
      <c r="H101" s="26">
        <f>BY_Demands_Drivers!$G$62*$M$21</f>
        <v>0.10579108013730887</v>
      </c>
      <c r="I101" s="26">
        <f>BY_Demands_Drivers!$H$62*$M$21</f>
        <v>0.89558211133489007</v>
      </c>
      <c r="J101" s="26">
        <f>BY_Demands_Drivers!$I$62*$M$21</f>
        <v>0.29708125671668345</v>
      </c>
    </row>
    <row r="102" spans="3:10">
      <c r="C102" s="206" t="str">
        <f t="shared" si="3"/>
        <v>Demand</v>
      </c>
      <c r="D102">
        <f>$L$22</f>
        <v>2029</v>
      </c>
      <c r="E102" t="s">
        <v>3</v>
      </c>
      <c r="F102" t="str">
        <f t="shared" si="4"/>
        <v>IMDRH</v>
      </c>
      <c r="G102" s="26">
        <f>BY_Demands_Drivers!$F$62*$M$22</f>
        <v>4.2801670993632523E-2</v>
      </c>
      <c r="H102" s="26">
        <f>BY_Demands_Drivers!$G$62*$M$22</f>
        <v>0.10579108013730887</v>
      </c>
      <c r="I102" s="26">
        <f>BY_Demands_Drivers!$H$62*$M$22</f>
        <v>0.89558211133489007</v>
      </c>
      <c r="J102" s="26">
        <f>BY_Demands_Drivers!$I$62*$M$22</f>
        <v>0.29708125671668345</v>
      </c>
    </row>
    <row r="103" spans="3:10">
      <c r="C103" s="206" t="str">
        <f t="shared" si="3"/>
        <v>Demand</v>
      </c>
      <c r="D103">
        <f>$L$23</f>
        <v>2030</v>
      </c>
      <c r="E103" t="s">
        <v>3</v>
      </c>
      <c r="F103" t="str">
        <f t="shared" si="4"/>
        <v>IMDRH</v>
      </c>
      <c r="G103" s="26">
        <f>BY_Demands_Drivers!$F$62*$M$23</f>
        <v>4.2801670993632523E-2</v>
      </c>
      <c r="H103" s="26">
        <f>BY_Demands_Drivers!$G$62*$M$23</f>
        <v>0.10579108013730887</v>
      </c>
      <c r="I103" s="26">
        <f>BY_Demands_Drivers!$H$62*$M$23</f>
        <v>0.89558211133489007</v>
      </c>
      <c r="J103" s="26">
        <f>BY_Demands_Drivers!$I$62*$M$23</f>
        <v>0.29708125671668345</v>
      </c>
    </row>
    <row r="104" spans="3:10">
      <c r="C104" s="206" t="str">
        <f t="shared" si="3"/>
        <v>Demand</v>
      </c>
      <c r="D104">
        <f>$L$24</f>
        <v>2031</v>
      </c>
      <c r="E104" t="s">
        <v>3</v>
      </c>
      <c r="F104" t="str">
        <f t="shared" si="4"/>
        <v>IMDRH</v>
      </c>
      <c r="G104" s="26">
        <f>BY_Demands_Drivers!$F$62*$M$24</f>
        <v>4.2689035017333489E-2</v>
      </c>
      <c r="H104" s="26">
        <f>BY_Demands_Drivers!$G$62*$M$24</f>
        <v>0.10551268255800017</v>
      </c>
      <c r="I104" s="26">
        <f>BY_Demands_Drivers!$H$62*$M$24</f>
        <v>0.89322531630506152</v>
      </c>
      <c r="J104" s="26">
        <f>BY_Demands_Drivers!$I$62*$M$24</f>
        <v>0.2962994639358501</v>
      </c>
    </row>
    <row r="105" spans="3:10">
      <c r="C105" s="206" t="str">
        <f t="shared" si="3"/>
        <v>Demand</v>
      </c>
      <c r="D105">
        <f>$L$25</f>
        <v>2032</v>
      </c>
      <c r="E105" t="s">
        <v>3</v>
      </c>
      <c r="F105" t="str">
        <f t="shared" si="4"/>
        <v>IMDRH</v>
      </c>
      <c r="G105" s="26">
        <f>BY_Demands_Drivers!$F$62*$M$25</f>
        <v>4.2576399041034454E-2</v>
      </c>
      <c r="H105" s="26">
        <f>BY_Demands_Drivers!$G$62*$M$25</f>
        <v>0.10523428497869146</v>
      </c>
      <c r="I105" s="26">
        <f>BY_Demands_Drivers!$H$62*$M$25</f>
        <v>0.89086852127523286</v>
      </c>
      <c r="J105" s="26">
        <f>BY_Demands_Drivers!$I$62*$M$25</f>
        <v>0.2955176711550167</v>
      </c>
    </row>
    <row r="106" spans="3:10">
      <c r="C106" s="206" t="str">
        <f t="shared" si="3"/>
        <v>Demand</v>
      </c>
      <c r="D106">
        <f>$L$26</f>
        <v>2033</v>
      </c>
      <c r="E106" t="s">
        <v>3</v>
      </c>
      <c r="F106" t="str">
        <f t="shared" si="4"/>
        <v>IMDRH</v>
      </c>
      <c r="G106" s="26">
        <f>BY_Demands_Drivers!$F$62*$M$26</f>
        <v>4.246376306473542E-2</v>
      </c>
      <c r="H106" s="26">
        <f>BY_Demands_Drivers!$G$62*$M$26</f>
        <v>0.10495588739938273</v>
      </c>
      <c r="I106" s="26">
        <f>BY_Demands_Drivers!$H$62*$M$26</f>
        <v>0.88851172624540409</v>
      </c>
      <c r="J106" s="26">
        <f>BY_Demands_Drivers!$I$62*$M$26</f>
        <v>0.2947358783741833</v>
      </c>
    </row>
    <row r="107" spans="3:10">
      <c r="C107" s="206" t="str">
        <f t="shared" si="3"/>
        <v>Demand</v>
      </c>
      <c r="D107">
        <f>$L$27</f>
        <v>2034</v>
      </c>
      <c r="E107" t="s">
        <v>3</v>
      </c>
      <c r="F107" t="str">
        <f t="shared" si="4"/>
        <v>IMDRH</v>
      </c>
      <c r="G107" s="26">
        <f>BY_Demands_Drivers!$F$62*$M$27</f>
        <v>4.2351127088436386E-2</v>
      </c>
      <c r="H107" s="26">
        <f>BY_Demands_Drivers!$G$62*$M$27</f>
        <v>0.10467748982007404</v>
      </c>
      <c r="I107" s="26">
        <f>BY_Demands_Drivers!$H$62*$M$27</f>
        <v>0.88615493121557543</v>
      </c>
      <c r="J107" s="26">
        <f>BY_Demands_Drivers!$I$62*$M$27</f>
        <v>0.29395408559334996</v>
      </c>
    </row>
    <row r="108" spans="3:10">
      <c r="C108" s="206" t="str">
        <f t="shared" si="3"/>
        <v>Demand</v>
      </c>
      <c r="D108">
        <f>$L$28</f>
        <v>2035</v>
      </c>
      <c r="E108" t="s">
        <v>3</v>
      </c>
      <c r="F108" t="str">
        <f t="shared" si="4"/>
        <v>IMDRH</v>
      </c>
      <c r="G108" s="26">
        <f>BY_Demands_Drivers!$F$62*$M$28</f>
        <v>4.2238491112137351E-2</v>
      </c>
      <c r="H108" s="26">
        <f>BY_Demands_Drivers!$G$62*$M$28</f>
        <v>0.10439909224076532</v>
      </c>
      <c r="I108" s="26">
        <f>BY_Demands_Drivers!$H$62*$M$28</f>
        <v>0.88379813618574676</v>
      </c>
      <c r="J108" s="26">
        <f>BY_Demands_Drivers!$I$62*$M$28</f>
        <v>0.29317229281251656</v>
      </c>
    </row>
    <row r="109" spans="3:10">
      <c r="C109" s="206" t="str">
        <f t="shared" si="3"/>
        <v>Demand</v>
      </c>
      <c r="D109">
        <f>$L$29</f>
        <v>2036</v>
      </c>
      <c r="E109" t="s">
        <v>3</v>
      </c>
      <c r="F109" t="str">
        <f t="shared" si="4"/>
        <v>IMDRH</v>
      </c>
      <c r="G109" s="26">
        <f>BY_Demands_Drivers!$F$62*$M$29</f>
        <v>4.2238491112137351E-2</v>
      </c>
      <c r="H109" s="26">
        <f>BY_Demands_Drivers!$G$62*$M$29</f>
        <v>0.10439909224076532</v>
      </c>
      <c r="I109" s="26">
        <f>BY_Demands_Drivers!$H$62*$M$29</f>
        <v>0.88379813618574676</v>
      </c>
      <c r="J109" s="26">
        <f>BY_Demands_Drivers!$I$62*$M$29</f>
        <v>0.29317229281251656</v>
      </c>
    </row>
    <row r="110" spans="3:10">
      <c r="C110" s="206" t="str">
        <f t="shared" si="3"/>
        <v>Demand</v>
      </c>
      <c r="D110">
        <f>$L$30</f>
        <v>2037</v>
      </c>
      <c r="E110" t="s">
        <v>3</v>
      </c>
      <c r="F110" t="str">
        <f t="shared" si="4"/>
        <v>IMDRH</v>
      </c>
      <c r="G110" s="26">
        <f>BY_Demands_Drivers!$F$62*$M$30</f>
        <v>4.2238491112137351E-2</v>
      </c>
      <c r="H110" s="26">
        <f>BY_Demands_Drivers!$G$62*$M$30</f>
        <v>0.10439909224076532</v>
      </c>
      <c r="I110" s="26">
        <f>BY_Demands_Drivers!$H$62*$M$30</f>
        <v>0.88379813618574676</v>
      </c>
      <c r="J110" s="26">
        <f>BY_Demands_Drivers!$I$62*$M$30</f>
        <v>0.29317229281251656</v>
      </c>
    </row>
    <row r="111" spans="3:10">
      <c r="C111" s="206" t="str">
        <f t="shared" si="3"/>
        <v>Demand</v>
      </c>
      <c r="D111">
        <f>$L$31</f>
        <v>2038</v>
      </c>
      <c r="E111" t="s">
        <v>3</v>
      </c>
      <c r="F111" t="str">
        <f t="shared" si="4"/>
        <v>IMDRH</v>
      </c>
      <c r="G111" s="26">
        <f>BY_Demands_Drivers!$F$62*$M$31</f>
        <v>4.2238491112137351E-2</v>
      </c>
      <c r="H111" s="26">
        <f>BY_Demands_Drivers!$G$62*$M$31</f>
        <v>0.10439909224076532</v>
      </c>
      <c r="I111" s="26">
        <f>BY_Demands_Drivers!$H$62*$M$31</f>
        <v>0.88379813618574676</v>
      </c>
      <c r="J111" s="26">
        <f>BY_Demands_Drivers!$I$62*$M$31</f>
        <v>0.29317229281251656</v>
      </c>
    </row>
    <row r="112" spans="3:10">
      <c r="C112" s="206" t="str">
        <f t="shared" si="3"/>
        <v>Demand</v>
      </c>
      <c r="D112">
        <f>$L$32</f>
        <v>2039</v>
      </c>
      <c r="E112" t="s">
        <v>3</v>
      </c>
      <c r="F112" t="str">
        <f t="shared" si="4"/>
        <v>IMDRH</v>
      </c>
      <c r="G112" s="26">
        <f>BY_Demands_Drivers!$F$62*$M$32</f>
        <v>4.2238491112137351E-2</v>
      </c>
      <c r="H112" s="26">
        <f>BY_Demands_Drivers!$G$62*$M$32</f>
        <v>0.10439909224076532</v>
      </c>
      <c r="I112" s="26">
        <f>BY_Demands_Drivers!$H$62*$M$32</f>
        <v>0.88379813618574676</v>
      </c>
      <c r="J112" s="26">
        <f>BY_Demands_Drivers!$I$62*$M$32</f>
        <v>0.29317229281251656</v>
      </c>
    </row>
    <row r="113" spans="3:10">
      <c r="C113" s="206" t="str">
        <f t="shared" si="3"/>
        <v>Demand</v>
      </c>
      <c r="D113">
        <f>$L$33</f>
        <v>2040</v>
      </c>
      <c r="E113" t="s">
        <v>3</v>
      </c>
      <c r="F113" t="str">
        <f t="shared" si="4"/>
        <v>IMDRH</v>
      </c>
      <c r="G113" s="26">
        <f>BY_Demands_Drivers!$F$62*$M$33</f>
        <v>4.2238491112137351E-2</v>
      </c>
      <c r="H113" s="26">
        <f>BY_Demands_Drivers!$G$62*$M$33</f>
        <v>0.10439909224076532</v>
      </c>
      <c r="I113" s="26">
        <f>BY_Demands_Drivers!$H$62*$M$33</f>
        <v>0.88379813618574676</v>
      </c>
      <c r="J113" s="26">
        <f>BY_Demands_Drivers!$I$62*$M$33</f>
        <v>0.29317229281251656</v>
      </c>
    </row>
    <row r="114" spans="3:10">
      <c r="C114" s="206" t="str">
        <f t="shared" si="3"/>
        <v>Demand</v>
      </c>
      <c r="D114">
        <f>$L$34</f>
        <v>2041</v>
      </c>
      <c r="E114" t="s">
        <v>3</v>
      </c>
      <c r="F114" t="str">
        <f t="shared" si="4"/>
        <v>IMDRH</v>
      </c>
      <c r="G114" s="26">
        <f>BY_Demands_Drivers!$F$62*$M$34</f>
        <v>4.2238491112137351E-2</v>
      </c>
      <c r="H114" s="26">
        <f>BY_Demands_Drivers!$G$62*$M$34</f>
        <v>0.10439909224076532</v>
      </c>
      <c r="I114" s="26">
        <f>BY_Demands_Drivers!$H$62*$M$34</f>
        <v>0.88379813618574676</v>
      </c>
      <c r="J114" s="26">
        <f>BY_Demands_Drivers!$I$62*$M$34</f>
        <v>0.29317229281251656</v>
      </c>
    </row>
    <row r="115" spans="3:10">
      <c r="C115" s="206" t="str">
        <f t="shared" si="3"/>
        <v>Demand</v>
      </c>
      <c r="D115">
        <f>$L$35</f>
        <v>2042</v>
      </c>
      <c r="E115" t="s">
        <v>3</v>
      </c>
      <c r="F115" t="str">
        <f t="shared" si="4"/>
        <v>IMDRH</v>
      </c>
      <c r="G115" s="26">
        <f>BY_Demands_Drivers!$F$62*$M$35</f>
        <v>4.2238491112137351E-2</v>
      </c>
      <c r="H115" s="26">
        <f>BY_Demands_Drivers!$G$62*$M$35</f>
        <v>0.10439909224076532</v>
      </c>
      <c r="I115" s="26">
        <f>BY_Demands_Drivers!$H$62*$M$35</f>
        <v>0.88379813618574676</v>
      </c>
      <c r="J115" s="26">
        <f>BY_Demands_Drivers!$I$62*$M$35</f>
        <v>0.29317229281251656</v>
      </c>
    </row>
    <row r="116" spans="3:10">
      <c r="C116" s="206" t="str">
        <f t="shared" si="3"/>
        <v>Demand</v>
      </c>
      <c r="D116">
        <f>$L$36</f>
        <v>2043</v>
      </c>
      <c r="E116" t="s">
        <v>3</v>
      </c>
      <c r="F116" t="str">
        <f t="shared" si="4"/>
        <v>IMDRH</v>
      </c>
      <c r="G116" s="26">
        <f>BY_Demands_Drivers!$F$62*$M$36</f>
        <v>4.2238491112137351E-2</v>
      </c>
      <c r="H116" s="26">
        <f>BY_Demands_Drivers!$G$62*$M$36</f>
        <v>0.10439909224076532</v>
      </c>
      <c r="I116" s="26">
        <f>BY_Demands_Drivers!$H$62*$M$36</f>
        <v>0.88379813618574676</v>
      </c>
      <c r="J116" s="26">
        <f>BY_Demands_Drivers!$I$62*$M$36</f>
        <v>0.29317229281251656</v>
      </c>
    </row>
    <row r="117" spans="3:10">
      <c r="C117" s="206" t="str">
        <f t="shared" si="3"/>
        <v>Demand</v>
      </c>
      <c r="D117">
        <f>$L$37</f>
        <v>2044</v>
      </c>
      <c r="E117" t="s">
        <v>3</v>
      </c>
      <c r="F117" t="str">
        <f t="shared" si="4"/>
        <v>IMDRH</v>
      </c>
      <c r="G117" s="26">
        <f>BY_Demands_Drivers!$F$62*$M$37</f>
        <v>4.2238491112137351E-2</v>
      </c>
      <c r="H117" s="26">
        <f>BY_Demands_Drivers!$G$62*$M$37</f>
        <v>0.10439909224076532</v>
      </c>
      <c r="I117" s="26">
        <f>BY_Demands_Drivers!$H$62*$M$37</f>
        <v>0.88379813618574676</v>
      </c>
      <c r="J117" s="26">
        <f>BY_Demands_Drivers!$I$62*$M$37</f>
        <v>0.29317229281251656</v>
      </c>
    </row>
    <row r="118" spans="3:10">
      <c r="C118" s="206" t="str">
        <f t="shared" si="3"/>
        <v>Demand</v>
      </c>
      <c r="D118">
        <f>$L$38</f>
        <v>2045</v>
      </c>
      <c r="E118" t="s">
        <v>3</v>
      </c>
      <c r="F118" t="str">
        <f t="shared" si="4"/>
        <v>IMDRH</v>
      </c>
      <c r="G118" s="26">
        <f>BY_Demands_Drivers!$F$62*$M$38</f>
        <v>4.2238491112137351E-2</v>
      </c>
      <c r="H118" s="26">
        <f>BY_Demands_Drivers!$G$62*$M$38</f>
        <v>0.10439909224076532</v>
      </c>
      <c r="I118" s="26">
        <f>BY_Demands_Drivers!$H$62*$M$38</f>
        <v>0.88379813618574676</v>
      </c>
      <c r="J118" s="26">
        <f>BY_Demands_Drivers!$I$62*$M$38</f>
        <v>0.29317229281251656</v>
      </c>
    </row>
    <row r="119" spans="3:10">
      <c r="C119" s="206" t="str">
        <f t="shared" si="3"/>
        <v>Demand</v>
      </c>
      <c r="D119">
        <f>$L$39</f>
        <v>2046</v>
      </c>
      <c r="E119" t="s">
        <v>3</v>
      </c>
      <c r="F119" t="str">
        <f t="shared" si="4"/>
        <v>IMDRH</v>
      </c>
      <c r="G119" s="26">
        <f>BY_Demands_Drivers!$F$62*$M$39</f>
        <v>4.2238491112137351E-2</v>
      </c>
      <c r="H119" s="26">
        <f>BY_Demands_Drivers!$G$62*$M$39</f>
        <v>0.10439909224076532</v>
      </c>
      <c r="I119" s="26">
        <f>BY_Demands_Drivers!$H$62*$M$39</f>
        <v>0.88379813618574676</v>
      </c>
      <c r="J119" s="26">
        <f>BY_Demands_Drivers!$I$62*$M$39</f>
        <v>0.29317229281251656</v>
      </c>
    </row>
    <row r="120" spans="3:10">
      <c r="C120" s="206" t="str">
        <f t="shared" si="3"/>
        <v>Demand</v>
      </c>
      <c r="D120">
        <f>$L$40</f>
        <v>2047</v>
      </c>
      <c r="E120" t="s">
        <v>3</v>
      </c>
      <c r="F120" t="str">
        <f t="shared" si="4"/>
        <v>IMDRH</v>
      </c>
      <c r="G120" s="26">
        <f>BY_Demands_Drivers!$F$62*$M$40</f>
        <v>4.2238491112137351E-2</v>
      </c>
      <c r="H120" s="26">
        <f>BY_Demands_Drivers!$G$62*$M$40</f>
        <v>0.10439909224076532</v>
      </c>
      <c r="I120" s="26">
        <f>BY_Demands_Drivers!$H$62*$M$40</f>
        <v>0.88379813618574676</v>
      </c>
      <c r="J120" s="26">
        <f>BY_Demands_Drivers!$I$62*$M$40</f>
        <v>0.29317229281251656</v>
      </c>
    </row>
    <row r="121" spans="3:10">
      <c r="C121" s="206" t="str">
        <f t="shared" si="3"/>
        <v>Demand</v>
      </c>
      <c r="D121">
        <f>$L$41</f>
        <v>2048</v>
      </c>
      <c r="E121" t="s">
        <v>3</v>
      </c>
      <c r="F121" t="str">
        <f t="shared" si="4"/>
        <v>IMDRH</v>
      </c>
      <c r="G121" s="26">
        <f>BY_Demands_Drivers!$F$62*$M$41</f>
        <v>4.2238491112137351E-2</v>
      </c>
      <c r="H121" s="26">
        <f>BY_Demands_Drivers!$G$62*$M$41</f>
        <v>0.10439909224076532</v>
      </c>
      <c r="I121" s="26">
        <f>BY_Demands_Drivers!$H$62*$M$41</f>
        <v>0.88379813618574676</v>
      </c>
      <c r="J121" s="26">
        <f>BY_Demands_Drivers!$I$62*$M$41</f>
        <v>0.29317229281251656</v>
      </c>
    </row>
    <row r="122" spans="3:10">
      <c r="C122" s="206" t="str">
        <f t="shared" si="3"/>
        <v>Demand</v>
      </c>
      <c r="D122">
        <f>$L$42</f>
        <v>2049</v>
      </c>
      <c r="E122" t="s">
        <v>3</v>
      </c>
      <c r="F122" t="str">
        <f t="shared" si="4"/>
        <v>IMDRH</v>
      </c>
      <c r="G122" s="26">
        <f>BY_Demands_Drivers!$F$62*$M$42</f>
        <v>4.2238491112137351E-2</v>
      </c>
      <c r="H122" s="26">
        <f>BY_Demands_Drivers!$G$62*$M$42</f>
        <v>0.10439909224076532</v>
      </c>
      <c r="I122" s="26">
        <f>BY_Demands_Drivers!$H$62*$M$42</f>
        <v>0.88379813618574676</v>
      </c>
      <c r="J122" s="26">
        <f>BY_Demands_Drivers!$I$62*$M$42</f>
        <v>0.29317229281251656</v>
      </c>
    </row>
    <row r="123" spans="3:10">
      <c r="C123" s="206" t="str">
        <f t="shared" si="3"/>
        <v>Demand</v>
      </c>
      <c r="D123" s="23">
        <f>$L$43</f>
        <v>2050</v>
      </c>
      <c r="E123" s="23" t="s">
        <v>3</v>
      </c>
      <c r="F123" s="23" t="str">
        <f t="shared" si="4"/>
        <v>IMDRH</v>
      </c>
      <c r="G123" s="44">
        <f>BY_Demands_Drivers!$F$62*$M$43</f>
        <v>4.2238491112137351E-2</v>
      </c>
      <c r="H123" s="44">
        <f>BY_Demands_Drivers!$G$62*$M$43</f>
        <v>0.10439909224076532</v>
      </c>
      <c r="I123" s="44">
        <f>BY_Demands_Drivers!$H$62*$M$43</f>
        <v>0.88379813618574676</v>
      </c>
      <c r="J123" s="44">
        <f>BY_Demands_Drivers!$I$62*$M$43</f>
        <v>0.29317229281251656</v>
      </c>
    </row>
    <row r="124" spans="3:10">
      <c r="C124" s="206" t="str">
        <f t="shared" si="3"/>
        <v>Demand</v>
      </c>
      <c r="D124">
        <f>$L$4</f>
        <v>2011</v>
      </c>
      <c r="E124" t="s">
        <v>3</v>
      </c>
      <c r="F124" t="str">
        <f>BY_Demands_Drivers!$J$63</f>
        <v>IMDLA</v>
      </c>
      <c r="G124" s="26">
        <f>BY_Demands_Drivers!$F$63*$M$4</f>
        <v>0.10133862794285829</v>
      </c>
      <c r="H124" s="26">
        <f>BY_Demands_Drivers!$G$63*$M$4</f>
        <v>0.25047440113501229</v>
      </c>
      <c r="I124" s="26">
        <f>BY_Demands_Drivers!$H$63*$M$4</f>
        <v>2.12040932669071</v>
      </c>
      <c r="J124" s="26">
        <f>BY_Demands_Drivers!$I$63*$M$4</f>
        <v>0.70337924301337651</v>
      </c>
    </row>
    <row r="125" spans="3:10">
      <c r="C125" s="206" t="str">
        <f t="shared" si="3"/>
        <v>Demand</v>
      </c>
      <c r="D125">
        <f>$L$5</f>
        <v>2012</v>
      </c>
      <c r="E125" t="s">
        <v>3</v>
      </c>
      <c r="F125" t="str">
        <f>$F$124</f>
        <v>IMDLA</v>
      </c>
      <c r="G125" s="26">
        <f>BY_Demands_Drivers!$F$63*$M$5</f>
        <v>9.8704562822430578E-2</v>
      </c>
      <c r="H125" s="26">
        <f>BY_Demands_Drivers!$G$63*$M$5</f>
        <v>0.24396389376992564</v>
      </c>
      <c r="I125" s="26">
        <f>BY_Demands_Drivers!$H$63*$M$5</f>
        <v>2.0652941513440002</v>
      </c>
      <c r="J125" s="26">
        <f>BY_Demands_Drivers!$I$63*$M$5</f>
        <v>0.6850965134356769</v>
      </c>
    </row>
    <row r="126" spans="3:10">
      <c r="C126" s="206" t="str">
        <f t="shared" si="3"/>
        <v>Demand</v>
      </c>
      <c r="D126">
        <f>$L$6</f>
        <v>2013</v>
      </c>
      <c r="E126" t="s">
        <v>3</v>
      </c>
      <c r="F126" t="str">
        <f t="shared" ref="F126:F163" si="5">$F$124</f>
        <v>IMDLA</v>
      </c>
      <c r="G126" s="26">
        <f>BY_Demands_Drivers!$F$63*$M$6</f>
        <v>9.6070497702002849E-2</v>
      </c>
      <c r="H126" s="26">
        <f>BY_Demands_Drivers!$G$63*$M$6</f>
        <v>0.23745338640483896</v>
      </c>
      <c r="I126" s="26">
        <f>BY_Demands_Drivers!$H$63*$M$6</f>
        <v>2.0101789759972903</v>
      </c>
      <c r="J126" s="26">
        <f>BY_Demands_Drivers!$I$63*$M$6</f>
        <v>0.66681378385797729</v>
      </c>
    </row>
    <row r="127" spans="3:10">
      <c r="C127" s="206" t="str">
        <f t="shared" si="3"/>
        <v>Demand</v>
      </c>
      <c r="D127">
        <f>$L$7</f>
        <v>2014</v>
      </c>
      <c r="E127" t="s">
        <v>3</v>
      </c>
      <c r="F127" t="str">
        <f t="shared" si="5"/>
        <v>IMDLA</v>
      </c>
      <c r="G127" s="26">
        <f>BY_Demands_Drivers!$F$63*$M$7</f>
        <v>9.3436432581575135E-2</v>
      </c>
      <c r="H127" s="26">
        <f>BY_Demands_Drivers!$G$63*$M$7</f>
        <v>0.2309428790397523</v>
      </c>
      <c r="I127" s="26">
        <f>BY_Demands_Drivers!$H$63*$M$7</f>
        <v>1.9550638006505807</v>
      </c>
      <c r="J127" s="26">
        <f>BY_Demands_Drivers!$I$63*$M$7</f>
        <v>0.6485310542802778</v>
      </c>
    </row>
    <row r="128" spans="3:10">
      <c r="C128" s="206" t="str">
        <f t="shared" si="3"/>
        <v>Demand</v>
      </c>
      <c r="D128">
        <f>$L$8</f>
        <v>2015</v>
      </c>
      <c r="E128" t="s">
        <v>3</v>
      </c>
      <c r="F128" t="str">
        <f t="shared" si="5"/>
        <v>IMDLA</v>
      </c>
      <c r="G128" s="26">
        <f>BY_Demands_Drivers!$F$63*$M$8</f>
        <v>9.0802367461147421E-2</v>
      </c>
      <c r="H128" s="26">
        <f>BY_Demands_Drivers!$G$63*$M$8</f>
        <v>0.22443237167466562</v>
      </c>
      <c r="I128" s="26">
        <f>BY_Demands_Drivers!$H$63*$M$8</f>
        <v>1.8999486253038709</v>
      </c>
      <c r="J128" s="26">
        <f>BY_Demands_Drivers!$I$63*$M$8</f>
        <v>0.63024832470257819</v>
      </c>
    </row>
    <row r="129" spans="3:10">
      <c r="C129" s="206" t="str">
        <f t="shared" si="3"/>
        <v>Demand</v>
      </c>
      <c r="D129">
        <f>$L$9</f>
        <v>2016</v>
      </c>
      <c r="E129" t="s">
        <v>3</v>
      </c>
      <c r="F129" t="str">
        <f t="shared" si="5"/>
        <v>IMDLA</v>
      </c>
      <c r="G129" s="26">
        <f>BY_Demands_Drivers!$F$63*$M$9</f>
        <v>8.8168302340719706E-2</v>
      </c>
      <c r="H129" s="26">
        <f>BY_Demands_Drivers!$G$63*$M$9</f>
        <v>0.21792186430957897</v>
      </c>
      <c r="I129" s="26">
        <f>BY_Demands_Drivers!$H$63*$M$9</f>
        <v>1.844833449957161</v>
      </c>
      <c r="J129" s="26">
        <f>BY_Demands_Drivers!$I$63*$M$9</f>
        <v>0.61196559512487869</v>
      </c>
    </row>
    <row r="130" spans="3:10">
      <c r="C130" s="206" t="str">
        <f t="shared" si="3"/>
        <v>Demand</v>
      </c>
      <c r="D130">
        <f>$L$10</f>
        <v>2017</v>
      </c>
      <c r="E130" t="s">
        <v>3</v>
      </c>
      <c r="F130" t="str">
        <f t="shared" si="5"/>
        <v>IMDLA</v>
      </c>
      <c r="G130" s="26">
        <f>BY_Demands_Drivers!$F$63*$M$10</f>
        <v>8.8343703472697252E-2</v>
      </c>
      <c r="H130" s="26">
        <f>BY_Demands_Drivers!$G$63*$M$10</f>
        <v>0.21835539586987651</v>
      </c>
      <c r="I130" s="26">
        <f>BY_Demands_Drivers!$H$63*$M$10</f>
        <v>1.8485035430273673</v>
      </c>
      <c r="J130" s="26">
        <f>BY_Demands_Drivers!$I$63*$M$10</f>
        <v>0.61318303331146651</v>
      </c>
    </row>
    <row r="131" spans="3:10">
      <c r="C131" s="206" t="str">
        <f t="shared" si="3"/>
        <v>Demand</v>
      </c>
      <c r="D131">
        <f>$L$11</f>
        <v>2018</v>
      </c>
      <c r="E131" t="s">
        <v>3</v>
      </c>
      <c r="F131" t="str">
        <f t="shared" si="5"/>
        <v>IMDLA</v>
      </c>
      <c r="G131" s="26">
        <f>BY_Demands_Drivers!$F$63*$M$11</f>
        <v>8.8519104604674825E-2</v>
      </c>
      <c r="H131" s="26">
        <f>BY_Demands_Drivers!$G$63*$M$11</f>
        <v>0.21878892743017411</v>
      </c>
      <c r="I131" s="26">
        <f>BY_Demands_Drivers!$H$63*$M$11</f>
        <v>1.8521736360975742</v>
      </c>
      <c r="J131" s="26">
        <f>BY_Demands_Drivers!$I$63*$M$11</f>
        <v>0.61440047149805455</v>
      </c>
    </row>
    <row r="132" spans="3:10">
      <c r="C132" s="206" t="str">
        <f t="shared" si="3"/>
        <v>Demand</v>
      </c>
      <c r="D132">
        <f>$L$12</f>
        <v>2019</v>
      </c>
      <c r="E132" t="s">
        <v>3</v>
      </c>
      <c r="F132" t="str">
        <f t="shared" si="5"/>
        <v>IMDLA</v>
      </c>
      <c r="G132" s="43">
        <f>BY_Demands_Drivers!$F$63*$M$12</f>
        <v>8.8694505736652385E-2</v>
      </c>
      <c r="H132" s="43">
        <f>BY_Demands_Drivers!$G$63*$M$12</f>
        <v>0.21922245899047169</v>
      </c>
      <c r="I132" s="43">
        <f>BY_Demands_Drivers!$H$63*$M$12</f>
        <v>1.8558437291677807</v>
      </c>
      <c r="J132" s="43">
        <f>BY_Demands_Drivers!$I$63*$M$12</f>
        <v>0.61561790968464247</v>
      </c>
    </row>
    <row r="133" spans="3:10">
      <c r="C133" s="206" t="str">
        <f t="shared" ref="C133:C196" si="6">IF(SUM(G133:J133)&gt;0,"Demand","\I:")</f>
        <v>Demand</v>
      </c>
      <c r="D133">
        <f>$L$13</f>
        <v>2020</v>
      </c>
      <c r="E133" t="s">
        <v>3</v>
      </c>
      <c r="F133" t="str">
        <f t="shared" si="5"/>
        <v>IMDLA</v>
      </c>
      <c r="G133" s="43">
        <f>BY_Demands_Drivers!$F$63*$M$13</f>
        <v>8.886990686862993E-2</v>
      </c>
      <c r="H133" s="43">
        <f>BY_Demands_Drivers!$G$63*$M$13</f>
        <v>0.21965599055076923</v>
      </c>
      <c r="I133" s="43">
        <f>BY_Demands_Drivers!$H$63*$M$13</f>
        <v>1.8595138222379872</v>
      </c>
      <c r="J133" s="43">
        <f>BY_Demands_Drivers!$I$63*$M$13</f>
        <v>0.61683534787123051</v>
      </c>
    </row>
    <row r="134" spans="3:10">
      <c r="C134" s="206" t="str">
        <f t="shared" si="6"/>
        <v>Demand</v>
      </c>
      <c r="D134">
        <f>$L$14</f>
        <v>2021</v>
      </c>
      <c r="E134" t="s">
        <v>3</v>
      </c>
      <c r="F134" t="str">
        <f t="shared" si="5"/>
        <v>IMDLA</v>
      </c>
      <c r="G134" s="43">
        <f>BY_Demands_Drivers!$F$63*$M$14</f>
        <v>8.886990686862993E-2</v>
      </c>
      <c r="H134" s="43">
        <f>BY_Demands_Drivers!$G$63*$M$14</f>
        <v>0.21965599055076923</v>
      </c>
      <c r="I134" s="43">
        <f>BY_Demands_Drivers!$H$63*$M$14</f>
        <v>1.8595138222379872</v>
      </c>
      <c r="J134" s="43">
        <f>BY_Demands_Drivers!$I$63*$M$14</f>
        <v>0.61683534787123051</v>
      </c>
    </row>
    <row r="135" spans="3:10">
      <c r="C135" s="206" t="str">
        <f t="shared" si="6"/>
        <v>Demand</v>
      </c>
      <c r="D135">
        <f>$L$15</f>
        <v>2022</v>
      </c>
      <c r="E135" t="s">
        <v>3</v>
      </c>
      <c r="F135" t="str">
        <f t="shared" si="5"/>
        <v>IMDLA</v>
      </c>
      <c r="G135" s="43">
        <f>BY_Demands_Drivers!$F$63*$M$15</f>
        <v>8.886990686862993E-2</v>
      </c>
      <c r="H135" s="43">
        <f>BY_Demands_Drivers!$G$63*$M$15</f>
        <v>0.21965599055076923</v>
      </c>
      <c r="I135" s="43">
        <f>BY_Demands_Drivers!$H$63*$M$15</f>
        <v>1.8595138222379872</v>
      </c>
      <c r="J135" s="43">
        <f>BY_Demands_Drivers!$I$63*$M$15</f>
        <v>0.61683534787123051</v>
      </c>
    </row>
    <row r="136" spans="3:10">
      <c r="C136" s="206" t="str">
        <f t="shared" si="6"/>
        <v>Demand</v>
      </c>
      <c r="D136">
        <f>$L$16</f>
        <v>2023</v>
      </c>
      <c r="E136" t="s">
        <v>3</v>
      </c>
      <c r="F136" t="str">
        <f t="shared" si="5"/>
        <v>IMDLA</v>
      </c>
      <c r="G136" s="43">
        <f>BY_Demands_Drivers!$F$63*$M$16</f>
        <v>8.886990686862993E-2</v>
      </c>
      <c r="H136" s="43">
        <f>BY_Demands_Drivers!$G$63*$M$16</f>
        <v>0.21965599055076923</v>
      </c>
      <c r="I136" s="43">
        <f>BY_Demands_Drivers!$H$63*$M$16</f>
        <v>1.8595138222379872</v>
      </c>
      <c r="J136" s="43">
        <f>BY_Demands_Drivers!$I$63*$M$16</f>
        <v>0.61683534787123051</v>
      </c>
    </row>
    <row r="137" spans="3:10">
      <c r="C137" s="206" t="str">
        <f t="shared" si="6"/>
        <v>Demand</v>
      </c>
      <c r="D137">
        <f>$L$17</f>
        <v>2024</v>
      </c>
      <c r="E137" t="s">
        <v>3</v>
      </c>
      <c r="F137" t="str">
        <f t="shared" si="5"/>
        <v>IMDLA</v>
      </c>
      <c r="G137" s="26">
        <f>BY_Demands_Drivers!$F$63*$M$17</f>
        <v>8.886990686862993E-2</v>
      </c>
      <c r="H137" s="26">
        <f>BY_Demands_Drivers!$G$63*$M$17</f>
        <v>0.21965599055076923</v>
      </c>
      <c r="I137" s="26">
        <f>BY_Demands_Drivers!$H$63*$M$17</f>
        <v>1.8595138222379872</v>
      </c>
      <c r="J137" s="26">
        <f>BY_Demands_Drivers!$I$63*$M$17</f>
        <v>0.61683534787123051</v>
      </c>
    </row>
    <row r="138" spans="3:10">
      <c r="C138" s="206" t="str">
        <f t="shared" si="6"/>
        <v>Demand</v>
      </c>
      <c r="D138">
        <f>$L$18</f>
        <v>2025</v>
      </c>
      <c r="E138" t="s">
        <v>3</v>
      </c>
      <c r="F138" t="str">
        <f t="shared" si="5"/>
        <v>IMDLA</v>
      </c>
      <c r="G138" s="26">
        <f>BY_Demands_Drivers!$F$63*$M$18</f>
        <v>8.886990686862993E-2</v>
      </c>
      <c r="H138" s="26">
        <f>BY_Demands_Drivers!$G$63*$M$18</f>
        <v>0.21965599055076923</v>
      </c>
      <c r="I138" s="26">
        <f>BY_Demands_Drivers!$H$63*$M$18</f>
        <v>1.8595138222379872</v>
      </c>
      <c r="J138" s="26">
        <f>BY_Demands_Drivers!$I$63*$M$18</f>
        <v>0.61683534787123051</v>
      </c>
    </row>
    <row r="139" spans="3:10">
      <c r="C139" s="206" t="str">
        <f t="shared" si="6"/>
        <v>Demand</v>
      </c>
      <c r="D139">
        <f>$L$19</f>
        <v>2026</v>
      </c>
      <c r="E139" t="s">
        <v>3</v>
      </c>
      <c r="F139" t="str">
        <f t="shared" si="5"/>
        <v>IMDLA</v>
      </c>
      <c r="G139" s="26">
        <f>BY_Demands_Drivers!$F$63*$M$19</f>
        <v>8.886990686862993E-2</v>
      </c>
      <c r="H139" s="26">
        <f>BY_Demands_Drivers!$G$63*$M$19</f>
        <v>0.21965599055076923</v>
      </c>
      <c r="I139" s="26">
        <f>BY_Demands_Drivers!$H$63*$M$19</f>
        <v>1.8595138222379872</v>
      </c>
      <c r="J139" s="26">
        <f>BY_Demands_Drivers!$I$63*$M$19</f>
        <v>0.61683534787123051</v>
      </c>
    </row>
    <row r="140" spans="3:10">
      <c r="C140" s="206" t="str">
        <f t="shared" si="6"/>
        <v>Demand</v>
      </c>
      <c r="D140">
        <f>$L$20</f>
        <v>2027</v>
      </c>
      <c r="E140" t="s">
        <v>3</v>
      </c>
      <c r="F140" t="str">
        <f t="shared" si="5"/>
        <v>IMDLA</v>
      </c>
      <c r="G140" s="26">
        <f>BY_Demands_Drivers!$F$63*$M$20</f>
        <v>8.886990686862993E-2</v>
      </c>
      <c r="H140" s="26">
        <f>BY_Demands_Drivers!$G$63*$M$20</f>
        <v>0.21965599055076923</v>
      </c>
      <c r="I140" s="26">
        <f>BY_Demands_Drivers!$H$63*$M$20</f>
        <v>1.8595138222379872</v>
      </c>
      <c r="J140" s="26">
        <f>BY_Demands_Drivers!$I$63*$M$20</f>
        <v>0.61683534787123051</v>
      </c>
    </row>
    <row r="141" spans="3:10">
      <c r="C141" s="206" t="str">
        <f t="shared" si="6"/>
        <v>Demand</v>
      </c>
      <c r="D141">
        <f>$L$21</f>
        <v>2028</v>
      </c>
      <c r="E141" t="s">
        <v>3</v>
      </c>
      <c r="F141" t="str">
        <f t="shared" si="5"/>
        <v>IMDLA</v>
      </c>
      <c r="G141" s="26">
        <f>BY_Demands_Drivers!$F$63*$M$21</f>
        <v>8.886990686862993E-2</v>
      </c>
      <c r="H141" s="26">
        <f>BY_Demands_Drivers!$G$63*$M$21</f>
        <v>0.21965599055076923</v>
      </c>
      <c r="I141" s="26">
        <f>BY_Demands_Drivers!$H$63*$M$21</f>
        <v>1.8595138222379872</v>
      </c>
      <c r="J141" s="26">
        <f>BY_Demands_Drivers!$I$63*$M$21</f>
        <v>0.61683534787123051</v>
      </c>
    </row>
    <row r="142" spans="3:10">
      <c r="C142" s="206" t="str">
        <f t="shared" si="6"/>
        <v>Demand</v>
      </c>
      <c r="D142">
        <f>$L$22</f>
        <v>2029</v>
      </c>
      <c r="E142" t="s">
        <v>3</v>
      </c>
      <c r="F142" t="str">
        <f t="shared" si="5"/>
        <v>IMDLA</v>
      </c>
      <c r="G142" s="26">
        <f>BY_Demands_Drivers!$F$63*$M$22</f>
        <v>8.886990686862993E-2</v>
      </c>
      <c r="H142" s="26">
        <f>BY_Demands_Drivers!$G$63*$M$22</f>
        <v>0.21965599055076923</v>
      </c>
      <c r="I142" s="26">
        <f>BY_Demands_Drivers!$H$63*$M$22</f>
        <v>1.8595138222379872</v>
      </c>
      <c r="J142" s="26">
        <f>BY_Demands_Drivers!$I$63*$M$22</f>
        <v>0.61683534787123051</v>
      </c>
    </row>
    <row r="143" spans="3:10">
      <c r="C143" s="206" t="str">
        <f t="shared" si="6"/>
        <v>Demand</v>
      </c>
      <c r="D143">
        <f>$L$23</f>
        <v>2030</v>
      </c>
      <c r="E143" t="s">
        <v>3</v>
      </c>
      <c r="F143" t="str">
        <f t="shared" si="5"/>
        <v>IMDLA</v>
      </c>
      <c r="G143" s="26">
        <f>BY_Demands_Drivers!$F$63*$M$23</f>
        <v>8.886990686862993E-2</v>
      </c>
      <c r="H143" s="26">
        <f>BY_Demands_Drivers!$G$63*$M$23</f>
        <v>0.21965599055076923</v>
      </c>
      <c r="I143" s="26">
        <f>BY_Demands_Drivers!$H$63*$M$23</f>
        <v>1.8595138222379872</v>
      </c>
      <c r="J143" s="26">
        <f>BY_Demands_Drivers!$I$63*$M$23</f>
        <v>0.61683534787123051</v>
      </c>
    </row>
    <row r="144" spans="3:10">
      <c r="C144" s="206" t="str">
        <f t="shared" si="6"/>
        <v>Demand</v>
      </c>
      <c r="D144">
        <f>$L$24</f>
        <v>2031</v>
      </c>
      <c r="E144" t="s">
        <v>3</v>
      </c>
      <c r="F144" t="str">
        <f t="shared" si="5"/>
        <v>IMDLA</v>
      </c>
      <c r="G144" s="26">
        <f>BY_Demands_Drivers!$F$63*$M$24</f>
        <v>8.863603869265986E-2</v>
      </c>
      <c r="H144" s="26">
        <f>BY_Demands_Drivers!$G$63*$M$24</f>
        <v>0.21907794847037249</v>
      </c>
      <c r="I144" s="26">
        <f>BY_Demands_Drivers!$H$63*$M$24</f>
        <v>1.8546203648110451</v>
      </c>
      <c r="J144" s="26">
        <f>BY_Demands_Drivers!$I$63*$M$24</f>
        <v>0.61521209695577983</v>
      </c>
    </row>
    <row r="145" spans="3:10">
      <c r="C145" s="206" t="str">
        <f t="shared" si="6"/>
        <v>Demand</v>
      </c>
      <c r="D145">
        <f>$L$25</f>
        <v>2032</v>
      </c>
      <c r="E145" t="s">
        <v>3</v>
      </c>
      <c r="F145" t="str">
        <f t="shared" si="5"/>
        <v>IMDLA</v>
      </c>
      <c r="G145" s="26">
        <f>BY_Demands_Drivers!$F$63*$M$25</f>
        <v>8.8402170516689776E-2</v>
      </c>
      <c r="H145" s="26">
        <f>BY_Demands_Drivers!$G$63*$M$25</f>
        <v>0.21849990638997571</v>
      </c>
      <c r="I145" s="26">
        <f>BY_Demands_Drivers!$H$63*$M$25</f>
        <v>1.8497269073841032</v>
      </c>
      <c r="J145" s="26">
        <f>BY_Demands_Drivers!$I$63*$M$25</f>
        <v>0.61358884604032926</v>
      </c>
    </row>
    <row r="146" spans="3:10">
      <c r="C146" s="206" t="str">
        <f t="shared" si="6"/>
        <v>Demand</v>
      </c>
      <c r="D146">
        <f>$L$26</f>
        <v>2033</v>
      </c>
      <c r="E146" t="s">
        <v>3</v>
      </c>
      <c r="F146" t="str">
        <f t="shared" si="5"/>
        <v>IMDLA</v>
      </c>
      <c r="G146" s="26">
        <f>BY_Demands_Drivers!$F$63*$M$26</f>
        <v>8.8168302340719693E-2</v>
      </c>
      <c r="H146" s="26">
        <f>BY_Demands_Drivers!$G$63*$M$26</f>
        <v>0.21792186430957894</v>
      </c>
      <c r="I146" s="26">
        <f>BY_Demands_Drivers!$H$63*$M$26</f>
        <v>1.8448334499571608</v>
      </c>
      <c r="J146" s="26">
        <f>BY_Demands_Drivers!$I$63*$M$26</f>
        <v>0.61196559512487858</v>
      </c>
    </row>
    <row r="147" spans="3:10">
      <c r="C147" s="206" t="str">
        <f t="shared" si="6"/>
        <v>Demand</v>
      </c>
      <c r="D147">
        <f>$L$27</f>
        <v>2034</v>
      </c>
      <c r="E147" t="s">
        <v>3</v>
      </c>
      <c r="F147" t="str">
        <f t="shared" si="5"/>
        <v>IMDLA</v>
      </c>
      <c r="G147" s="26">
        <f>BY_Demands_Drivers!$F$63*$M$27</f>
        <v>8.7934434164749622E-2</v>
      </c>
      <c r="H147" s="26">
        <f>BY_Demands_Drivers!$G$63*$M$27</f>
        <v>0.21734382222918219</v>
      </c>
      <c r="I147" s="26">
        <f>BY_Demands_Drivers!$H$63*$M$27</f>
        <v>1.8399399925302189</v>
      </c>
      <c r="J147" s="26">
        <f>BY_Demands_Drivers!$I$63*$M$27</f>
        <v>0.61034234420942801</v>
      </c>
    </row>
    <row r="148" spans="3:10">
      <c r="C148" s="206" t="str">
        <f t="shared" si="6"/>
        <v>Demand</v>
      </c>
      <c r="D148">
        <f>$L$28</f>
        <v>2035</v>
      </c>
      <c r="E148" t="s">
        <v>3</v>
      </c>
      <c r="F148" t="str">
        <f t="shared" si="5"/>
        <v>IMDLA</v>
      </c>
      <c r="G148" s="26">
        <f>BY_Demands_Drivers!$F$63*$M$28</f>
        <v>8.7700565988779539E-2</v>
      </c>
      <c r="H148" s="26">
        <f>BY_Demands_Drivers!$G$63*$M$28</f>
        <v>0.21676578014878542</v>
      </c>
      <c r="I148" s="26">
        <f>BY_Demands_Drivers!$H$63*$M$28</f>
        <v>1.8350465351032768</v>
      </c>
      <c r="J148" s="26">
        <f>BY_Demands_Drivers!$I$63*$M$28</f>
        <v>0.60871909329397744</v>
      </c>
    </row>
    <row r="149" spans="3:10">
      <c r="C149" s="206" t="str">
        <f t="shared" si="6"/>
        <v>Demand</v>
      </c>
      <c r="D149">
        <f>$L$29</f>
        <v>2036</v>
      </c>
      <c r="E149" t="s">
        <v>3</v>
      </c>
      <c r="F149" t="str">
        <f t="shared" si="5"/>
        <v>IMDLA</v>
      </c>
      <c r="G149" s="26">
        <f>BY_Demands_Drivers!$F$63*$M$29</f>
        <v>8.7700565988779539E-2</v>
      </c>
      <c r="H149" s="26">
        <f>BY_Demands_Drivers!$G$63*$M$29</f>
        <v>0.21676578014878542</v>
      </c>
      <c r="I149" s="26">
        <f>BY_Demands_Drivers!$H$63*$M$29</f>
        <v>1.8350465351032768</v>
      </c>
      <c r="J149" s="26">
        <f>BY_Demands_Drivers!$I$63*$M$29</f>
        <v>0.60871909329397744</v>
      </c>
    </row>
    <row r="150" spans="3:10">
      <c r="C150" s="206" t="str">
        <f t="shared" si="6"/>
        <v>Demand</v>
      </c>
      <c r="D150">
        <f>$L$30</f>
        <v>2037</v>
      </c>
      <c r="E150" t="s">
        <v>3</v>
      </c>
      <c r="F150" t="str">
        <f t="shared" si="5"/>
        <v>IMDLA</v>
      </c>
      <c r="G150" s="26">
        <f>BY_Demands_Drivers!$F$63*$M$30</f>
        <v>8.7700565988779539E-2</v>
      </c>
      <c r="H150" s="26">
        <f>BY_Demands_Drivers!$G$63*$M$30</f>
        <v>0.21676578014878542</v>
      </c>
      <c r="I150" s="26">
        <f>BY_Demands_Drivers!$H$63*$M$30</f>
        <v>1.8350465351032768</v>
      </c>
      <c r="J150" s="26">
        <f>BY_Demands_Drivers!$I$63*$M$30</f>
        <v>0.60871909329397744</v>
      </c>
    </row>
    <row r="151" spans="3:10">
      <c r="C151" s="206" t="str">
        <f t="shared" si="6"/>
        <v>Demand</v>
      </c>
      <c r="D151">
        <f>$L$31</f>
        <v>2038</v>
      </c>
      <c r="E151" t="s">
        <v>3</v>
      </c>
      <c r="F151" t="str">
        <f t="shared" si="5"/>
        <v>IMDLA</v>
      </c>
      <c r="G151" s="26">
        <f>BY_Demands_Drivers!$F$63*$M$31</f>
        <v>8.7700565988779539E-2</v>
      </c>
      <c r="H151" s="26">
        <f>BY_Demands_Drivers!$G$63*$M$31</f>
        <v>0.21676578014878542</v>
      </c>
      <c r="I151" s="26">
        <f>BY_Demands_Drivers!$H$63*$M$31</f>
        <v>1.8350465351032768</v>
      </c>
      <c r="J151" s="26">
        <f>BY_Demands_Drivers!$I$63*$M$31</f>
        <v>0.60871909329397744</v>
      </c>
    </row>
    <row r="152" spans="3:10">
      <c r="C152" s="206" t="str">
        <f t="shared" si="6"/>
        <v>Demand</v>
      </c>
      <c r="D152">
        <f>$L$32</f>
        <v>2039</v>
      </c>
      <c r="E152" t="s">
        <v>3</v>
      </c>
      <c r="F152" t="str">
        <f t="shared" si="5"/>
        <v>IMDLA</v>
      </c>
      <c r="G152" s="26">
        <f>BY_Demands_Drivers!$F$63*$M$32</f>
        <v>8.7700565988779539E-2</v>
      </c>
      <c r="H152" s="26">
        <f>BY_Demands_Drivers!$G$63*$M$32</f>
        <v>0.21676578014878542</v>
      </c>
      <c r="I152" s="26">
        <f>BY_Demands_Drivers!$H$63*$M$32</f>
        <v>1.8350465351032768</v>
      </c>
      <c r="J152" s="26">
        <f>BY_Demands_Drivers!$I$63*$M$32</f>
        <v>0.60871909329397744</v>
      </c>
    </row>
    <row r="153" spans="3:10">
      <c r="C153" s="206" t="str">
        <f t="shared" si="6"/>
        <v>Demand</v>
      </c>
      <c r="D153">
        <f>$L$33</f>
        <v>2040</v>
      </c>
      <c r="E153" t="s">
        <v>3</v>
      </c>
      <c r="F153" t="str">
        <f t="shared" si="5"/>
        <v>IMDLA</v>
      </c>
      <c r="G153" s="26">
        <f>BY_Demands_Drivers!$F$63*$M$33</f>
        <v>8.7700565988779539E-2</v>
      </c>
      <c r="H153" s="26">
        <f>BY_Demands_Drivers!$G$63*$M$33</f>
        <v>0.21676578014878542</v>
      </c>
      <c r="I153" s="26">
        <f>BY_Demands_Drivers!$H$63*$M$33</f>
        <v>1.8350465351032768</v>
      </c>
      <c r="J153" s="26">
        <f>BY_Demands_Drivers!$I$63*$M$33</f>
        <v>0.60871909329397744</v>
      </c>
    </row>
    <row r="154" spans="3:10">
      <c r="C154" s="206" t="str">
        <f t="shared" si="6"/>
        <v>Demand</v>
      </c>
      <c r="D154">
        <f>$L$34</f>
        <v>2041</v>
      </c>
      <c r="E154" t="s">
        <v>3</v>
      </c>
      <c r="F154" t="str">
        <f t="shared" si="5"/>
        <v>IMDLA</v>
      </c>
      <c r="G154" s="26">
        <f>BY_Demands_Drivers!$F$63*$M$34</f>
        <v>8.7700565988779539E-2</v>
      </c>
      <c r="H154" s="26">
        <f>BY_Demands_Drivers!$G$63*$M$34</f>
        <v>0.21676578014878542</v>
      </c>
      <c r="I154" s="26">
        <f>BY_Demands_Drivers!$H$63*$M$34</f>
        <v>1.8350465351032768</v>
      </c>
      <c r="J154" s="26">
        <f>BY_Demands_Drivers!$I$63*$M$34</f>
        <v>0.60871909329397744</v>
      </c>
    </row>
    <row r="155" spans="3:10">
      <c r="C155" s="206" t="str">
        <f t="shared" si="6"/>
        <v>Demand</v>
      </c>
      <c r="D155">
        <f>$L$35</f>
        <v>2042</v>
      </c>
      <c r="E155" t="s">
        <v>3</v>
      </c>
      <c r="F155" t="str">
        <f t="shared" si="5"/>
        <v>IMDLA</v>
      </c>
      <c r="G155" s="26">
        <f>BY_Demands_Drivers!$F$63*$M$35</f>
        <v>8.7700565988779539E-2</v>
      </c>
      <c r="H155" s="26">
        <f>BY_Demands_Drivers!$G$63*$M$35</f>
        <v>0.21676578014878542</v>
      </c>
      <c r="I155" s="26">
        <f>BY_Demands_Drivers!$H$63*$M$35</f>
        <v>1.8350465351032768</v>
      </c>
      <c r="J155" s="26">
        <f>BY_Demands_Drivers!$I$63*$M$35</f>
        <v>0.60871909329397744</v>
      </c>
    </row>
    <row r="156" spans="3:10">
      <c r="C156" s="206" t="str">
        <f t="shared" si="6"/>
        <v>Demand</v>
      </c>
      <c r="D156">
        <f>$L$36</f>
        <v>2043</v>
      </c>
      <c r="E156" t="s">
        <v>3</v>
      </c>
      <c r="F156" t="str">
        <f t="shared" si="5"/>
        <v>IMDLA</v>
      </c>
      <c r="G156" s="26">
        <f>BY_Demands_Drivers!$F$63*$M$36</f>
        <v>8.7700565988779539E-2</v>
      </c>
      <c r="H156" s="26">
        <f>BY_Demands_Drivers!$G$63*$M$36</f>
        <v>0.21676578014878542</v>
      </c>
      <c r="I156" s="26">
        <f>BY_Demands_Drivers!$H$63*$M$36</f>
        <v>1.8350465351032768</v>
      </c>
      <c r="J156" s="26">
        <f>BY_Demands_Drivers!$I$63*$M$36</f>
        <v>0.60871909329397744</v>
      </c>
    </row>
    <row r="157" spans="3:10">
      <c r="C157" s="206" t="str">
        <f t="shared" si="6"/>
        <v>Demand</v>
      </c>
      <c r="D157">
        <f>$L$37</f>
        <v>2044</v>
      </c>
      <c r="E157" t="s">
        <v>3</v>
      </c>
      <c r="F157" t="str">
        <f t="shared" si="5"/>
        <v>IMDLA</v>
      </c>
      <c r="G157" s="26">
        <f>BY_Demands_Drivers!$F$63*$M$37</f>
        <v>8.7700565988779539E-2</v>
      </c>
      <c r="H157" s="26">
        <f>BY_Demands_Drivers!$G$63*$M$37</f>
        <v>0.21676578014878542</v>
      </c>
      <c r="I157" s="26">
        <f>BY_Demands_Drivers!$H$63*$M$37</f>
        <v>1.8350465351032768</v>
      </c>
      <c r="J157" s="26">
        <f>BY_Demands_Drivers!$I$63*$M$37</f>
        <v>0.60871909329397744</v>
      </c>
    </row>
    <row r="158" spans="3:10">
      <c r="C158" s="206" t="str">
        <f t="shared" si="6"/>
        <v>Demand</v>
      </c>
      <c r="D158">
        <f>$L$38</f>
        <v>2045</v>
      </c>
      <c r="E158" t="s">
        <v>3</v>
      </c>
      <c r="F158" t="str">
        <f t="shared" si="5"/>
        <v>IMDLA</v>
      </c>
      <c r="G158" s="26">
        <f>BY_Demands_Drivers!$F$63*$M$38</f>
        <v>8.7700565988779539E-2</v>
      </c>
      <c r="H158" s="26">
        <f>BY_Demands_Drivers!$G$63*$M$38</f>
        <v>0.21676578014878542</v>
      </c>
      <c r="I158" s="26">
        <f>BY_Demands_Drivers!$H$63*$M$38</f>
        <v>1.8350465351032768</v>
      </c>
      <c r="J158" s="26">
        <f>BY_Demands_Drivers!$I$63*$M$38</f>
        <v>0.60871909329397744</v>
      </c>
    </row>
    <row r="159" spans="3:10">
      <c r="C159" s="206" t="str">
        <f t="shared" si="6"/>
        <v>Demand</v>
      </c>
      <c r="D159">
        <f>$L$39</f>
        <v>2046</v>
      </c>
      <c r="E159" t="s">
        <v>3</v>
      </c>
      <c r="F159" t="str">
        <f t="shared" si="5"/>
        <v>IMDLA</v>
      </c>
      <c r="G159" s="26">
        <f>BY_Demands_Drivers!$F$63*$M$39</f>
        <v>8.7700565988779539E-2</v>
      </c>
      <c r="H159" s="26">
        <f>BY_Demands_Drivers!$G$63*$M$39</f>
        <v>0.21676578014878542</v>
      </c>
      <c r="I159" s="26">
        <f>BY_Demands_Drivers!$H$63*$M$39</f>
        <v>1.8350465351032768</v>
      </c>
      <c r="J159" s="26">
        <f>BY_Demands_Drivers!$I$63*$M$39</f>
        <v>0.60871909329397744</v>
      </c>
    </row>
    <row r="160" spans="3:10">
      <c r="C160" s="206" t="str">
        <f t="shared" si="6"/>
        <v>Demand</v>
      </c>
      <c r="D160">
        <f>$L$40</f>
        <v>2047</v>
      </c>
      <c r="E160" t="s">
        <v>3</v>
      </c>
      <c r="F160" t="str">
        <f t="shared" si="5"/>
        <v>IMDLA</v>
      </c>
      <c r="G160" s="26">
        <f>BY_Demands_Drivers!$F$63*$M$40</f>
        <v>8.7700565988779539E-2</v>
      </c>
      <c r="H160" s="26">
        <f>BY_Demands_Drivers!$G$63*$M$40</f>
        <v>0.21676578014878542</v>
      </c>
      <c r="I160" s="26">
        <f>BY_Demands_Drivers!$H$63*$M$40</f>
        <v>1.8350465351032768</v>
      </c>
      <c r="J160" s="26">
        <f>BY_Demands_Drivers!$I$63*$M$40</f>
        <v>0.60871909329397744</v>
      </c>
    </row>
    <row r="161" spans="3:10">
      <c r="C161" s="206" t="str">
        <f t="shared" si="6"/>
        <v>Demand</v>
      </c>
      <c r="D161">
        <f>$L$41</f>
        <v>2048</v>
      </c>
      <c r="E161" t="s">
        <v>3</v>
      </c>
      <c r="F161" t="str">
        <f t="shared" si="5"/>
        <v>IMDLA</v>
      </c>
      <c r="G161" s="26">
        <f>BY_Demands_Drivers!$F$63*$M$41</f>
        <v>8.7700565988779539E-2</v>
      </c>
      <c r="H161" s="26">
        <f>BY_Demands_Drivers!$G$63*$M$41</f>
        <v>0.21676578014878542</v>
      </c>
      <c r="I161" s="26">
        <f>BY_Demands_Drivers!$H$63*$M$41</f>
        <v>1.8350465351032768</v>
      </c>
      <c r="J161" s="26">
        <f>BY_Demands_Drivers!$I$63*$M$41</f>
        <v>0.60871909329397744</v>
      </c>
    </row>
    <row r="162" spans="3:10">
      <c r="C162" s="206" t="str">
        <f t="shared" si="6"/>
        <v>Demand</v>
      </c>
      <c r="D162">
        <f>$L$42</f>
        <v>2049</v>
      </c>
      <c r="E162" t="s">
        <v>3</v>
      </c>
      <c r="F162" t="str">
        <f t="shared" si="5"/>
        <v>IMDLA</v>
      </c>
      <c r="G162" s="26">
        <f>BY_Demands_Drivers!$F$63*$M$42</f>
        <v>8.7700565988779539E-2</v>
      </c>
      <c r="H162" s="26">
        <f>BY_Demands_Drivers!$G$63*$M$42</f>
        <v>0.21676578014878542</v>
      </c>
      <c r="I162" s="26">
        <f>BY_Demands_Drivers!$H$63*$M$42</f>
        <v>1.8350465351032768</v>
      </c>
      <c r="J162" s="26">
        <f>BY_Demands_Drivers!$I$63*$M$42</f>
        <v>0.60871909329397744</v>
      </c>
    </row>
    <row r="163" spans="3:10">
      <c r="C163" s="206" t="str">
        <f t="shared" si="6"/>
        <v>Demand</v>
      </c>
      <c r="D163" s="23">
        <f>$L$43</f>
        <v>2050</v>
      </c>
      <c r="E163" s="23" t="s">
        <v>3</v>
      </c>
      <c r="F163" s="23" t="str">
        <f t="shared" si="5"/>
        <v>IMDLA</v>
      </c>
      <c r="G163" s="44">
        <f>BY_Demands_Drivers!$F$63*$M$43</f>
        <v>8.7700565988779539E-2</v>
      </c>
      <c r="H163" s="44">
        <f>BY_Demands_Drivers!$G$63*$M$43</f>
        <v>0.21676578014878542</v>
      </c>
      <c r="I163" s="44">
        <f>BY_Demands_Drivers!$H$63*$M$43</f>
        <v>1.8350465351032768</v>
      </c>
      <c r="J163" s="44">
        <f>BY_Demands_Drivers!$I$63*$M$43</f>
        <v>0.60871909329397744</v>
      </c>
    </row>
    <row r="164" spans="3:10">
      <c r="C164" s="206" t="str">
        <f t="shared" si="6"/>
        <v>Demand</v>
      </c>
      <c r="D164">
        <f>$L$4</f>
        <v>2011</v>
      </c>
      <c r="E164" t="s">
        <v>3</v>
      </c>
      <c r="F164" t="str">
        <f>BY_Demands_Drivers!$J$64</f>
        <v>IMDEM</v>
      </c>
      <c r="G164" s="26">
        <f>BY_Demands_Drivers!$F$64*$M$4</f>
        <v>0.40232609668332708</v>
      </c>
      <c r="H164" s="26">
        <f>BY_Demands_Drivers!$G$64*$M$4</f>
        <v>0.99441239903667977</v>
      </c>
      <c r="I164" s="26">
        <f>BY_Demands_Drivers!$H$64*$M$4</f>
        <v>8.4182707531764578</v>
      </c>
      <c r="J164" s="26">
        <f>BY_Demands_Drivers!$I$64*$M$4</f>
        <v>2.7924971067223545</v>
      </c>
    </row>
    <row r="165" spans="3:10">
      <c r="C165" s="206" t="str">
        <f t="shared" si="6"/>
        <v>Demand</v>
      </c>
      <c r="D165">
        <f>$L$5</f>
        <v>2012</v>
      </c>
      <c r="E165" t="s">
        <v>3</v>
      </c>
      <c r="F165" t="str">
        <f>$F$164</f>
        <v>IMDEM</v>
      </c>
      <c r="G165" s="26">
        <f>BY_Demands_Drivers!$F$64*$M$5</f>
        <v>0.39186855290338818</v>
      </c>
      <c r="H165" s="26">
        <f>BY_Demands_Drivers!$G$64*$M$5</f>
        <v>0.96856493031921953</v>
      </c>
      <c r="I165" s="26">
        <f>BY_Demands_Drivers!$H$64*$M$5</f>
        <v>8.1994571199608774</v>
      </c>
      <c r="J165" s="26">
        <f>BY_Demands_Drivers!$I$64*$M$5</f>
        <v>2.7199125515825289</v>
      </c>
    </row>
    <row r="166" spans="3:10">
      <c r="C166" s="206" t="str">
        <f t="shared" si="6"/>
        <v>Demand</v>
      </c>
      <c r="D166">
        <f>$L$6</f>
        <v>2013</v>
      </c>
      <c r="E166" t="s">
        <v>3</v>
      </c>
      <c r="F166" t="str">
        <f t="shared" ref="F166:F203" si="7">$F$164</f>
        <v>IMDEM</v>
      </c>
      <c r="G166" s="26">
        <f>BY_Demands_Drivers!$F$64*$M$6</f>
        <v>0.38141100912344922</v>
      </c>
      <c r="H166" s="26">
        <f>BY_Demands_Drivers!$G$64*$M$6</f>
        <v>0.94271746160175929</v>
      </c>
      <c r="I166" s="26">
        <f>BY_Demands_Drivers!$H$64*$M$6</f>
        <v>7.9806434867452944</v>
      </c>
      <c r="J166" s="26">
        <f>BY_Demands_Drivers!$I$64*$M$6</f>
        <v>2.6473279964427032</v>
      </c>
    </row>
    <row r="167" spans="3:10">
      <c r="C167" s="206" t="str">
        <f t="shared" si="6"/>
        <v>Demand</v>
      </c>
      <c r="D167">
        <f>$L$7</f>
        <v>2014</v>
      </c>
      <c r="E167" t="s">
        <v>3</v>
      </c>
      <c r="F167" t="str">
        <f t="shared" si="7"/>
        <v>IMDEM</v>
      </c>
      <c r="G167" s="26">
        <f>BY_Demands_Drivers!$F$64*$M$7</f>
        <v>0.37095346534351031</v>
      </c>
      <c r="H167" s="26">
        <f>BY_Demands_Drivers!$G$64*$M$7</f>
        <v>0.91686999288429916</v>
      </c>
      <c r="I167" s="26">
        <f>BY_Demands_Drivers!$H$64*$M$7</f>
        <v>7.7618298535297132</v>
      </c>
      <c r="J167" s="26">
        <f>BY_Demands_Drivers!$I$64*$M$7</f>
        <v>2.5747434413028776</v>
      </c>
    </row>
    <row r="168" spans="3:10">
      <c r="C168" s="206" t="str">
        <f t="shared" si="6"/>
        <v>Demand</v>
      </c>
      <c r="D168">
        <f>$L$8</f>
        <v>2015</v>
      </c>
      <c r="E168" t="s">
        <v>3</v>
      </c>
      <c r="F168" t="str">
        <f t="shared" si="7"/>
        <v>IMDEM</v>
      </c>
      <c r="G168" s="26">
        <f>BY_Demands_Drivers!$F$64*$M$8</f>
        <v>0.36049592156357141</v>
      </c>
      <c r="H168" s="26">
        <f>BY_Demands_Drivers!$G$64*$M$8</f>
        <v>0.89102252416683891</v>
      </c>
      <c r="I168" s="26">
        <f>BY_Demands_Drivers!$H$64*$M$8</f>
        <v>7.543016220314132</v>
      </c>
      <c r="J168" s="26">
        <f>BY_Demands_Drivers!$I$64*$M$8</f>
        <v>2.5021588861630519</v>
      </c>
    </row>
    <row r="169" spans="3:10">
      <c r="C169" s="206" t="str">
        <f t="shared" si="6"/>
        <v>Demand</v>
      </c>
      <c r="D169">
        <f>$L$9</f>
        <v>2016</v>
      </c>
      <c r="E169" t="s">
        <v>3</v>
      </c>
      <c r="F169" t="str">
        <f t="shared" si="7"/>
        <v>IMDEM</v>
      </c>
      <c r="G169" s="26">
        <f>BY_Demands_Drivers!$F$64*$M$9</f>
        <v>0.3500383777836325</v>
      </c>
      <c r="H169" s="26">
        <f>BY_Demands_Drivers!$G$64*$M$9</f>
        <v>0.86517505544937878</v>
      </c>
      <c r="I169" s="26">
        <f>BY_Demands_Drivers!$H$64*$M$9</f>
        <v>7.3242025870985508</v>
      </c>
      <c r="J169" s="26">
        <f>BY_Demands_Drivers!$I$64*$M$9</f>
        <v>2.4295743310232263</v>
      </c>
    </row>
    <row r="170" spans="3:10">
      <c r="C170" s="206" t="str">
        <f t="shared" si="6"/>
        <v>Demand</v>
      </c>
      <c r="D170">
        <f>$L$10</f>
        <v>2017</v>
      </c>
      <c r="E170" t="s">
        <v>3</v>
      </c>
      <c r="F170" t="str">
        <f t="shared" si="7"/>
        <v>IMDEM</v>
      </c>
      <c r="G170" s="26">
        <f>BY_Demands_Drivers!$F$64*$M$10</f>
        <v>0.35073474060415694</v>
      </c>
      <c r="H170" s="26">
        <f>BY_Demands_Drivers!$G$64*$M$10</f>
        <v>0.86689622598409222</v>
      </c>
      <c r="I170" s="26">
        <f>BY_Demands_Drivers!$H$64*$M$10</f>
        <v>7.3387732819004698</v>
      </c>
      <c r="J170" s="26">
        <f>BY_Demands_Drivers!$I$64*$M$10</f>
        <v>2.4344077017082855</v>
      </c>
    </row>
    <row r="171" spans="3:10">
      <c r="C171" s="206" t="str">
        <f t="shared" si="6"/>
        <v>Demand</v>
      </c>
      <c r="D171">
        <f>$L$11</f>
        <v>2018</v>
      </c>
      <c r="E171" t="s">
        <v>3</v>
      </c>
      <c r="F171" t="str">
        <f t="shared" si="7"/>
        <v>IMDEM</v>
      </c>
      <c r="G171" s="26">
        <f>BY_Demands_Drivers!$F$64*$M$11</f>
        <v>0.35143110342468142</v>
      </c>
      <c r="H171" s="26">
        <f>BY_Demands_Drivers!$G$64*$M$11</f>
        <v>0.86861739651880598</v>
      </c>
      <c r="I171" s="26">
        <f>BY_Demands_Drivers!$H$64*$M$11</f>
        <v>7.3533439767023907</v>
      </c>
      <c r="J171" s="26">
        <f>BY_Demands_Drivers!$I$64*$M$11</f>
        <v>2.4392410723933455</v>
      </c>
    </row>
    <row r="172" spans="3:10">
      <c r="C172" s="206" t="str">
        <f t="shared" si="6"/>
        <v>Demand</v>
      </c>
      <c r="D172">
        <f>$L$12</f>
        <v>2019</v>
      </c>
      <c r="E172" t="s">
        <v>3</v>
      </c>
      <c r="F172" t="str">
        <f t="shared" si="7"/>
        <v>IMDEM</v>
      </c>
      <c r="G172" s="43">
        <f>BY_Demands_Drivers!$F$64*$M$12</f>
        <v>0.35212746624520591</v>
      </c>
      <c r="H172" s="43">
        <f>BY_Demands_Drivers!$G$64*$M$12</f>
        <v>0.87033856705351964</v>
      </c>
      <c r="I172" s="43">
        <f>BY_Demands_Drivers!$H$64*$M$12</f>
        <v>7.3679146715043107</v>
      </c>
      <c r="J172" s="43">
        <f>BY_Demands_Drivers!$I$64*$M$12</f>
        <v>2.4440744430784047</v>
      </c>
    </row>
    <row r="173" spans="3:10">
      <c r="C173" s="206" t="str">
        <f t="shared" si="6"/>
        <v>Demand</v>
      </c>
      <c r="D173">
        <f>$L$13</f>
        <v>2020</v>
      </c>
      <c r="E173" t="s">
        <v>3</v>
      </c>
      <c r="F173" t="str">
        <f t="shared" si="7"/>
        <v>IMDEM</v>
      </c>
      <c r="G173" s="43">
        <f>BY_Demands_Drivers!$F$64*$M$13</f>
        <v>0.3528238290657304</v>
      </c>
      <c r="H173" s="43">
        <f>BY_Demands_Drivers!$G$64*$M$13</f>
        <v>0.87205973758823319</v>
      </c>
      <c r="I173" s="43">
        <f>BY_Demands_Drivers!$H$64*$M$13</f>
        <v>7.3824853663062315</v>
      </c>
      <c r="J173" s="43">
        <f>BY_Demands_Drivers!$I$64*$M$13</f>
        <v>2.4489078137634643</v>
      </c>
    </row>
    <row r="174" spans="3:10">
      <c r="C174" s="206" t="str">
        <f t="shared" si="6"/>
        <v>Demand</v>
      </c>
      <c r="D174">
        <f>$L$14</f>
        <v>2021</v>
      </c>
      <c r="E174" t="s">
        <v>3</v>
      </c>
      <c r="F174" t="str">
        <f t="shared" si="7"/>
        <v>IMDEM</v>
      </c>
      <c r="G174" s="43">
        <f>BY_Demands_Drivers!$F$64*$M$14</f>
        <v>0.3528238290657304</v>
      </c>
      <c r="H174" s="43">
        <f>BY_Demands_Drivers!$G$64*$M$14</f>
        <v>0.87205973758823319</v>
      </c>
      <c r="I174" s="43">
        <f>BY_Demands_Drivers!$H$64*$M$14</f>
        <v>7.3824853663062315</v>
      </c>
      <c r="J174" s="43">
        <f>BY_Demands_Drivers!$I$64*$M$14</f>
        <v>2.4489078137634643</v>
      </c>
    </row>
    <row r="175" spans="3:10">
      <c r="C175" s="206" t="str">
        <f t="shared" si="6"/>
        <v>Demand</v>
      </c>
      <c r="D175">
        <f>$L$15</f>
        <v>2022</v>
      </c>
      <c r="E175" t="s">
        <v>3</v>
      </c>
      <c r="F175" t="str">
        <f t="shared" si="7"/>
        <v>IMDEM</v>
      </c>
      <c r="G175" s="43">
        <f>BY_Demands_Drivers!$F$64*$M$15</f>
        <v>0.3528238290657304</v>
      </c>
      <c r="H175" s="43">
        <f>BY_Demands_Drivers!$G$64*$M$15</f>
        <v>0.87205973758823319</v>
      </c>
      <c r="I175" s="43">
        <f>BY_Demands_Drivers!$H$64*$M$15</f>
        <v>7.3824853663062315</v>
      </c>
      <c r="J175" s="43">
        <f>BY_Demands_Drivers!$I$64*$M$15</f>
        <v>2.4489078137634643</v>
      </c>
    </row>
    <row r="176" spans="3:10">
      <c r="C176" s="206" t="str">
        <f t="shared" si="6"/>
        <v>Demand</v>
      </c>
      <c r="D176">
        <f>$L$16</f>
        <v>2023</v>
      </c>
      <c r="E176" t="s">
        <v>3</v>
      </c>
      <c r="F176" t="str">
        <f t="shared" si="7"/>
        <v>IMDEM</v>
      </c>
      <c r="G176" s="43">
        <f>BY_Demands_Drivers!$F$64*$M$16</f>
        <v>0.3528238290657304</v>
      </c>
      <c r="H176" s="43">
        <f>BY_Demands_Drivers!$G$64*$M$16</f>
        <v>0.87205973758823319</v>
      </c>
      <c r="I176" s="43">
        <f>BY_Demands_Drivers!$H$64*$M$16</f>
        <v>7.3824853663062315</v>
      </c>
      <c r="J176" s="43">
        <f>BY_Demands_Drivers!$I$64*$M$16</f>
        <v>2.4489078137634643</v>
      </c>
    </row>
    <row r="177" spans="3:10">
      <c r="C177" s="206" t="str">
        <f t="shared" si="6"/>
        <v>Demand</v>
      </c>
      <c r="D177">
        <f>$L$17</f>
        <v>2024</v>
      </c>
      <c r="E177" t="s">
        <v>3</v>
      </c>
      <c r="F177" t="str">
        <f t="shared" si="7"/>
        <v>IMDEM</v>
      </c>
      <c r="G177" s="26">
        <f>BY_Demands_Drivers!$F$64*$M$17</f>
        <v>0.3528238290657304</v>
      </c>
      <c r="H177" s="26">
        <f>BY_Demands_Drivers!$G$64*$M$17</f>
        <v>0.87205973758823319</v>
      </c>
      <c r="I177" s="26">
        <f>BY_Demands_Drivers!$H$64*$M$17</f>
        <v>7.3824853663062315</v>
      </c>
      <c r="J177" s="26">
        <f>BY_Demands_Drivers!$I$64*$M$17</f>
        <v>2.4489078137634643</v>
      </c>
    </row>
    <row r="178" spans="3:10">
      <c r="C178" s="206" t="str">
        <f t="shared" si="6"/>
        <v>Demand</v>
      </c>
      <c r="D178">
        <f>$L$18</f>
        <v>2025</v>
      </c>
      <c r="E178" t="s">
        <v>3</v>
      </c>
      <c r="F178" t="str">
        <f t="shared" si="7"/>
        <v>IMDEM</v>
      </c>
      <c r="G178" s="26">
        <f>BY_Demands_Drivers!$F$64*$M$18</f>
        <v>0.3528238290657304</v>
      </c>
      <c r="H178" s="26">
        <f>BY_Demands_Drivers!$G$64*$M$18</f>
        <v>0.87205973758823319</v>
      </c>
      <c r="I178" s="26">
        <f>BY_Demands_Drivers!$H$64*$M$18</f>
        <v>7.3824853663062315</v>
      </c>
      <c r="J178" s="26">
        <f>BY_Demands_Drivers!$I$64*$M$18</f>
        <v>2.4489078137634643</v>
      </c>
    </row>
    <row r="179" spans="3:10">
      <c r="C179" s="206" t="str">
        <f t="shared" si="6"/>
        <v>Demand</v>
      </c>
      <c r="D179">
        <f>$L$19</f>
        <v>2026</v>
      </c>
      <c r="E179" t="s">
        <v>3</v>
      </c>
      <c r="F179" t="str">
        <f t="shared" si="7"/>
        <v>IMDEM</v>
      </c>
      <c r="G179" s="26">
        <f>BY_Demands_Drivers!$F$64*$M$19</f>
        <v>0.3528238290657304</v>
      </c>
      <c r="H179" s="26">
        <f>BY_Demands_Drivers!$G$64*$M$19</f>
        <v>0.87205973758823319</v>
      </c>
      <c r="I179" s="26">
        <f>BY_Demands_Drivers!$H$64*$M$19</f>
        <v>7.3824853663062315</v>
      </c>
      <c r="J179" s="26">
        <f>BY_Demands_Drivers!$I$64*$M$19</f>
        <v>2.4489078137634643</v>
      </c>
    </row>
    <row r="180" spans="3:10">
      <c r="C180" s="206" t="str">
        <f t="shared" si="6"/>
        <v>Demand</v>
      </c>
      <c r="D180">
        <f>$L$20</f>
        <v>2027</v>
      </c>
      <c r="E180" t="s">
        <v>3</v>
      </c>
      <c r="F180" t="str">
        <f t="shared" si="7"/>
        <v>IMDEM</v>
      </c>
      <c r="G180" s="26">
        <f>BY_Demands_Drivers!$F$64*$M$20</f>
        <v>0.3528238290657304</v>
      </c>
      <c r="H180" s="26">
        <f>BY_Demands_Drivers!$G$64*$M$20</f>
        <v>0.87205973758823319</v>
      </c>
      <c r="I180" s="26">
        <f>BY_Demands_Drivers!$H$64*$M$20</f>
        <v>7.3824853663062315</v>
      </c>
      <c r="J180" s="26">
        <f>BY_Demands_Drivers!$I$64*$M$20</f>
        <v>2.4489078137634643</v>
      </c>
    </row>
    <row r="181" spans="3:10">
      <c r="C181" s="206" t="str">
        <f t="shared" si="6"/>
        <v>Demand</v>
      </c>
      <c r="D181">
        <f>$L$21</f>
        <v>2028</v>
      </c>
      <c r="E181" t="s">
        <v>3</v>
      </c>
      <c r="F181" t="str">
        <f t="shared" si="7"/>
        <v>IMDEM</v>
      </c>
      <c r="G181" s="26">
        <f>BY_Demands_Drivers!$F$64*$M$21</f>
        <v>0.3528238290657304</v>
      </c>
      <c r="H181" s="26">
        <f>BY_Demands_Drivers!$G$64*$M$21</f>
        <v>0.87205973758823319</v>
      </c>
      <c r="I181" s="26">
        <f>BY_Demands_Drivers!$H$64*$M$21</f>
        <v>7.3824853663062315</v>
      </c>
      <c r="J181" s="26">
        <f>BY_Demands_Drivers!$I$64*$M$21</f>
        <v>2.4489078137634643</v>
      </c>
    </row>
    <row r="182" spans="3:10">
      <c r="C182" s="206" t="str">
        <f t="shared" si="6"/>
        <v>Demand</v>
      </c>
      <c r="D182">
        <f>$L$22</f>
        <v>2029</v>
      </c>
      <c r="E182" t="s">
        <v>3</v>
      </c>
      <c r="F182" t="str">
        <f t="shared" si="7"/>
        <v>IMDEM</v>
      </c>
      <c r="G182" s="26">
        <f>BY_Demands_Drivers!$F$64*$M$22</f>
        <v>0.3528238290657304</v>
      </c>
      <c r="H182" s="26">
        <f>BY_Demands_Drivers!$G$64*$M$22</f>
        <v>0.87205973758823319</v>
      </c>
      <c r="I182" s="26">
        <f>BY_Demands_Drivers!$H$64*$M$22</f>
        <v>7.3824853663062315</v>
      </c>
      <c r="J182" s="26">
        <f>BY_Demands_Drivers!$I$64*$M$22</f>
        <v>2.4489078137634643</v>
      </c>
    </row>
    <row r="183" spans="3:10">
      <c r="C183" s="206" t="str">
        <f t="shared" si="6"/>
        <v>Demand</v>
      </c>
      <c r="D183">
        <f>$L$23</f>
        <v>2030</v>
      </c>
      <c r="E183" t="s">
        <v>3</v>
      </c>
      <c r="F183" t="str">
        <f t="shared" si="7"/>
        <v>IMDEM</v>
      </c>
      <c r="G183" s="26">
        <f>BY_Demands_Drivers!$F$64*$M$23</f>
        <v>0.3528238290657304</v>
      </c>
      <c r="H183" s="26">
        <f>BY_Demands_Drivers!$G$64*$M$23</f>
        <v>0.87205973758823319</v>
      </c>
      <c r="I183" s="26">
        <f>BY_Demands_Drivers!$H$64*$M$23</f>
        <v>7.3824853663062315</v>
      </c>
      <c r="J183" s="26">
        <f>BY_Demands_Drivers!$I$64*$M$23</f>
        <v>2.4489078137634643</v>
      </c>
    </row>
    <row r="184" spans="3:10">
      <c r="C184" s="206" t="str">
        <f t="shared" si="6"/>
        <v>Demand</v>
      </c>
      <c r="D184">
        <f>$L$24</f>
        <v>2031</v>
      </c>
      <c r="E184" t="s">
        <v>3</v>
      </c>
      <c r="F184" t="str">
        <f t="shared" si="7"/>
        <v>IMDEM</v>
      </c>
      <c r="G184" s="26">
        <f>BY_Demands_Drivers!$F$64*$M$24</f>
        <v>0.35189534530503108</v>
      </c>
      <c r="H184" s="26">
        <f>BY_Demands_Drivers!$G$64*$M$24</f>
        <v>0.86976484354194838</v>
      </c>
      <c r="I184" s="26">
        <f>BY_Demands_Drivers!$H$64*$M$24</f>
        <v>7.3630577732370046</v>
      </c>
      <c r="J184" s="26">
        <f>BY_Demands_Drivers!$I$64*$M$24</f>
        <v>2.4424633195167185</v>
      </c>
    </row>
    <row r="185" spans="3:10">
      <c r="C185" s="206" t="str">
        <f t="shared" si="6"/>
        <v>Demand</v>
      </c>
      <c r="D185">
        <f>$L$25</f>
        <v>2032</v>
      </c>
      <c r="E185" t="s">
        <v>3</v>
      </c>
      <c r="F185" t="str">
        <f t="shared" si="7"/>
        <v>IMDEM</v>
      </c>
      <c r="G185" s="26">
        <f>BY_Demands_Drivers!$F$64*$M$25</f>
        <v>0.35096686154433182</v>
      </c>
      <c r="H185" s="26">
        <f>BY_Demands_Drivers!$G$64*$M$25</f>
        <v>0.86746994949566358</v>
      </c>
      <c r="I185" s="26">
        <f>BY_Demands_Drivers!$H$64*$M$25</f>
        <v>7.3436301801677777</v>
      </c>
      <c r="J185" s="26">
        <f>BY_Demands_Drivers!$I$64*$M$25</f>
        <v>2.4360188252699726</v>
      </c>
    </row>
    <row r="186" spans="3:10">
      <c r="C186" s="206" t="str">
        <f t="shared" si="6"/>
        <v>Demand</v>
      </c>
      <c r="D186">
        <f>$L$26</f>
        <v>2033</v>
      </c>
      <c r="E186" t="s">
        <v>3</v>
      </c>
      <c r="F186" t="str">
        <f t="shared" si="7"/>
        <v>IMDEM</v>
      </c>
      <c r="G186" s="26">
        <f>BY_Demands_Drivers!$F$64*$M$26</f>
        <v>0.35003837778363245</v>
      </c>
      <c r="H186" s="26">
        <f>BY_Demands_Drivers!$G$64*$M$26</f>
        <v>0.86517505544937867</v>
      </c>
      <c r="I186" s="26">
        <f>BY_Demands_Drivers!$H$64*$M$26</f>
        <v>7.3242025870985499</v>
      </c>
      <c r="J186" s="26">
        <f>BY_Demands_Drivers!$I$64*$M$26</f>
        <v>2.4295743310232263</v>
      </c>
    </row>
    <row r="187" spans="3:10">
      <c r="C187" s="206" t="str">
        <f t="shared" si="6"/>
        <v>Demand</v>
      </c>
      <c r="D187">
        <f>$L$27</f>
        <v>2034</v>
      </c>
      <c r="E187" t="s">
        <v>3</v>
      </c>
      <c r="F187" t="str">
        <f t="shared" si="7"/>
        <v>IMDEM</v>
      </c>
      <c r="G187" s="26">
        <f>BY_Demands_Drivers!$F$64*$M$27</f>
        <v>0.34910989402293319</v>
      </c>
      <c r="H187" s="26">
        <f>BY_Demands_Drivers!$G$64*$M$27</f>
        <v>0.86288016140309387</v>
      </c>
      <c r="I187" s="26">
        <f>BY_Demands_Drivers!$H$64*$M$27</f>
        <v>7.304774994029323</v>
      </c>
      <c r="J187" s="26">
        <f>BY_Demands_Drivers!$I$64*$M$27</f>
        <v>2.4231298367764804</v>
      </c>
    </row>
    <row r="188" spans="3:10">
      <c r="C188" s="206" t="str">
        <f t="shared" si="6"/>
        <v>Demand</v>
      </c>
      <c r="D188">
        <f>$L$28</f>
        <v>2035</v>
      </c>
      <c r="E188" t="s">
        <v>3</v>
      </c>
      <c r="F188" t="str">
        <f t="shared" si="7"/>
        <v>IMDEM</v>
      </c>
      <c r="G188" s="26">
        <f>BY_Demands_Drivers!$F$64*$M$28</f>
        <v>0.34818141026223393</v>
      </c>
      <c r="H188" s="26">
        <f>BY_Demands_Drivers!$G$64*$M$28</f>
        <v>0.86058526735680907</v>
      </c>
      <c r="I188" s="26">
        <f>BY_Demands_Drivers!$H$64*$M$28</f>
        <v>7.285347400960096</v>
      </c>
      <c r="J188" s="26">
        <f>BY_Demands_Drivers!$I$64*$M$28</f>
        <v>2.4166853425297345</v>
      </c>
    </row>
    <row r="189" spans="3:10">
      <c r="C189" s="206" t="str">
        <f t="shared" si="6"/>
        <v>Demand</v>
      </c>
      <c r="D189">
        <f>$L$29</f>
        <v>2036</v>
      </c>
      <c r="E189" t="s">
        <v>3</v>
      </c>
      <c r="F189" t="str">
        <f t="shared" si="7"/>
        <v>IMDEM</v>
      </c>
      <c r="G189" s="26">
        <f>BY_Demands_Drivers!$F$64*$M$29</f>
        <v>0.34818141026223393</v>
      </c>
      <c r="H189" s="26">
        <f>BY_Demands_Drivers!$G$64*$M$29</f>
        <v>0.86058526735680907</v>
      </c>
      <c r="I189" s="26">
        <f>BY_Demands_Drivers!$H$64*$M$29</f>
        <v>7.285347400960096</v>
      </c>
      <c r="J189" s="26">
        <f>BY_Demands_Drivers!$I$64*$M$29</f>
        <v>2.4166853425297345</v>
      </c>
    </row>
    <row r="190" spans="3:10">
      <c r="C190" s="206" t="str">
        <f t="shared" si="6"/>
        <v>Demand</v>
      </c>
      <c r="D190">
        <f>$L$30</f>
        <v>2037</v>
      </c>
      <c r="E190" t="s">
        <v>3</v>
      </c>
      <c r="F190" t="str">
        <f t="shared" si="7"/>
        <v>IMDEM</v>
      </c>
      <c r="G190" s="26">
        <f>BY_Demands_Drivers!$F$64*$M$30</f>
        <v>0.34818141026223393</v>
      </c>
      <c r="H190" s="26">
        <f>BY_Demands_Drivers!$G$64*$M$30</f>
        <v>0.86058526735680907</v>
      </c>
      <c r="I190" s="26">
        <f>BY_Demands_Drivers!$H$64*$M$30</f>
        <v>7.285347400960096</v>
      </c>
      <c r="J190" s="26">
        <f>BY_Demands_Drivers!$I$64*$M$30</f>
        <v>2.4166853425297345</v>
      </c>
    </row>
    <row r="191" spans="3:10">
      <c r="C191" s="206" t="str">
        <f t="shared" si="6"/>
        <v>Demand</v>
      </c>
      <c r="D191">
        <f>$L$31</f>
        <v>2038</v>
      </c>
      <c r="E191" t="s">
        <v>3</v>
      </c>
      <c r="F191" t="str">
        <f t="shared" si="7"/>
        <v>IMDEM</v>
      </c>
      <c r="G191" s="26">
        <f>BY_Demands_Drivers!$F$64*$M$31</f>
        <v>0.34818141026223393</v>
      </c>
      <c r="H191" s="26">
        <f>BY_Demands_Drivers!$G$64*$M$31</f>
        <v>0.86058526735680907</v>
      </c>
      <c r="I191" s="26">
        <f>BY_Demands_Drivers!$H$64*$M$31</f>
        <v>7.285347400960096</v>
      </c>
      <c r="J191" s="26">
        <f>BY_Demands_Drivers!$I$64*$M$31</f>
        <v>2.4166853425297345</v>
      </c>
    </row>
    <row r="192" spans="3:10">
      <c r="C192" s="206" t="str">
        <f t="shared" si="6"/>
        <v>Demand</v>
      </c>
      <c r="D192">
        <f>$L$32</f>
        <v>2039</v>
      </c>
      <c r="E192" t="s">
        <v>3</v>
      </c>
      <c r="F192" t="str">
        <f t="shared" si="7"/>
        <v>IMDEM</v>
      </c>
      <c r="G192" s="26">
        <f>BY_Demands_Drivers!$F$64*$M$32</f>
        <v>0.34818141026223393</v>
      </c>
      <c r="H192" s="26">
        <f>BY_Demands_Drivers!$G$64*$M$32</f>
        <v>0.86058526735680907</v>
      </c>
      <c r="I192" s="26">
        <f>BY_Demands_Drivers!$H$64*$M$32</f>
        <v>7.285347400960096</v>
      </c>
      <c r="J192" s="26">
        <f>BY_Demands_Drivers!$I$64*$M$32</f>
        <v>2.4166853425297345</v>
      </c>
    </row>
    <row r="193" spans="3:10">
      <c r="C193" s="206" t="str">
        <f t="shared" si="6"/>
        <v>Demand</v>
      </c>
      <c r="D193">
        <f>$L$33</f>
        <v>2040</v>
      </c>
      <c r="E193" t="s">
        <v>3</v>
      </c>
      <c r="F193" t="str">
        <f t="shared" si="7"/>
        <v>IMDEM</v>
      </c>
      <c r="G193" s="26">
        <f>BY_Demands_Drivers!$F$64*$M$33</f>
        <v>0.34818141026223393</v>
      </c>
      <c r="H193" s="26">
        <f>BY_Demands_Drivers!$G$64*$M$33</f>
        <v>0.86058526735680907</v>
      </c>
      <c r="I193" s="26">
        <f>BY_Demands_Drivers!$H$64*$M$33</f>
        <v>7.285347400960096</v>
      </c>
      <c r="J193" s="26">
        <f>BY_Demands_Drivers!$I$64*$M$33</f>
        <v>2.4166853425297345</v>
      </c>
    </row>
    <row r="194" spans="3:10">
      <c r="C194" s="206" t="str">
        <f t="shared" si="6"/>
        <v>Demand</v>
      </c>
      <c r="D194">
        <f>$L$34</f>
        <v>2041</v>
      </c>
      <c r="E194" t="s">
        <v>3</v>
      </c>
      <c r="F194" t="str">
        <f t="shared" si="7"/>
        <v>IMDEM</v>
      </c>
      <c r="G194" s="26">
        <f>BY_Demands_Drivers!$F$64*$M$34</f>
        <v>0.34818141026223393</v>
      </c>
      <c r="H194" s="26">
        <f>BY_Demands_Drivers!$G$64*$M$34</f>
        <v>0.86058526735680907</v>
      </c>
      <c r="I194" s="26">
        <f>BY_Demands_Drivers!$H$64*$M$34</f>
        <v>7.285347400960096</v>
      </c>
      <c r="J194" s="26">
        <f>BY_Demands_Drivers!$I$64*$M$34</f>
        <v>2.4166853425297345</v>
      </c>
    </row>
    <row r="195" spans="3:10">
      <c r="C195" s="206" t="str">
        <f t="shared" si="6"/>
        <v>Demand</v>
      </c>
      <c r="D195">
        <f>$L$35</f>
        <v>2042</v>
      </c>
      <c r="E195" t="s">
        <v>3</v>
      </c>
      <c r="F195" t="str">
        <f t="shared" si="7"/>
        <v>IMDEM</v>
      </c>
      <c r="G195" s="26">
        <f>BY_Demands_Drivers!$F$64*$M$35</f>
        <v>0.34818141026223393</v>
      </c>
      <c r="H195" s="26">
        <f>BY_Demands_Drivers!$G$64*$M$35</f>
        <v>0.86058526735680907</v>
      </c>
      <c r="I195" s="26">
        <f>BY_Demands_Drivers!$H$64*$M$35</f>
        <v>7.285347400960096</v>
      </c>
      <c r="J195" s="26">
        <f>BY_Demands_Drivers!$I$64*$M$35</f>
        <v>2.4166853425297345</v>
      </c>
    </row>
    <row r="196" spans="3:10">
      <c r="C196" s="206" t="str">
        <f t="shared" si="6"/>
        <v>Demand</v>
      </c>
      <c r="D196">
        <f>$L$36</f>
        <v>2043</v>
      </c>
      <c r="E196" t="s">
        <v>3</v>
      </c>
      <c r="F196" t="str">
        <f t="shared" si="7"/>
        <v>IMDEM</v>
      </c>
      <c r="G196" s="26">
        <f>BY_Demands_Drivers!$F$64*$M$36</f>
        <v>0.34818141026223393</v>
      </c>
      <c r="H196" s="26">
        <f>BY_Demands_Drivers!$G$64*$M$36</f>
        <v>0.86058526735680907</v>
      </c>
      <c r="I196" s="26">
        <f>BY_Demands_Drivers!$H$64*$M$36</f>
        <v>7.285347400960096</v>
      </c>
      <c r="J196" s="26">
        <f>BY_Demands_Drivers!$I$64*$M$36</f>
        <v>2.4166853425297345</v>
      </c>
    </row>
    <row r="197" spans="3:10">
      <c r="C197" s="206" t="str">
        <f t="shared" ref="C197:C260" si="8">IF(SUM(G197:J197)&gt;0,"Demand","\I:")</f>
        <v>Demand</v>
      </c>
      <c r="D197">
        <f>$L$37</f>
        <v>2044</v>
      </c>
      <c r="E197" t="s">
        <v>3</v>
      </c>
      <c r="F197" t="str">
        <f t="shared" si="7"/>
        <v>IMDEM</v>
      </c>
      <c r="G197" s="26">
        <f>BY_Demands_Drivers!$F$64*$M$37</f>
        <v>0.34818141026223393</v>
      </c>
      <c r="H197" s="26">
        <f>BY_Demands_Drivers!$G$64*$M$37</f>
        <v>0.86058526735680907</v>
      </c>
      <c r="I197" s="26">
        <f>BY_Demands_Drivers!$H$64*$M$37</f>
        <v>7.285347400960096</v>
      </c>
      <c r="J197" s="26">
        <f>BY_Demands_Drivers!$I$64*$M$37</f>
        <v>2.4166853425297345</v>
      </c>
    </row>
    <row r="198" spans="3:10">
      <c r="C198" s="206" t="str">
        <f t="shared" si="8"/>
        <v>Demand</v>
      </c>
      <c r="D198">
        <f>$L$38</f>
        <v>2045</v>
      </c>
      <c r="E198" t="s">
        <v>3</v>
      </c>
      <c r="F198" t="str">
        <f t="shared" si="7"/>
        <v>IMDEM</v>
      </c>
      <c r="G198" s="26">
        <f>BY_Demands_Drivers!$F$64*$M$38</f>
        <v>0.34818141026223393</v>
      </c>
      <c r="H198" s="26">
        <f>BY_Demands_Drivers!$G$64*$M$38</f>
        <v>0.86058526735680907</v>
      </c>
      <c r="I198" s="26">
        <f>BY_Demands_Drivers!$H$64*$M$38</f>
        <v>7.285347400960096</v>
      </c>
      <c r="J198" s="26">
        <f>BY_Demands_Drivers!$I$64*$M$38</f>
        <v>2.4166853425297345</v>
      </c>
    </row>
    <row r="199" spans="3:10">
      <c r="C199" s="206" t="str">
        <f t="shared" si="8"/>
        <v>Demand</v>
      </c>
      <c r="D199">
        <f>$L$39</f>
        <v>2046</v>
      </c>
      <c r="E199" t="s">
        <v>3</v>
      </c>
      <c r="F199" t="str">
        <f t="shared" si="7"/>
        <v>IMDEM</v>
      </c>
      <c r="G199" s="26">
        <f>BY_Demands_Drivers!$F$64*$M$39</f>
        <v>0.34818141026223393</v>
      </c>
      <c r="H199" s="26">
        <f>BY_Demands_Drivers!$G$64*$M$39</f>
        <v>0.86058526735680907</v>
      </c>
      <c r="I199" s="26">
        <f>BY_Demands_Drivers!$H$64*$M$39</f>
        <v>7.285347400960096</v>
      </c>
      <c r="J199" s="26">
        <f>BY_Demands_Drivers!$I$64*$M$39</f>
        <v>2.4166853425297345</v>
      </c>
    </row>
    <row r="200" spans="3:10">
      <c r="C200" s="206" t="str">
        <f t="shared" si="8"/>
        <v>Demand</v>
      </c>
      <c r="D200">
        <f>$L$40</f>
        <v>2047</v>
      </c>
      <c r="E200" t="s">
        <v>3</v>
      </c>
      <c r="F200" t="str">
        <f t="shared" si="7"/>
        <v>IMDEM</v>
      </c>
      <c r="G200" s="26">
        <f>BY_Demands_Drivers!$F$64*$M$40</f>
        <v>0.34818141026223393</v>
      </c>
      <c r="H200" s="26">
        <f>BY_Demands_Drivers!$G$64*$M$40</f>
        <v>0.86058526735680907</v>
      </c>
      <c r="I200" s="26">
        <f>BY_Demands_Drivers!$H$64*$M$40</f>
        <v>7.285347400960096</v>
      </c>
      <c r="J200" s="26">
        <f>BY_Demands_Drivers!$I$64*$M$40</f>
        <v>2.4166853425297345</v>
      </c>
    </row>
    <row r="201" spans="3:10">
      <c r="C201" s="206" t="str">
        <f t="shared" si="8"/>
        <v>Demand</v>
      </c>
      <c r="D201">
        <f>$L$41</f>
        <v>2048</v>
      </c>
      <c r="E201" t="s">
        <v>3</v>
      </c>
      <c r="F201" t="str">
        <f t="shared" si="7"/>
        <v>IMDEM</v>
      </c>
      <c r="G201" s="26">
        <f>BY_Demands_Drivers!$F$64*$M$41</f>
        <v>0.34818141026223393</v>
      </c>
      <c r="H201" s="26">
        <f>BY_Demands_Drivers!$G$64*$M$41</f>
        <v>0.86058526735680907</v>
      </c>
      <c r="I201" s="26">
        <f>BY_Demands_Drivers!$H$64*$M$41</f>
        <v>7.285347400960096</v>
      </c>
      <c r="J201" s="26">
        <f>BY_Demands_Drivers!$I$64*$M$41</f>
        <v>2.4166853425297345</v>
      </c>
    </row>
    <row r="202" spans="3:10">
      <c r="C202" s="206" t="str">
        <f t="shared" si="8"/>
        <v>Demand</v>
      </c>
      <c r="D202">
        <f>$L$42</f>
        <v>2049</v>
      </c>
      <c r="E202" t="s">
        <v>3</v>
      </c>
      <c r="F202" t="str">
        <f t="shared" si="7"/>
        <v>IMDEM</v>
      </c>
      <c r="G202" s="26">
        <f>BY_Demands_Drivers!$F$64*$M$42</f>
        <v>0.34818141026223393</v>
      </c>
      <c r="H202" s="26">
        <f>BY_Demands_Drivers!$G$64*$M$42</f>
        <v>0.86058526735680907</v>
      </c>
      <c r="I202" s="26">
        <f>BY_Demands_Drivers!$H$64*$M$42</f>
        <v>7.285347400960096</v>
      </c>
      <c r="J202" s="26">
        <f>BY_Demands_Drivers!$I$64*$M$42</f>
        <v>2.4166853425297345</v>
      </c>
    </row>
    <row r="203" spans="3:10">
      <c r="C203" s="206" t="str">
        <f t="shared" si="8"/>
        <v>Demand</v>
      </c>
      <c r="D203" s="23">
        <f>$L$43</f>
        <v>2050</v>
      </c>
      <c r="E203" s="23" t="s">
        <v>3</v>
      </c>
      <c r="F203" s="23" t="str">
        <f t="shared" si="7"/>
        <v>IMDEM</v>
      </c>
      <c r="G203" s="44">
        <f>BY_Demands_Drivers!$F$64*$M$43</f>
        <v>0.34818141026223393</v>
      </c>
      <c r="H203" s="44">
        <f>BY_Demands_Drivers!$G$64*$M$43</f>
        <v>0.86058526735680907</v>
      </c>
      <c r="I203" s="44">
        <f>BY_Demands_Drivers!$H$64*$M$43</f>
        <v>7.285347400960096</v>
      </c>
      <c r="J203" s="44">
        <f>BY_Demands_Drivers!$I$64*$M$43</f>
        <v>2.4166853425297345</v>
      </c>
    </row>
    <row r="204" spans="3:10">
      <c r="C204" s="206" t="str">
        <f t="shared" si="8"/>
        <v>Demand</v>
      </c>
      <c r="D204">
        <f>$L$4</f>
        <v>2011</v>
      </c>
      <c r="E204" t="s">
        <v>3</v>
      </c>
      <c r="F204" t="str">
        <f>BY_Demands_Drivers!$J$65</f>
        <v>IMDTF</v>
      </c>
      <c r="G204" s="26">
        <f>BY_Demands_Drivers!$F$65*$M$4</f>
        <v>6.5843105033393898E-2</v>
      </c>
      <c r="H204" s="26">
        <f>BY_Demands_Drivers!$G$65*$M$4</f>
        <v>0.16274161824460806</v>
      </c>
      <c r="I204" s="26">
        <f>BY_Demands_Drivers!$H$65*$M$4</f>
        <v>1.3777010489011976</v>
      </c>
      <c r="J204" s="26">
        <f>BY_Demands_Drivers!$I$65*$M$4</f>
        <v>0.45700908248089767</v>
      </c>
    </row>
    <row r="205" spans="3:10">
      <c r="C205" s="206" t="str">
        <f t="shared" si="8"/>
        <v>Demand</v>
      </c>
      <c r="D205">
        <f>$L$5</f>
        <v>2012</v>
      </c>
      <c r="E205" t="s">
        <v>3</v>
      </c>
      <c r="F205" t="str">
        <f>$F$204</f>
        <v>IMDTF</v>
      </c>
      <c r="G205" s="26">
        <f>BY_Demands_Drivers!$F$65*$M$5</f>
        <v>6.413166458950989E-2</v>
      </c>
      <c r="H205" s="26">
        <f>BY_Demands_Drivers!$G$65*$M$5</f>
        <v>0.15851152327527615</v>
      </c>
      <c r="I205" s="26">
        <f>BY_Demands_Drivers!$H$65*$M$5</f>
        <v>1.3418908711540352</v>
      </c>
      <c r="J205" s="26">
        <f>BY_Demands_Drivers!$I$65*$M$5</f>
        <v>0.44513017995065629</v>
      </c>
    </row>
    <row r="206" spans="3:10">
      <c r="C206" s="206" t="str">
        <f t="shared" si="8"/>
        <v>Demand</v>
      </c>
      <c r="D206">
        <f>$L$6</f>
        <v>2013</v>
      </c>
      <c r="E206" t="s">
        <v>3</v>
      </c>
      <c r="F206" t="str">
        <f t="shared" ref="F206:F243" si="9">$F$204</f>
        <v>IMDTF</v>
      </c>
      <c r="G206" s="26">
        <f>BY_Demands_Drivers!$F$65*$M$6</f>
        <v>6.2420224145625883E-2</v>
      </c>
      <c r="H206" s="26">
        <f>BY_Demands_Drivers!$G$65*$M$6</f>
        <v>0.15428142830594418</v>
      </c>
      <c r="I206" s="26">
        <f>BY_Demands_Drivers!$H$65*$M$6</f>
        <v>1.3060806934068725</v>
      </c>
      <c r="J206" s="26">
        <f>BY_Demands_Drivers!$I$65*$M$6</f>
        <v>0.43325127742041492</v>
      </c>
    </row>
    <row r="207" spans="3:10">
      <c r="C207" s="206" t="str">
        <f t="shared" si="8"/>
        <v>Demand</v>
      </c>
      <c r="D207">
        <f>$L$7</f>
        <v>2014</v>
      </c>
      <c r="E207" t="s">
        <v>3</v>
      </c>
      <c r="F207" t="str">
        <f t="shared" si="9"/>
        <v>IMDTF</v>
      </c>
      <c r="G207" s="26">
        <f>BY_Demands_Drivers!$F$65*$M$7</f>
        <v>6.0708783701741882E-2</v>
      </c>
      <c r="H207" s="26">
        <f>BY_Demands_Drivers!$G$65*$M$7</f>
        <v>0.15005133333661227</v>
      </c>
      <c r="I207" s="26">
        <f>BY_Demands_Drivers!$H$65*$M$7</f>
        <v>1.2702705156597101</v>
      </c>
      <c r="J207" s="26">
        <f>BY_Demands_Drivers!$I$65*$M$7</f>
        <v>0.4213723748901736</v>
      </c>
    </row>
    <row r="208" spans="3:10">
      <c r="C208" s="206" t="str">
        <f t="shared" si="8"/>
        <v>Demand</v>
      </c>
      <c r="D208">
        <f>$L$8</f>
        <v>2015</v>
      </c>
      <c r="E208" t="s">
        <v>3</v>
      </c>
      <c r="F208" t="str">
        <f t="shared" si="9"/>
        <v>IMDTF</v>
      </c>
      <c r="G208" s="26">
        <f>BY_Demands_Drivers!$F$65*$M$8</f>
        <v>5.8997343257857875E-2</v>
      </c>
      <c r="H208" s="26">
        <f>BY_Demands_Drivers!$G$65*$M$8</f>
        <v>0.14582123836728034</v>
      </c>
      <c r="I208" s="26">
        <f>BY_Demands_Drivers!$H$65*$M$8</f>
        <v>1.2344603379125474</v>
      </c>
      <c r="J208" s="26">
        <f>BY_Demands_Drivers!$I$65*$M$8</f>
        <v>0.40949347235993222</v>
      </c>
    </row>
    <row r="209" spans="3:10">
      <c r="C209" s="206" t="str">
        <f t="shared" si="8"/>
        <v>Demand</v>
      </c>
      <c r="D209">
        <f>$L$9</f>
        <v>2016</v>
      </c>
      <c r="E209" t="s">
        <v>3</v>
      </c>
      <c r="F209" t="str">
        <f t="shared" si="9"/>
        <v>IMDTF</v>
      </c>
      <c r="G209" s="26">
        <f>BY_Demands_Drivers!$F$65*$M$9</f>
        <v>5.7285902813973867E-2</v>
      </c>
      <c r="H209" s="26">
        <f>BY_Demands_Drivers!$G$65*$M$9</f>
        <v>0.14159114339794843</v>
      </c>
      <c r="I209" s="26">
        <f>BY_Demands_Drivers!$H$65*$M$9</f>
        <v>1.1986501601653849</v>
      </c>
      <c r="J209" s="26">
        <f>BY_Demands_Drivers!$I$65*$M$9</f>
        <v>0.3976145698296909</v>
      </c>
    </row>
    <row r="210" spans="3:10">
      <c r="C210" s="206" t="str">
        <f t="shared" si="8"/>
        <v>Demand</v>
      </c>
      <c r="D210">
        <f>$L$10</f>
        <v>2017</v>
      </c>
      <c r="E210" t="s">
        <v>3</v>
      </c>
      <c r="F210" t="str">
        <f t="shared" si="9"/>
        <v>IMDTF</v>
      </c>
      <c r="G210" s="26">
        <f>BY_Demands_Drivers!$F$65*$M$10</f>
        <v>5.7399866811614395E-2</v>
      </c>
      <c r="H210" s="26">
        <f>BY_Demands_Drivers!$G$65*$M$10</f>
        <v>0.14187282339144563</v>
      </c>
      <c r="I210" s="26">
        <f>BY_Demands_Drivers!$H$65*$M$10</f>
        <v>1.2010347427121328</v>
      </c>
      <c r="J210" s="26">
        <f>BY_Demands_Drivers!$I$65*$M$10</f>
        <v>0.39840558024712391</v>
      </c>
    </row>
    <row r="211" spans="3:10">
      <c r="C211" s="206" t="str">
        <f t="shared" si="8"/>
        <v>Demand</v>
      </c>
      <c r="D211">
        <f>$L$11</f>
        <v>2018</v>
      </c>
      <c r="E211" t="s">
        <v>3</v>
      </c>
      <c r="F211" t="str">
        <f t="shared" si="9"/>
        <v>IMDTF</v>
      </c>
      <c r="G211" s="26">
        <f>BY_Demands_Drivers!$F$65*$M$11</f>
        <v>5.7513830809254929E-2</v>
      </c>
      <c r="H211" s="26">
        <f>BY_Demands_Drivers!$G$65*$M$11</f>
        <v>0.1421545033849429</v>
      </c>
      <c r="I211" s="26">
        <f>BY_Demands_Drivers!$H$65*$M$11</f>
        <v>1.2034193252588812</v>
      </c>
      <c r="J211" s="26">
        <f>BY_Demands_Drivers!$I$65*$M$11</f>
        <v>0.39919659066455704</v>
      </c>
    </row>
    <row r="212" spans="3:10">
      <c r="C212" s="206" t="str">
        <f t="shared" si="8"/>
        <v>Demand</v>
      </c>
      <c r="D212">
        <f>$L$12</f>
        <v>2019</v>
      </c>
      <c r="E212" t="s">
        <v>3</v>
      </c>
      <c r="F212" t="str">
        <f t="shared" si="9"/>
        <v>IMDTF</v>
      </c>
      <c r="G212" s="43">
        <f>BY_Demands_Drivers!$F$65*$M$12</f>
        <v>5.7627794806895463E-2</v>
      </c>
      <c r="H212" s="43">
        <f>BY_Demands_Drivers!$G$65*$M$12</f>
        <v>0.14243618337844013</v>
      </c>
      <c r="I212" s="43">
        <f>BY_Demands_Drivers!$H$65*$M$12</f>
        <v>1.2058039078056293</v>
      </c>
      <c r="J212" s="43">
        <f>BY_Demands_Drivers!$I$65*$M$12</f>
        <v>0.39998760108199011</v>
      </c>
    </row>
    <row r="213" spans="3:10">
      <c r="C213" s="206" t="str">
        <f t="shared" si="8"/>
        <v>Demand</v>
      </c>
      <c r="D213">
        <f>$L$13</f>
        <v>2020</v>
      </c>
      <c r="E213" t="s">
        <v>3</v>
      </c>
      <c r="F213" t="str">
        <f t="shared" si="9"/>
        <v>IMDTF</v>
      </c>
      <c r="G213" s="43">
        <f>BY_Demands_Drivers!$F$65*$M$13</f>
        <v>5.7741758804535991E-2</v>
      </c>
      <c r="H213" s="43">
        <f>BY_Demands_Drivers!$G$65*$M$13</f>
        <v>0.1427178633719374</v>
      </c>
      <c r="I213" s="43">
        <f>BY_Demands_Drivers!$H$65*$M$13</f>
        <v>1.2081884903523774</v>
      </c>
      <c r="J213" s="43">
        <f>BY_Demands_Drivers!$I$65*$M$13</f>
        <v>0.40077861149942318</v>
      </c>
    </row>
    <row r="214" spans="3:10">
      <c r="C214" s="206" t="str">
        <f t="shared" si="8"/>
        <v>Demand</v>
      </c>
      <c r="D214">
        <f>$L$14</f>
        <v>2021</v>
      </c>
      <c r="E214" t="s">
        <v>3</v>
      </c>
      <c r="F214" t="str">
        <f t="shared" si="9"/>
        <v>IMDTF</v>
      </c>
      <c r="G214" s="43">
        <f>BY_Demands_Drivers!$F$65*$M$14</f>
        <v>5.7741758804535991E-2</v>
      </c>
      <c r="H214" s="43">
        <f>BY_Demands_Drivers!$G$65*$M$14</f>
        <v>0.1427178633719374</v>
      </c>
      <c r="I214" s="43">
        <f>BY_Demands_Drivers!$H$65*$M$14</f>
        <v>1.2081884903523774</v>
      </c>
      <c r="J214" s="43">
        <f>BY_Demands_Drivers!$I$65*$M$14</f>
        <v>0.40077861149942318</v>
      </c>
    </row>
    <row r="215" spans="3:10">
      <c r="C215" s="206" t="str">
        <f t="shared" si="8"/>
        <v>Demand</v>
      </c>
      <c r="D215">
        <f>$L$15</f>
        <v>2022</v>
      </c>
      <c r="E215" t="s">
        <v>3</v>
      </c>
      <c r="F215" t="str">
        <f t="shared" si="9"/>
        <v>IMDTF</v>
      </c>
      <c r="G215" s="43">
        <f>BY_Demands_Drivers!$F$65*$M$15</f>
        <v>5.7741758804535991E-2</v>
      </c>
      <c r="H215" s="43">
        <f>BY_Demands_Drivers!$G$65*$M$15</f>
        <v>0.1427178633719374</v>
      </c>
      <c r="I215" s="43">
        <f>BY_Demands_Drivers!$H$65*$M$15</f>
        <v>1.2081884903523774</v>
      </c>
      <c r="J215" s="43">
        <f>BY_Demands_Drivers!$I$65*$M$15</f>
        <v>0.40077861149942318</v>
      </c>
    </row>
    <row r="216" spans="3:10">
      <c r="C216" s="206" t="str">
        <f t="shared" si="8"/>
        <v>Demand</v>
      </c>
      <c r="D216">
        <f>$L$16</f>
        <v>2023</v>
      </c>
      <c r="E216" t="s">
        <v>3</v>
      </c>
      <c r="F216" t="str">
        <f t="shared" si="9"/>
        <v>IMDTF</v>
      </c>
      <c r="G216" s="43">
        <f>BY_Demands_Drivers!$F$65*$M$16</f>
        <v>5.7741758804535991E-2</v>
      </c>
      <c r="H216" s="43">
        <f>BY_Demands_Drivers!$G$65*$M$16</f>
        <v>0.1427178633719374</v>
      </c>
      <c r="I216" s="43">
        <f>BY_Demands_Drivers!$H$65*$M$16</f>
        <v>1.2081884903523774</v>
      </c>
      <c r="J216" s="43">
        <f>BY_Demands_Drivers!$I$65*$M$16</f>
        <v>0.40077861149942318</v>
      </c>
    </row>
    <row r="217" spans="3:10">
      <c r="C217" s="206" t="str">
        <f t="shared" si="8"/>
        <v>Demand</v>
      </c>
      <c r="D217">
        <f>$L$17</f>
        <v>2024</v>
      </c>
      <c r="E217" t="s">
        <v>3</v>
      </c>
      <c r="F217" t="str">
        <f t="shared" si="9"/>
        <v>IMDTF</v>
      </c>
      <c r="G217" s="26">
        <f>BY_Demands_Drivers!$F$65*$M$17</f>
        <v>5.7741758804535991E-2</v>
      </c>
      <c r="H217" s="26">
        <f>BY_Demands_Drivers!$G$65*$M$17</f>
        <v>0.1427178633719374</v>
      </c>
      <c r="I217" s="26">
        <f>BY_Demands_Drivers!$H$65*$M$17</f>
        <v>1.2081884903523774</v>
      </c>
      <c r="J217" s="26">
        <f>BY_Demands_Drivers!$I$65*$M$17</f>
        <v>0.40077861149942318</v>
      </c>
    </row>
    <row r="218" spans="3:10">
      <c r="C218" s="206" t="str">
        <f t="shared" si="8"/>
        <v>Demand</v>
      </c>
      <c r="D218">
        <f>$L$18</f>
        <v>2025</v>
      </c>
      <c r="E218" t="s">
        <v>3</v>
      </c>
      <c r="F218" t="str">
        <f t="shared" si="9"/>
        <v>IMDTF</v>
      </c>
      <c r="G218" s="26">
        <f>BY_Demands_Drivers!$F$65*$M$18</f>
        <v>5.7741758804535991E-2</v>
      </c>
      <c r="H218" s="26">
        <f>BY_Demands_Drivers!$G$65*$M$18</f>
        <v>0.1427178633719374</v>
      </c>
      <c r="I218" s="26">
        <f>BY_Demands_Drivers!$H$65*$M$18</f>
        <v>1.2081884903523774</v>
      </c>
      <c r="J218" s="26">
        <f>BY_Demands_Drivers!$I$65*$M$18</f>
        <v>0.40077861149942318</v>
      </c>
    </row>
    <row r="219" spans="3:10">
      <c r="C219" s="206" t="str">
        <f t="shared" si="8"/>
        <v>Demand</v>
      </c>
      <c r="D219">
        <f>$L$19</f>
        <v>2026</v>
      </c>
      <c r="E219" t="s">
        <v>3</v>
      </c>
      <c r="F219" t="str">
        <f t="shared" si="9"/>
        <v>IMDTF</v>
      </c>
      <c r="G219" s="26">
        <f>BY_Demands_Drivers!$F$65*$M$19</f>
        <v>5.7741758804535991E-2</v>
      </c>
      <c r="H219" s="26">
        <f>BY_Demands_Drivers!$G$65*$M$19</f>
        <v>0.1427178633719374</v>
      </c>
      <c r="I219" s="26">
        <f>BY_Demands_Drivers!$H$65*$M$19</f>
        <v>1.2081884903523774</v>
      </c>
      <c r="J219" s="26">
        <f>BY_Demands_Drivers!$I$65*$M$19</f>
        <v>0.40077861149942318</v>
      </c>
    </row>
    <row r="220" spans="3:10">
      <c r="C220" s="206" t="str">
        <f t="shared" si="8"/>
        <v>Demand</v>
      </c>
      <c r="D220">
        <f>$L$20</f>
        <v>2027</v>
      </c>
      <c r="E220" t="s">
        <v>3</v>
      </c>
      <c r="F220" t="str">
        <f t="shared" si="9"/>
        <v>IMDTF</v>
      </c>
      <c r="G220" s="26">
        <f>BY_Demands_Drivers!$F$65*$M$20</f>
        <v>5.7741758804535991E-2</v>
      </c>
      <c r="H220" s="26">
        <f>BY_Demands_Drivers!$G$65*$M$20</f>
        <v>0.1427178633719374</v>
      </c>
      <c r="I220" s="26">
        <f>BY_Demands_Drivers!$H$65*$M$20</f>
        <v>1.2081884903523774</v>
      </c>
      <c r="J220" s="26">
        <f>BY_Demands_Drivers!$I$65*$M$20</f>
        <v>0.40077861149942318</v>
      </c>
    </row>
    <row r="221" spans="3:10">
      <c r="C221" s="206" t="str">
        <f t="shared" si="8"/>
        <v>Demand</v>
      </c>
      <c r="D221">
        <f>$L$21</f>
        <v>2028</v>
      </c>
      <c r="E221" t="s">
        <v>3</v>
      </c>
      <c r="F221" t="str">
        <f t="shared" si="9"/>
        <v>IMDTF</v>
      </c>
      <c r="G221" s="26">
        <f>BY_Demands_Drivers!$F$65*$M$21</f>
        <v>5.7741758804535991E-2</v>
      </c>
      <c r="H221" s="26">
        <f>BY_Demands_Drivers!$G$65*$M$21</f>
        <v>0.1427178633719374</v>
      </c>
      <c r="I221" s="26">
        <f>BY_Demands_Drivers!$H$65*$M$21</f>
        <v>1.2081884903523774</v>
      </c>
      <c r="J221" s="26">
        <f>BY_Demands_Drivers!$I$65*$M$21</f>
        <v>0.40077861149942318</v>
      </c>
    </row>
    <row r="222" spans="3:10">
      <c r="C222" s="206" t="str">
        <f t="shared" si="8"/>
        <v>Demand</v>
      </c>
      <c r="D222">
        <f>$L$22</f>
        <v>2029</v>
      </c>
      <c r="E222" t="s">
        <v>3</v>
      </c>
      <c r="F222" t="str">
        <f t="shared" si="9"/>
        <v>IMDTF</v>
      </c>
      <c r="G222" s="26">
        <f>BY_Demands_Drivers!$F$65*$M$22</f>
        <v>5.7741758804535991E-2</v>
      </c>
      <c r="H222" s="26">
        <f>BY_Demands_Drivers!$G$65*$M$22</f>
        <v>0.1427178633719374</v>
      </c>
      <c r="I222" s="26">
        <f>BY_Demands_Drivers!$H$65*$M$22</f>
        <v>1.2081884903523774</v>
      </c>
      <c r="J222" s="26">
        <f>BY_Demands_Drivers!$I$65*$M$22</f>
        <v>0.40077861149942318</v>
      </c>
    </row>
    <row r="223" spans="3:10">
      <c r="C223" s="206" t="str">
        <f t="shared" si="8"/>
        <v>Demand</v>
      </c>
      <c r="D223">
        <f>$L$23</f>
        <v>2030</v>
      </c>
      <c r="E223" t="s">
        <v>3</v>
      </c>
      <c r="F223" t="str">
        <f t="shared" si="9"/>
        <v>IMDTF</v>
      </c>
      <c r="G223" s="26">
        <f>BY_Demands_Drivers!$F$65*$M$23</f>
        <v>5.7741758804535991E-2</v>
      </c>
      <c r="H223" s="26">
        <f>BY_Demands_Drivers!$G$65*$M$23</f>
        <v>0.1427178633719374</v>
      </c>
      <c r="I223" s="26">
        <f>BY_Demands_Drivers!$H$65*$M$23</f>
        <v>1.2081884903523774</v>
      </c>
      <c r="J223" s="26">
        <f>BY_Demands_Drivers!$I$65*$M$23</f>
        <v>0.40077861149942318</v>
      </c>
    </row>
    <row r="224" spans="3:10">
      <c r="C224" s="206" t="str">
        <f t="shared" si="8"/>
        <v>Demand</v>
      </c>
      <c r="D224">
        <f>$L$24</f>
        <v>2031</v>
      </c>
      <c r="E224" t="s">
        <v>3</v>
      </c>
      <c r="F224" t="str">
        <f t="shared" si="9"/>
        <v>IMDTF</v>
      </c>
      <c r="G224" s="26">
        <f>BY_Demands_Drivers!$F$65*$M$24</f>
        <v>5.7589806807681949E-2</v>
      </c>
      <c r="H224" s="26">
        <f>BY_Demands_Drivers!$G$65*$M$24</f>
        <v>0.14234229004727439</v>
      </c>
      <c r="I224" s="26">
        <f>BY_Demands_Drivers!$H$65*$M$24</f>
        <v>1.2050090469567132</v>
      </c>
      <c r="J224" s="26">
        <f>BY_Demands_Drivers!$I$65*$M$24</f>
        <v>0.39972393094284575</v>
      </c>
    </row>
    <row r="225" spans="3:10">
      <c r="C225" s="206" t="str">
        <f t="shared" si="8"/>
        <v>Demand</v>
      </c>
      <c r="D225">
        <f>$L$25</f>
        <v>2032</v>
      </c>
      <c r="E225" t="s">
        <v>3</v>
      </c>
      <c r="F225" t="str">
        <f t="shared" si="9"/>
        <v>IMDTF</v>
      </c>
      <c r="G225" s="26">
        <f>BY_Demands_Drivers!$F$65*$M$25</f>
        <v>5.7437854810827908E-2</v>
      </c>
      <c r="H225" s="26">
        <f>BY_Demands_Drivers!$G$65*$M$25</f>
        <v>0.14196671672261141</v>
      </c>
      <c r="I225" s="26">
        <f>BY_Demands_Drivers!$H$65*$M$25</f>
        <v>1.2018296035610492</v>
      </c>
      <c r="J225" s="26">
        <f>BY_Demands_Drivers!$I$65*$M$25</f>
        <v>0.39866925038626833</v>
      </c>
    </row>
    <row r="226" spans="3:10">
      <c r="C226" s="206" t="str">
        <f t="shared" si="8"/>
        <v>Demand</v>
      </c>
      <c r="D226">
        <f>$L$26</f>
        <v>2033</v>
      </c>
      <c r="E226" t="s">
        <v>3</v>
      </c>
      <c r="F226" t="str">
        <f t="shared" si="9"/>
        <v>IMDTF</v>
      </c>
      <c r="G226" s="26">
        <f>BY_Demands_Drivers!$F$65*$M$26</f>
        <v>5.728590281397386E-2</v>
      </c>
      <c r="H226" s="26">
        <f>BY_Demands_Drivers!$G$65*$M$26</f>
        <v>0.1415911433979484</v>
      </c>
      <c r="I226" s="26">
        <f>BY_Demands_Drivers!$H$65*$M$26</f>
        <v>1.1986501601653847</v>
      </c>
      <c r="J226" s="26">
        <f>BY_Demands_Drivers!$I$65*$M$26</f>
        <v>0.39761456982969084</v>
      </c>
    </row>
    <row r="227" spans="3:10">
      <c r="C227" s="206" t="str">
        <f t="shared" si="8"/>
        <v>Demand</v>
      </c>
      <c r="D227">
        <f>$L$27</f>
        <v>2034</v>
      </c>
      <c r="E227" t="s">
        <v>3</v>
      </c>
      <c r="F227" t="str">
        <f t="shared" si="9"/>
        <v>IMDTF</v>
      </c>
      <c r="G227" s="26">
        <f>BY_Demands_Drivers!$F$65*$M$27</f>
        <v>5.7133950817119819E-2</v>
      </c>
      <c r="H227" s="26">
        <f>BY_Demands_Drivers!$G$65*$M$27</f>
        <v>0.14121557007328539</v>
      </c>
      <c r="I227" s="26">
        <f>BY_Demands_Drivers!$H$65*$M$27</f>
        <v>1.1954707167697207</v>
      </c>
      <c r="J227" s="26">
        <f>BY_Demands_Drivers!$I$65*$M$27</f>
        <v>0.39655988927311342</v>
      </c>
    </row>
    <row r="228" spans="3:10">
      <c r="C228" s="206" t="str">
        <f t="shared" si="8"/>
        <v>Demand</v>
      </c>
      <c r="D228">
        <f>$L$28</f>
        <v>2035</v>
      </c>
      <c r="E228" t="s">
        <v>3</v>
      </c>
      <c r="F228" t="str">
        <f t="shared" si="9"/>
        <v>IMDTF</v>
      </c>
      <c r="G228" s="26">
        <f>BY_Demands_Drivers!$F$65*$M$28</f>
        <v>5.6981998820265778E-2</v>
      </c>
      <c r="H228" s="26">
        <f>BY_Demands_Drivers!$G$65*$M$28</f>
        <v>0.14083999674862241</v>
      </c>
      <c r="I228" s="26">
        <f>BY_Demands_Drivers!$H$65*$M$28</f>
        <v>1.1922912733740565</v>
      </c>
      <c r="J228" s="26">
        <f>BY_Demands_Drivers!$I$65*$M$28</f>
        <v>0.39550520871653599</v>
      </c>
    </row>
    <row r="229" spans="3:10">
      <c r="C229" s="206" t="str">
        <f t="shared" si="8"/>
        <v>Demand</v>
      </c>
      <c r="D229">
        <f>$L$29</f>
        <v>2036</v>
      </c>
      <c r="E229" t="s">
        <v>3</v>
      </c>
      <c r="F229" t="str">
        <f t="shared" si="9"/>
        <v>IMDTF</v>
      </c>
      <c r="G229" s="26">
        <f>BY_Demands_Drivers!$F$65*$M$29</f>
        <v>5.6981998820265778E-2</v>
      </c>
      <c r="H229" s="26">
        <f>BY_Demands_Drivers!$G$65*$M$29</f>
        <v>0.14083999674862241</v>
      </c>
      <c r="I229" s="26">
        <f>BY_Demands_Drivers!$H$65*$M$29</f>
        <v>1.1922912733740565</v>
      </c>
      <c r="J229" s="26">
        <f>BY_Demands_Drivers!$I$65*$M$29</f>
        <v>0.39550520871653599</v>
      </c>
    </row>
    <row r="230" spans="3:10">
      <c r="C230" s="206" t="str">
        <f t="shared" si="8"/>
        <v>Demand</v>
      </c>
      <c r="D230">
        <f>$L$30</f>
        <v>2037</v>
      </c>
      <c r="E230" t="s">
        <v>3</v>
      </c>
      <c r="F230" t="str">
        <f t="shared" si="9"/>
        <v>IMDTF</v>
      </c>
      <c r="G230" s="26">
        <f>BY_Demands_Drivers!$F$65*$M$30</f>
        <v>5.6981998820265778E-2</v>
      </c>
      <c r="H230" s="26">
        <f>BY_Demands_Drivers!$G$65*$M$30</f>
        <v>0.14083999674862241</v>
      </c>
      <c r="I230" s="26">
        <f>BY_Demands_Drivers!$H$65*$M$30</f>
        <v>1.1922912733740565</v>
      </c>
      <c r="J230" s="26">
        <f>BY_Demands_Drivers!$I$65*$M$30</f>
        <v>0.39550520871653599</v>
      </c>
    </row>
    <row r="231" spans="3:10">
      <c r="C231" s="206" t="str">
        <f t="shared" si="8"/>
        <v>Demand</v>
      </c>
      <c r="D231">
        <f>$L$31</f>
        <v>2038</v>
      </c>
      <c r="E231" t="s">
        <v>3</v>
      </c>
      <c r="F231" t="str">
        <f t="shared" si="9"/>
        <v>IMDTF</v>
      </c>
      <c r="G231" s="26">
        <f>BY_Demands_Drivers!$F$65*$M$31</f>
        <v>5.6981998820265778E-2</v>
      </c>
      <c r="H231" s="26">
        <f>BY_Demands_Drivers!$G$65*$M$31</f>
        <v>0.14083999674862241</v>
      </c>
      <c r="I231" s="26">
        <f>BY_Demands_Drivers!$H$65*$M$31</f>
        <v>1.1922912733740565</v>
      </c>
      <c r="J231" s="26">
        <f>BY_Demands_Drivers!$I$65*$M$31</f>
        <v>0.39550520871653599</v>
      </c>
    </row>
    <row r="232" spans="3:10">
      <c r="C232" s="206" t="str">
        <f t="shared" si="8"/>
        <v>Demand</v>
      </c>
      <c r="D232">
        <f>$L$32</f>
        <v>2039</v>
      </c>
      <c r="E232" t="s">
        <v>3</v>
      </c>
      <c r="F232" t="str">
        <f t="shared" si="9"/>
        <v>IMDTF</v>
      </c>
      <c r="G232" s="26">
        <f>BY_Demands_Drivers!$F$65*$M$32</f>
        <v>5.6981998820265778E-2</v>
      </c>
      <c r="H232" s="26">
        <f>BY_Demands_Drivers!$G$65*$M$32</f>
        <v>0.14083999674862241</v>
      </c>
      <c r="I232" s="26">
        <f>BY_Demands_Drivers!$H$65*$M$32</f>
        <v>1.1922912733740565</v>
      </c>
      <c r="J232" s="26">
        <f>BY_Demands_Drivers!$I$65*$M$32</f>
        <v>0.39550520871653599</v>
      </c>
    </row>
    <row r="233" spans="3:10">
      <c r="C233" s="206" t="str">
        <f t="shared" si="8"/>
        <v>Demand</v>
      </c>
      <c r="D233">
        <f>$L$33</f>
        <v>2040</v>
      </c>
      <c r="E233" t="s">
        <v>3</v>
      </c>
      <c r="F233" t="str">
        <f t="shared" si="9"/>
        <v>IMDTF</v>
      </c>
      <c r="G233" s="26">
        <f>BY_Demands_Drivers!$F$65*$M$33</f>
        <v>5.6981998820265778E-2</v>
      </c>
      <c r="H233" s="26">
        <f>BY_Demands_Drivers!$G$65*$M$33</f>
        <v>0.14083999674862241</v>
      </c>
      <c r="I233" s="26">
        <f>BY_Demands_Drivers!$H$65*$M$33</f>
        <v>1.1922912733740565</v>
      </c>
      <c r="J233" s="26">
        <f>BY_Demands_Drivers!$I$65*$M$33</f>
        <v>0.39550520871653599</v>
      </c>
    </row>
    <row r="234" spans="3:10">
      <c r="C234" s="206" t="str">
        <f t="shared" si="8"/>
        <v>Demand</v>
      </c>
      <c r="D234">
        <f>$L$34</f>
        <v>2041</v>
      </c>
      <c r="E234" t="s">
        <v>3</v>
      </c>
      <c r="F234" t="str">
        <f t="shared" si="9"/>
        <v>IMDTF</v>
      </c>
      <c r="G234" s="26">
        <f>BY_Demands_Drivers!$F$65*$M$34</f>
        <v>5.6981998820265778E-2</v>
      </c>
      <c r="H234" s="26">
        <f>BY_Demands_Drivers!$G$65*$M$34</f>
        <v>0.14083999674862241</v>
      </c>
      <c r="I234" s="26">
        <f>BY_Demands_Drivers!$H$65*$M$34</f>
        <v>1.1922912733740565</v>
      </c>
      <c r="J234" s="26">
        <f>BY_Demands_Drivers!$I$65*$M$34</f>
        <v>0.39550520871653599</v>
      </c>
    </row>
    <row r="235" spans="3:10">
      <c r="C235" s="206" t="str">
        <f t="shared" si="8"/>
        <v>Demand</v>
      </c>
      <c r="D235">
        <f>$L$35</f>
        <v>2042</v>
      </c>
      <c r="E235" t="s">
        <v>3</v>
      </c>
      <c r="F235" t="str">
        <f t="shared" si="9"/>
        <v>IMDTF</v>
      </c>
      <c r="G235" s="26">
        <f>BY_Demands_Drivers!$F$65*$M$35</f>
        <v>5.6981998820265778E-2</v>
      </c>
      <c r="H235" s="26">
        <f>BY_Demands_Drivers!$G$65*$M$35</f>
        <v>0.14083999674862241</v>
      </c>
      <c r="I235" s="26">
        <f>BY_Demands_Drivers!$H$65*$M$35</f>
        <v>1.1922912733740565</v>
      </c>
      <c r="J235" s="26">
        <f>BY_Demands_Drivers!$I$65*$M$35</f>
        <v>0.39550520871653599</v>
      </c>
    </row>
    <row r="236" spans="3:10">
      <c r="C236" s="206" t="str">
        <f t="shared" si="8"/>
        <v>Demand</v>
      </c>
      <c r="D236">
        <f>$L$36</f>
        <v>2043</v>
      </c>
      <c r="E236" t="s">
        <v>3</v>
      </c>
      <c r="F236" t="str">
        <f t="shared" si="9"/>
        <v>IMDTF</v>
      </c>
      <c r="G236" s="26">
        <f>BY_Demands_Drivers!$F$65*$M$36</f>
        <v>5.6981998820265778E-2</v>
      </c>
      <c r="H236" s="26">
        <f>BY_Demands_Drivers!$G$65*$M$36</f>
        <v>0.14083999674862241</v>
      </c>
      <c r="I236" s="26">
        <f>BY_Demands_Drivers!$H$65*$M$36</f>
        <v>1.1922912733740565</v>
      </c>
      <c r="J236" s="26">
        <f>BY_Demands_Drivers!$I$65*$M$36</f>
        <v>0.39550520871653599</v>
      </c>
    </row>
    <row r="237" spans="3:10">
      <c r="C237" s="206" t="str">
        <f t="shared" si="8"/>
        <v>Demand</v>
      </c>
      <c r="D237">
        <f>$L$37</f>
        <v>2044</v>
      </c>
      <c r="E237" t="s">
        <v>3</v>
      </c>
      <c r="F237" t="str">
        <f t="shared" si="9"/>
        <v>IMDTF</v>
      </c>
      <c r="G237" s="26">
        <f>BY_Demands_Drivers!$F$65*$M$37</f>
        <v>5.6981998820265778E-2</v>
      </c>
      <c r="H237" s="26">
        <f>BY_Demands_Drivers!$G$65*$M$37</f>
        <v>0.14083999674862241</v>
      </c>
      <c r="I237" s="26">
        <f>BY_Demands_Drivers!$H$65*$M$37</f>
        <v>1.1922912733740565</v>
      </c>
      <c r="J237" s="26">
        <f>BY_Demands_Drivers!$I$65*$M$37</f>
        <v>0.39550520871653599</v>
      </c>
    </row>
    <row r="238" spans="3:10">
      <c r="C238" s="206" t="str">
        <f t="shared" si="8"/>
        <v>Demand</v>
      </c>
      <c r="D238">
        <f>$L$38</f>
        <v>2045</v>
      </c>
      <c r="E238" t="s">
        <v>3</v>
      </c>
      <c r="F238" t="str">
        <f t="shared" si="9"/>
        <v>IMDTF</v>
      </c>
      <c r="G238" s="26">
        <f>BY_Demands_Drivers!$F$65*$M$38</f>
        <v>5.6981998820265778E-2</v>
      </c>
      <c r="H238" s="26">
        <f>BY_Demands_Drivers!$G$65*$M$38</f>
        <v>0.14083999674862241</v>
      </c>
      <c r="I238" s="26">
        <f>BY_Demands_Drivers!$H$65*$M$38</f>
        <v>1.1922912733740565</v>
      </c>
      <c r="J238" s="26">
        <f>BY_Demands_Drivers!$I$65*$M$38</f>
        <v>0.39550520871653599</v>
      </c>
    </row>
    <row r="239" spans="3:10">
      <c r="C239" s="206" t="str">
        <f t="shared" si="8"/>
        <v>Demand</v>
      </c>
      <c r="D239">
        <f>$L$39</f>
        <v>2046</v>
      </c>
      <c r="E239" t="s">
        <v>3</v>
      </c>
      <c r="F239" t="str">
        <f t="shared" si="9"/>
        <v>IMDTF</v>
      </c>
      <c r="G239" s="26">
        <f>BY_Demands_Drivers!$F$65*$M$39</f>
        <v>5.6981998820265778E-2</v>
      </c>
      <c r="H239" s="26">
        <f>BY_Demands_Drivers!$G$65*$M$39</f>
        <v>0.14083999674862241</v>
      </c>
      <c r="I239" s="26">
        <f>BY_Demands_Drivers!$H$65*$M$39</f>
        <v>1.1922912733740565</v>
      </c>
      <c r="J239" s="26">
        <f>BY_Demands_Drivers!$I$65*$M$39</f>
        <v>0.39550520871653599</v>
      </c>
    </row>
    <row r="240" spans="3:10">
      <c r="C240" s="206" t="str">
        <f t="shared" si="8"/>
        <v>Demand</v>
      </c>
      <c r="D240">
        <f>$L$40</f>
        <v>2047</v>
      </c>
      <c r="E240" t="s">
        <v>3</v>
      </c>
      <c r="F240" t="str">
        <f t="shared" si="9"/>
        <v>IMDTF</v>
      </c>
      <c r="G240" s="26">
        <f>BY_Demands_Drivers!$F$65*$M$40</f>
        <v>5.6981998820265778E-2</v>
      </c>
      <c r="H240" s="26">
        <f>BY_Demands_Drivers!$G$65*$M$40</f>
        <v>0.14083999674862241</v>
      </c>
      <c r="I240" s="26">
        <f>BY_Demands_Drivers!$H$65*$M$40</f>
        <v>1.1922912733740565</v>
      </c>
      <c r="J240" s="26">
        <f>BY_Demands_Drivers!$I$65*$M$40</f>
        <v>0.39550520871653599</v>
      </c>
    </row>
    <row r="241" spans="3:10">
      <c r="C241" s="206" t="str">
        <f t="shared" si="8"/>
        <v>Demand</v>
      </c>
      <c r="D241">
        <f>$L$41</f>
        <v>2048</v>
      </c>
      <c r="E241" t="s">
        <v>3</v>
      </c>
      <c r="F241" t="str">
        <f t="shared" si="9"/>
        <v>IMDTF</v>
      </c>
      <c r="G241" s="26">
        <f>BY_Demands_Drivers!$F$65*$M$41</f>
        <v>5.6981998820265778E-2</v>
      </c>
      <c r="H241" s="26">
        <f>BY_Demands_Drivers!$G$65*$M$41</f>
        <v>0.14083999674862241</v>
      </c>
      <c r="I241" s="26">
        <f>BY_Demands_Drivers!$H$65*$M$41</f>
        <v>1.1922912733740565</v>
      </c>
      <c r="J241" s="26">
        <f>BY_Demands_Drivers!$I$65*$M$41</f>
        <v>0.39550520871653599</v>
      </c>
    </row>
    <row r="242" spans="3:10">
      <c r="C242" s="206" t="str">
        <f t="shared" si="8"/>
        <v>Demand</v>
      </c>
      <c r="D242">
        <f>$L$42</f>
        <v>2049</v>
      </c>
      <c r="E242" t="s">
        <v>3</v>
      </c>
      <c r="F242" t="str">
        <f t="shared" si="9"/>
        <v>IMDTF</v>
      </c>
      <c r="G242" s="26">
        <f>BY_Demands_Drivers!$F$65*$M$42</f>
        <v>5.6981998820265778E-2</v>
      </c>
      <c r="H242" s="26">
        <f>BY_Demands_Drivers!$G$65*$M$42</f>
        <v>0.14083999674862241</v>
      </c>
      <c r="I242" s="26">
        <f>BY_Demands_Drivers!$H$65*$M$42</f>
        <v>1.1922912733740565</v>
      </c>
      <c r="J242" s="26">
        <f>BY_Demands_Drivers!$I$65*$M$42</f>
        <v>0.39550520871653599</v>
      </c>
    </row>
    <row r="243" spans="3:10">
      <c r="C243" s="206" t="str">
        <f t="shared" si="8"/>
        <v>Demand</v>
      </c>
      <c r="D243" s="23">
        <f>$L$43</f>
        <v>2050</v>
      </c>
      <c r="E243" s="23" t="s">
        <v>3</v>
      </c>
      <c r="F243" t="str">
        <f t="shared" si="9"/>
        <v>IMDTF</v>
      </c>
      <c r="G243" s="44">
        <f>BY_Demands_Drivers!$F$65*$M$43</f>
        <v>5.6981998820265778E-2</v>
      </c>
      <c r="H243" s="44">
        <f>BY_Demands_Drivers!$G$65*$M$43</f>
        <v>0.14083999674862241</v>
      </c>
      <c r="I243" s="44">
        <f>BY_Demands_Drivers!$H$65*$M$43</f>
        <v>1.1922912733740565</v>
      </c>
      <c r="J243" s="44">
        <f>BY_Demands_Drivers!$I$65*$M$43</f>
        <v>0.39550520871653599</v>
      </c>
    </row>
    <row r="244" spans="3:10">
      <c r="C244" s="206" t="str">
        <f t="shared" si="8"/>
        <v>Demand</v>
      </c>
      <c r="D244">
        <f>$L$4</f>
        <v>2011</v>
      </c>
      <c r="E244" t="s">
        <v>3</v>
      </c>
      <c r="F244" s="25" t="str">
        <f>BY_Demands_Drivers!$J$66</f>
        <v>IMDFL</v>
      </c>
      <c r="G244" s="26">
        <f>BY_Demands_Drivers!$F$66*$M$4</f>
        <v>6.1470634326857036E-3</v>
      </c>
      <c r="H244" s="26">
        <f>BY_Demands_Drivers!$G$66*$M$4</f>
        <v>1.5193436730849136E-2</v>
      </c>
      <c r="I244" s="26">
        <f>BY_Demands_Drivers!$H$66*$M$4</f>
        <v>0.12862114772045061</v>
      </c>
      <c r="J244" s="26">
        <f>BY_Demands_Drivers!$I$66*$M$4</f>
        <v>4.2666028856002222E-2</v>
      </c>
    </row>
    <row r="245" spans="3:10">
      <c r="C245" s="206" t="str">
        <f t="shared" si="8"/>
        <v>Demand</v>
      </c>
      <c r="D245">
        <f>$L$5</f>
        <v>2012</v>
      </c>
      <c r="E245" t="s">
        <v>3</v>
      </c>
      <c r="F245" s="24" t="str">
        <f>$F$244</f>
        <v>IMDFL</v>
      </c>
      <c r="G245" s="26">
        <f>BY_Demands_Drivers!$F$66*$M$5</f>
        <v>5.9872846226723684E-3</v>
      </c>
      <c r="H245" s="26">
        <f>BY_Demands_Drivers!$G$66*$M$5</f>
        <v>1.4798518203091672E-2</v>
      </c>
      <c r="I245" s="26">
        <f>BY_Demands_Drivers!$H$66*$M$5</f>
        <v>0.12527793609584822</v>
      </c>
      <c r="J245" s="26">
        <f>BY_Demands_Drivers!$I$66*$M$5</f>
        <v>4.1557023329500238E-2</v>
      </c>
    </row>
    <row r="246" spans="3:10">
      <c r="C246" s="206" t="str">
        <f t="shared" si="8"/>
        <v>Demand</v>
      </c>
      <c r="D246">
        <f>$L$6</f>
        <v>2013</v>
      </c>
      <c r="E246" t="s">
        <v>3</v>
      </c>
      <c r="F246" s="24" t="str">
        <f t="shared" ref="F246:F283" si="10">$F$244</f>
        <v>IMDFL</v>
      </c>
      <c r="G246" s="26">
        <f>BY_Demands_Drivers!$F$66*$M$6</f>
        <v>5.8275058126590314E-3</v>
      </c>
      <c r="H246" s="26">
        <f>BY_Demands_Drivers!$G$66*$M$6</f>
        <v>1.4403599675334207E-2</v>
      </c>
      <c r="I246" s="26">
        <f>BY_Demands_Drivers!$H$66*$M$6</f>
        <v>0.12193472447124583</v>
      </c>
      <c r="J246" s="26">
        <f>BY_Demands_Drivers!$I$66*$M$6</f>
        <v>4.0448017802998254E-2</v>
      </c>
    </row>
    <row r="247" spans="3:10">
      <c r="C247" s="206" t="str">
        <f t="shared" si="8"/>
        <v>Demand</v>
      </c>
      <c r="D247">
        <f>$L$7</f>
        <v>2014</v>
      </c>
      <c r="E247" t="s">
        <v>3</v>
      </c>
      <c r="F247" s="24" t="str">
        <f t="shared" si="10"/>
        <v>IMDFL</v>
      </c>
      <c r="G247" s="26">
        <f>BY_Demands_Drivers!$F$66*$M$7</f>
        <v>5.6677270026456962E-3</v>
      </c>
      <c r="H247" s="26">
        <f>BY_Demands_Drivers!$G$66*$M$7</f>
        <v>1.4008681147576743E-2</v>
      </c>
      <c r="I247" s="26">
        <f>BY_Demands_Drivers!$H$66*$M$7</f>
        <v>0.11859151284664345</v>
      </c>
      <c r="J247" s="26">
        <f>BY_Demands_Drivers!$I$66*$M$7</f>
        <v>3.933901227649627E-2</v>
      </c>
    </row>
    <row r="248" spans="3:10">
      <c r="C248" s="206" t="str">
        <f t="shared" si="8"/>
        <v>Demand</v>
      </c>
      <c r="D248">
        <f>$L$8</f>
        <v>2015</v>
      </c>
      <c r="E248" t="s">
        <v>3</v>
      </c>
      <c r="F248" s="24" t="str">
        <f t="shared" si="10"/>
        <v>IMDFL</v>
      </c>
      <c r="G248" s="26">
        <f>BY_Demands_Drivers!$F$66*$M$8</f>
        <v>5.5079481926323601E-3</v>
      </c>
      <c r="H248" s="26">
        <f>BY_Demands_Drivers!$G$66*$M$8</f>
        <v>1.3613762619819277E-2</v>
      </c>
      <c r="I248" s="26">
        <f>BY_Demands_Drivers!$H$66*$M$8</f>
        <v>0.11524830122204106</v>
      </c>
      <c r="J248" s="26">
        <f>BY_Demands_Drivers!$I$66*$M$8</f>
        <v>3.8230006749994293E-2</v>
      </c>
    </row>
    <row r="249" spans="3:10">
      <c r="C249" s="206" t="str">
        <f t="shared" si="8"/>
        <v>Demand</v>
      </c>
      <c r="D249">
        <f>$L$9</f>
        <v>2016</v>
      </c>
      <c r="E249" t="s">
        <v>3</v>
      </c>
      <c r="F249" s="24" t="str">
        <f t="shared" si="10"/>
        <v>IMDFL</v>
      </c>
      <c r="G249" s="26">
        <f>BY_Demands_Drivers!$F$66*$M$9</f>
        <v>5.3481693826190248E-3</v>
      </c>
      <c r="H249" s="26">
        <f>BY_Demands_Drivers!$G$66*$M$9</f>
        <v>1.3218844092061813E-2</v>
      </c>
      <c r="I249" s="26">
        <f>BY_Demands_Drivers!$H$66*$M$9</f>
        <v>0.11190508959743868</v>
      </c>
      <c r="J249" s="26">
        <f>BY_Demands_Drivers!$I$66*$M$9</f>
        <v>3.7121001223492316E-2</v>
      </c>
    </row>
    <row r="250" spans="3:10">
      <c r="C250" s="206" t="str">
        <f t="shared" si="8"/>
        <v>Demand</v>
      </c>
      <c r="D250">
        <f>$L$10</f>
        <v>2017</v>
      </c>
      <c r="E250" t="s">
        <v>3</v>
      </c>
      <c r="F250" s="24" t="str">
        <f t="shared" si="10"/>
        <v>IMDFL</v>
      </c>
      <c r="G250" s="26">
        <f>BY_Demands_Drivers!$F$66*$M$10</f>
        <v>5.3588089768815284E-3</v>
      </c>
      <c r="H250" s="26">
        <f>BY_Demands_Drivers!$G$66*$M$10</f>
        <v>1.3245141527258222E-2</v>
      </c>
      <c r="I250" s="26">
        <f>BY_Demands_Drivers!$H$66*$M$10</f>
        <v>0.112127712454728</v>
      </c>
      <c r="J250" s="26">
        <f>BY_Demands_Drivers!$I$66*$M$10</f>
        <v>3.7194849369162383E-2</v>
      </c>
    </row>
    <row r="251" spans="3:10">
      <c r="C251" s="206" t="str">
        <f t="shared" si="8"/>
        <v>Demand</v>
      </c>
      <c r="D251">
        <f>$L$11</f>
        <v>2018</v>
      </c>
      <c r="E251" t="s">
        <v>3</v>
      </c>
      <c r="F251" s="24" t="str">
        <f t="shared" si="10"/>
        <v>IMDFL</v>
      </c>
      <c r="G251" s="26">
        <f>BY_Demands_Drivers!$F$66*$M$11</f>
        <v>5.3694485711440337E-3</v>
      </c>
      <c r="H251" s="26">
        <f>BY_Demands_Drivers!$G$66*$M$11</f>
        <v>1.3271438962454633E-2</v>
      </c>
      <c r="I251" s="26">
        <f>BY_Demands_Drivers!$H$66*$M$11</f>
        <v>0.11235033531201735</v>
      </c>
      <c r="J251" s="26">
        <f>BY_Demands_Drivers!$I$66*$M$11</f>
        <v>3.7268697514832465E-2</v>
      </c>
    </row>
    <row r="252" spans="3:10">
      <c r="C252" s="206" t="str">
        <f t="shared" si="8"/>
        <v>Demand</v>
      </c>
      <c r="D252">
        <f>$L$12</f>
        <v>2019</v>
      </c>
      <c r="E252" t="s">
        <v>3</v>
      </c>
      <c r="F252" s="24" t="str">
        <f t="shared" si="10"/>
        <v>IMDFL</v>
      </c>
      <c r="G252" s="43">
        <f>BY_Demands_Drivers!$F$66*$M$12</f>
        <v>5.3800881654065382E-3</v>
      </c>
      <c r="H252" s="43">
        <f>BY_Demands_Drivers!$G$66*$M$12</f>
        <v>1.3297736397651042E-2</v>
      </c>
      <c r="I252" s="43">
        <f>BY_Demands_Drivers!$H$66*$M$12</f>
        <v>0.11257295816930668</v>
      </c>
      <c r="J252" s="43">
        <f>BY_Demands_Drivers!$I$66*$M$12</f>
        <v>3.7342545660502546E-2</v>
      </c>
    </row>
    <row r="253" spans="3:10">
      <c r="C253" s="206" t="str">
        <f t="shared" si="8"/>
        <v>Demand</v>
      </c>
      <c r="D253">
        <f>$L$13</f>
        <v>2020</v>
      </c>
      <c r="E253" t="s">
        <v>3</v>
      </c>
      <c r="F253" s="24" t="str">
        <f t="shared" si="10"/>
        <v>IMDFL</v>
      </c>
      <c r="G253" s="43">
        <f>BY_Demands_Drivers!$F$66*$M$13</f>
        <v>5.3907277596690426E-3</v>
      </c>
      <c r="H253" s="43">
        <f>BY_Demands_Drivers!$G$66*$M$13</f>
        <v>1.3324033832847451E-2</v>
      </c>
      <c r="I253" s="43">
        <f>BY_Demands_Drivers!$H$66*$M$13</f>
        <v>0.11279558102659601</v>
      </c>
      <c r="J253" s="43">
        <f>BY_Demands_Drivers!$I$66*$M$13</f>
        <v>3.7416393806172621E-2</v>
      </c>
    </row>
    <row r="254" spans="3:10">
      <c r="C254" s="206" t="str">
        <f t="shared" si="8"/>
        <v>Demand</v>
      </c>
      <c r="D254">
        <f>$L$14</f>
        <v>2021</v>
      </c>
      <c r="E254" t="s">
        <v>3</v>
      </c>
      <c r="F254" s="24" t="str">
        <f t="shared" si="10"/>
        <v>IMDFL</v>
      </c>
      <c r="G254" s="43">
        <f>BY_Demands_Drivers!$F$66*$M$14</f>
        <v>5.3907277596690426E-3</v>
      </c>
      <c r="H254" s="43">
        <f>BY_Demands_Drivers!$G$66*$M$14</f>
        <v>1.3324033832847451E-2</v>
      </c>
      <c r="I254" s="43">
        <f>BY_Demands_Drivers!$H$66*$M$14</f>
        <v>0.11279558102659601</v>
      </c>
      <c r="J254" s="43">
        <f>BY_Demands_Drivers!$I$66*$M$14</f>
        <v>3.7416393806172621E-2</v>
      </c>
    </row>
    <row r="255" spans="3:10">
      <c r="C255" s="206" t="str">
        <f t="shared" si="8"/>
        <v>Demand</v>
      </c>
      <c r="D255">
        <f>$L$15</f>
        <v>2022</v>
      </c>
      <c r="E255" t="s">
        <v>3</v>
      </c>
      <c r="F255" s="24" t="str">
        <f t="shared" si="10"/>
        <v>IMDFL</v>
      </c>
      <c r="G255" s="43">
        <f>BY_Demands_Drivers!$F$66*$M$15</f>
        <v>5.3907277596690426E-3</v>
      </c>
      <c r="H255" s="43">
        <f>BY_Demands_Drivers!$G$66*$M$15</f>
        <v>1.3324033832847451E-2</v>
      </c>
      <c r="I255" s="43">
        <f>BY_Demands_Drivers!$H$66*$M$15</f>
        <v>0.11279558102659601</v>
      </c>
      <c r="J255" s="43">
        <f>BY_Demands_Drivers!$I$66*$M$15</f>
        <v>3.7416393806172621E-2</v>
      </c>
    </row>
    <row r="256" spans="3:10">
      <c r="C256" s="206" t="str">
        <f t="shared" si="8"/>
        <v>Demand</v>
      </c>
      <c r="D256">
        <f>$L$16</f>
        <v>2023</v>
      </c>
      <c r="E256" t="s">
        <v>3</v>
      </c>
      <c r="F256" s="24" t="str">
        <f t="shared" si="10"/>
        <v>IMDFL</v>
      </c>
      <c r="G256" s="43">
        <f>BY_Demands_Drivers!$F$66*$M$16</f>
        <v>5.3907277596690426E-3</v>
      </c>
      <c r="H256" s="43">
        <f>BY_Demands_Drivers!$G$66*$M$16</f>
        <v>1.3324033832847451E-2</v>
      </c>
      <c r="I256" s="43">
        <f>BY_Demands_Drivers!$H$66*$M$16</f>
        <v>0.11279558102659601</v>
      </c>
      <c r="J256" s="43">
        <f>BY_Demands_Drivers!$I$66*$M$16</f>
        <v>3.7416393806172621E-2</v>
      </c>
    </row>
    <row r="257" spans="3:10">
      <c r="C257" s="206" t="str">
        <f t="shared" si="8"/>
        <v>Demand</v>
      </c>
      <c r="D257">
        <f>$L$17</f>
        <v>2024</v>
      </c>
      <c r="E257" t="s">
        <v>3</v>
      </c>
      <c r="F257" s="24" t="str">
        <f t="shared" si="10"/>
        <v>IMDFL</v>
      </c>
      <c r="G257" s="26">
        <f>BY_Demands_Drivers!$F$66*$M$17</f>
        <v>5.3907277596690426E-3</v>
      </c>
      <c r="H257" s="26">
        <f>BY_Demands_Drivers!$G$66*$M$17</f>
        <v>1.3324033832847451E-2</v>
      </c>
      <c r="I257" s="26">
        <f>BY_Demands_Drivers!$H$66*$M$17</f>
        <v>0.11279558102659601</v>
      </c>
      <c r="J257" s="26">
        <f>BY_Demands_Drivers!$I$66*$M$17</f>
        <v>3.7416393806172621E-2</v>
      </c>
    </row>
    <row r="258" spans="3:10">
      <c r="C258" s="206" t="str">
        <f t="shared" si="8"/>
        <v>Demand</v>
      </c>
      <c r="D258">
        <f>$L$18</f>
        <v>2025</v>
      </c>
      <c r="E258" t="s">
        <v>3</v>
      </c>
      <c r="F258" s="24" t="str">
        <f t="shared" si="10"/>
        <v>IMDFL</v>
      </c>
      <c r="G258" s="26">
        <f>BY_Demands_Drivers!$F$66*$M$18</f>
        <v>5.3907277596690426E-3</v>
      </c>
      <c r="H258" s="26">
        <f>BY_Demands_Drivers!$G$66*$M$18</f>
        <v>1.3324033832847451E-2</v>
      </c>
      <c r="I258" s="26">
        <f>BY_Demands_Drivers!$H$66*$M$18</f>
        <v>0.11279558102659601</v>
      </c>
      <c r="J258" s="26">
        <f>BY_Demands_Drivers!$I$66*$M$18</f>
        <v>3.7416393806172621E-2</v>
      </c>
    </row>
    <row r="259" spans="3:10">
      <c r="C259" s="206" t="str">
        <f t="shared" si="8"/>
        <v>Demand</v>
      </c>
      <c r="D259">
        <f>$L$19</f>
        <v>2026</v>
      </c>
      <c r="E259" t="s">
        <v>3</v>
      </c>
      <c r="F259" s="24" t="str">
        <f t="shared" si="10"/>
        <v>IMDFL</v>
      </c>
      <c r="G259" s="26">
        <f>BY_Demands_Drivers!$F$66*$M$19</f>
        <v>5.3907277596690426E-3</v>
      </c>
      <c r="H259" s="26">
        <f>BY_Demands_Drivers!$G$66*$M$19</f>
        <v>1.3324033832847451E-2</v>
      </c>
      <c r="I259" s="26">
        <f>BY_Demands_Drivers!$H$66*$M$19</f>
        <v>0.11279558102659601</v>
      </c>
      <c r="J259" s="26">
        <f>BY_Demands_Drivers!$I$66*$M$19</f>
        <v>3.7416393806172621E-2</v>
      </c>
    </row>
    <row r="260" spans="3:10">
      <c r="C260" s="206" t="str">
        <f t="shared" si="8"/>
        <v>Demand</v>
      </c>
      <c r="D260">
        <f>$L$20</f>
        <v>2027</v>
      </c>
      <c r="E260" t="s">
        <v>3</v>
      </c>
      <c r="F260" s="24" t="str">
        <f t="shared" si="10"/>
        <v>IMDFL</v>
      </c>
      <c r="G260" s="26">
        <f>BY_Demands_Drivers!$F$66*$M$20</f>
        <v>5.3907277596690426E-3</v>
      </c>
      <c r="H260" s="26">
        <f>BY_Demands_Drivers!$G$66*$M$20</f>
        <v>1.3324033832847451E-2</v>
      </c>
      <c r="I260" s="26">
        <f>BY_Demands_Drivers!$H$66*$M$20</f>
        <v>0.11279558102659601</v>
      </c>
      <c r="J260" s="26">
        <f>BY_Demands_Drivers!$I$66*$M$20</f>
        <v>3.7416393806172621E-2</v>
      </c>
    </row>
    <row r="261" spans="3:10">
      <c r="C261" s="206" t="str">
        <f t="shared" ref="C261:C283" si="11">IF(SUM(G261:J261)&gt;0,"Demand","\I:")</f>
        <v>Demand</v>
      </c>
      <c r="D261">
        <f>$L$21</f>
        <v>2028</v>
      </c>
      <c r="E261" t="s">
        <v>3</v>
      </c>
      <c r="F261" s="24" t="str">
        <f t="shared" si="10"/>
        <v>IMDFL</v>
      </c>
      <c r="G261" s="26">
        <f>BY_Demands_Drivers!$F$66*$M$21</f>
        <v>5.3907277596690426E-3</v>
      </c>
      <c r="H261" s="26">
        <f>BY_Demands_Drivers!$G$66*$M$21</f>
        <v>1.3324033832847451E-2</v>
      </c>
      <c r="I261" s="26">
        <f>BY_Demands_Drivers!$H$66*$M$21</f>
        <v>0.11279558102659601</v>
      </c>
      <c r="J261" s="26">
        <f>BY_Demands_Drivers!$I$66*$M$21</f>
        <v>3.7416393806172621E-2</v>
      </c>
    </row>
    <row r="262" spans="3:10">
      <c r="C262" s="206" t="str">
        <f t="shared" si="11"/>
        <v>Demand</v>
      </c>
      <c r="D262">
        <f>$L$22</f>
        <v>2029</v>
      </c>
      <c r="E262" t="s">
        <v>3</v>
      </c>
      <c r="F262" s="24" t="str">
        <f t="shared" si="10"/>
        <v>IMDFL</v>
      </c>
      <c r="G262" s="26">
        <f>BY_Demands_Drivers!$F$66*$M$22</f>
        <v>5.3907277596690426E-3</v>
      </c>
      <c r="H262" s="26">
        <f>BY_Demands_Drivers!$G$66*$M$22</f>
        <v>1.3324033832847451E-2</v>
      </c>
      <c r="I262" s="26">
        <f>BY_Demands_Drivers!$H$66*$M$22</f>
        <v>0.11279558102659601</v>
      </c>
      <c r="J262" s="26">
        <f>BY_Demands_Drivers!$I$66*$M$22</f>
        <v>3.7416393806172621E-2</v>
      </c>
    </row>
    <row r="263" spans="3:10">
      <c r="C263" s="206" t="str">
        <f t="shared" si="11"/>
        <v>Demand</v>
      </c>
      <c r="D263">
        <f>$L$23</f>
        <v>2030</v>
      </c>
      <c r="E263" t="s">
        <v>3</v>
      </c>
      <c r="F263" s="24" t="str">
        <f t="shared" si="10"/>
        <v>IMDFL</v>
      </c>
      <c r="G263" s="26">
        <f>BY_Demands_Drivers!$F$66*$M$23</f>
        <v>5.3907277596690426E-3</v>
      </c>
      <c r="H263" s="26">
        <f>BY_Demands_Drivers!$G$66*$M$23</f>
        <v>1.3324033832847451E-2</v>
      </c>
      <c r="I263" s="26">
        <f>BY_Demands_Drivers!$H$66*$M$23</f>
        <v>0.11279558102659601</v>
      </c>
      <c r="J263" s="26">
        <f>BY_Demands_Drivers!$I$66*$M$23</f>
        <v>3.7416393806172621E-2</v>
      </c>
    </row>
    <row r="264" spans="3:10">
      <c r="C264" s="206" t="str">
        <f t="shared" si="11"/>
        <v>Demand</v>
      </c>
      <c r="D264">
        <f>$L$24</f>
        <v>2031</v>
      </c>
      <c r="E264" t="s">
        <v>3</v>
      </c>
      <c r="F264" s="24" t="str">
        <f t="shared" si="10"/>
        <v>IMDFL</v>
      </c>
      <c r="G264" s="26">
        <f>BY_Demands_Drivers!$F$66*$M$24</f>
        <v>5.3765416339857037E-3</v>
      </c>
      <c r="H264" s="26">
        <f>BY_Demands_Drivers!$G$66*$M$24</f>
        <v>1.3288970585918906E-2</v>
      </c>
      <c r="I264" s="26">
        <f>BY_Demands_Drivers!$H$66*$M$24</f>
        <v>0.11249875055021023</v>
      </c>
      <c r="J264" s="26">
        <f>BY_Demands_Drivers!$I$66*$M$24</f>
        <v>3.7317929611945855E-2</v>
      </c>
    </row>
    <row r="265" spans="3:10">
      <c r="C265" s="206" t="str">
        <f t="shared" si="11"/>
        <v>Demand</v>
      </c>
      <c r="D265">
        <f>$L$25</f>
        <v>2032</v>
      </c>
      <c r="E265" t="s">
        <v>3</v>
      </c>
      <c r="F265" s="24" t="str">
        <f t="shared" si="10"/>
        <v>IMDFL</v>
      </c>
      <c r="G265" s="26">
        <f>BY_Demands_Drivers!$F$66*$M$25</f>
        <v>5.3623555083023638E-3</v>
      </c>
      <c r="H265" s="26">
        <f>BY_Demands_Drivers!$G$66*$M$25</f>
        <v>1.3253907338990359E-2</v>
      </c>
      <c r="I265" s="26">
        <f>BY_Demands_Drivers!$H$66*$M$25</f>
        <v>0.11220192007382446</v>
      </c>
      <c r="J265" s="26">
        <f>BY_Demands_Drivers!$I$66*$M$25</f>
        <v>3.7219465417719082E-2</v>
      </c>
    </row>
    <row r="266" spans="3:10">
      <c r="C266" s="206" t="str">
        <f t="shared" si="11"/>
        <v>Demand</v>
      </c>
      <c r="D266">
        <f>$L$26</f>
        <v>2033</v>
      </c>
      <c r="E266" t="s">
        <v>3</v>
      </c>
      <c r="F266" s="24" t="str">
        <f t="shared" si="10"/>
        <v>IMDFL</v>
      </c>
      <c r="G266" s="26">
        <f>BY_Demands_Drivers!$F$66*$M$26</f>
        <v>5.348169382619024E-3</v>
      </c>
      <c r="H266" s="26">
        <f>BY_Demands_Drivers!$G$66*$M$26</f>
        <v>1.3218844092061812E-2</v>
      </c>
      <c r="I266" s="26">
        <f>BY_Demands_Drivers!$H$66*$M$26</f>
        <v>0.11190508959743867</v>
      </c>
      <c r="J266" s="26">
        <f>BY_Demands_Drivers!$I$66*$M$26</f>
        <v>3.7121001223492309E-2</v>
      </c>
    </row>
    <row r="267" spans="3:10">
      <c r="C267" s="206" t="str">
        <f t="shared" si="11"/>
        <v>Demand</v>
      </c>
      <c r="D267">
        <f>$L$27</f>
        <v>2034</v>
      </c>
      <c r="E267" t="s">
        <v>3</v>
      </c>
      <c r="F267" s="24" t="str">
        <f t="shared" si="10"/>
        <v>IMDFL</v>
      </c>
      <c r="G267" s="26">
        <f>BY_Demands_Drivers!$F$66*$M$27</f>
        <v>5.3339832569356841E-3</v>
      </c>
      <c r="H267" s="26">
        <f>BY_Demands_Drivers!$G$66*$M$27</f>
        <v>1.3183780845133266E-2</v>
      </c>
      <c r="I267" s="26">
        <f>BY_Demands_Drivers!$H$66*$M$27</f>
        <v>0.11160825912105289</v>
      </c>
      <c r="J267" s="26">
        <f>BY_Demands_Drivers!$I$66*$M$27</f>
        <v>3.7022537029265536E-2</v>
      </c>
    </row>
    <row r="268" spans="3:10">
      <c r="C268" s="206" t="str">
        <f t="shared" si="11"/>
        <v>Demand</v>
      </c>
      <c r="D268">
        <f>$L$28</f>
        <v>2035</v>
      </c>
      <c r="E268" t="s">
        <v>3</v>
      </c>
      <c r="F268" s="24" t="str">
        <f t="shared" si="10"/>
        <v>IMDFL</v>
      </c>
      <c r="G268" s="26">
        <f>BY_Demands_Drivers!$F$66*$M$28</f>
        <v>5.3197971312523452E-3</v>
      </c>
      <c r="H268" s="26">
        <f>BY_Demands_Drivers!$G$66*$M$28</f>
        <v>1.3148717598204721E-2</v>
      </c>
      <c r="I268" s="26">
        <f>BY_Demands_Drivers!$H$66*$M$28</f>
        <v>0.11131142864466712</v>
      </c>
      <c r="J268" s="26">
        <f>BY_Demands_Drivers!$I$66*$M$28</f>
        <v>3.692407283503877E-2</v>
      </c>
    </row>
    <row r="269" spans="3:10">
      <c r="C269" s="206" t="str">
        <f t="shared" si="11"/>
        <v>Demand</v>
      </c>
      <c r="D269">
        <f>$L$29</f>
        <v>2036</v>
      </c>
      <c r="E269" t="s">
        <v>3</v>
      </c>
      <c r="F269" s="24" t="str">
        <f t="shared" si="10"/>
        <v>IMDFL</v>
      </c>
      <c r="G269" s="26">
        <f>BY_Demands_Drivers!$F$66*$M$29</f>
        <v>5.3197971312523452E-3</v>
      </c>
      <c r="H269" s="26">
        <f>BY_Demands_Drivers!$G$66*$M$29</f>
        <v>1.3148717598204721E-2</v>
      </c>
      <c r="I269" s="26">
        <f>BY_Demands_Drivers!$H$66*$M$29</f>
        <v>0.11131142864466712</v>
      </c>
      <c r="J269" s="26">
        <f>BY_Demands_Drivers!$I$66*$M$29</f>
        <v>3.692407283503877E-2</v>
      </c>
    </row>
    <row r="270" spans="3:10">
      <c r="C270" s="206" t="str">
        <f t="shared" si="11"/>
        <v>Demand</v>
      </c>
      <c r="D270">
        <f>$L$30</f>
        <v>2037</v>
      </c>
      <c r="E270" t="s">
        <v>3</v>
      </c>
      <c r="F270" s="24" t="str">
        <f t="shared" si="10"/>
        <v>IMDFL</v>
      </c>
      <c r="G270" s="26">
        <f>BY_Demands_Drivers!$F$66*$M$30</f>
        <v>5.3197971312523452E-3</v>
      </c>
      <c r="H270" s="26">
        <f>BY_Demands_Drivers!$G$66*$M$30</f>
        <v>1.3148717598204721E-2</v>
      </c>
      <c r="I270" s="26">
        <f>BY_Demands_Drivers!$H$66*$M$30</f>
        <v>0.11131142864466712</v>
      </c>
      <c r="J270" s="26">
        <f>BY_Demands_Drivers!$I$66*$M$30</f>
        <v>3.692407283503877E-2</v>
      </c>
    </row>
    <row r="271" spans="3:10">
      <c r="C271" s="206" t="str">
        <f t="shared" si="11"/>
        <v>Demand</v>
      </c>
      <c r="D271">
        <f>$L$31</f>
        <v>2038</v>
      </c>
      <c r="E271" t="s">
        <v>3</v>
      </c>
      <c r="F271" s="24" t="str">
        <f t="shared" si="10"/>
        <v>IMDFL</v>
      </c>
      <c r="G271" s="26">
        <f>BY_Demands_Drivers!$F$66*$M$31</f>
        <v>5.3197971312523452E-3</v>
      </c>
      <c r="H271" s="26">
        <f>BY_Demands_Drivers!$G$66*$M$31</f>
        <v>1.3148717598204721E-2</v>
      </c>
      <c r="I271" s="26">
        <f>BY_Demands_Drivers!$H$66*$M$31</f>
        <v>0.11131142864466712</v>
      </c>
      <c r="J271" s="26">
        <f>BY_Demands_Drivers!$I$66*$M$31</f>
        <v>3.692407283503877E-2</v>
      </c>
    </row>
    <row r="272" spans="3:10">
      <c r="C272" s="206" t="str">
        <f t="shared" si="11"/>
        <v>Demand</v>
      </c>
      <c r="D272">
        <f>$L$32</f>
        <v>2039</v>
      </c>
      <c r="E272" t="s">
        <v>3</v>
      </c>
      <c r="F272" s="24" t="str">
        <f t="shared" si="10"/>
        <v>IMDFL</v>
      </c>
      <c r="G272" s="26">
        <f>BY_Demands_Drivers!$F$66*$M$32</f>
        <v>5.3197971312523452E-3</v>
      </c>
      <c r="H272" s="26">
        <f>BY_Demands_Drivers!$G$66*$M$32</f>
        <v>1.3148717598204721E-2</v>
      </c>
      <c r="I272" s="26">
        <f>BY_Demands_Drivers!$H$66*$M$32</f>
        <v>0.11131142864466712</v>
      </c>
      <c r="J272" s="26">
        <f>BY_Demands_Drivers!$I$66*$M$32</f>
        <v>3.692407283503877E-2</v>
      </c>
    </row>
    <row r="273" spans="3:10">
      <c r="C273" s="206" t="str">
        <f t="shared" si="11"/>
        <v>Demand</v>
      </c>
      <c r="D273">
        <f>$L$33</f>
        <v>2040</v>
      </c>
      <c r="E273" t="s">
        <v>3</v>
      </c>
      <c r="F273" s="24" t="str">
        <f t="shared" si="10"/>
        <v>IMDFL</v>
      </c>
      <c r="G273" s="26">
        <f>BY_Demands_Drivers!$F$66*$M$33</f>
        <v>5.3197971312523452E-3</v>
      </c>
      <c r="H273" s="26">
        <f>BY_Demands_Drivers!$G$66*$M$33</f>
        <v>1.3148717598204721E-2</v>
      </c>
      <c r="I273" s="26">
        <f>BY_Demands_Drivers!$H$66*$M$33</f>
        <v>0.11131142864466712</v>
      </c>
      <c r="J273" s="26">
        <f>BY_Demands_Drivers!$I$66*$M$33</f>
        <v>3.692407283503877E-2</v>
      </c>
    </row>
    <row r="274" spans="3:10">
      <c r="C274" s="206" t="str">
        <f t="shared" si="11"/>
        <v>Demand</v>
      </c>
      <c r="D274">
        <f>$L$34</f>
        <v>2041</v>
      </c>
      <c r="E274" t="s">
        <v>3</v>
      </c>
      <c r="F274" s="24" t="str">
        <f t="shared" si="10"/>
        <v>IMDFL</v>
      </c>
      <c r="G274" s="26">
        <f>BY_Demands_Drivers!$F$66*$M$34</f>
        <v>5.3197971312523452E-3</v>
      </c>
      <c r="H274" s="26">
        <f>BY_Demands_Drivers!$G$66*$M$34</f>
        <v>1.3148717598204721E-2</v>
      </c>
      <c r="I274" s="26">
        <f>BY_Demands_Drivers!$H$66*$M$34</f>
        <v>0.11131142864466712</v>
      </c>
      <c r="J274" s="26">
        <f>BY_Demands_Drivers!$I$66*$M$34</f>
        <v>3.692407283503877E-2</v>
      </c>
    </row>
    <row r="275" spans="3:10">
      <c r="C275" s="206" t="str">
        <f t="shared" si="11"/>
        <v>Demand</v>
      </c>
      <c r="D275">
        <f>$L$35</f>
        <v>2042</v>
      </c>
      <c r="E275" t="s">
        <v>3</v>
      </c>
      <c r="F275" s="24" t="str">
        <f t="shared" si="10"/>
        <v>IMDFL</v>
      </c>
      <c r="G275" s="26">
        <f>BY_Demands_Drivers!$F$66*$M$35</f>
        <v>5.3197971312523452E-3</v>
      </c>
      <c r="H275" s="26">
        <f>BY_Demands_Drivers!$G$66*$M$35</f>
        <v>1.3148717598204721E-2</v>
      </c>
      <c r="I275" s="26">
        <f>BY_Demands_Drivers!$H$66*$M$35</f>
        <v>0.11131142864466712</v>
      </c>
      <c r="J275" s="26">
        <f>BY_Demands_Drivers!$I$66*$M$35</f>
        <v>3.692407283503877E-2</v>
      </c>
    </row>
    <row r="276" spans="3:10">
      <c r="C276" s="206" t="str">
        <f t="shared" si="11"/>
        <v>Demand</v>
      </c>
      <c r="D276">
        <f>$L$36</f>
        <v>2043</v>
      </c>
      <c r="E276" t="s">
        <v>3</v>
      </c>
      <c r="F276" s="24" t="str">
        <f t="shared" si="10"/>
        <v>IMDFL</v>
      </c>
      <c r="G276" s="26">
        <f>BY_Demands_Drivers!$F$66*$M$36</f>
        <v>5.3197971312523452E-3</v>
      </c>
      <c r="H276" s="26">
        <f>BY_Demands_Drivers!$G$66*$M$36</f>
        <v>1.3148717598204721E-2</v>
      </c>
      <c r="I276" s="26">
        <f>BY_Demands_Drivers!$H$66*$M$36</f>
        <v>0.11131142864466712</v>
      </c>
      <c r="J276" s="26">
        <f>BY_Demands_Drivers!$I$66*$M$36</f>
        <v>3.692407283503877E-2</v>
      </c>
    </row>
    <row r="277" spans="3:10">
      <c r="C277" s="206" t="str">
        <f t="shared" si="11"/>
        <v>Demand</v>
      </c>
      <c r="D277">
        <f>$L$37</f>
        <v>2044</v>
      </c>
      <c r="E277" t="s">
        <v>3</v>
      </c>
      <c r="F277" s="24" t="str">
        <f t="shared" si="10"/>
        <v>IMDFL</v>
      </c>
      <c r="G277" s="26">
        <f>BY_Demands_Drivers!$F$66*$M$37</f>
        <v>5.3197971312523452E-3</v>
      </c>
      <c r="H277" s="26">
        <f>BY_Demands_Drivers!$G$66*$M$37</f>
        <v>1.3148717598204721E-2</v>
      </c>
      <c r="I277" s="26">
        <f>BY_Demands_Drivers!$H$66*$M$37</f>
        <v>0.11131142864466712</v>
      </c>
      <c r="J277" s="26">
        <f>BY_Demands_Drivers!$I$66*$M$37</f>
        <v>3.692407283503877E-2</v>
      </c>
    </row>
    <row r="278" spans="3:10">
      <c r="C278" s="206" t="str">
        <f t="shared" si="11"/>
        <v>Demand</v>
      </c>
      <c r="D278">
        <f>$L$38</f>
        <v>2045</v>
      </c>
      <c r="E278" t="s">
        <v>3</v>
      </c>
      <c r="F278" s="24" t="str">
        <f t="shared" si="10"/>
        <v>IMDFL</v>
      </c>
      <c r="G278" s="26">
        <f>BY_Demands_Drivers!$F$66*$M$38</f>
        <v>5.3197971312523452E-3</v>
      </c>
      <c r="H278" s="26">
        <f>BY_Demands_Drivers!$G$66*$M$38</f>
        <v>1.3148717598204721E-2</v>
      </c>
      <c r="I278" s="26">
        <f>BY_Demands_Drivers!$H$66*$M$38</f>
        <v>0.11131142864466712</v>
      </c>
      <c r="J278" s="26">
        <f>BY_Demands_Drivers!$I$66*$M$38</f>
        <v>3.692407283503877E-2</v>
      </c>
    </row>
    <row r="279" spans="3:10">
      <c r="C279" s="206" t="str">
        <f t="shared" si="11"/>
        <v>Demand</v>
      </c>
      <c r="D279">
        <f>$L$39</f>
        <v>2046</v>
      </c>
      <c r="E279" t="s">
        <v>3</v>
      </c>
      <c r="F279" s="24" t="str">
        <f t="shared" si="10"/>
        <v>IMDFL</v>
      </c>
      <c r="G279" s="26">
        <f>BY_Demands_Drivers!$F$66*$M$39</f>
        <v>5.3197971312523452E-3</v>
      </c>
      <c r="H279" s="26">
        <f>BY_Demands_Drivers!$G$66*$M$39</f>
        <v>1.3148717598204721E-2</v>
      </c>
      <c r="I279" s="26">
        <f>BY_Demands_Drivers!$H$66*$M$39</f>
        <v>0.11131142864466712</v>
      </c>
      <c r="J279" s="26">
        <f>BY_Demands_Drivers!$I$66*$M$39</f>
        <v>3.692407283503877E-2</v>
      </c>
    </row>
    <row r="280" spans="3:10">
      <c r="C280" s="206" t="str">
        <f t="shared" si="11"/>
        <v>Demand</v>
      </c>
      <c r="D280">
        <f>$L$40</f>
        <v>2047</v>
      </c>
      <c r="E280" t="s">
        <v>3</v>
      </c>
      <c r="F280" s="24" t="str">
        <f t="shared" si="10"/>
        <v>IMDFL</v>
      </c>
      <c r="G280" s="26">
        <f>BY_Demands_Drivers!$F$66*$M$40</f>
        <v>5.3197971312523452E-3</v>
      </c>
      <c r="H280" s="26">
        <f>BY_Demands_Drivers!$G$66*$M$40</f>
        <v>1.3148717598204721E-2</v>
      </c>
      <c r="I280" s="26">
        <f>BY_Demands_Drivers!$H$66*$M$40</f>
        <v>0.11131142864466712</v>
      </c>
      <c r="J280" s="26">
        <f>BY_Demands_Drivers!$I$66*$M$40</f>
        <v>3.692407283503877E-2</v>
      </c>
    </row>
    <row r="281" spans="3:10">
      <c r="C281" s="206" t="str">
        <f t="shared" si="11"/>
        <v>Demand</v>
      </c>
      <c r="D281">
        <f>$L$41</f>
        <v>2048</v>
      </c>
      <c r="E281" t="s">
        <v>3</v>
      </c>
      <c r="F281" s="24" t="str">
        <f t="shared" si="10"/>
        <v>IMDFL</v>
      </c>
      <c r="G281" s="26">
        <f>BY_Demands_Drivers!$F$66*$M$41</f>
        <v>5.3197971312523452E-3</v>
      </c>
      <c r="H281" s="26">
        <f>BY_Demands_Drivers!$G$66*$M$41</f>
        <v>1.3148717598204721E-2</v>
      </c>
      <c r="I281" s="26">
        <f>BY_Demands_Drivers!$H$66*$M$41</f>
        <v>0.11131142864466712</v>
      </c>
      <c r="J281" s="26">
        <f>BY_Demands_Drivers!$I$66*$M$41</f>
        <v>3.692407283503877E-2</v>
      </c>
    </row>
    <row r="282" spans="3:10">
      <c r="C282" s="206" t="str">
        <f t="shared" si="11"/>
        <v>Demand</v>
      </c>
      <c r="D282">
        <f>$L$42</f>
        <v>2049</v>
      </c>
      <c r="E282" t="s">
        <v>3</v>
      </c>
      <c r="F282" s="24" t="str">
        <f t="shared" si="10"/>
        <v>IMDFL</v>
      </c>
      <c r="G282" s="26">
        <f>BY_Demands_Drivers!$F$66*$M$42</f>
        <v>5.3197971312523452E-3</v>
      </c>
      <c r="H282" s="26">
        <f>BY_Demands_Drivers!$G$66*$M$42</f>
        <v>1.3148717598204721E-2</v>
      </c>
      <c r="I282" s="26">
        <f>BY_Demands_Drivers!$H$66*$M$42</f>
        <v>0.11131142864466712</v>
      </c>
      <c r="J282" s="26">
        <f>BY_Demands_Drivers!$I$66*$M$42</f>
        <v>3.692407283503877E-2</v>
      </c>
    </row>
    <row r="283" spans="3:10">
      <c r="C283" s="206" t="str">
        <f t="shared" si="11"/>
        <v>Demand</v>
      </c>
      <c r="D283" s="23">
        <f>$L$43</f>
        <v>2050</v>
      </c>
      <c r="E283" s="23" t="s">
        <v>3</v>
      </c>
      <c r="F283" s="24" t="str">
        <f t="shared" si="10"/>
        <v>IMDFL</v>
      </c>
      <c r="G283" s="44">
        <f>BY_Demands_Drivers!$F$66*$M$43</f>
        <v>5.3197971312523452E-3</v>
      </c>
      <c r="H283" s="44">
        <f>BY_Demands_Drivers!$G$66*$M$43</f>
        <v>1.3148717598204721E-2</v>
      </c>
      <c r="I283" s="44">
        <f>BY_Demands_Drivers!$H$66*$M$43</f>
        <v>0.11131142864466712</v>
      </c>
      <c r="J283" s="44">
        <f>BY_Demands_Drivers!$I$66*$M$43</f>
        <v>3.692407283503877E-2</v>
      </c>
    </row>
    <row r="284" spans="3:10">
      <c r="C284" s="206"/>
      <c r="F284" s="25"/>
      <c r="G284" s="26"/>
      <c r="H284" s="26"/>
      <c r="I284" s="26"/>
      <c r="J284" s="26"/>
    </row>
    <row r="285" spans="3:10">
      <c r="C285" s="206"/>
      <c r="F285" s="24"/>
      <c r="G285" s="26"/>
      <c r="H285" s="26"/>
      <c r="I285" s="26"/>
      <c r="J285" s="26"/>
    </row>
    <row r="286" spans="3:10">
      <c r="C286" s="206"/>
      <c r="F286" s="24"/>
      <c r="G286" s="26"/>
      <c r="H286" s="26"/>
      <c r="I286" s="26"/>
      <c r="J286" s="26"/>
    </row>
    <row r="287" spans="3:10">
      <c r="C287" s="206"/>
      <c r="F287" s="24"/>
      <c r="G287" s="26"/>
      <c r="H287" s="26"/>
      <c r="I287" s="26"/>
      <c r="J287" s="26"/>
    </row>
    <row r="288" spans="3:10">
      <c r="C288" s="206"/>
      <c r="F288" s="24"/>
      <c r="G288" s="26"/>
      <c r="H288" s="26"/>
      <c r="I288" s="26"/>
      <c r="J288" s="26"/>
    </row>
    <row r="289" spans="3:10">
      <c r="C289" s="206"/>
      <c r="F289" s="24"/>
      <c r="G289" s="26"/>
      <c r="H289" s="26"/>
      <c r="I289" s="26"/>
      <c r="J289" s="26"/>
    </row>
    <row r="290" spans="3:10">
      <c r="C290" s="206"/>
      <c r="F290" s="24"/>
      <c r="G290" s="26"/>
      <c r="H290" s="26"/>
      <c r="I290" s="26"/>
      <c r="J290" s="26"/>
    </row>
    <row r="291" spans="3:10">
      <c r="C291" s="206"/>
      <c r="F291" s="24"/>
      <c r="G291" s="26"/>
      <c r="H291" s="26"/>
      <c r="I291" s="26"/>
      <c r="J291" s="26"/>
    </row>
    <row r="292" spans="3:10">
      <c r="C292" s="206"/>
      <c r="F292" s="24"/>
      <c r="G292" s="43"/>
      <c r="H292" s="43"/>
      <c r="I292" s="43"/>
      <c r="J292" s="43"/>
    </row>
    <row r="293" spans="3:10">
      <c r="C293" s="206"/>
      <c r="F293" s="24"/>
      <c r="G293" s="43"/>
      <c r="H293" s="43"/>
      <c r="I293" s="43"/>
      <c r="J293" s="43"/>
    </row>
    <row r="294" spans="3:10">
      <c r="C294" s="206"/>
      <c r="F294" s="24"/>
      <c r="G294" s="43"/>
      <c r="H294" s="43"/>
      <c r="I294" s="43"/>
      <c r="J294" s="43"/>
    </row>
    <row r="295" spans="3:10">
      <c r="C295" s="206"/>
      <c r="F295" s="24"/>
      <c r="G295" s="43"/>
      <c r="H295" s="43"/>
      <c r="I295" s="43"/>
      <c r="J295" s="43"/>
    </row>
    <row r="296" spans="3:10">
      <c r="C296" s="206"/>
      <c r="F296" s="24"/>
      <c r="G296" s="43"/>
      <c r="H296" s="43"/>
      <c r="I296" s="43"/>
      <c r="J296" s="43"/>
    </row>
    <row r="297" spans="3:10">
      <c r="C297" s="206"/>
      <c r="F297" s="24"/>
      <c r="G297" s="26"/>
      <c r="H297" s="26"/>
      <c r="I297" s="26"/>
      <c r="J297" s="26"/>
    </row>
    <row r="298" spans="3:10">
      <c r="C298" s="206"/>
      <c r="F298" s="24"/>
      <c r="G298" s="26"/>
      <c r="H298" s="26"/>
      <c r="I298" s="26"/>
      <c r="J298" s="26"/>
    </row>
    <row r="299" spans="3:10">
      <c r="C299" s="206"/>
      <c r="F299" s="24"/>
      <c r="G299" s="26"/>
      <c r="H299" s="26"/>
      <c r="I299" s="26"/>
      <c r="J299" s="26"/>
    </row>
    <row r="300" spans="3:10">
      <c r="C300" s="206"/>
      <c r="F300" s="24"/>
      <c r="G300" s="26"/>
      <c r="H300" s="26"/>
      <c r="I300" s="26"/>
      <c r="J300" s="26"/>
    </row>
    <row r="301" spans="3:10">
      <c r="C301" s="206"/>
      <c r="F301" s="24"/>
      <c r="G301" s="26"/>
      <c r="H301" s="26"/>
      <c r="I301" s="26"/>
      <c r="J301" s="26"/>
    </row>
    <row r="302" spans="3:10">
      <c r="C302" s="206"/>
      <c r="F302" s="24"/>
      <c r="G302" s="26"/>
      <c r="H302" s="26"/>
      <c r="I302" s="26"/>
      <c r="J302" s="26"/>
    </row>
    <row r="303" spans="3:10">
      <c r="C303" s="206"/>
      <c r="F303" s="24"/>
      <c r="G303" s="26"/>
      <c r="H303" s="26"/>
      <c r="I303" s="26"/>
      <c r="J303" s="26"/>
    </row>
    <row r="304" spans="3:10">
      <c r="C304" s="206"/>
      <c r="F304" s="24"/>
      <c r="G304" s="26"/>
      <c r="H304" s="26"/>
      <c r="I304" s="26"/>
      <c r="J304" s="26"/>
    </row>
    <row r="305" spans="3:10">
      <c r="C305" s="206"/>
      <c r="F305" s="24"/>
      <c r="G305" s="26"/>
      <c r="H305" s="26"/>
      <c r="I305" s="26"/>
      <c r="J305" s="26"/>
    </row>
    <row r="306" spans="3:10">
      <c r="C306" s="206"/>
      <c r="F306" s="24"/>
      <c r="G306" s="26"/>
      <c r="H306" s="26"/>
      <c r="I306" s="26"/>
      <c r="J306" s="26"/>
    </row>
    <row r="307" spans="3:10">
      <c r="C307" s="206"/>
      <c r="F307" s="24"/>
      <c r="G307" s="26"/>
      <c r="H307" s="26"/>
      <c r="I307" s="26"/>
      <c r="J307" s="26"/>
    </row>
    <row r="308" spans="3:10">
      <c r="C308" s="206"/>
      <c r="F308" s="24"/>
      <c r="G308" s="26"/>
      <c r="H308" s="26"/>
      <c r="I308" s="26"/>
      <c r="J308" s="26"/>
    </row>
    <row r="309" spans="3:10">
      <c r="C309" s="206"/>
      <c r="F309" s="24"/>
      <c r="G309" s="26"/>
      <c r="H309" s="26"/>
      <c r="I309" s="26"/>
      <c r="J309" s="26"/>
    </row>
    <row r="310" spans="3:10">
      <c r="C310" s="206"/>
      <c r="F310" s="24"/>
      <c r="G310" s="26"/>
      <c r="H310" s="26"/>
      <c r="I310" s="26"/>
      <c r="J310" s="26"/>
    </row>
    <row r="311" spans="3:10">
      <c r="C311" s="206"/>
      <c r="F311" s="24"/>
      <c r="G311" s="26"/>
      <c r="H311" s="26"/>
      <c r="I311" s="26"/>
      <c r="J311" s="26"/>
    </row>
    <row r="312" spans="3:10">
      <c r="C312" s="206"/>
      <c r="F312" s="24"/>
      <c r="G312" s="26"/>
      <c r="H312" s="26"/>
      <c r="I312" s="26"/>
      <c r="J312" s="26"/>
    </row>
    <row r="313" spans="3:10">
      <c r="C313" s="206"/>
      <c r="F313" s="24"/>
      <c r="G313" s="26"/>
      <c r="H313" s="26"/>
      <c r="I313" s="26"/>
      <c r="J313" s="26"/>
    </row>
    <row r="314" spans="3:10">
      <c r="C314" s="206"/>
      <c r="F314" s="24"/>
      <c r="G314" s="26"/>
      <c r="H314" s="26"/>
      <c r="I314" s="26"/>
      <c r="J314" s="26"/>
    </row>
    <row r="315" spans="3:10">
      <c r="C315" s="206"/>
      <c r="F315" s="24"/>
      <c r="G315" s="26"/>
      <c r="H315" s="26"/>
      <c r="I315" s="26"/>
      <c r="J315" s="26"/>
    </row>
    <row r="316" spans="3:10">
      <c r="C316" s="206"/>
      <c r="F316" s="24"/>
      <c r="G316" s="26"/>
      <c r="H316" s="26"/>
      <c r="I316" s="26"/>
      <c r="J316" s="26"/>
    </row>
    <row r="317" spans="3:10">
      <c r="C317" s="206"/>
      <c r="F317" s="24"/>
      <c r="G317" s="26"/>
      <c r="H317" s="26"/>
      <c r="I317" s="26"/>
      <c r="J317" s="26"/>
    </row>
    <row r="318" spans="3:10">
      <c r="C318" s="206"/>
      <c r="F318" s="24"/>
      <c r="G318" s="26"/>
      <c r="H318" s="26"/>
      <c r="I318" s="26"/>
      <c r="J318" s="26"/>
    </row>
    <row r="319" spans="3:10">
      <c r="C319" s="206"/>
      <c r="F319" s="24"/>
      <c r="G319" s="26"/>
      <c r="H319" s="26"/>
      <c r="I319" s="26"/>
      <c r="J319" s="26"/>
    </row>
    <row r="320" spans="3:10">
      <c r="C320" s="206"/>
      <c r="F320" s="24"/>
      <c r="G320" s="26"/>
      <c r="H320" s="26"/>
      <c r="I320" s="26"/>
      <c r="J320" s="26"/>
    </row>
    <row r="321" spans="3:10">
      <c r="C321" s="206"/>
      <c r="F321" s="24"/>
      <c r="G321" s="26"/>
      <c r="H321" s="26"/>
      <c r="I321" s="26"/>
      <c r="J321" s="26"/>
    </row>
    <row r="322" spans="3:10">
      <c r="C322" s="206"/>
      <c r="F322" s="24"/>
      <c r="G322" s="26"/>
      <c r="H322" s="26"/>
      <c r="I322" s="26"/>
      <c r="J322" s="26"/>
    </row>
    <row r="323" spans="3:10">
      <c r="C323" s="206"/>
      <c r="D323" s="23"/>
      <c r="E323" s="23"/>
      <c r="F323" s="23"/>
      <c r="G323" s="44"/>
      <c r="H323" s="44"/>
      <c r="I323" s="44"/>
      <c r="J323" s="44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C2:M326"/>
  <sheetViews>
    <sheetView topLeftCell="A3" zoomScaleNormal="100" workbookViewId="0">
      <selection activeCell="M4" sqref="M4:M7"/>
    </sheetView>
  </sheetViews>
  <sheetFormatPr defaultRowHeight="14.4"/>
  <cols>
    <col min="1" max="1" width="4.5546875" customWidth="1"/>
    <col min="3" max="3" width="11.44140625" bestFit="1" customWidth="1"/>
    <col min="4" max="4" width="5.109375" bestFit="1" customWidth="1"/>
    <col min="5" max="5" width="9.44140625" bestFit="1" customWidth="1"/>
    <col min="6" max="6" width="8.44140625" bestFit="1" customWidth="1"/>
  </cols>
  <sheetData>
    <row r="2" spans="3:13">
      <c r="C2" s="1" t="s">
        <v>64</v>
      </c>
      <c r="E2" s="2"/>
    </row>
    <row r="3" spans="3:13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</row>
    <row r="4" spans="3:13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t="str">
        <f>BY_Demands_Drivers!$J$67</f>
        <v>IUDMT</v>
      </c>
      <c r="G4" s="26">
        <f>BY_Demands_Drivers!$F$67*$M$4</f>
        <v>0.24152604919626383</v>
      </c>
      <c r="H4" s="26">
        <f>BY_Demands_Drivers!$G$67*$M$4</f>
        <v>0.59696972180293728</v>
      </c>
      <c r="I4" s="26">
        <f>BY_Demands_Drivers!$H$67*$M$4</f>
        <v>5.0536907569272902</v>
      </c>
      <c r="J4" s="26">
        <f>BY_Demands_Drivers!$I$67*$M$4</f>
        <v>1.6764032935937514</v>
      </c>
      <c r="L4" s="18">
        <f>BY_Demands_Drivers!V4</f>
        <v>2011</v>
      </c>
      <c r="M4" s="184">
        <f>(1-$M$8)/5*4+$M$8</f>
        <v>0.98792938936910923</v>
      </c>
    </row>
    <row r="5" spans="3:13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t="str">
        <f>$F$4</f>
        <v>IUDMT</v>
      </c>
      <c r="G5" s="26">
        <f>BY_Demands_Drivers!$F$67*$M$5</f>
        <v>0.23857506208277468</v>
      </c>
      <c r="H5" s="26">
        <f>BY_Demands_Drivers!$G$67*$M$5</f>
        <v>0.58967589175004653</v>
      </c>
      <c r="I5" s="26">
        <f>BY_Demands_Drivers!$H$67*$M$5</f>
        <v>4.9919443061867614</v>
      </c>
      <c r="J5" s="26">
        <f>BY_Demands_Drivers!$I$67*$M$5</f>
        <v>1.6559208465332027</v>
      </c>
      <c r="L5" s="18">
        <f>BY_Demands_Drivers!W4</f>
        <v>2012</v>
      </c>
      <c r="M5" s="184">
        <f>(1-$M$8)/5*3+$M$8</f>
        <v>0.97585877873821858</v>
      </c>
    </row>
    <row r="6" spans="3:13" ht="15.75" customHeight="1">
      <c r="C6" s="206" t="str">
        <f t="shared" si="0"/>
        <v>Demand</v>
      </c>
      <c r="D6">
        <f>$L$6</f>
        <v>2013</v>
      </c>
      <c r="E6" t="s">
        <v>3</v>
      </c>
      <c r="F6" t="str">
        <f t="shared" ref="F6:F43" si="1">$F$4</f>
        <v>IUDMT</v>
      </c>
      <c r="G6" s="26">
        <f>BY_Demands_Drivers!$F$67*$M$6</f>
        <v>0.23562407496928553</v>
      </c>
      <c r="H6" s="26">
        <f>BY_Demands_Drivers!$G$67*$M$6</f>
        <v>0.58238206169715578</v>
      </c>
      <c r="I6" s="26">
        <f>BY_Demands_Drivers!$H$67*$M$6</f>
        <v>4.9301978554462327</v>
      </c>
      <c r="J6" s="26">
        <f>BY_Demands_Drivers!$I$67*$M$6</f>
        <v>1.635438399472654</v>
      </c>
      <c r="L6" s="18">
        <f>BY_Demands_Drivers!X4</f>
        <v>2013</v>
      </c>
      <c r="M6" s="184">
        <f>(1-$M$8)/5*2+$M$8</f>
        <v>0.96378816810732781</v>
      </c>
    </row>
    <row r="7" spans="3:13" ht="15.75" customHeight="1">
      <c r="C7" s="206" t="str">
        <f t="shared" si="0"/>
        <v>Demand</v>
      </c>
      <c r="D7">
        <f>$L$7</f>
        <v>2014</v>
      </c>
      <c r="E7" t="s">
        <v>3</v>
      </c>
      <c r="F7" t="str">
        <f t="shared" si="1"/>
        <v>IUDMT</v>
      </c>
      <c r="G7" s="26">
        <f>BY_Demands_Drivers!$F$67*$M$7</f>
        <v>0.23267308785579638</v>
      </c>
      <c r="H7" s="26">
        <f>BY_Demands_Drivers!$G$67*$M$7</f>
        <v>0.57508823164426504</v>
      </c>
      <c r="I7" s="26">
        <f>BY_Demands_Drivers!$H$67*$M$7</f>
        <v>4.8684514047057039</v>
      </c>
      <c r="J7" s="26">
        <f>BY_Demands_Drivers!$I$67*$M$7</f>
        <v>1.6149559524121055</v>
      </c>
      <c r="L7" s="18">
        <f>BY_Demands_Drivers!Y4</f>
        <v>2014</v>
      </c>
      <c r="M7" s="184">
        <f>(1-$M$8)/5*1+$M$8</f>
        <v>0.95171755747643716</v>
      </c>
    </row>
    <row r="8" spans="3:13" ht="15.75" customHeight="1">
      <c r="C8" s="206" t="str">
        <f t="shared" si="0"/>
        <v>Demand</v>
      </c>
      <c r="D8">
        <f>$L$8</f>
        <v>2015</v>
      </c>
      <c r="E8" t="s">
        <v>3</v>
      </c>
      <c r="F8" t="str">
        <f t="shared" si="1"/>
        <v>IUDMT</v>
      </c>
      <c r="G8" s="26">
        <f>BY_Demands_Drivers!$F$67*$M$8</f>
        <v>0.2297221007423072</v>
      </c>
      <c r="H8" s="26">
        <f>BY_Demands_Drivers!$G$67*$M$8</f>
        <v>0.56779440159137429</v>
      </c>
      <c r="I8" s="26">
        <f>BY_Demands_Drivers!$H$67*$M$8</f>
        <v>4.8067049539651743</v>
      </c>
      <c r="J8" s="26">
        <f>BY_Demands_Drivers!$I$67*$M$8</f>
        <v>1.5944735053515566</v>
      </c>
      <c r="L8" s="18">
        <f>BY_Demands_Drivers!Z4</f>
        <v>2015</v>
      </c>
      <c r="M8" s="26">
        <f>BY_Demands_Drivers!Z14</f>
        <v>0.93964694684554639</v>
      </c>
    </row>
    <row r="9" spans="3:13" ht="15.75" customHeight="1">
      <c r="C9" s="206" t="str">
        <f t="shared" si="0"/>
        <v>Demand</v>
      </c>
      <c r="D9">
        <f>$L$9</f>
        <v>2016</v>
      </c>
      <c r="E9" t="s">
        <v>3</v>
      </c>
      <c r="F9" t="str">
        <f t="shared" si="1"/>
        <v>IUDMT</v>
      </c>
      <c r="G9" s="26">
        <f>BY_Demands_Drivers!$F$67*$M$9</f>
        <v>0.22677111362881802</v>
      </c>
      <c r="H9" s="26">
        <f>BY_Demands_Drivers!$G$67*$M$9</f>
        <v>0.56050057153848354</v>
      </c>
      <c r="I9" s="26">
        <f>BY_Demands_Drivers!$H$67*$M$9</f>
        <v>4.7449585032246446</v>
      </c>
      <c r="J9" s="26">
        <f>BY_Demands_Drivers!$I$67*$M$9</f>
        <v>1.5739910582910079</v>
      </c>
      <c r="L9" s="18">
        <f>BY_Demands_Drivers!AA4</f>
        <v>2016</v>
      </c>
      <c r="M9" s="26">
        <f>BY_Demands_Drivers!AA14</f>
        <v>0.92757633621465563</v>
      </c>
    </row>
    <row r="10" spans="3:13" ht="15.75" customHeight="1">
      <c r="C10" s="206" t="str">
        <f t="shared" si="0"/>
        <v>Demand</v>
      </c>
      <c r="D10">
        <f>$L$10</f>
        <v>2017</v>
      </c>
      <c r="E10" t="s">
        <v>3</v>
      </c>
      <c r="F10" t="str">
        <f t="shared" si="1"/>
        <v>IUDMT</v>
      </c>
      <c r="G10" s="26">
        <f>BY_Demands_Drivers!$F$67*$M$10</f>
        <v>0.22832434043449487</v>
      </c>
      <c r="H10" s="26">
        <f>BY_Demands_Drivers!$G$67*$M$10</f>
        <v>0.56433961654902109</v>
      </c>
      <c r="I10" s="26">
        <f>BY_Demands_Drivers!$H$67*$M$10</f>
        <v>4.777458219000156</v>
      </c>
      <c r="J10" s="26">
        <f>BY_Demands_Drivers!$I$67*$M$10</f>
        <v>1.5847718189642339</v>
      </c>
      <c r="L10" s="18">
        <f>BY_Demands_Drivers!AB4</f>
        <v>2017</v>
      </c>
      <c r="M10" s="26">
        <f>BY_Demands_Drivers!AB14</f>
        <v>0.93392959879146831</v>
      </c>
    </row>
    <row r="11" spans="3:13" ht="15.75" customHeight="1">
      <c r="C11" s="206" t="str">
        <f t="shared" si="0"/>
        <v>Demand</v>
      </c>
      <c r="D11">
        <f>$L$11</f>
        <v>2018</v>
      </c>
      <c r="E11" t="s">
        <v>3</v>
      </c>
      <c r="F11" t="str">
        <f t="shared" si="1"/>
        <v>IUDMT</v>
      </c>
      <c r="G11" s="26">
        <f>BY_Demands_Drivers!$F$67*$M$11</f>
        <v>0.22987756724017169</v>
      </c>
      <c r="H11" s="26">
        <f>BY_Demands_Drivers!$G$67*$M$11</f>
        <v>0.56817866155955865</v>
      </c>
      <c r="I11" s="26">
        <f>BY_Demands_Drivers!$H$67*$M$11</f>
        <v>4.8099579347756674</v>
      </c>
      <c r="J11" s="26">
        <f>BY_Demands_Drivers!$I$67*$M$11</f>
        <v>1.5955525796374601</v>
      </c>
      <c r="L11" s="18">
        <f>BY_Demands_Drivers!AC4</f>
        <v>2018</v>
      </c>
      <c r="M11" s="26">
        <f>BY_Demands_Drivers!AC14</f>
        <v>0.94028286136828099</v>
      </c>
    </row>
    <row r="12" spans="3:13" ht="15.75" customHeight="1">
      <c r="C12" s="206" t="str">
        <f t="shared" si="0"/>
        <v>Demand</v>
      </c>
      <c r="D12">
        <f>$L$12</f>
        <v>2019</v>
      </c>
      <c r="E12" t="s">
        <v>3</v>
      </c>
      <c r="F12" t="str">
        <f t="shared" si="1"/>
        <v>IUDMT</v>
      </c>
      <c r="G12" s="43">
        <f>BY_Demands_Drivers!$F$67*$M$12</f>
        <v>0.23143079404584851</v>
      </c>
      <c r="H12" s="43">
        <f>BY_Demands_Drivers!$G$67*$M$12</f>
        <v>0.57201770657009621</v>
      </c>
      <c r="I12" s="43">
        <f>BY_Demands_Drivers!$H$67*$M$12</f>
        <v>4.8424576505511778</v>
      </c>
      <c r="J12" s="43">
        <f>BY_Demands_Drivers!$I$67*$M$12</f>
        <v>1.6063333403106861</v>
      </c>
      <c r="L12" s="18">
        <f>BY_Demands_Drivers!AD4</f>
        <v>2019</v>
      </c>
      <c r="M12" s="26">
        <f>BY_Demands_Drivers!AD14</f>
        <v>0.94663612394509367</v>
      </c>
    </row>
    <row r="13" spans="3:13" ht="15.75" customHeight="1">
      <c r="C13" s="206" t="str">
        <f t="shared" si="0"/>
        <v>Demand</v>
      </c>
      <c r="D13">
        <f>$L$13</f>
        <v>2020</v>
      </c>
      <c r="E13" t="s">
        <v>3</v>
      </c>
      <c r="F13" t="str">
        <f t="shared" si="1"/>
        <v>IUDMT</v>
      </c>
      <c r="G13" s="43">
        <f>BY_Demands_Drivers!$F$67*$M$13</f>
        <v>0.23298402085152536</v>
      </c>
      <c r="H13" s="43">
        <f>BY_Demands_Drivers!$G$67*$M$13</f>
        <v>0.57585675158063376</v>
      </c>
      <c r="I13" s="43">
        <f>BY_Demands_Drivers!$H$67*$M$13</f>
        <v>4.8749573663266901</v>
      </c>
      <c r="J13" s="43">
        <f>BY_Demands_Drivers!$I$67*$M$13</f>
        <v>1.6171141009839123</v>
      </c>
      <c r="L13" s="18">
        <f>BY_Demands_Drivers!AE4</f>
        <v>2020</v>
      </c>
      <c r="M13" s="26">
        <f>BY_Demands_Drivers!AE14</f>
        <v>0.95298938652190646</v>
      </c>
    </row>
    <row r="14" spans="3:13" ht="15.75" customHeight="1">
      <c r="C14" s="206" t="str">
        <f t="shared" si="0"/>
        <v>Demand</v>
      </c>
      <c r="D14">
        <f>$L$14</f>
        <v>2021</v>
      </c>
      <c r="E14" t="s">
        <v>3</v>
      </c>
      <c r="F14" t="str">
        <f t="shared" si="1"/>
        <v>IUDMT</v>
      </c>
      <c r="G14" s="43">
        <f>BY_Demands_Drivers!$F$67*$M$14</f>
        <v>0.23174143940698388</v>
      </c>
      <c r="H14" s="43">
        <f>BY_Demands_Drivers!$G$67*$M$14</f>
        <v>0.5727855155722037</v>
      </c>
      <c r="I14" s="43">
        <f>BY_Demands_Drivers!$H$67*$M$14</f>
        <v>4.8489575937062801</v>
      </c>
      <c r="J14" s="43">
        <f>BY_Demands_Drivers!$I$67*$M$14</f>
        <v>1.6084894924453312</v>
      </c>
      <c r="L14" s="18">
        <f>BY_Demands_Drivers!AF4</f>
        <v>2021</v>
      </c>
      <c r="M14" s="26">
        <f>BY_Demands_Drivers!AF14</f>
        <v>0.94790677646045618</v>
      </c>
    </row>
    <row r="15" spans="3:13" ht="15.75" customHeight="1">
      <c r="C15" s="206" t="str">
        <f t="shared" si="0"/>
        <v>Demand</v>
      </c>
      <c r="D15">
        <f>$L$15</f>
        <v>2022</v>
      </c>
      <c r="E15" t="s">
        <v>3</v>
      </c>
      <c r="F15" t="str">
        <f t="shared" si="1"/>
        <v>IUDMT</v>
      </c>
      <c r="G15" s="43">
        <f>BY_Demands_Drivers!$F$67*$M$15</f>
        <v>0.23049885796244243</v>
      </c>
      <c r="H15" s="43">
        <f>BY_Demands_Drivers!$G$67*$M$15</f>
        <v>0.56971427956377363</v>
      </c>
      <c r="I15" s="43">
        <f>BY_Demands_Drivers!$H$67*$M$15</f>
        <v>4.8229578210858719</v>
      </c>
      <c r="J15" s="43">
        <f>BY_Demands_Drivers!$I$67*$M$15</f>
        <v>1.5998648839067506</v>
      </c>
      <c r="L15" s="18">
        <f>BY_Demands_Drivers!AG4</f>
        <v>2022</v>
      </c>
      <c r="M15" s="26">
        <f>BY_Demands_Drivers!AG14</f>
        <v>0.94282416639900612</v>
      </c>
    </row>
    <row r="16" spans="3:13" ht="15.75" customHeight="1">
      <c r="C16" s="206" t="str">
        <f t="shared" si="0"/>
        <v>Demand</v>
      </c>
      <c r="D16">
        <f>$L$16</f>
        <v>2023</v>
      </c>
      <c r="E16" t="s">
        <v>3</v>
      </c>
      <c r="F16" t="str">
        <f t="shared" si="1"/>
        <v>IUDMT</v>
      </c>
      <c r="G16" s="43">
        <f>BY_Demands_Drivers!$F$67*$M$16</f>
        <v>0.22925627651790095</v>
      </c>
      <c r="H16" s="43">
        <f>BY_Demands_Drivers!$G$67*$M$16</f>
        <v>0.56664304355534367</v>
      </c>
      <c r="I16" s="43">
        <f>BY_Demands_Drivers!$H$67*$M$16</f>
        <v>4.7969580484654628</v>
      </c>
      <c r="J16" s="43">
        <f>BY_Demands_Drivers!$I$67*$M$16</f>
        <v>1.5912402753681698</v>
      </c>
      <c r="L16" s="18">
        <f>BY_Demands_Drivers!AH4</f>
        <v>2023</v>
      </c>
      <c r="M16" s="26">
        <f>BY_Demands_Drivers!AH14</f>
        <v>0.93774155633755596</v>
      </c>
    </row>
    <row r="17" spans="3:13" ht="15.75" customHeight="1">
      <c r="C17" s="206" t="str">
        <f t="shared" si="0"/>
        <v>Demand</v>
      </c>
      <c r="D17">
        <f>$L$17</f>
        <v>2024</v>
      </c>
      <c r="E17" t="s">
        <v>3</v>
      </c>
      <c r="F17" t="str">
        <f t="shared" si="1"/>
        <v>IUDMT</v>
      </c>
      <c r="G17" s="26">
        <f>BY_Demands_Drivers!$F$67*$M$17</f>
        <v>0.2280136950733595</v>
      </c>
      <c r="H17" s="26">
        <f>BY_Demands_Drivers!$G$67*$M$17</f>
        <v>0.56357180754691361</v>
      </c>
      <c r="I17" s="26">
        <f>BY_Demands_Drivers!$H$67*$M$17</f>
        <v>4.7709582758450537</v>
      </c>
      <c r="J17" s="26">
        <f>BY_Demands_Drivers!$I$67*$M$17</f>
        <v>1.5826156668295888</v>
      </c>
      <c r="L17" s="18">
        <f>BY_Demands_Drivers!AI4</f>
        <v>2024</v>
      </c>
      <c r="M17" s="26">
        <f>BY_Demands_Drivers!AI14</f>
        <v>0.93265894627610579</v>
      </c>
    </row>
    <row r="18" spans="3:13" ht="15.75" customHeight="1">
      <c r="C18" s="206" t="str">
        <f t="shared" si="0"/>
        <v>Demand</v>
      </c>
      <c r="D18">
        <f>$L$18</f>
        <v>2025</v>
      </c>
      <c r="E18" t="s">
        <v>3</v>
      </c>
      <c r="F18" t="str">
        <f t="shared" si="1"/>
        <v>IUDMT</v>
      </c>
      <c r="G18" s="26">
        <f>BY_Demands_Drivers!$F$67*$M$18</f>
        <v>0.22677111362881802</v>
      </c>
      <c r="H18" s="26">
        <f>BY_Demands_Drivers!$G$67*$M$18</f>
        <v>0.56050057153848354</v>
      </c>
      <c r="I18" s="26">
        <f>BY_Demands_Drivers!$H$67*$M$18</f>
        <v>4.7449585032246446</v>
      </c>
      <c r="J18" s="26">
        <f>BY_Demands_Drivers!$I$67*$M$18</f>
        <v>1.5739910582910079</v>
      </c>
      <c r="L18" s="18">
        <f>BY_Demands_Drivers!AJ4</f>
        <v>2025</v>
      </c>
      <c r="M18" s="26">
        <f>BY_Demands_Drivers!AJ14</f>
        <v>0.92757633621465563</v>
      </c>
    </row>
    <row r="19" spans="3:13" ht="15.75" customHeight="1">
      <c r="C19" s="206" t="str">
        <f t="shared" si="0"/>
        <v>Demand</v>
      </c>
      <c r="D19">
        <f>$L$19</f>
        <v>2026</v>
      </c>
      <c r="E19" t="s">
        <v>3</v>
      </c>
      <c r="F19" t="str">
        <f t="shared" si="1"/>
        <v>IUDMT</v>
      </c>
      <c r="G19" s="26">
        <f>BY_Demands_Drivers!$F$67*$M$19</f>
        <v>0.22583917754541194</v>
      </c>
      <c r="H19" s="26">
        <f>BY_Demands_Drivers!$G$67*$M$19</f>
        <v>0.55819714453216107</v>
      </c>
      <c r="I19" s="26">
        <f>BY_Demands_Drivers!$H$67*$M$19</f>
        <v>4.7254586737593387</v>
      </c>
      <c r="J19" s="26">
        <f>BY_Demands_Drivers!$I$67*$M$19</f>
        <v>1.5675226018870725</v>
      </c>
      <c r="L19" s="18">
        <f>BY_Demands_Drivers!AK4</f>
        <v>2026</v>
      </c>
      <c r="M19" s="26">
        <f>BY_Demands_Drivers!AK14</f>
        <v>0.92376437866856809</v>
      </c>
    </row>
    <row r="20" spans="3:13" ht="15.75" customHeight="1">
      <c r="C20" s="206" t="str">
        <f t="shared" si="0"/>
        <v>Demand</v>
      </c>
      <c r="D20">
        <f>$L$20</f>
        <v>2027</v>
      </c>
      <c r="E20" t="s">
        <v>3</v>
      </c>
      <c r="F20" t="str">
        <f t="shared" si="1"/>
        <v>IUDMT</v>
      </c>
      <c r="G20" s="26">
        <f>BY_Demands_Drivers!$F$67*$M$20</f>
        <v>0.2249072414620058</v>
      </c>
      <c r="H20" s="26">
        <f>BY_Demands_Drivers!$G$67*$M$20</f>
        <v>0.55589371752583838</v>
      </c>
      <c r="I20" s="26">
        <f>BY_Demands_Drivers!$H$67*$M$20</f>
        <v>4.705958844294031</v>
      </c>
      <c r="J20" s="26">
        <f>BY_Demands_Drivers!$I$67*$M$20</f>
        <v>1.5610541454831366</v>
      </c>
      <c r="L20" s="18">
        <f>BY_Demands_Drivers!AL4</f>
        <v>2027</v>
      </c>
      <c r="M20" s="26">
        <f>BY_Demands_Drivers!AL14</f>
        <v>0.91995242112248032</v>
      </c>
    </row>
    <row r="21" spans="3:13" ht="15.75" customHeight="1">
      <c r="C21" s="206" t="str">
        <f t="shared" si="0"/>
        <v>Demand</v>
      </c>
      <c r="D21">
        <f>$L$21</f>
        <v>2028</v>
      </c>
      <c r="E21" t="s">
        <v>3</v>
      </c>
      <c r="F21" t="str">
        <f t="shared" si="1"/>
        <v>IUDMT</v>
      </c>
      <c r="G21" s="26">
        <f>BY_Demands_Drivers!$F$67*$M$21</f>
        <v>0.22397530537859972</v>
      </c>
      <c r="H21" s="26">
        <f>BY_Demands_Drivers!$G$67*$M$21</f>
        <v>0.55359029051951592</v>
      </c>
      <c r="I21" s="26">
        <f>BY_Demands_Drivers!$H$67*$M$21</f>
        <v>4.6864590148287251</v>
      </c>
      <c r="J21" s="26">
        <f>BY_Demands_Drivers!$I$67*$M$21</f>
        <v>1.5545856890792011</v>
      </c>
      <c r="L21" s="18">
        <f>BY_Demands_Drivers!AM4</f>
        <v>2028</v>
      </c>
      <c r="M21" s="26">
        <f>BY_Demands_Drivers!AM14</f>
        <v>0.91614046357639278</v>
      </c>
    </row>
    <row r="22" spans="3:13" ht="15.75" customHeight="1">
      <c r="C22" s="206" t="str">
        <f t="shared" si="0"/>
        <v>Demand</v>
      </c>
      <c r="D22">
        <f>$L$22</f>
        <v>2029</v>
      </c>
      <c r="E22" t="s">
        <v>3</v>
      </c>
      <c r="F22" t="str">
        <f t="shared" si="1"/>
        <v>IUDMT</v>
      </c>
      <c r="G22" s="26">
        <f>BY_Demands_Drivers!$F$67*$M$22</f>
        <v>0.22304336929519364</v>
      </c>
      <c r="H22" s="26">
        <f>BY_Demands_Drivers!$G$67*$M$22</f>
        <v>0.55128686351319345</v>
      </c>
      <c r="I22" s="26">
        <f>BY_Demands_Drivers!$H$67*$M$22</f>
        <v>4.6669591853634182</v>
      </c>
      <c r="J22" s="26">
        <f>BY_Demands_Drivers!$I$67*$M$22</f>
        <v>1.5481172326752655</v>
      </c>
      <c r="L22" s="18">
        <f>BY_Demands_Drivers!AN4</f>
        <v>2029</v>
      </c>
      <c r="M22" s="26">
        <f>BY_Demands_Drivers!AN14</f>
        <v>0.91232850603030513</v>
      </c>
    </row>
    <row r="23" spans="3:13" ht="15.75" customHeight="1">
      <c r="C23" s="206" t="str">
        <f t="shared" si="0"/>
        <v>Demand</v>
      </c>
      <c r="D23">
        <f>$L$23</f>
        <v>2030</v>
      </c>
      <c r="E23" t="s">
        <v>3</v>
      </c>
      <c r="F23" t="str">
        <f t="shared" si="1"/>
        <v>IUDMT</v>
      </c>
      <c r="G23" s="26">
        <f>BY_Demands_Drivers!$F$67*$M$23</f>
        <v>0.22211143321178753</v>
      </c>
      <c r="H23" s="26">
        <f>BY_Demands_Drivers!$G$67*$M$23</f>
        <v>0.54898343650687087</v>
      </c>
      <c r="I23" s="26">
        <f>BY_Demands_Drivers!$H$67*$M$23</f>
        <v>4.6474593558981105</v>
      </c>
      <c r="J23" s="26">
        <f>BY_Demands_Drivers!$I$67*$M$23</f>
        <v>1.5416487762713298</v>
      </c>
      <c r="L23" s="18">
        <f>BY_Demands_Drivers!AO4</f>
        <v>2030</v>
      </c>
      <c r="M23" s="26">
        <f>BY_Demands_Drivers!AO14</f>
        <v>0.90851654848421748</v>
      </c>
    </row>
    <row r="24" spans="3:13" ht="15.75" customHeight="1">
      <c r="C24" s="206" t="str">
        <f t="shared" si="0"/>
        <v>Demand</v>
      </c>
      <c r="D24">
        <f>$L$24</f>
        <v>2031</v>
      </c>
      <c r="E24" t="s">
        <v>3</v>
      </c>
      <c r="F24" t="str">
        <f t="shared" si="1"/>
        <v>IUDMT</v>
      </c>
      <c r="G24" s="26">
        <f>BY_Demands_Drivers!$F$67*$M$24</f>
        <v>0.22211143321178753</v>
      </c>
      <c r="H24" s="26">
        <f>BY_Demands_Drivers!$G$67*$M$24</f>
        <v>0.54898343650687087</v>
      </c>
      <c r="I24" s="26">
        <f>BY_Demands_Drivers!$H$67*$M$24</f>
        <v>4.6474593558981105</v>
      </c>
      <c r="J24" s="26">
        <f>BY_Demands_Drivers!$I$67*$M$24</f>
        <v>1.5416487762713298</v>
      </c>
      <c r="L24" s="18">
        <f>BY_Demands_Drivers!AP4</f>
        <v>2031</v>
      </c>
      <c r="M24" s="26">
        <f>BY_Demands_Drivers!AP14</f>
        <v>0.90851654848421748</v>
      </c>
    </row>
    <row r="25" spans="3:13" ht="15.75" customHeight="1">
      <c r="C25" s="206" t="str">
        <f t="shared" si="0"/>
        <v>Demand</v>
      </c>
      <c r="D25">
        <f>$L$25</f>
        <v>2032</v>
      </c>
      <c r="E25" t="s">
        <v>3</v>
      </c>
      <c r="F25" t="str">
        <f t="shared" si="1"/>
        <v>IUDMT</v>
      </c>
      <c r="G25" s="26">
        <f>BY_Demands_Drivers!$F$67*$M$25</f>
        <v>0.22211143321178753</v>
      </c>
      <c r="H25" s="26">
        <f>BY_Demands_Drivers!$G$67*$M$25</f>
        <v>0.54898343650687087</v>
      </c>
      <c r="I25" s="26">
        <f>BY_Demands_Drivers!$H$67*$M$25</f>
        <v>4.6474593558981105</v>
      </c>
      <c r="J25" s="26">
        <f>BY_Demands_Drivers!$I$67*$M$25</f>
        <v>1.5416487762713298</v>
      </c>
      <c r="L25" s="18">
        <f>BY_Demands_Drivers!AQ4</f>
        <v>2032</v>
      </c>
      <c r="M25" s="26">
        <f>BY_Demands_Drivers!AQ14</f>
        <v>0.90851654848421748</v>
      </c>
    </row>
    <row r="26" spans="3:13" ht="15.75" customHeight="1">
      <c r="C26" s="206" t="str">
        <f t="shared" si="0"/>
        <v>Demand</v>
      </c>
      <c r="D26">
        <f>$L$26</f>
        <v>2033</v>
      </c>
      <c r="E26" t="s">
        <v>3</v>
      </c>
      <c r="F26" t="str">
        <f t="shared" si="1"/>
        <v>IUDMT</v>
      </c>
      <c r="G26" s="26">
        <f>BY_Demands_Drivers!$F$67*$M$26</f>
        <v>0.22211143321178753</v>
      </c>
      <c r="H26" s="26">
        <f>BY_Demands_Drivers!$G$67*$M$26</f>
        <v>0.54898343650687087</v>
      </c>
      <c r="I26" s="26">
        <f>BY_Demands_Drivers!$H$67*$M$26</f>
        <v>4.6474593558981105</v>
      </c>
      <c r="J26" s="26">
        <f>BY_Demands_Drivers!$I$67*$M$26</f>
        <v>1.5416487762713298</v>
      </c>
      <c r="L26" s="18">
        <f>BY_Demands_Drivers!AR4</f>
        <v>2033</v>
      </c>
      <c r="M26" s="26">
        <f>BY_Demands_Drivers!AR14</f>
        <v>0.90851654848421748</v>
      </c>
    </row>
    <row r="27" spans="3:13" ht="15.75" customHeight="1">
      <c r="C27" s="206" t="str">
        <f t="shared" si="0"/>
        <v>Demand</v>
      </c>
      <c r="D27">
        <f>$L$27</f>
        <v>2034</v>
      </c>
      <c r="E27" t="s">
        <v>3</v>
      </c>
      <c r="F27" t="str">
        <f t="shared" si="1"/>
        <v>IUDMT</v>
      </c>
      <c r="G27" s="26">
        <f>BY_Demands_Drivers!$F$67*$M$27</f>
        <v>0.22211143321178753</v>
      </c>
      <c r="H27" s="26">
        <f>BY_Demands_Drivers!$G$67*$M$27</f>
        <v>0.54898343650687087</v>
      </c>
      <c r="I27" s="26">
        <f>BY_Demands_Drivers!$H$67*$M$27</f>
        <v>4.6474593558981105</v>
      </c>
      <c r="J27" s="26">
        <f>BY_Demands_Drivers!$I$67*$M$27</f>
        <v>1.5416487762713298</v>
      </c>
      <c r="L27" s="18">
        <f>BY_Demands_Drivers!AS4</f>
        <v>2034</v>
      </c>
      <c r="M27" s="26">
        <f>BY_Demands_Drivers!AS14</f>
        <v>0.90851654848421748</v>
      </c>
    </row>
    <row r="28" spans="3:13" ht="15.75" customHeight="1">
      <c r="C28" s="206" t="str">
        <f t="shared" si="0"/>
        <v>Demand</v>
      </c>
      <c r="D28">
        <f>$L$28</f>
        <v>2035</v>
      </c>
      <c r="E28" t="s">
        <v>3</v>
      </c>
      <c r="F28" t="str">
        <f t="shared" si="1"/>
        <v>IUDMT</v>
      </c>
      <c r="G28" s="26">
        <f>BY_Demands_Drivers!$F$67*$M$28</f>
        <v>0.22211143321178753</v>
      </c>
      <c r="H28" s="26">
        <f>BY_Demands_Drivers!$G$67*$M$28</f>
        <v>0.54898343650687087</v>
      </c>
      <c r="I28" s="26">
        <f>BY_Demands_Drivers!$H$67*$M$28</f>
        <v>4.6474593558981105</v>
      </c>
      <c r="J28" s="26">
        <f>BY_Demands_Drivers!$I$67*$M$28</f>
        <v>1.5416487762713298</v>
      </c>
      <c r="L28" s="18">
        <f>BY_Demands_Drivers!AT4</f>
        <v>2035</v>
      </c>
      <c r="M28" s="26">
        <f>BY_Demands_Drivers!AT14</f>
        <v>0.90851654848421748</v>
      </c>
    </row>
    <row r="29" spans="3:13" ht="15.75" customHeight="1">
      <c r="C29" s="206" t="str">
        <f t="shared" si="0"/>
        <v>Demand</v>
      </c>
      <c r="D29">
        <f>$L$29</f>
        <v>2036</v>
      </c>
      <c r="E29" t="s">
        <v>3</v>
      </c>
      <c r="F29" t="str">
        <f t="shared" si="1"/>
        <v>IUDMT</v>
      </c>
      <c r="G29" s="26">
        <f>BY_Demands_Drivers!$F$67*$M$29</f>
        <v>0.22211143321178753</v>
      </c>
      <c r="H29" s="26">
        <f>BY_Demands_Drivers!$G$67*$M$29</f>
        <v>0.54898343650687087</v>
      </c>
      <c r="I29" s="26">
        <f>BY_Demands_Drivers!$H$67*$M$29</f>
        <v>4.6474593558981105</v>
      </c>
      <c r="J29" s="26">
        <f>BY_Demands_Drivers!$I$67*$M$29</f>
        <v>1.5416487762713298</v>
      </c>
      <c r="L29" s="18">
        <f>BY_Demands_Drivers!AU4</f>
        <v>2036</v>
      </c>
      <c r="M29" s="26">
        <f>BY_Demands_Drivers!AU14</f>
        <v>0.90851654848421748</v>
      </c>
    </row>
    <row r="30" spans="3:13" ht="15.75" customHeight="1">
      <c r="C30" s="206" t="str">
        <f t="shared" si="0"/>
        <v>Demand</v>
      </c>
      <c r="D30">
        <f>$L$30</f>
        <v>2037</v>
      </c>
      <c r="E30" t="s">
        <v>3</v>
      </c>
      <c r="F30" t="str">
        <f t="shared" si="1"/>
        <v>IUDMT</v>
      </c>
      <c r="G30" s="26">
        <f>BY_Demands_Drivers!$F$67*$M$30</f>
        <v>0.22211143321178753</v>
      </c>
      <c r="H30" s="26">
        <f>BY_Demands_Drivers!$G$67*$M$30</f>
        <v>0.54898343650687087</v>
      </c>
      <c r="I30" s="26">
        <f>BY_Demands_Drivers!$H$67*$M$30</f>
        <v>4.6474593558981105</v>
      </c>
      <c r="J30" s="26">
        <f>BY_Demands_Drivers!$I$67*$M$30</f>
        <v>1.5416487762713298</v>
      </c>
      <c r="L30" s="18">
        <f>BY_Demands_Drivers!AV4</f>
        <v>2037</v>
      </c>
      <c r="M30" s="26">
        <f>BY_Demands_Drivers!AV14</f>
        <v>0.90851654848421748</v>
      </c>
    </row>
    <row r="31" spans="3:13" ht="15.75" customHeight="1">
      <c r="C31" s="206" t="str">
        <f t="shared" si="0"/>
        <v>Demand</v>
      </c>
      <c r="D31">
        <f>$L$31</f>
        <v>2038</v>
      </c>
      <c r="E31" t="s">
        <v>3</v>
      </c>
      <c r="F31" t="str">
        <f t="shared" si="1"/>
        <v>IUDMT</v>
      </c>
      <c r="G31" s="26">
        <f>BY_Demands_Drivers!$F$67*$M$31</f>
        <v>0.22211143321178753</v>
      </c>
      <c r="H31" s="26">
        <f>BY_Demands_Drivers!$G$67*$M$31</f>
        <v>0.54898343650687087</v>
      </c>
      <c r="I31" s="26">
        <f>BY_Demands_Drivers!$H$67*$M$31</f>
        <v>4.6474593558981105</v>
      </c>
      <c r="J31" s="26">
        <f>BY_Demands_Drivers!$I$67*$M$31</f>
        <v>1.5416487762713298</v>
      </c>
      <c r="L31" s="18">
        <f>BY_Demands_Drivers!AW4</f>
        <v>2038</v>
      </c>
      <c r="M31" s="26">
        <f>BY_Demands_Drivers!AW14</f>
        <v>0.90851654848421748</v>
      </c>
    </row>
    <row r="32" spans="3:13" ht="15.75" customHeight="1">
      <c r="C32" s="206" t="str">
        <f t="shared" si="0"/>
        <v>Demand</v>
      </c>
      <c r="D32">
        <f>$L$32</f>
        <v>2039</v>
      </c>
      <c r="E32" t="s">
        <v>3</v>
      </c>
      <c r="F32" t="str">
        <f t="shared" si="1"/>
        <v>IUDMT</v>
      </c>
      <c r="G32" s="26">
        <f>BY_Demands_Drivers!$F$67*$M$32</f>
        <v>0.22211143321178753</v>
      </c>
      <c r="H32" s="26">
        <f>BY_Demands_Drivers!$G$67*$M$32</f>
        <v>0.54898343650687087</v>
      </c>
      <c r="I32" s="26">
        <f>BY_Demands_Drivers!$H$67*$M$32</f>
        <v>4.6474593558981105</v>
      </c>
      <c r="J32" s="26">
        <f>BY_Demands_Drivers!$I$67*$M$32</f>
        <v>1.5416487762713298</v>
      </c>
      <c r="L32" s="18">
        <f>BY_Demands_Drivers!AX4</f>
        <v>2039</v>
      </c>
      <c r="M32" s="26">
        <f>BY_Demands_Drivers!AX14</f>
        <v>0.90851654848421748</v>
      </c>
    </row>
    <row r="33" spans="3:13" ht="15.75" customHeight="1">
      <c r="C33" s="206" t="str">
        <f t="shared" si="0"/>
        <v>Demand</v>
      </c>
      <c r="D33">
        <f>$L$33</f>
        <v>2040</v>
      </c>
      <c r="E33" t="s">
        <v>3</v>
      </c>
      <c r="F33" t="str">
        <f t="shared" si="1"/>
        <v>IUDMT</v>
      </c>
      <c r="G33" s="26">
        <f>BY_Demands_Drivers!$F$67*$M$33</f>
        <v>0.22211143321178753</v>
      </c>
      <c r="H33" s="26">
        <f>BY_Demands_Drivers!$G$67*$M$33</f>
        <v>0.54898343650687087</v>
      </c>
      <c r="I33" s="26">
        <f>BY_Demands_Drivers!$H$67*$M$33</f>
        <v>4.6474593558981105</v>
      </c>
      <c r="J33" s="26">
        <f>BY_Demands_Drivers!$I$67*$M$33</f>
        <v>1.5416487762713298</v>
      </c>
      <c r="L33" s="18">
        <f>BY_Demands_Drivers!AY4</f>
        <v>2040</v>
      </c>
      <c r="M33" s="26">
        <f>BY_Demands_Drivers!AY14</f>
        <v>0.90851654848421748</v>
      </c>
    </row>
    <row r="34" spans="3:13" ht="15.75" customHeight="1">
      <c r="C34" s="206" t="str">
        <f t="shared" si="0"/>
        <v>Demand</v>
      </c>
      <c r="D34">
        <f>$L$34</f>
        <v>2041</v>
      </c>
      <c r="E34" t="s">
        <v>3</v>
      </c>
      <c r="F34" t="str">
        <f t="shared" si="1"/>
        <v>IUDMT</v>
      </c>
      <c r="G34" s="26">
        <f>BY_Demands_Drivers!$F$67*$M$34</f>
        <v>0.22242207857292287</v>
      </c>
      <c r="H34" s="26">
        <f>BY_Demands_Drivers!$G$67*$M$34</f>
        <v>0.54975124550897836</v>
      </c>
      <c r="I34" s="26">
        <f>BY_Demands_Drivers!$H$67*$M$34</f>
        <v>4.6539592990532128</v>
      </c>
      <c r="J34" s="26">
        <f>BY_Demands_Drivers!$I$67*$M$34</f>
        <v>1.5438049284059749</v>
      </c>
      <c r="L34" s="18">
        <f>BY_Demands_Drivers!AZ4</f>
        <v>2041</v>
      </c>
      <c r="M34" s="26">
        <f>BY_Demands_Drivers!AZ14</f>
        <v>0.90978720099957999</v>
      </c>
    </row>
    <row r="35" spans="3:13" ht="15.75" customHeight="1">
      <c r="C35" s="206" t="str">
        <f t="shared" si="0"/>
        <v>Demand</v>
      </c>
      <c r="D35">
        <f>$L$35</f>
        <v>2042</v>
      </c>
      <c r="E35" t="s">
        <v>3</v>
      </c>
      <c r="F35" t="str">
        <f t="shared" si="1"/>
        <v>IUDMT</v>
      </c>
      <c r="G35" s="26">
        <f>BY_Demands_Drivers!$F$67*$M$35</f>
        <v>0.22273272393405824</v>
      </c>
      <c r="H35" s="26">
        <f>BY_Demands_Drivers!$G$67*$M$35</f>
        <v>0.55051905451108585</v>
      </c>
      <c r="I35" s="26">
        <f>BY_Demands_Drivers!$H$67*$M$35</f>
        <v>4.6604592422083151</v>
      </c>
      <c r="J35" s="26">
        <f>BY_Demands_Drivers!$I$67*$M$35</f>
        <v>1.5459610805406201</v>
      </c>
      <c r="L35" s="18">
        <f>BY_Demands_Drivers!BA4</f>
        <v>2042</v>
      </c>
      <c r="M35" s="26">
        <f>BY_Demands_Drivers!BA14</f>
        <v>0.91105785351494251</v>
      </c>
    </row>
    <row r="36" spans="3:13">
      <c r="C36" s="206" t="str">
        <f t="shared" si="0"/>
        <v>Demand</v>
      </c>
      <c r="D36">
        <f>$L$36</f>
        <v>2043</v>
      </c>
      <c r="E36" t="s">
        <v>3</v>
      </c>
      <c r="F36" t="str">
        <f t="shared" si="1"/>
        <v>IUDMT</v>
      </c>
      <c r="G36" s="26">
        <f>BY_Demands_Drivers!$F$67*$M$36</f>
        <v>0.22304336929519364</v>
      </c>
      <c r="H36" s="26">
        <f>BY_Demands_Drivers!$G$67*$M$36</f>
        <v>0.55128686351319345</v>
      </c>
      <c r="I36" s="26">
        <f>BY_Demands_Drivers!$H$67*$M$36</f>
        <v>4.6669591853634182</v>
      </c>
      <c r="J36" s="26">
        <f>BY_Demands_Drivers!$I$67*$M$36</f>
        <v>1.5481172326752655</v>
      </c>
      <c r="L36" s="18">
        <f>BY_Demands_Drivers!BB4</f>
        <v>2043</v>
      </c>
      <c r="M36" s="26">
        <f>BY_Demands_Drivers!BB14</f>
        <v>0.91232850603030513</v>
      </c>
    </row>
    <row r="37" spans="3:13">
      <c r="C37" s="206" t="str">
        <f t="shared" si="0"/>
        <v>Demand</v>
      </c>
      <c r="D37">
        <f>$L$37</f>
        <v>2044</v>
      </c>
      <c r="E37" t="s">
        <v>3</v>
      </c>
      <c r="F37" t="str">
        <f t="shared" si="1"/>
        <v>IUDMT</v>
      </c>
      <c r="G37" s="26">
        <f>BY_Demands_Drivers!$F$67*$M$37</f>
        <v>0.22335401465632898</v>
      </c>
      <c r="H37" s="26">
        <f>BY_Demands_Drivers!$G$67*$M$37</f>
        <v>0.55205467251530094</v>
      </c>
      <c r="I37" s="26">
        <f>BY_Demands_Drivers!$H$67*$M$37</f>
        <v>4.6734591285185196</v>
      </c>
      <c r="J37" s="26">
        <f>BY_Demands_Drivers!$I$67*$M$37</f>
        <v>1.5502733848099106</v>
      </c>
      <c r="L37" s="18">
        <f>BY_Demands_Drivers!BC4</f>
        <v>2044</v>
      </c>
      <c r="M37" s="26">
        <f>BY_Demands_Drivers!BC14</f>
        <v>0.91359915854566764</v>
      </c>
    </row>
    <row r="38" spans="3:13">
      <c r="C38" s="206" t="str">
        <f t="shared" si="0"/>
        <v>Demand</v>
      </c>
      <c r="D38">
        <f>$L$38</f>
        <v>2045</v>
      </c>
      <c r="E38" t="s">
        <v>3</v>
      </c>
      <c r="F38" t="str">
        <f t="shared" si="1"/>
        <v>IUDMT</v>
      </c>
      <c r="G38" s="26">
        <f>BY_Demands_Drivers!$F$67*$M$38</f>
        <v>0.22366466001746435</v>
      </c>
      <c r="H38" s="26">
        <f>BY_Demands_Drivers!$G$67*$M$38</f>
        <v>0.55282248151740843</v>
      </c>
      <c r="I38" s="26">
        <f>BY_Demands_Drivers!$H$67*$M$38</f>
        <v>4.6799590716736219</v>
      </c>
      <c r="J38" s="26">
        <f>BY_Demands_Drivers!$I$67*$M$38</f>
        <v>1.5524295369445558</v>
      </c>
      <c r="L38" s="18">
        <f>BY_Demands_Drivers!BD4</f>
        <v>2045</v>
      </c>
      <c r="M38" s="26">
        <f>BY_Demands_Drivers!BD14</f>
        <v>0.91486981106103016</v>
      </c>
    </row>
    <row r="39" spans="3:13">
      <c r="C39" s="206" t="str">
        <f t="shared" si="0"/>
        <v>Demand</v>
      </c>
      <c r="D39">
        <f>$L$39</f>
        <v>2046</v>
      </c>
      <c r="E39" t="s">
        <v>3</v>
      </c>
      <c r="F39" t="str">
        <f t="shared" si="1"/>
        <v>IUDMT</v>
      </c>
      <c r="G39" s="26">
        <f>BY_Demands_Drivers!$F$67*$M$39</f>
        <v>0.22459659610087046</v>
      </c>
      <c r="H39" s="26">
        <f>BY_Demands_Drivers!$G$67*$M$39</f>
        <v>0.55512590852373089</v>
      </c>
      <c r="I39" s="26">
        <f>BY_Demands_Drivers!$H$67*$M$39</f>
        <v>4.6994589011389287</v>
      </c>
      <c r="J39" s="26">
        <f>BY_Demands_Drivers!$I$67*$M$39</f>
        <v>1.5588979933484914</v>
      </c>
      <c r="L39" s="18">
        <f>BY_Demands_Drivers!BE4</f>
        <v>2046</v>
      </c>
      <c r="M39" s="26">
        <f>BY_Demands_Drivers!BE14</f>
        <v>0.91868176860711781</v>
      </c>
    </row>
    <row r="40" spans="3:13">
      <c r="C40" s="206" t="str">
        <f t="shared" si="0"/>
        <v>Demand</v>
      </c>
      <c r="D40">
        <f>$L$40</f>
        <v>2047</v>
      </c>
      <c r="E40" t="s">
        <v>3</v>
      </c>
      <c r="F40" t="str">
        <f t="shared" si="1"/>
        <v>IUDMT</v>
      </c>
      <c r="G40" s="26">
        <f>BY_Demands_Drivers!$F$67*$M$40</f>
        <v>0.2255285321842766</v>
      </c>
      <c r="H40" s="26">
        <f>BY_Demands_Drivers!$G$67*$M$40</f>
        <v>0.55742933553005358</v>
      </c>
      <c r="I40" s="26">
        <f>BY_Demands_Drivers!$H$67*$M$40</f>
        <v>4.7189587306042364</v>
      </c>
      <c r="J40" s="26">
        <f>BY_Demands_Drivers!$I$67*$M$40</f>
        <v>1.5653664497524273</v>
      </c>
      <c r="L40" s="18">
        <f>BY_Demands_Drivers!BF4</f>
        <v>2047</v>
      </c>
      <c r="M40" s="26">
        <f>BY_Demands_Drivers!BF14</f>
        <v>0.92249372615320557</v>
      </c>
    </row>
    <row r="41" spans="3:13">
      <c r="C41" s="206" t="str">
        <f t="shared" si="0"/>
        <v>Demand</v>
      </c>
      <c r="D41">
        <f>$L$41</f>
        <v>2048</v>
      </c>
      <c r="E41" t="s">
        <v>3</v>
      </c>
      <c r="F41" t="str">
        <f t="shared" si="1"/>
        <v>IUDMT</v>
      </c>
      <c r="G41" s="26">
        <f>BY_Demands_Drivers!$F$67*$M$41</f>
        <v>0.22646046826768268</v>
      </c>
      <c r="H41" s="26">
        <f>BY_Demands_Drivers!$G$67*$M$41</f>
        <v>0.55973276253637605</v>
      </c>
      <c r="I41" s="26">
        <f>BY_Demands_Drivers!$H$67*$M$41</f>
        <v>4.7384585600695424</v>
      </c>
      <c r="J41" s="26">
        <f>BY_Demands_Drivers!$I$67*$M$41</f>
        <v>1.5718349061563628</v>
      </c>
      <c r="L41" s="18">
        <f>BY_Demands_Drivers!BG4</f>
        <v>2048</v>
      </c>
      <c r="M41" s="26">
        <f>BY_Demands_Drivers!BG14</f>
        <v>0.92630568369929311</v>
      </c>
    </row>
    <row r="42" spans="3:13">
      <c r="C42" s="206" t="str">
        <f t="shared" si="0"/>
        <v>Demand</v>
      </c>
      <c r="D42">
        <f>$L$42</f>
        <v>2049</v>
      </c>
      <c r="E42" t="s">
        <v>3</v>
      </c>
      <c r="F42" t="str">
        <f t="shared" si="1"/>
        <v>IUDMT</v>
      </c>
      <c r="G42" s="26">
        <f>BY_Demands_Drivers!$F$67*$M$42</f>
        <v>0.22739240435108876</v>
      </c>
      <c r="H42" s="26">
        <f>BY_Demands_Drivers!$G$67*$M$42</f>
        <v>0.56203618954269852</v>
      </c>
      <c r="I42" s="26">
        <f>BY_Demands_Drivers!$H$67*$M$42</f>
        <v>4.7579583895348492</v>
      </c>
      <c r="J42" s="26">
        <f>BY_Demands_Drivers!$I$67*$M$42</f>
        <v>1.5783033625602982</v>
      </c>
      <c r="L42" s="18">
        <f>BY_Demands_Drivers!BH4</f>
        <v>2049</v>
      </c>
      <c r="M42" s="26">
        <f>BY_Demands_Drivers!BH14</f>
        <v>0.93011764124538066</v>
      </c>
    </row>
    <row r="43" spans="3:13">
      <c r="C43" s="206" t="str">
        <f t="shared" si="0"/>
        <v>Demand</v>
      </c>
      <c r="D43" s="23">
        <f>$L$43</f>
        <v>2050</v>
      </c>
      <c r="E43" s="23" t="s">
        <v>3</v>
      </c>
      <c r="F43" s="23" t="str">
        <f t="shared" si="1"/>
        <v>IUDMT</v>
      </c>
      <c r="G43" s="44">
        <f>BY_Demands_Drivers!$F$67*$M$43</f>
        <v>0.22832434043449487</v>
      </c>
      <c r="H43" s="44">
        <f>BY_Demands_Drivers!$G$67*$M$43</f>
        <v>0.56433961654902109</v>
      </c>
      <c r="I43" s="44">
        <f>BY_Demands_Drivers!$H$67*$M$43</f>
        <v>4.777458219000156</v>
      </c>
      <c r="J43" s="44">
        <f>BY_Demands_Drivers!$I$67*$M$43</f>
        <v>1.5847718189642339</v>
      </c>
      <c r="L43" s="18">
        <f>BY_Demands_Drivers!BI4</f>
        <v>2050</v>
      </c>
      <c r="M43" s="26">
        <f>BY_Demands_Drivers!BI14</f>
        <v>0.93392959879146831</v>
      </c>
    </row>
    <row r="44" spans="3:13">
      <c r="C44" s="206" t="str">
        <f t="shared" si="0"/>
        <v>\I:</v>
      </c>
      <c r="D44">
        <f>$L$4</f>
        <v>2011</v>
      </c>
      <c r="E44" t="s">
        <v>3</v>
      </c>
      <c r="F44" t="str">
        <f>BY_Demands_Drivers!$J$68</f>
        <v>IUDHT</v>
      </c>
      <c r="G44" s="26">
        <f>BY_Demands_Drivers!$F$68*$M$4</f>
        <v>0</v>
      </c>
      <c r="H44" s="26">
        <f>BY_Demands_Drivers!$G$68*$M$4</f>
        <v>0</v>
      </c>
      <c r="I44" s="26">
        <f>BY_Demands_Drivers!$H$68*$M$4</f>
        <v>0</v>
      </c>
      <c r="J44" s="26">
        <f>BY_Demands_Drivers!$I$68*$M$4</f>
        <v>0</v>
      </c>
    </row>
    <row r="45" spans="3:13">
      <c r="C45" s="206" t="str">
        <f t="shared" si="0"/>
        <v>\I:</v>
      </c>
      <c r="D45">
        <f>$L$5</f>
        <v>2012</v>
      </c>
      <c r="E45" t="s">
        <v>3</v>
      </c>
      <c r="F45" t="str">
        <f>$F$44</f>
        <v>IUDHT</v>
      </c>
      <c r="G45" s="26">
        <f>BY_Demands_Drivers!$F$68*$M$5</f>
        <v>0</v>
      </c>
      <c r="H45" s="26">
        <f>BY_Demands_Drivers!$G$68*$M$5</f>
        <v>0</v>
      </c>
      <c r="I45" s="26">
        <f>BY_Demands_Drivers!$H$68*$M$5</f>
        <v>0</v>
      </c>
      <c r="J45" s="26">
        <f>BY_Demands_Drivers!$I$68*$M$5</f>
        <v>0</v>
      </c>
    </row>
    <row r="46" spans="3:13">
      <c r="C46" s="206" t="str">
        <f t="shared" si="0"/>
        <v>\I:</v>
      </c>
      <c r="D46">
        <f>$L$6</f>
        <v>2013</v>
      </c>
      <c r="E46" t="s">
        <v>3</v>
      </c>
      <c r="F46" t="str">
        <f t="shared" ref="F46:F83" si="2">$F$44</f>
        <v>IUDHT</v>
      </c>
      <c r="G46" s="26">
        <f>BY_Demands_Drivers!$F$68*$M$6</f>
        <v>0</v>
      </c>
      <c r="H46" s="26">
        <f>BY_Demands_Drivers!$G$68*$M$6</f>
        <v>0</v>
      </c>
      <c r="I46" s="26">
        <f>BY_Demands_Drivers!$H$68*$M$6</f>
        <v>0</v>
      </c>
      <c r="J46" s="26">
        <f>BY_Demands_Drivers!$I$68*$M$6</f>
        <v>0</v>
      </c>
    </row>
    <row r="47" spans="3:13">
      <c r="C47" s="206" t="str">
        <f t="shared" si="0"/>
        <v>\I:</v>
      </c>
      <c r="D47">
        <f>$L$7</f>
        <v>2014</v>
      </c>
      <c r="E47" t="s">
        <v>3</v>
      </c>
      <c r="F47" t="str">
        <f t="shared" si="2"/>
        <v>IUDHT</v>
      </c>
      <c r="G47" s="26">
        <f>BY_Demands_Drivers!$F$68*$M$7</f>
        <v>0</v>
      </c>
      <c r="H47" s="26">
        <f>BY_Demands_Drivers!$G$68*$M$7</f>
        <v>0</v>
      </c>
      <c r="I47" s="26">
        <f>BY_Demands_Drivers!$H$68*$M$7</f>
        <v>0</v>
      </c>
      <c r="J47" s="26">
        <f>BY_Demands_Drivers!$I$68*$M$7</f>
        <v>0</v>
      </c>
    </row>
    <row r="48" spans="3:13">
      <c r="C48" s="206" t="str">
        <f t="shared" si="0"/>
        <v>\I:</v>
      </c>
      <c r="D48">
        <f>$L$8</f>
        <v>2015</v>
      </c>
      <c r="E48" t="s">
        <v>3</v>
      </c>
      <c r="F48" t="str">
        <f t="shared" si="2"/>
        <v>IUDHT</v>
      </c>
      <c r="G48" s="26">
        <f>BY_Demands_Drivers!$F$68*$M$8</f>
        <v>0</v>
      </c>
      <c r="H48" s="26">
        <f>BY_Demands_Drivers!$G$68*$M$8</f>
        <v>0</v>
      </c>
      <c r="I48" s="26">
        <f>BY_Demands_Drivers!$H$68*$M$8</f>
        <v>0</v>
      </c>
      <c r="J48" s="26">
        <f>BY_Demands_Drivers!$I$68*$M$8</f>
        <v>0</v>
      </c>
    </row>
    <row r="49" spans="3:10">
      <c r="C49" s="206" t="str">
        <f t="shared" si="0"/>
        <v>\I:</v>
      </c>
      <c r="D49">
        <f>$L$9</f>
        <v>2016</v>
      </c>
      <c r="E49" t="s">
        <v>3</v>
      </c>
      <c r="F49" t="str">
        <f t="shared" si="2"/>
        <v>IUDHT</v>
      </c>
      <c r="G49" s="26">
        <f>BY_Demands_Drivers!$F$68*$M$9</f>
        <v>0</v>
      </c>
      <c r="H49" s="26">
        <f>BY_Demands_Drivers!$G$68*$M$9</f>
        <v>0</v>
      </c>
      <c r="I49" s="26">
        <f>BY_Demands_Drivers!$H$68*$M$9</f>
        <v>0</v>
      </c>
      <c r="J49" s="26">
        <f>BY_Demands_Drivers!$I$68*$M$9</f>
        <v>0</v>
      </c>
    </row>
    <row r="50" spans="3:10">
      <c r="C50" s="206" t="str">
        <f t="shared" si="0"/>
        <v>\I:</v>
      </c>
      <c r="D50">
        <f>$L$10</f>
        <v>2017</v>
      </c>
      <c r="E50" t="s">
        <v>3</v>
      </c>
      <c r="F50" t="str">
        <f t="shared" si="2"/>
        <v>IUDHT</v>
      </c>
      <c r="G50" s="26">
        <f>BY_Demands_Drivers!$F$68*$M$10</f>
        <v>0</v>
      </c>
      <c r="H50" s="26">
        <f>BY_Demands_Drivers!$G$68*$M$10</f>
        <v>0</v>
      </c>
      <c r="I50" s="26">
        <f>BY_Demands_Drivers!$H$68*$M$10</f>
        <v>0</v>
      </c>
      <c r="J50" s="26">
        <f>BY_Demands_Drivers!$I$68*$M$10</f>
        <v>0</v>
      </c>
    </row>
    <row r="51" spans="3:10">
      <c r="C51" s="206" t="str">
        <f t="shared" si="0"/>
        <v>\I:</v>
      </c>
      <c r="D51">
        <f>$L$11</f>
        <v>2018</v>
      </c>
      <c r="E51" t="s">
        <v>3</v>
      </c>
      <c r="F51" t="str">
        <f t="shared" si="2"/>
        <v>IUDHT</v>
      </c>
      <c r="G51" s="26">
        <f>BY_Demands_Drivers!$F$68*$M$11</f>
        <v>0</v>
      </c>
      <c r="H51" s="26">
        <f>BY_Demands_Drivers!$G$68*$M$11</f>
        <v>0</v>
      </c>
      <c r="I51" s="26">
        <f>BY_Demands_Drivers!$H$68*$M$11</f>
        <v>0</v>
      </c>
      <c r="J51" s="26">
        <f>BY_Demands_Drivers!$I$68*$M$11</f>
        <v>0</v>
      </c>
    </row>
    <row r="52" spans="3:10">
      <c r="C52" s="206" t="str">
        <f t="shared" si="0"/>
        <v>\I:</v>
      </c>
      <c r="D52">
        <f>$L$12</f>
        <v>2019</v>
      </c>
      <c r="E52" t="s">
        <v>3</v>
      </c>
      <c r="F52" t="str">
        <f t="shared" si="2"/>
        <v>IUDHT</v>
      </c>
      <c r="G52" s="43">
        <f>BY_Demands_Drivers!$F$68*$M$12</f>
        <v>0</v>
      </c>
      <c r="H52" s="43">
        <f>BY_Demands_Drivers!$G$68*$M$12</f>
        <v>0</v>
      </c>
      <c r="I52" s="43">
        <f>BY_Demands_Drivers!$H$68*$M$12</f>
        <v>0</v>
      </c>
      <c r="J52" s="43">
        <f>BY_Demands_Drivers!$I$68*$M$12</f>
        <v>0</v>
      </c>
    </row>
    <row r="53" spans="3:10">
      <c r="C53" s="206" t="str">
        <f t="shared" si="0"/>
        <v>\I:</v>
      </c>
      <c r="D53">
        <f>$L$13</f>
        <v>2020</v>
      </c>
      <c r="E53" t="s">
        <v>3</v>
      </c>
      <c r="F53" t="str">
        <f t="shared" si="2"/>
        <v>IUDHT</v>
      </c>
      <c r="G53" s="43">
        <f>BY_Demands_Drivers!$F$68*$M$13</f>
        <v>0</v>
      </c>
      <c r="H53" s="43">
        <f>BY_Demands_Drivers!$G$68*$M$13</f>
        <v>0</v>
      </c>
      <c r="I53" s="43">
        <f>BY_Demands_Drivers!$H$68*$M$13</f>
        <v>0</v>
      </c>
      <c r="J53" s="43">
        <f>BY_Demands_Drivers!$I$68*$M$13</f>
        <v>0</v>
      </c>
    </row>
    <row r="54" spans="3:10">
      <c r="C54" s="206" t="str">
        <f t="shared" si="0"/>
        <v>\I:</v>
      </c>
      <c r="D54">
        <f>$L$14</f>
        <v>2021</v>
      </c>
      <c r="E54" t="s">
        <v>3</v>
      </c>
      <c r="F54" t="str">
        <f t="shared" si="2"/>
        <v>IUDHT</v>
      </c>
      <c r="G54" s="43">
        <f>BY_Demands_Drivers!$F$68*$M$14</f>
        <v>0</v>
      </c>
      <c r="H54" s="43">
        <f>BY_Demands_Drivers!$G$68*$M$14</f>
        <v>0</v>
      </c>
      <c r="I54" s="43">
        <f>BY_Demands_Drivers!$H$68*$M$14</f>
        <v>0</v>
      </c>
      <c r="J54" s="43">
        <f>BY_Demands_Drivers!$I$68*$M$14</f>
        <v>0</v>
      </c>
    </row>
    <row r="55" spans="3:10">
      <c r="C55" s="206" t="str">
        <f t="shared" si="0"/>
        <v>\I:</v>
      </c>
      <c r="D55">
        <f>$L$15</f>
        <v>2022</v>
      </c>
      <c r="E55" t="s">
        <v>3</v>
      </c>
      <c r="F55" t="str">
        <f t="shared" si="2"/>
        <v>IUDHT</v>
      </c>
      <c r="G55" s="43">
        <f>BY_Demands_Drivers!$F$68*$M$15</f>
        <v>0</v>
      </c>
      <c r="H55" s="43">
        <f>BY_Demands_Drivers!$G$68*$M$15</f>
        <v>0</v>
      </c>
      <c r="I55" s="43">
        <f>BY_Demands_Drivers!$H$68*$M$15</f>
        <v>0</v>
      </c>
      <c r="J55" s="43">
        <f>BY_Demands_Drivers!$I$68*$M$15</f>
        <v>0</v>
      </c>
    </row>
    <row r="56" spans="3:10">
      <c r="C56" s="206" t="str">
        <f t="shared" si="0"/>
        <v>\I:</v>
      </c>
      <c r="D56">
        <f>$L$16</f>
        <v>2023</v>
      </c>
      <c r="E56" t="s">
        <v>3</v>
      </c>
      <c r="F56" t="str">
        <f t="shared" si="2"/>
        <v>IUDHT</v>
      </c>
      <c r="G56" s="43">
        <f>BY_Demands_Drivers!$F$68*$M$16</f>
        <v>0</v>
      </c>
      <c r="H56" s="43">
        <f>BY_Demands_Drivers!$G$68*$M$16</f>
        <v>0</v>
      </c>
      <c r="I56" s="43">
        <f>BY_Demands_Drivers!$H$68*$M$16</f>
        <v>0</v>
      </c>
      <c r="J56" s="43">
        <f>BY_Demands_Drivers!$I$68*$M$16</f>
        <v>0</v>
      </c>
    </row>
    <row r="57" spans="3:10">
      <c r="C57" s="206" t="str">
        <f t="shared" si="0"/>
        <v>\I:</v>
      </c>
      <c r="D57">
        <f>$L$17</f>
        <v>2024</v>
      </c>
      <c r="E57" t="s">
        <v>3</v>
      </c>
      <c r="F57" t="str">
        <f t="shared" si="2"/>
        <v>IUDHT</v>
      </c>
      <c r="G57" s="26">
        <f>BY_Demands_Drivers!$F$68*$M$17</f>
        <v>0</v>
      </c>
      <c r="H57" s="26">
        <f>BY_Demands_Drivers!$G$68*$M$17</f>
        <v>0</v>
      </c>
      <c r="I57" s="26">
        <f>BY_Demands_Drivers!$H$68*$M$17</f>
        <v>0</v>
      </c>
      <c r="J57" s="26">
        <f>BY_Demands_Drivers!$I$68*$M$17</f>
        <v>0</v>
      </c>
    </row>
    <row r="58" spans="3:10">
      <c r="C58" s="206" t="str">
        <f t="shared" si="0"/>
        <v>\I:</v>
      </c>
      <c r="D58">
        <f>$L$18</f>
        <v>2025</v>
      </c>
      <c r="E58" t="s">
        <v>3</v>
      </c>
      <c r="F58" t="str">
        <f t="shared" si="2"/>
        <v>IUDHT</v>
      </c>
      <c r="G58" s="26">
        <f>BY_Demands_Drivers!$F$68*$M$18</f>
        <v>0</v>
      </c>
      <c r="H58" s="26">
        <f>BY_Demands_Drivers!$G$68*$M$18</f>
        <v>0</v>
      </c>
      <c r="I58" s="26">
        <f>BY_Demands_Drivers!$H$68*$M$18</f>
        <v>0</v>
      </c>
      <c r="J58" s="26">
        <f>BY_Demands_Drivers!$I$68*$M$18</f>
        <v>0</v>
      </c>
    </row>
    <row r="59" spans="3:10">
      <c r="C59" s="206" t="str">
        <f t="shared" si="0"/>
        <v>\I:</v>
      </c>
      <c r="D59">
        <f>$L$19</f>
        <v>2026</v>
      </c>
      <c r="E59" t="s">
        <v>3</v>
      </c>
      <c r="F59" t="str">
        <f t="shared" si="2"/>
        <v>IUDHT</v>
      </c>
      <c r="G59" s="26">
        <f>BY_Demands_Drivers!$F$68*$M$19</f>
        <v>0</v>
      </c>
      <c r="H59" s="26">
        <f>BY_Demands_Drivers!$G$68*$M$19</f>
        <v>0</v>
      </c>
      <c r="I59" s="26">
        <f>BY_Demands_Drivers!$H$68*$M$19</f>
        <v>0</v>
      </c>
      <c r="J59" s="26">
        <f>BY_Demands_Drivers!$I$68*$M$19</f>
        <v>0</v>
      </c>
    </row>
    <row r="60" spans="3:10">
      <c r="C60" s="206" t="str">
        <f t="shared" si="0"/>
        <v>\I:</v>
      </c>
      <c r="D60">
        <f>$L$20</f>
        <v>2027</v>
      </c>
      <c r="E60" t="s">
        <v>3</v>
      </c>
      <c r="F60" t="str">
        <f t="shared" si="2"/>
        <v>IUDHT</v>
      </c>
      <c r="G60" s="26">
        <f>BY_Demands_Drivers!$F$68*$M$20</f>
        <v>0</v>
      </c>
      <c r="H60" s="26">
        <f>BY_Demands_Drivers!$G$68*$M$20</f>
        <v>0</v>
      </c>
      <c r="I60" s="26">
        <f>BY_Demands_Drivers!$H$68*$M$20</f>
        <v>0</v>
      </c>
      <c r="J60" s="26">
        <f>BY_Demands_Drivers!$I$68*$M$20</f>
        <v>0</v>
      </c>
    </row>
    <row r="61" spans="3:10">
      <c r="C61" s="206" t="str">
        <f t="shared" si="0"/>
        <v>\I:</v>
      </c>
      <c r="D61">
        <f>$L$21</f>
        <v>2028</v>
      </c>
      <c r="E61" t="s">
        <v>3</v>
      </c>
      <c r="F61" t="str">
        <f t="shared" si="2"/>
        <v>IUDHT</v>
      </c>
      <c r="G61" s="26">
        <f>BY_Demands_Drivers!$F$68*$M$21</f>
        <v>0</v>
      </c>
      <c r="H61" s="26">
        <f>BY_Demands_Drivers!$G$68*$M$21</f>
        <v>0</v>
      </c>
      <c r="I61" s="26">
        <f>BY_Demands_Drivers!$H$68*$M$21</f>
        <v>0</v>
      </c>
      <c r="J61" s="26">
        <f>BY_Demands_Drivers!$I$68*$M$21</f>
        <v>0</v>
      </c>
    </row>
    <row r="62" spans="3:10">
      <c r="C62" s="206" t="str">
        <f t="shared" si="0"/>
        <v>\I:</v>
      </c>
      <c r="D62">
        <f>$L$22</f>
        <v>2029</v>
      </c>
      <c r="E62" t="s">
        <v>3</v>
      </c>
      <c r="F62" t="str">
        <f t="shared" si="2"/>
        <v>IUDHT</v>
      </c>
      <c r="G62" s="26">
        <f>BY_Demands_Drivers!$F$68*$M$22</f>
        <v>0</v>
      </c>
      <c r="H62" s="26">
        <f>BY_Demands_Drivers!$G$68*$M$22</f>
        <v>0</v>
      </c>
      <c r="I62" s="26">
        <f>BY_Demands_Drivers!$H$68*$M$22</f>
        <v>0</v>
      </c>
      <c r="J62" s="26">
        <f>BY_Demands_Drivers!$I$68*$M$22</f>
        <v>0</v>
      </c>
    </row>
    <row r="63" spans="3:10">
      <c r="C63" s="206" t="str">
        <f t="shared" si="0"/>
        <v>\I:</v>
      </c>
      <c r="D63">
        <f>$L$23</f>
        <v>2030</v>
      </c>
      <c r="E63" t="s">
        <v>3</v>
      </c>
      <c r="F63" t="str">
        <f t="shared" si="2"/>
        <v>IUDHT</v>
      </c>
      <c r="G63" s="26">
        <f>BY_Demands_Drivers!$F$68*$M$23</f>
        <v>0</v>
      </c>
      <c r="H63" s="26">
        <f>BY_Demands_Drivers!$G$68*$M$23</f>
        <v>0</v>
      </c>
      <c r="I63" s="26">
        <f>BY_Demands_Drivers!$H$68*$M$23</f>
        <v>0</v>
      </c>
      <c r="J63" s="26">
        <f>BY_Demands_Drivers!$I$68*$M$23</f>
        <v>0</v>
      </c>
    </row>
    <row r="64" spans="3:10">
      <c r="C64" s="206" t="str">
        <f t="shared" si="0"/>
        <v>\I:</v>
      </c>
      <c r="D64">
        <f>$L$24</f>
        <v>2031</v>
      </c>
      <c r="E64" t="s">
        <v>3</v>
      </c>
      <c r="F64" t="str">
        <f t="shared" si="2"/>
        <v>IUDHT</v>
      </c>
      <c r="G64" s="26">
        <f>BY_Demands_Drivers!$F$68*$M$24</f>
        <v>0</v>
      </c>
      <c r="H64" s="26">
        <f>BY_Demands_Drivers!$G$68*$M$24</f>
        <v>0</v>
      </c>
      <c r="I64" s="26">
        <f>BY_Demands_Drivers!$H$68*$M$24</f>
        <v>0</v>
      </c>
      <c r="J64" s="26">
        <f>BY_Demands_Drivers!$I$68*$M$24</f>
        <v>0</v>
      </c>
    </row>
    <row r="65" spans="3:10">
      <c r="C65" s="206" t="str">
        <f t="shared" si="0"/>
        <v>\I:</v>
      </c>
      <c r="D65">
        <f>$L$25</f>
        <v>2032</v>
      </c>
      <c r="E65" t="s">
        <v>3</v>
      </c>
      <c r="F65" t="str">
        <f t="shared" si="2"/>
        <v>IUDHT</v>
      </c>
      <c r="G65" s="26">
        <f>BY_Demands_Drivers!$F$68*$M$25</f>
        <v>0</v>
      </c>
      <c r="H65" s="26">
        <f>BY_Demands_Drivers!$G$68*$M$25</f>
        <v>0</v>
      </c>
      <c r="I65" s="26">
        <f>BY_Demands_Drivers!$H$68*$M$25</f>
        <v>0</v>
      </c>
      <c r="J65" s="26">
        <f>BY_Demands_Drivers!$I$68*$M$25</f>
        <v>0</v>
      </c>
    </row>
    <row r="66" spans="3:10">
      <c r="C66" s="206" t="str">
        <f t="shared" si="0"/>
        <v>\I:</v>
      </c>
      <c r="D66">
        <f>$L$26</f>
        <v>2033</v>
      </c>
      <c r="E66" t="s">
        <v>3</v>
      </c>
      <c r="F66" t="str">
        <f t="shared" si="2"/>
        <v>IUDHT</v>
      </c>
      <c r="G66" s="26">
        <f>BY_Demands_Drivers!$F$68*$M$26</f>
        <v>0</v>
      </c>
      <c r="H66" s="26">
        <f>BY_Demands_Drivers!$G$68*$M$26</f>
        <v>0</v>
      </c>
      <c r="I66" s="26">
        <f>BY_Demands_Drivers!$H$68*$M$26</f>
        <v>0</v>
      </c>
      <c r="J66" s="26">
        <f>BY_Demands_Drivers!$I$68*$M$26</f>
        <v>0</v>
      </c>
    </row>
    <row r="67" spans="3:10">
      <c r="C67" s="206" t="str">
        <f t="shared" si="0"/>
        <v>\I:</v>
      </c>
      <c r="D67">
        <f>$L$27</f>
        <v>2034</v>
      </c>
      <c r="E67" t="s">
        <v>3</v>
      </c>
      <c r="F67" t="str">
        <f t="shared" si="2"/>
        <v>IUDHT</v>
      </c>
      <c r="G67" s="26">
        <f>BY_Demands_Drivers!$F$68*$M$27</f>
        <v>0</v>
      </c>
      <c r="H67" s="26">
        <f>BY_Demands_Drivers!$G$68*$M$27</f>
        <v>0</v>
      </c>
      <c r="I67" s="26">
        <f>BY_Demands_Drivers!$H$68*$M$27</f>
        <v>0</v>
      </c>
      <c r="J67" s="26">
        <f>BY_Demands_Drivers!$I$68*$M$27</f>
        <v>0</v>
      </c>
    </row>
    <row r="68" spans="3:10">
      <c r="C68" s="206" t="str">
        <f t="shared" si="0"/>
        <v>\I:</v>
      </c>
      <c r="D68">
        <f>$L$28</f>
        <v>2035</v>
      </c>
      <c r="E68" t="s">
        <v>3</v>
      </c>
      <c r="F68" t="str">
        <f t="shared" si="2"/>
        <v>IUDHT</v>
      </c>
      <c r="G68" s="26">
        <f>BY_Demands_Drivers!$F$68*$M$28</f>
        <v>0</v>
      </c>
      <c r="H68" s="26">
        <f>BY_Demands_Drivers!$G$68*$M$28</f>
        <v>0</v>
      </c>
      <c r="I68" s="26">
        <f>BY_Demands_Drivers!$H$68*$M$28</f>
        <v>0</v>
      </c>
      <c r="J68" s="26">
        <f>BY_Demands_Drivers!$I$68*$M$28</f>
        <v>0</v>
      </c>
    </row>
    <row r="69" spans="3:10">
      <c r="C69" s="206" t="str">
        <f t="shared" ref="C69:C132" si="3">IF(SUM(G69:J69)&gt;0,"Demand","\I:")</f>
        <v>\I:</v>
      </c>
      <c r="D69">
        <f>$L$29</f>
        <v>2036</v>
      </c>
      <c r="E69" t="s">
        <v>3</v>
      </c>
      <c r="F69" t="str">
        <f t="shared" si="2"/>
        <v>IUDHT</v>
      </c>
      <c r="G69" s="26">
        <f>BY_Demands_Drivers!$F$68*$M$29</f>
        <v>0</v>
      </c>
      <c r="H69" s="26">
        <f>BY_Demands_Drivers!$G$68*$M$29</f>
        <v>0</v>
      </c>
      <c r="I69" s="26">
        <f>BY_Demands_Drivers!$H$68*$M$29</f>
        <v>0</v>
      </c>
      <c r="J69" s="26">
        <f>BY_Demands_Drivers!$I$68*$M$29</f>
        <v>0</v>
      </c>
    </row>
    <row r="70" spans="3:10">
      <c r="C70" s="206" t="str">
        <f t="shared" si="3"/>
        <v>\I:</v>
      </c>
      <c r="D70">
        <f>$L$30</f>
        <v>2037</v>
      </c>
      <c r="E70" t="s">
        <v>3</v>
      </c>
      <c r="F70" t="str">
        <f t="shared" si="2"/>
        <v>IUDHT</v>
      </c>
      <c r="G70" s="26">
        <f>BY_Demands_Drivers!$F$68*$M$30</f>
        <v>0</v>
      </c>
      <c r="H70" s="26">
        <f>BY_Demands_Drivers!$G$68*$M$30</f>
        <v>0</v>
      </c>
      <c r="I70" s="26">
        <f>BY_Demands_Drivers!$H$68*$M$30</f>
        <v>0</v>
      </c>
      <c r="J70" s="26">
        <f>BY_Demands_Drivers!$I$68*$M$30</f>
        <v>0</v>
      </c>
    </row>
    <row r="71" spans="3:10">
      <c r="C71" s="206" t="str">
        <f t="shared" si="3"/>
        <v>\I:</v>
      </c>
      <c r="D71">
        <f>$L$31</f>
        <v>2038</v>
      </c>
      <c r="E71" t="s">
        <v>3</v>
      </c>
      <c r="F71" t="str">
        <f t="shared" si="2"/>
        <v>IUDHT</v>
      </c>
      <c r="G71" s="26">
        <f>BY_Demands_Drivers!$F$68*$M$31</f>
        <v>0</v>
      </c>
      <c r="H71" s="26">
        <f>BY_Demands_Drivers!$G$68*$M$31</f>
        <v>0</v>
      </c>
      <c r="I71" s="26">
        <f>BY_Demands_Drivers!$H$68*$M$31</f>
        <v>0</v>
      </c>
      <c r="J71" s="26">
        <f>BY_Demands_Drivers!$I$68*$M$31</f>
        <v>0</v>
      </c>
    </row>
    <row r="72" spans="3:10">
      <c r="C72" s="206" t="str">
        <f t="shared" si="3"/>
        <v>\I:</v>
      </c>
      <c r="D72">
        <f>$L$32</f>
        <v>2039</v>
      </c>
      <c r="E72" t="s">
        <v>3</v>
      </c>
      <c r="F72" t="str">
        <f t="shared" si="2"/>
        <v>IUDHT</v>
      </c>
      <c r="G72" s="26">
        <f>BY_Demands_Drivers!$F$68*$M$32</f>
        <v>0</v>
      </c>
      <c r="H72" s="26">
        <f>BY_Demands_Drivers!$G$68*$M$32</f>
        <v>0</v>
      </c>
      <c r="I72" s="26">
        <f>BY_Demands_Drivers!$H$68*$M$32</f>
        <v>0</v>
      </c>
      <c r="J72" s="26">
        <f>BY_Demands_Drivers!$I$68*$M$32</f>
        <v>0</v>
      </c>
    </row>
    <row r="73" spans="3:10">
      <c r="C73" s="206" t="str">
        <f t="shared" si="3"/>
        <v>\I:</v>
      </c>
      <c r="D73">
        <f>$L$33</f>
        <v>2040</v>
      </c>
      <c r="E73" t="s">
        <v>3</v>
      </c>
      <c r="F73" t="str">
        <f t="shared" si="2"/>
        <v>IUDHT</v>
      </c>
      <c r="G73" s="26">
        <f>BY_Demands_Drivers!$F$68*$M$33</f>
        <v>0</v>
      </c>
      <c r="H73" s="26">
        <f>BY_Demands_Drivers!$G$68*$M$33</f>
        <v>0</v>
      </c>
      <c r="I73" s="26">
        <f>BY_Demands_Drivers!$H$68*$M$33</f>
        <v>0</v>
      </c>
      <c r="J73" s="26">
        <f>BY_Demands_Drivers!$I$68*$M$33</f>
        <v>0</v>
      </c>
    </row>
    <row r="74" spans="3:10">
      <c r="C74" s="206" t="str">
        <f t="shared" si="3"/>
        <v>\I:</v>
      </c>
      <c r="D74">
        <f>$L$34</f>
        <v>2041</v>
      </c>
      <c r="E74" t="s">
        <v>3</v>
      </c>
      <c r="F74" t="str">
        <f t="shared" si="2"/>
        <v>IUDHT</v>
      </c>
      <c r="G74" s="26">
        <f>BY_Demands_Drivers!$F$68*$M$34</f>
        <v>0</v>
      </c>
      <c r="H74" s="26">
        <f>BY_Demands_Drivers!$G$68*$M$34</f>
        <v>0</v>
      </c>
      <c r="I74" s="26">
        <f>BY_Demands_Drivers!$H$68*$M$34</f>
        <v>0</v>
      </c>
      <c r="J74" s="26">
        <f>BY_Demands_Drivers!$I$68*$M$34</f>
        <v>0</v>
      </c>
    </row>
    <row r="75" spans="3:10">
      <c r="C75" s="206" t="str">
        <f t="shared" si="3"/>
        <v>\I:</v>
      </c>
      <c r="D75">
        <f>$L$35</f>
        <v>2042</v>
      </c>
      <c r="E75" t="s">
        <v>3</v>
      </c>
      <c r="F75" t="str">
        <f t="shared" si="2"/>
        <v>IUDHT</v>
      </c>
      <c r="G75" s="26">
        <f>BY_Demands_Drivers!$F$68*$M$35</f>
        <v>0</v>
      </c>
      <c r="H75" s="26">
        <f>BY_Demands_Drivers!$G$68*$M$35</f>
        <v>0</v>
      </c>
      <c r="I75" s="26">
        <f>BY_Demands_Drivers!$H$68*$M$35</f>
        <v>0</v>
      </c>
      <c r="J75" s="26">
        <f>BY_Demands_Drivers!$I$68*$M$35</f>
        <v>0</v>
      </c>
    </row>
    <row r="76" spans="3:10">
      <c r="C76" s="206" t="str">
        <f t="shared" si="3"/>
        <v>\I:</v>
      </c>
      <c r="D76">
        <f>$L$36</f>
        <v>2043</v>
      </c>
      <c r="E76" t="s">
        <v>3</v>
      </c>
      <c r="F76" t="str">
        <f t="shared" si="2"/>
        <v>IUDHT</v>
      </c>
      <c r="G76" s="26">
        <f>BY_Demands_Drivers!$F$68*$M$36</f>
        <v>0</v>
      </c>
      <c r="H76" s="26">
        <f>BY_Demands_Drivers!$G$68*$M$36</f>
        <v>0</v>
      </c>
      <c r="I76" s="26">
        <f>BY_Demands_Drivers!$H$68*$M$36</f>
        <v>0</v>
      </c>
      <c r="J76" s="26">
        <f>BY_Demands_Drivers!$I$68*$M$36</f>
        <v>0</v>
      </c>
    </row>
    <row r="77" spans="3:10">
      <c r="C77" s="206" t="str">
        <f t="shared" si="3"/>
        <v>\I:</v>
      </c>
      <c r="D77">
        <f>$L$37</f>
        <v>2044</v>
      </c>
      <c r="E77" t="s">
        <v>3</v>
      </c>
      <c r="F77" t="str">
        <f t="shared" si="2"/>
        <v>IUDHT</v>
      </c>
      <c r="G77" s="26">
        <f>BY_Demands_Drivers!$F$68*$M$37</f>
        <v>0</v>
      </c>
      <c r="H77" s="26">
        <f>BY_Demands_Drivers!$G$68*$M$37</f>
        <v>0</v>
      </c>
      <c r="I77" s="26">
        <f>BY_Demands_Drivers!$H$68*$M$37</f>
        <v>0</v>
      </c>
      <c r="J77" s="26">
        <f>BY_Demands_Drivers!$I$68*$M$37</f>
        <v>0</v>
      </c>
    </row>
    <row r="78" spans="3:10">
      <c r="C78" s="206" t="str">
        <f t="shared" si="3"/>
        <v>\I:</v>
      </c>
      <c r="D78">
        <f>$L$38</f>
        <v>2045</v>
      </c>
      <c r="E78" t="s">
        <v>3</v>
      </c>
      <c r="F78" t="str">
        <f t="shared" si="2"/>
        <v>IUDHT</v>
      </c>
      <c r="G78" s="26">
        <f>BY_Demands_Drivers!$F$68*$M$38</f>
        <v>0</v>
      </c>
      <c r="H78" s="26">
        <f>BY_Demands_Drivers!$G$68*$M$38</f>
        <v>0</v>
      </c>
      <c r="I78" s="26">
        <f>BY_Demands_Drivers!$H$68*$M$38</f>
        <v>0</v>
      </c>
      <c r="J78" s="26">
        <f>BY_Demands_Drivers!$I$68*$M$38</f>
        <v>0</v>
      </c>
    </row>
    <row r="79" spans="3:10">
      <c r="C79" s="206" t="str">
        <f t="shared" si="3"/>
        <v>\I:</v>
      </c>
      <c r="D79">
        <f>$L$39</f>
        <v>2046</v>
      </c>
      <c r="E79" t="s">
        <v>3</v>
      </c>
      <c r="F79" t="str">
        <f t="shared" si="2"/>
        <v>IUDHT</v>
      </c>
      <c r="G79" s="26">
        <f>BY_Demands_Drivers!$F$68*$M$39</f>
        <v>0</v>
      </c>
      <c r="H79" s="26">
        <f>BY_Demands_Drivers!$G$68*$M$39</f>
        <v>0</v>
      </c>
      <c r="I79" s="26">
        <f>BY_Demands_Drivers!$H$68*$M$39</f>
        <v>0</v>
      </c>
      <c r="J79" s="26">
        <f>BY_Demands_Drivers!$I$68*$M$39</f>
        <v>0</v>
      </c>
    </row>
    <row r="80" spans="3:10">
      <c r="C80" s="206" t="str">
        <f t="shared" si="3"/>
        <v>\I:</v>
      </c>
      <c r="D80">
        <f>$L$40</f>
        <v>2047</v>
      </c>
      <c r="E80" t="s">
        <v>3</v>
      </c>
      <c r="F80" t="str">
        <f t="shared" si="2"/>
        <v>IUDHT</v>
      </c>
      <c r="G80" s="26">
        <f>BY_Demands_Drivers!$F$68*$M$40</f>
        <v>0</v>
      </c>
      <c r="H80" s="26">
        <f>BY_Demands_Drivers!$G$68*$M$40</f>
        <v>0</v>
      </c>
      <c r="I80" s="26">
        <f>BY_Demands_Drivers!$H$68*$M$40</f>
        <v>0</v>
      </c>
      <c r="J80" s="26">
        <f>BY_Demands_Drivers!$I$68*$M$40</f>
        <v>0</v>
      </c>
    </row>
    <row r="81" spans="3:10">
      <c r="C81" s="206" t="str">
        <f t="shared" si="3"/>
        <v>\I:</v>
      </c>
      <c r="D81">
        <f>$L$41</f>
        <v>2048</v>
      </c>
      <c r="E81" t="s">
        <v>3</v>
      </c>
      <c r="F81" t="str">
        <f t="shared" si="2"/>
        <v>IUDHT</v>
      </c>
      <c r="G81" s="26">
        <f>BY_Demands_Drivers!$F$68*$M$41</f>
        <v>0</v>
      </c>
      <c r="H81" s="26">
        <f>BY_Demands_Drivers!$G$68*$M$41</f>
        <v>0</v>
      </c>
      <c r="I81" s="26">
        <f>BY_Demands_Drivers!$H$68*$M$41</f>
        <v>0</v>
      </c>
      <c r="J81" s="26">
        <f>BY_Demands_Drivers!$I$68*$M$41</f>
        <v>0</v>
      </c>
    </row>
    <row r="82" spans="3:10">
      <c r="C82" s="206" t="str">
        <f t="shared" si="3"/>
        <v>\I:</v>
      </c>
      <c r="D82">
        <f>$L$42</f>
        <v>2049</v>
      </c>
      <c r="E82" t="s">
        <v>3</v>
      </c>
      <c r="F82" t="str">
        <f t="shared" si="2"/>
        <v>IUDHT</v>
      </c>
      <c r="G82" s="26">
        <f>BY_Demands_Drivers!$F$68*$M$42</f>
        <v>0</v>
      </c>
      <c r="H82" s="26">
        <f>BY_Demands_Drivers!$G$68*$M$42</f>
        <v>0</v>
      </c>
      <c r="I82" s="26">
        <f>BY_Demands_Drivers!$H$68*$M$42</f>
        <v>0</v>
      </c>
      <c r="J82" s="26">
        <f>BY_Demands_Drivers!$I$68*$M$42</f>
        <v>0</v>
      </c>
    </row>
    <row r="83" spans="3:10">
      <c r="C83" s="206" t="str">
        <f t="shared" si="3"/>
        <v>\I:</v>
      </c>
      <c r="D83" s="23">
        <f>$L$43</f>
        <v>2050</v>
      </c>
      <c r="E83" s="23" t="s">
        <v>3</v>
      </c>
      <c r="F83" s="23" t="str">
        <f t="shared" si="2"/>
        <v>IUDHT</v>
      </c>
      <c r="G83" s="44">
        <f>BY_Demands_Drivers!$F$68*$M$43</f>
        <v>0</v>
      </c>
      <c r="H83" s="44">
        <f>BY_Demands_Drivers!$G$68*$M$43</f>
        <v>0</v>
      </c>
      <c r="I83" s="44">
        <f>BY_Demands_Drivers!$H$68*$M$43</f>
        <v>0</v>
      </c>
      <c r="J83" s="44">
        <f>BY_Demands_Drivers!$I$68*$M$43</f>
        <v>0</v>
      </c>
    </row>
    <row r="84" spans="3:10">
      <c r="C84" s="206" t="str">
        <f t="shared" si="3"/>
        <v>Demand</v>
      </c>
      <c r="D84">
        <f>$L$4</f>
        <v>2011</v>
      </c>
      <c r="E84" t="s">
        <v>3</v>
      </c>
      <c r="F84" t="str">
        <f>BY_Demands_Drivers!$J$69</f>
        <v>IUDRH</v>
      </c>
      <c r="G84" s="26">
        <f>BY_Demands_Drivers!$F$69*$M$4</f>
        <v>2.3480647894171391</v>
      </c>
      <c r="H84" s="26">
        <f>BY_Demands_Drivers!$G$69*$M$4</f>
        <v>5.8036124417146384</v>
      </c>
      <c r="I84" s="26">
        <f>BY_Demands_Drivers!$H$69*$M$4</f>
        <v>49.130904771688499</v>
      </c>
      <c r="J84" s="26">
        <f>BY_Demands_Drivers!$I$69*$M$4</f>
        <v>16.297635636608913</v>
      </c>
    </row>
    <row r="85" spans="3:10">
      <c r="C85" s="206" t="str">
        <f t="shared" si="3"/>
        <v>Demand</v>
      </c>
      <c r="D85">
        <f>$L$5</f>
        <v>2012</v>
      </c>
      <c r="E85" t="s">
        <v>3</v>
      </c>
      <c r="F85" t="str">
        <f>$F$84</f>
        <v>IUDRH</v>
      </c>
      <c r="G85" s="26">
        <f>BY_Demands_Drivers!$F$69*$M$5</f>
        <v>2.3193759214533487</v>
      </c>
      <c r="H85" s="26">
        <f>BY_Demands_Drivers!$G$69*$M$5</f>
        <v>5.732703380003997</v>
      </c>
      <c r="I85" s="26">
        <f>BY_Demands_Drivers!$H$69*$M$5</f>
        <v>48.530618933627608</v>
      </c>
      <c r="J85" s="26">
        <f>BY_Demands_Drivers!$I$69*$M$5</f>
        <v>16.098509650389129</v>
      </c>
    </row>
    <row r="86" spans="3:10">
      <c r="C86" s="206" t="str">
        <f t="shared" si="3"/>
        <v>Demand</v>
      </c>
      <c r="D86">
        <f>$L$6</f>
        <v>2013</v>
      </c>
      <c r="E86" t="s">
        <v>3</v>
      </c>
      <c r="F86" t="str">
        <f t="shared" ref="F86:F123" si="4">$F$84</f>
        <v>IUDRH</v>
      </c>
      <c r="G86" s="26">
        <f>BY_Demands_Drivers!$F$69*$M$6</f>
        <v>2.2906870534895578</v>
      </c>
      <c r="H86" s="26">
        <f>BY_Demands_Drivers!$G$69*$M$6</f>
        <v>5.6617943182933557</v>
      </c>
      <c r="I86" s="26">
        <f>BY_Demands_Drivers!$H$69*$M$6</f>
        <v>47.930333095566716</v>
      </c>
      <c r="J86" s="26">
        <f>BY_Demands_Drivers!$I$69*$M$6</f>
        <v>15.89938366416934</v>
      </c>
    </row>
    <row r="87" spans="3:10">
      <c r="C87" s="206" t="str">
        <f t="shared" si="3"/>
        <v>Demand</v>
      </c>
      <c r="D87">
        <f>$L$7</f>
        <v>2014</v>
      </c>
      <c r="E87" t="s">
        <v>3</v>
      </c>
      <c r="F87" t="str">
        <f t="shared" si="4"/>
        <v>IUDRH</v>
      </c>
      <c r="G87" s="26">
        <f>BY_Demands_Drivers!$F$69*$M$7</f>
        <v>2.2619981855257674</v>
      </c>
      <c r="H87" s="26">
        <f>BY_Demands_Drivers!$G$69*$M$7</f>
        <v>5.5908852565827152</v>
      </c>
      <c r="I87" s="26">
        <f>BY_Demands_Drivers!$H$69*$M$7</f>
        <v>47.330047257505825</v>
      </c>
      <c r="J87" s="26">
        <f>BY_Demands_Drivers!$I$69*$M$7</f>
        <v>15.700257677949557</v>
      </c>
    </row>
    <row r="88" spans="3:10">
      <c r="C88" s="206" t="str">
        <f t="shared" si="3"/>
        <v>Demand</v>
      </c>
      <c r="D88">
        <f>$L$8</f>
        <v>2015</v>
      </c>
      <c r="E88" t="s">
        <v>3</v>
      </c>
      <c r="F88" t="str">
        <f t="shared" si="4"/>
        <v>IUDRH</v>
      </c>
      <c r="G88" s="26">
        <f>BY_Demands_Drivers!$F$69*$M$8</f>
        <v>2.2333093175619769</v>
      </c>
      <c r="H88" s="26">
        <f>BY_Demands_Drivers!$G$69*$M$8</f>
        <v>5.5199761948720729</v>
      </c>
      <c r="I88" s="26">
        <f>BY_Demands_Drivers!$H$69*$M$8</f>
        <v>46.729761419444927</v>
      </c>
      <c r="J88" s="26">
        <f>BY_Demands_Drivers!$I$69*$M$8</f>
        <v>15.501131691729769</v>
      </c>
    </row>
    <row r="89" spans="3:10">
      <c r="C89" s="206" t="str">
        <f t="shared" si="3"/>
        <v>Demand</v>
      </c>
      <c r="D89">
        <f>$L$9</f>
        <v>2016</v>
      </c>
      <c r="E89" t="s">
        <v>3</v>
      </c>
      <c r="F89" t="str">
        <f t="shared" si="4"/>
        <v>IUDRH</v>
      </c>
      <c r="G89" s="26">
        <f>BY_Demands_Drivers!$F$69*$M$9</f>
        <v>2.204620449598186</v>
      </c>
      <c r="H89" s="26">
        <f>BY_Demands_Drivers!$G$69*$M$9</f>
        <v>5.4490671331614315</v>
      </c>
      <c r="I89" s="26">
        <f>BY_Demands_Drivers!$H$69*$M$9</f>
        <v>46.129475581384035</v>
      </c>
      <c r="J89" s="26">
        <f>BY_Demands_Drivers!$I$69*$M$9</f>
        <v>15.302005705509982</v>
      </c>
    </row>
    <row r="90" spans="3:10">
      <c r="C90" s="206" t="str">
        <f t="shared" si="3"/>
        <v>Demand</v>
      </c>
      <c r="D90">
        <f>$L$10</f>
        <v>2017</v>
      </c>
      <c r="E90" t="s">
        <v>3</v>
      </c>
      <c r="F90" t="str">
        <f t="shared" si="4"/>
        <v>IUDRH</v>
      </c>
      <c r="G90" s="26">
        <f>BY_Demands_Drivers!$F$69*$M$10</f>
        <v>2.2197205896639267</v>
      </c>
      <c r="H90" s="26">
        <f>BY_Demands_Drivers!$G$69*$M$10</f>
        <v>5.4863895107858252</v>
      </c>
      <c r="I90" s="26">
        <f>BY_Demands_Drivers!$H$69*$M$10</f>
        <v>46.445430893585289</v>
      </c>
      <c r="J90" s="26">
        <f>BY_Demands_Drivers!$I$69*$M$10</f>
        <v>15.406813963766899</v>
      </c>
    </row>
    <row r="91" spans="3:10">
      <c r="C91" s="206" t="str">
        <f t="shared" si="3"/>
        <v>Demand</v>
      </c>
      <c r="D91">
        <f>$L$11</f>
        <v>2018</v>
      </c>
      <c r="E91" t="s">
        <v>3</v>
      </c>
      <c r="F91" t="str">
        <f t="shared" si="4"/>
        <v>IUDRH</v>
      </c>
      <c r="G91" s="26">
        <f>BY_Demands_Drivers!$F$69*$M$11</f>
        <v>2.2348207297296678</v>
      </c>
      <c r="H91" s="26">
        <f>BY_Demands_Drivers!$G$69*$M$11</f>
        <v>5.5237118884102179</v>
      </c>
      <c r="I91" s="26">
        <f>BY_Demands_Drivers!$H$69*$M$11</f>
        <v>46.76138620578655</v>
      </c>
      <c r="J91" s="26">
        <f>BY_Demands_Drivers!$I$69*$M$11</f>
        <v>15.511622222023817</v>
      </c>
    </row>
    <row r="92" spans="3:10">
      <c r="C92" s="206" t="str">
        <f t="shared" si="3"/>
        <v>Demand</v>
      </c>
      <c r="D92">
        <f>$L$12</f>
        <v>2019</v>
      </c>
      <c r="E92" t="s">
        <v>3</v>
      </c>
      <c r="F92" t="str">
        <f t="shared" si="4"/>
        <v>IUDRH</v>
      </c>
      <c r="G92" s="43">
        <f>BY_Demands_Drivers!$F$69*$M$12</f>
        <v>2.249920869795409</v>
      </c>
      <c r="H92" s="43">
        <f>BY_Demands_Drivers!$G$69*$M$12</f>
        <v>5.5610342660346115</v>
      </c>
      <c r="I92" s="43">
        <f>BY_Demands_Drivers!$H$69*$M$12</f>
        <v>47.077341517987811</v>
      </c>
      <c r="J92" s="43">
        <f>BY_Demands_Drivers!$I$69*$M$12</f>
        <v>15.616430480280734</v>
      </c>
    </row>
    <row r="93" spans="3:10">
      <c r="C93" s="206" t="str">
        <f t="shared" si="3"/>
        <v>Demand</v>
      </c>
      <c r="D93">
        <f>$L$13</f>
        <v>2020</v>
      </c>
      <c r="E93" t="s">
        <v>3</v>
      </c>
      <c r="F93" t="str">
        <f t="shared" si="4"/>
        <v>IUDRH</v>
      </c>
      <c r="G93" s="43">
        <f>BY_Demands_Drivers!$F$69*$M$13</f>
        <v>2.2650210098611501</v>
      </c>
      <c r="H93" s="43">
        <f>BY_Demands_Drivers!$G$69*$M$13</f>
        <v>5.5983566436590051</v>
      </c>
      <c r="I93" s="43">
        <f>BY_Demands_Drivers!$H$69*$M$13</f>
        <v>47.393296830189072</v>
      </c>
      <c r="J93" s="43">
        <f>BY_Demands_Drivers!$I$69*$M$13</f>
        <v>15.721238738537652</v>
      </c>
    </row>
    <row r="94" spans="3:10">
      <c r="C94" s="206" t="str">
        <f t="shared" si="3"/>
        <v>Demand</v>
      </c>
      <c r="D94">
        <f>$L$14</f>
        <v>2021</v>
      </c>
      <c r="E94" t="s">
        <v>3</v>
      </c>
      <c r="F94" t="str">
        <f t="shared" si="4"/>
        <v>IUDRH</v>
      </c>
      <c r="G94" s="43">
        <f>BY_Demands_Drivers!$F$69*$M$14</f>
        <v>2.252940897808557</v>
      </c>
      <c r="H94" s="43">
        <f>BY_Demands_Drivers!$G$69*$M$14</f>
        <v>5.5684987415594893</v>
      </c>
      <c r="I94" s="43">
        <f>BY_Demands_Drivers!$H$69*$M$14</f>
        <v>47.140532580428058</v>
      </c>
      <c r="J94" s="43">
        <f>BY_Demands_Drivers!$I$69*$M$14</f>
        <v>15.637392131932117</v>
      </c>
    </row>
    <row r="95" spans="3:10">
      <c r="C95" s="206" t="str">
        <f t="shared" si="3"/>
        <v>Demand</v>
      </c>
      <c r="D95">
        <f>$L$15</f>
        <v>2022</v>
      </c>
      <c r="E95" t="s">
        <v>3</v>
      </c>
      <c r="F95" t="str">
        <f t="shared" si="4"/>
        <v>IUDRH</v>
      </c>
      <c r="G95" s="43">
        <f>BY_Demands_Drivers!$F$69*$M$15</f>
        <v>2.2408607857559644</v>
      </c>
      <c r="H95" s="43">
        <f>BY_Demands_Drivers!$G$69*$M$15</f>
        <v>5.5386408394599753</v>
      </c>
      <c r="I95" s="43">
        <f>BY_Demands_Drivers!$H$69*$M$15</f>
        <v>46.887768330667058</v>
      </c>
      <c r="J95" s="43">
        <f>BY_Demands_Drivers!$I$69*$M$15</f>
        <v>15.553545525326584</v>
      </c>
    </row>
    <row r="96" spans="3:10">
      <c r="C96" s="206" t="str">
        <f t="shared" si="3"/>
        <v>Demand</v>
      </c>
      <c r="D96">
        <f>$L$16</f>
        <v>2023</v>
      </c>
      <c r="E96" t="s">
        <v>3</v>
      </c>
      <c r="F96" t="str">
        <f t="shared" si="4"/>
        <v>IUDRH</v>
      </c>
      <c r="G96" s="43">
        <f>BY_Demands_Drivers!$F$69*$M$16</f>
        <v>2.2287806737033717</v>
      </c>
      <c r="H96" s="43">
        <f>BY_Demands_Drivers!$G$69*$M$16</f>
        <v>5.5087829373604613</v>
      </c>
      <c r="I96" s="43">
        <f>BY_Demands_Drivers!$H$69*$M$16</f>
        <v>46.63500408090605</v>
      </c>
      <c r="J96" s="43">
        <f>BY_Demands_Drivers!$I$69*$M$16</f>
        <v>15.469698918721051</v>
      </c>
    </row>
    <row r="97" spans="3:10">
      <c r="C97" s="206" t="str">
        <f t="shared" si="3"/>
        <v>Demand</v>
      </c>
      <c r="D97">
        <f>$L$17</f>
        <v>2024</v>
      </c>
      <c r="E97" t="s">
        <v>3</v>
      </c>
      <c r="F97" t="str">
        <f t="shared" si="4"/>
        <v>IUDRH</v>
      </c>
      <c r="G97" s="26">
        <f>BY_Demands_Drivers!$F$69*$M$17</f>
        <v>2.2167005616507787</v>
      </c>
      <c r="H97" s="26">
        <f>BY_Demands_Drivers!$G$69*$M$17</f>
        <v>5.4789250352609464</v>
      </c>
      <c r="I97" s="26">
        <f>BY_Demands_Drivers!$H$69*$M$17</f>
        <v>46.382239831145043</v>
      </c>
      <c r="J97" s="26">
        <f>BY_Demands_Drivers!$I$69*$M$17</f>
        <v>15.385852312115516</v>
      </c>
    </row>
    <row r="98" spans="3:10">
      <c r="C98" s="206" t="str">
        <f t="shared" si="3"/>
        <v>Demand</v>
      </c>
      <c r="D98">
        <f>$L$18</f>
        <v>2025</v>
      </c>
      <c r="E98" t="s">
        <v>3</v>
      </c>
      <c r="F98" t="str">
        <f t="shared" si="4"/>
        <v>IUDRH</v>
      </c>
      <c r="G98" s="26">
        <f>BY_Demands_Drivers!$F$69*$M$18</f>
        <v>2.204620449598186</v>
      </c>
      <c r="H98" s="26">
        <f>BY_Demands_Drivers!$G$69*$M$18</f>
        <v>5.4490671331614315</v>
      </c>
      <c r="I98" s="26">
        <f>BY_Demands_Drivers!$H$69*$M$18</f>
        <v>46.129475581384035</v>
      </c>
      <c r="J98" s="26">
        <f>BY_Demands_Drivers!$I$69*$M$18</f>
        <v>15.302005705509982</v>
      </c>
    </row>
    <row r="99" spans="3:10">
      <c r="C99" s="206" t="str">
        <f t="shared" si="3"/>
        <v>Demand</v>
      </c>
      <c r="D99">
        <f>$L$19</f>
        <v>2026</v>
      </c>
      <c r="E99" t="s">
        <v>3</v>
      </c>
      <c r="F99" t="str">
        <f t="shared" si="4"/>
        <v>IUDRH</v>
      </c>
      <c r="G99" s="26">
        <f>BY_Demands_Drivers!$F$69*$M$19</f>
        <v>2.1955603655587415</v>
      </c>
      <c r="H99" s="26">
        <f>BY_Demands_Drivers!$G$69*$M$19</f>
        <v>5.4266737065867963</v>
      </c>
      <c r="I99" s="26">
        <f>BY_Demands_Drivers!$H$69*$M$19</f>
        <v>45.939902394063282</v>
      </c>
      <c r="J99" s="26">
        <f>BY_Demands_Drivers!$I$69*$M$19</f>
        <v>15.239120750555832</v>
      </c>
    </row>
    <row r="100" spans="3:10">
      <c r="C100" s="206" t="str">
        <f t="shared" si="3"/>
        <v>Demand</v>
      </c>
      <c r="D100">
        <f>$L$20</f>
        <v>2027</v>
      </c>
      <c r="E100" t="s">
        <v>3</v>
      </c>
      <c r="F100" t="str">
        <f t="shared" si="4"/>
        <v>IUDRH</v>
      </c>
      <c r="G100" s="26">
        <f>BY_Demands_Drivers!$F$69*$M$20</f>
        <v>2.1865002815192969</v>
      </c>
      <c r="H100" s="26">
        <f>BY_Demands_Drivers!$G$69*$M$20</f>
        <v>5.4042802800121592</v>
      </c>
      <c r="I100" s="26">
        <f>BY_Demands_Drivers!$H$69*$M$20</f>
        <v>45.750329206742514</v>
      </c>
      <c r="J100" s="26">
        <f>BY_Demands_Drivers!$I$69*$M$20</f>
        <v>15.176235795601681</v>
      </c>
    </row>
    <row r="101" spans="3:10">
      <c r="C101" s="206" t="str">
        <f t="shared" si="3"/>
        <v>Demand</v>
      </c>
      <c r="D101">
        <f>$L$21</f>
        <v>2028</v>
      </c>
      <c r="E101" t="s">
        <v>3</v>
      </c>
      <c r="F101" t="str">
        <f t="shared" si="4"/>
        <v>IUDRH</v>
      </c>
      <c r="G101" s="26">
        <f>BY_Demands_Drivers!$F$69*$M$21</f>
        <v>2.1774401974798523</v>
      </c>
      <c r="H101" s="26">
        <f>BY_Demands_Drivers!$G$69*$M$21</f>
        <v>5.3818868534375239</v>
      </c>
      <c r="I101" s="26">
        <f>BY_Demands_Drivers!$H$69*$M$21</f>
        <v>45.560756019421767</v>
      </c>
      <c r="J101" s="26">
        <f>BY_Demands_Drivers!$I$69*$M$21</f>
        <v>15.113350840647531</v>
      </c>
    </row>
    <row r="102" spans="3:10">
      <c r="C102" s="206" t="str">
        <f t="shared" si="3"/>
        <v>Demand</v>
      </c>
      <c r="D102">
        <f>$L$22</f>
        <v>2029</v>
      </c>
      <c r="E102" t="s">
        <v>3</v>
      </c>
      <c r="F102" t="str">
        <f t="shared" si="4"/>
        <v>IUDRH</v>
      </c>
      <c r="G102" s="26">
        <f>BY_Demands_Drivers!$F$69*$M$22</f>
        <v>2.1683801134404077</v>
      </c>
      <c r="H102" s="26">
        <f>BY_Demands_Drivers!$G$69*$M$22</f>
        <v>5.3594934268628878</v>
      </c>
      <c r="I102" s="26">
        <f>BY_Demands_Drivers!$H$69*$M$22</f>
        <v>45.371182832101006</v>
      </c>
      <c r="J102" s="26">
        <f>BY_Demands_Drivers!$I$69*$M$22</f>
        <v>15.050465885693379</v>
      </c>
    </row>
    <row r="103" spans="3:10">
      <c r="C103" s="206" t="str">
        <f t="shared" si="3"/>
        <v>Demand</v>
      </c>
      <c r="D103">
        <f>$L$23</f>
        <v>2030</v>
      </c>
      <c r="E103" t="s">
        <v>3</v>
      </c>
      <c r="F103" t="str">
        <f t="shared" si="4"/>
        <v>IUDRH</v>
      </c>
      <c r="G103" s="26">
        <f>BY_Demands_Drivers!$F$69*$M$23</f>
        <v>2.1593200294009631</v>
      </c>
      <c r="H103" s="26">
        <f>BY_Demands_Drivers!$G$69*$M$23</f>
        <v>5.3371000002882516</v>
      </c>
      <c r="I103" s="26">
        <f>BY_Demands_Drivers!$H$69*$M$23</f>
        <v>45.181609644780252</v>
      </c>
      <c r="J103" s="26">
        <f>BY_Demands_Drivers!$I$69*$M$23</f>
        <v>14.987580930739229</v>
      </c>
    </row>
    <row r="104" spans="3:10">
      <c r="C104" s="206" t="str">
        <f t="shared" si="3"/>
        <v>Demand</v>
      </c>
      <c r="D104">
        <f>$L$24</f>
        <v>2031</v>
      </c>
      <c r="E104" t="s">
        <v>3</v>
      </c>
      <c r="F104" t="str">
        <f t="shared" si="4"/>
        <v>IUDRH</v>
      </c>
      <c r="G104" s="26">
        <f>BY_Demands_Drivers!$F$69*$M$24</f>
        <v>2.1593200294009631</v>
      </c>
      <c r="H104" s="26">
        <f>BY_Demands_Drivers!$G$69*$M$24</f>
        <v>5.3371000002882516</v>
      </c>
      <c r="I104" s="26">
        <f>BY_Demands_Drivers!$H$69*$M$24</f>
        <v>45.181609644780252</v>
      </c>
      <c r="J104" s="26">
        <f>BY_Demands_Drivers!$I$69*$M$24</f>
        <v>14.987580930739229</v>
      </c>
    </row>
    <row r="105" spans="3:10">
      <c r="C105" s="206" t="str">
        <f t="shared" si="3"/>
        <v>Demand</v>
      </c>
      <c r="D105">
        <f>$L$25</f>
        <v>2032</v>
      </c>
      <c r="E105" t="s">
        <v>3</v>
      </c>
      <c r="F105" t="str">
        <f t="shared" si="4"/>
        <v>IUDRH</v>
      </c>
      <c r="G105" s="26">
        <f>BY_Demands_Drivers!$F$69*$M$25</f>
        <v>2.1593200294009631</v>
      </c>
      <c r="H105" s="26">
        <f>BY_Demands_Drivers!$G$69*$M$25</f>
        <v>5.3371000002882516</v>
      </c>
      <c r="I105" s="26">
        <f>BY_Demands_Drivers!$H$69*$M$25</f>
        <v>45.181609644780252</v>
      </c>
      <c r="J105" s="26">
        <f>BY_Demands_Drivers!$I$69*$M$25</f>
        <v>14.987580930739229</v>
      </c>
    </row>
    <row r="106" spans="3:10">
      <c r="C106" s="206" t="str">
        <f t="shared" si="3"/>
        <v>Demand</v>
      </c>
      <c r="D106">
        <f>$L$26</f>
        <v>2033</v>
      </c>
      <c r="E106" t="s">
        <v>3</v>
      </c>
      <c r="F106" t="str">
        <f t="shared" si="4"/>
        <v>IUDRH</v>
      </c>
      <c r="G106" s="26">
        <f>BY_Demands_Drivers!$F$69*$M$26</f>
        <v>2.1593200294009631</v>
      </c>
      <c r="H106" s="26">
        <f>BY_Demands_Drivers!$G$69*$M$26</f>
        <v>5.3371000002882516</v>
      </c>
      <c r="I106" s="26">
        <f>BY_Demands_Drivers!$H$69*$M$26</f>
        <v>45.181609644780252</v>
      </c>
      <c r="J106" s="26">
        <f>BY_Demands_Drivers!$I$69*$M$26</f>
        <v>14.987580930739229</v>
      </c>
    </row>
    <row r="107" spans="3:10">
      <c r="C107" s="206" t="str">
        <f t="shared" si="3"/>
        <v>Demand</v>
      </c>
      <c r="D107">
        <f>$L$27</f>
        <v>2034</v>
      </c>
      <c r="E107" t="s">
        <v>3</v>
      </c>
      <c r="F107" t="str">
        <f t="shared" si="4"/>
        <v>IUDRH</v>
      </c>
      <c r="G107" s="26">
        <f>BY_Demands_Drivers!$F$69*$M$27</f>
        <v>2.1593200294009631</v>
      </c>
      <c r="H107" s="26">
        <f>BY_Demands_Drivers!$G$69*$M$27</f>
        <v>5.3371000002882516</v>
      </c>
      <c r="I107" s="26">
        <f>BY_Demands_Drivers!$H$69*$M$27</f>
        <v>45.181609644780252</v>
      </c>
      <c r="J107" s="26">
        <f>BY_Demands_Drivers!$I$69*$M$27</f>
        <v>14.987580930739229</v>
      </c>
    </row>
    <row r="108" spans="3:10">
      <c r="C108" s="206" t="str">
        <f t="shared" si="3"/>
        <v>Demand</v>
      </c>
      <c r="D108">
        <f>$L$28</f>
        <v>2035</v>
      </c>
      <c r="E108" t="s">
        <v>3</v>
      </c>
      <c r="F108" t="str">
        <f t="shared" si="4"/>
        <v>IUDRH</v>
      </c>
      <c r="G108" s="26">
        <f>BY_Demands_Drivers!$F$69*$M$28</f>
        <v>2.1593200294009631</v>
      </c>
      <c r="H108" s="26">
        <f>BY_Demands_Drivers!$G$69*$M$28</f>
        <v>5.3371000002882516</v>
      </c>
      <c r="I108" s="26">
        <f>BY_Demands_Drivers!$H$69*$M$28</f>
        <v>45.181609644780252</v>
      </c>
      <c r="J108" s="26">
        <f>BY_Demands_Drivers!$I$69*$M$28</f>
        <v>14.987580930739229</v>
      </c>
    </row>
    <row r="109" spans="3:10">
      <c r="C109" s="206" t="str">
        <f t="shared" si="3"/>
        <v>Demand</v>
      </c>
      <c r="D109">
        <f>$L$29</f>
        <v>2036</v>
      </c>
      <c r="E109" t="s">
        <v>3</v>
      </c>
      <c r="F109" t="str">
        <f t="shared" si="4"/>
        <v>IUDRH</v>
      </c>
      <c r="G109" s="26">
        <f>BY_Demands_Drivers!$F$69*$M$29</f>
        <v>2.1593200294009631</v>
      </c>
      <c r="H109" s="26">
        <f>BY_Demands_Drivers!$G$69*$M$29</f>
        <v>5.3371000002882516</v>
      </c>
      <c r="I109" s="26">
        <f>BY_Demands_Drivers!$H$69*$M$29</f>
        <v>45.181609644780252</v>
      </c>
      <c r="J109" s="26">
        <f>BY_Demands_Drivers!$I$69*$M$29</f>
        <v>14.987580930739229</v>
      </c>
    </row>
    <row r="110" spans="3:10">
      <c r="C110" s="206" t="str">
        <f t="shared" si="3"/>
        <v>Demand</v>
      </c>
      <c r="D110">
        <f>$L$30</f>
        <v>2037</v>
      </c>
      <c r="E110" t="s">
        <v>3</v>
      </c>
      <c r="F110" t="str">
        <f t="shared" si="4"/>
        <v>IUDRH</v>
      </c>
      <c r="G110" s="26">
        <f>BY_Demands_Drivers!$F$69*$M$30</f>
        <v>2.1593200294009631</v>
      </c>
      <c r="H110" s="26">
        <f>BY_Demands_Drivers!$G$69*$M$30</f>
        <v>5.3371000002882516</v>
      </c>
      <c r="I110" s="26">
        <f>BY_Demands_Drivers!$H$69*$M$30</f>
        <v>45.181609644780252</v>
      </c>
      <c r="J110" s="26">
        <f>BY_Demands_Drivers!$I$69*$M$30</f>
        <v>14.987580930739229</v>
      </c>
    </row>
    <row r="111" spans="3:10">
      <c r="C111" s="206" t="str">
        <f t="shared" si="3"/>
        <v>Demand</v>
      </c>
      <c r="D111">
        <f>$L$31</f>
        <v>2038</v>
      </c>
      <c r="E111" t="s">
        <v>3</v>
      </c>
      <c r="F111" t="str">
        <f t="shared" si="4"/>
        <v>IUDRH</v>
      </c>
      <c r="G111" s="26">
        <f>BY_Demands_Drivers!$F$69*$M$31</f>
        <v>2.1593200294009631</v>
      </c>
      <c r="H111" s="26">
        <f>BY_Demands_Drivers!$G$69*$M$31</f>
        <v>5.3371000002882516</v>
      </c>
      <c r="I111" s="26">
        <f>BY_Demands_Drivers!$H$69*$M$31</f>
        <v>45.181609644780252</v>
      </c>
      <c r="J111" s="26">
        <f>BY_Demands_Drivers!$I$69*$M$31</f>
        <v>14.987580930739229</v>
      </c>
    </row>
    <row r="112" spans="3:10">
      <c r="C112" s="206" t="str">
        <f t="shared" si="3"/>
        <v>Demand</v>
      </c>
      <c r="D112">
        <f>$L$32</f>
        <v>2039</v>
      </c>
      <c r="E112" t="s">
        <v>3</v>
      </c>
      <c r="F112" t="str">
        <f t="shared" si="4"/>
        <v>IUDRH</v>
      </c>
      <c r="G112" s="26">
        <f>BY_Demands_Drivers!$F$69*$M$32</f>
        <v>2.1593200294009631</v>
      </c>
      <c r="H112" s="26">
        <f>BY_Demands_Drivers!$G$69*$M$32</f>
        <v>5.3371000002882516</v>
      </c>
      <c r="I112" s="26">
        <f>BY_Demands_Drivers!$H$69*$M$32</f>
        <v>45.181609644780252</v>
      </c>
      <c r="J112" s="26">
        <f>BY_Demands_Drivers!$I$69*$M$32</f>
        <v>14.987580930739229</v>
      </c>
    </row>
    <row r="113" spans="3:10">
      <c r="C113" s="206" t="str">
        <f t="shared" si="3"/>
        <v>Demand</v>
      </c>
      <c r="D113">
        <f>$L$33</f>
        <v>2040</v>
      </c>
      <c r="E113" t="s">
        <v>3</v>
      </c>
      <c r="F113" t="str">
        <f t="shared" si="4"/>
        <v>IUDRH</v>
      </c>
      <c r="G113" s="26">
        <f>BY_Demands_Drivers!$F$69*$M$33</f>
        <v>2.1593200294009631</v>
      </c>
      <c r="H113" s="26">
        <f>BY_Demands_Drivers!$G$69*$M$33</f>
        <v>5.3371000002882516</v>
      </c>
      <c r="I113" s="26">
        <f>BY_Demands_Drivers!$H$69*$M$33</f>
        <v>45.181609644780252</v>
      </c>
      <c r="J113" s="26">
        <f>BY_Demands_Drivers!$I$69*$M$33</f>
        <v>14.987580930739229</v>
      </c>
    </row>
    <row r="114" spans="3:10">
      <c r="C114" s="206" t="str">
        <f t="shared" si="3"/>
        <v>Demand</v>
      </c>
      <c r="D114">
        <f>$L$34</f>
        <v>2041</v>
      </c>
      <c r="E114" t="s">
        <v>3</v>
      </c>
      <c r="F114" t="str">
        <f t="shared" si="4"/>
        <v>IUDRH</v>
      </c>
      <c r="G114" s="26">
        <f>BY_Demands_Drivers!$F$69*$M$34</f>
        <v>2.1623400574141112</v>
      </c>
      <c r="H114" s="26">
        <f>BY_Demands_Drivers!$G$69*$M$34</f>
        <v>5.3445644758131294</v>
      </c>
      <c r="I114" s="26">
        <f>BY_Demands_Drivers!$H$69*$M$34</f>
        <v>45.244800707220499</v>
      </c>
      <c r="J114" s="26">
        <f>BY_Demands_Drivers!$I$69*$M$34</f>
        <v>15.008542582390612</v>
      </c>
    </row>
    <row r="115" spans="3:10">
      <c r="C115" s="206" t="str">
        <f t="shared" si="3"/>
        <v>Demand</v>
      </c>
      <c r="D115">
        <f>$L$35</f>
        <v>2042</v>
      </c>
      <c r="E115" t="s">
        <v>3</v>
      </c>
      <c r="F115" t="str">
        <f t="shared" si="4"/>
        <v>IUDRH</v>
      </c>
      <c r="G115" s="26">
        <f>BY_Demands_Drivers!$F$69*$M$35</f>
        <v>2.1653600854272592</v>
      </c>
      <c r="H115" s="26">
        <f>BY_Demands_Drivers!$G$69*$M$35</f>
        <v>5.3520289513380082</v>
      </c>
      <c r="I115" s="26">
        <f>BY_Demands_Drivers!$H$69*$M$35</f>
        <v>45.307991769660752</v>
      </c>
      <c r="J115" s="26">
        <f>BY_Demands_Drivers!$I$69*$M$35</f>
        <v>15.029504234041996</v>
      </c>
    </row>
    <row r="116" spans="3:10">
      <c r="C116" s="206" t="str">
        <f t="shared" si="3"/>
        <v>Demand</v>
      </c>
      <c r="D116">
        <f>$L$36</f>
        <v>2043</v>
      </c>
      <c r="E116" t="s">
        <v>3</v>
      </c>
      <c r="F116" t="str">
        <f t="shared" si="4"/>
        <v>IUDRH</v>
      </c>
      <c r="G116" s="26">
        <f>BY_Demands_Drivers!$F$69*$M$36</f>
        <v>2.1683801134404077</v>
      </c>
      <c r="H116" s="26">
        <f>BY_Demands_Drivers!$G$69*$M$36</f>
        <v>5.3594934268628878</v>
      </c>
      <c r="I116" s="26">
        <f>BY_Demands_Drivers!$H$69*$M$36</f>
        <v>45.371182832101006</v>
      </c>
      <c r="J116" s="26">
        <f>BY_Demands_Drivers!$I$69*$M$36</f>
        <v>15.050465885693379</v>
      </c>
    </row>
    <row r="117" spans="3:10">
      <c r="C117" s="206" t="str">
        <f t="shared" si="3"/>
        <v>Demand</v>
      </c>
      <c r="D117">
        <f>$L$37</f>
        <v>2044</v>
      </c>
      <c r="E117" t="s">
        <v>3</v>
      </c>
      <c r="F117" t="str">
        <f t="shared" si="4"/>
        <v>IUDRH</v>
      </c>
      <c r="G117" s="26">
        <f>BY_Demands_Drivers!$F$69*$M$37</f>
        <v>2.1714001414535558</v>
      </c>
      <c r="H117" s="26">
        <f>BY_Demands_Drivers!$G$69*$M$37</f>
        <v>5.3669579023877656</v>
      </c>
      <c r="I117" s="26">
        <f>BY_Demands_Drivers!$H$69*$M$37</f>
        <v>45.43437389454126</v>
      </c>
      <c r="J117" s="26">
        <f>BY_Demands_Drivers!$I$69*$M$37</f>
        <v>15.071427537344762</v>
      </c>
    </row>
    <row r="118" spans="3:10">
      <c r="C118" s="206" t="str">
        <f t="shared" si="3"/>
        <v>Demand</v>
      </c>
      <c r="D118">
        <f>$L$38</f>
        <v>2045</v>
      </c>
      <c r="E118" t="s">
        <v>3</v>
      </c>
      <c r="F118" t="str">
        <f t="shared" si="4"/>
        <v>IUDRH</v>
      </c>
      <c r="G118" s="26">
        <f>BY_Demands_Drivers!$F$69*$M$38</f>
        <v>2.1744201694667038</v>
      </c>
      <c r="H118" s="26">
        <f>BY_Demands_Drivers!$G$69*$M$38</f>
        <v>5.3744223779126443</v>
      </c>
      <c r="I118" s="26">
        <f>BY_Demands_Drivers!$H$69*$M$38</f>
        <v>45.497564956981506</v>
      </c>
      <c r="J118" s="26">
        <f>BY_Demands_Drivers!$I$69*$M$38</f>
        <v>15.092389188996146</v>
      </c>
    </row>
    <row r="119" spans="3:10">
      <c r="C119" s="206" t="str">
        <f t="shared" si="3"/>
        <v>Demand</v>
      </c>
      <c r="D119">
        <f>$L$39</f>
        <v>2046</v>
      </c>
      <c r="E119" t="s">
        <v>3</v>
      </c>
      <c r="F119" t="str">
        <f t="shared" si="4"/>
        <v>IUDRH</v>
      </c>
      <c r="G119" s="26">
        <f>BY_Demands_Drivers!$F$69*$M$39</f>
        <v>2.1834802535061484</v>
      </c>
      <c r="H119" s="26">
        <f>BY_Demands_Drivers!$G$69*$M$39</f>
        <v>5.3968158044872805</v>
      </c>
      <c r="I119" s="26">
        <f>BY_Demands_Drivers!$H$69*$M$39</f>
        <v>45.687138144302267</v>
      </c>
      <c r="J119" s="26">
        <f>BY_Demands_Drivers!$I$69*$M$39</f>
        <v>15.155274143950297</v>
      </c>
    </row>
    <row r="120" spans="3:10">
      <c r="C120" s="206" t="str">
        <f t="shared" si="3"/>
        <v>Demand</v>
      </c>
      <c r="D120">
        <f>$L$40</f>
        <v>2047</v>
      </c>
      <c r="E120" t="s">
        <v>3</v>
      </c>
      <c r="F120" t="str">
        <f t="shared" si="4"/>
        <v>IUDRH</v>
      </c>
      <c r="G120" s="26">
        <f>BY_Demands_Drivers!$F$69*$M$40</f>
        <v>2.1925403375455934</v>
      </c>
      <c r="H120" s="26">
        <f>BY_Demands_Drivers!$G$69*$M$40</f>
        <v>5.4192092310619175</v>
      </c>
      <c r="I120" s="26">
        <f>BY_Demands_Drivers!$H$69*$M$40</f>
        <v>45.876711331623028</v>
      </c>
      <c r="J120" s="26">
        <f>BY_Demands_Drivers!$I$69*$M$40</f>
        <v>15.218159098904449</v>
      </c>
    </row>
    <row r="121" spans="3:10">
      <c r="C121" s="206" t="str">
        <f t="shared" si="3"/>
        <v>Demand</v>
      </c>
      <c r="D121">
        <f>$L$41</f>
        <v>2048</v>
      </c>
      <c r="E121" t="s">
        <v>3</v>
      </c>
      <c r="F121" t="str">
        <f t="shared" si="4"/>
        <v>IUDRH</v>
      </c>
      <c r="G121" s="26">
        <f>BY_Demands_Drivers!$F$69*$M$41</f>
        <v>2.201600421585038</v>
      </c>
      <c r="H121" s="26">
        <f>BY_Demands_Drivers!$G$69*$M$41</f>
        <v>5.4416026576365528</v>
      </c>
      <c r="I121" s="26">
        <f>BY_Demands_Drivers!$H$69*$M$41</f>
        <v>46.066284518943782</v>
      </c>
      <c r="J121" s="26">
        <f>BY_Demands_Drivers!$I$69*$M$41</f>
        <v>15.281044053858599</v>
      </c>
    </row>
    <row r="122" spans="3:10">
      <c r="C122" s="206" t="str">
        <f t="shared" si="3"/>
        <v>Demand</v>
      </c>
      <c r="D122">
        <f>$L$42</f>
        <v>2049</v>
      </c>
      <c r="E122" t="s">
        <v>3</v>
      </c>
      <c r="F122" t="str">
        <f t="shared" si="4"/>
        <v>IUDRH</v>
      </c>
      <c r="G122" s="26">
        <f>BY_Demands_Drivers!$F$69*$M$42</f>
        <v>2.2106605056244821</v>
      </c>
      <c r="H122" s="26">
        <f>BY_Demands_Drivers!$G$69*$M$42</f>
        <v>5.463996084211189</v>
      </c>
      <c r="I122" s="26">
        <f>BY_Demands_Drivers!$H$69*$M$42</f>
        <v>46.255857706264536</v>
      </c>
      <c r="J122" s="26">
        <f>BY_Demands_Drivers!$I$69*$M$42</f>
        <v>15.343929008812749</v>
      </c>
    </row>
    <row r="123" spans="3:10">
      <c r="C123" s="206" t="str">
        <f t="shared" si="3"/>
        <v>Demand</v>
      </c>
      <c r="D123" s="23">
        <f>$L$43</f>
        <v>2050</v>
      </c>
      <c r="E123" s="23" t="s">
        <v>3</v>
      </c>
      <c r="F123" s="23" t="str">
        <f t="shared" si="4"/>
        <v>IUDRH</v>
      </c>
      <c r="G123" s="44">
        <f>BY_Demands_Drivers!$F$69*$M$43</f>
        <v>2.2197205896639267</v>
      </c>
      <c r="H123" s="44">
        <f>BY_Demands_Drivers!$G$69*$M$43</f>
        <v>5.4863895107858252</v>
      </c>
      <c r="I123" s="44">
        <f>BY_Demands_Drivers!$H$69*$M$43</f>
        <v>46.445430893585289</v>
      </c>
      <c r="J123" s="44">
        <f>BY_Demands_Drivers!$I$69*$M$43</f>
        <v>15.406813963766899</v>
      </c>
    </row>
    <row r="124" spans="3:10">
      <c r="C124" s="206" t="str">
        <f t="shared" si="3"/>
        <v>Demand</v>
      </c>
      <c r="D124">
        <f>$L$4</f>
        <v>2011</v>
      </c>
      <c r="E124" t="s">
        <v>3</v>
      </c>
      <c r="F124" t="str">
        <f>BY_Demands_Drivers!$J$70</f>
        <v>IUDLA</v>
      </c>
      <c r="G124" s="26">
        <f>BY_Demands_Drivers!$F$70*$M$4</f>
        <v>1.7279273604219287</v>
      </c>
      <c r="H124" s="26">
        <f>BY_Demands_Drivers!$G$70*$M$4</f>
        <v>4.2708449837166516</v>
      </c>
      <c r="I124" s="26">
        <f>BY_Demands_Drivers!$H$70*$M$4</f>
        <v>36.155149968565745</v>
      </c>
      <c r="J124" s="26">
        <f>BY_Demands_Drivers!$I$70*$M$4</f>
        <v>11.993336237402</v>
      </c>
    </row>
    <row r="125" spans="3:10">
      <c r="C125" s="206" t="str">
        <f t="shared" si="3"/>
        <v>Demand</v>
      </c>
      <c r="D125">
        <f>$L$5</f>
        <v>2012</v>
      </c>
      <c r="E125" t="s">
        <v>3</v>
      </c>
      <c r="F125" t="str">
        <f>$F$124</f>
        <v>IUDLA</v>
      </c>
      <c r="G125" s="26">
        <f>BY_Demands_Drivers!$F$70*$M$5</f>
        <v>1.7068153876528676</v>
      </c>
      <c r="H125" s="26">
        <f>BY_Demands_Drivers!$G$70*$M$5</f>
        <v>4.218663413436353</v>
      </c>
      <c r="I125" s="26">
        <f>BY_Demands_Drivers!$H$70*$M$5</f>
        <v>35.71340307625929</v>
      </c>
      <c r="J125" s="26">
        <f>BY_Demands_Drivers!$I$70*$M$5</f>
        <v>11.846800570536701</v>
      </c>
    </row>
    <row r="126" spans="3:10">
      <c r="C126" s="206" t="str">
        <f t="shared" si="3"/>
        <v>Demand</v>
      </c>
      <c r="D126">
        <f>$L$6</f>
        <v>2013</v>
      </c>
      <c r="E126" t="s">
        <v>3</v>
      </c>
      <c r="F126" t="str">
        <f t="shared" ref="F126:F163" si="5">$F$124</f>
        <v>IUDLA</v>
      </c>
      <c r="G126" s="26">
        <f>BY_Demands_Drivers!$F$70*$M$6</f>
        <v>1.6857034148838064</v>
      </c>
      <c r="H126" s="26">
        <f>BY_Demands_Drivers!$G$70*$M$6</f>
        <v>4.1664818431560544</v>
      </c>
      <c r="I126" s="26">
        <f>BY_Demands_Drivers!$H$70*$M$6</f>
        <v>35.271656183952835</v>
      </c>
      <c r="J126" s="26">
        <f>BY_Demands_Drivers!$I$70*$M$6</f>
        <v>11.700264903671398</v>
      </c>
    </row>
    <row r="127" spans="3:10">
      <c r="C127" s="206" t="str">
        <f t="shared" si="3"/>
        <v>Demand</v>
      </c>
      <c r="D127">
        <f>$L$7</f>
        <v>2014</v>
      </c>
      <c r="E127" t="s">
        <v>3</v>
      </c>
      <c r="F127" t="str">
        <f t="shared" si="5"/>
        <v>IUDLA</v>
      </c>
      <c r="G127" s="26">
        <f>BY_Demands_Drivers!$F$70*$M$7</f>
        <v>1.6645914421147452</v>
      </c>
      <c r="H127" s="26">
        <f>BY_Demands_Drivers!$G$70*$M$7</f>
        <v>4.1143002728757567</v>
      </c>
      <c r="I127" s="26">
        <f>BY_Demands_Drivers!$H$70*$M$7</f>
        <v>34.829909291646381</v>
      </c>
      <c r="J127" s="26">
        <f>BY_Demands_Drivers!$I$70*$M$7</f>
        <v>11.553729236806099</v>
      </c>
    </row>
    <row r="128" spans="3:10">
      <c r="C128" s="206" t="str">
        <f t="shared" si="3"/>
        <v>Demand</v>
      </c>
      <c r="D128">
        <f>$L$8</f>
        <v>2015</v>
      </c>
      <c r="E128" t="s">
        <v>3</v>
      </c>
      <c r="F128" t="str">
        <f t="shared" si="5"/>
        <v>IUDLA</v>
      </c>
      <c r="G128" s="26">
        <f>BY_Demands_Drivers!$F$70*$M$8</f>
        <v>1.643479469345684</v>
      </c>
      <c r="H128" s="26">
        <f>BY_Demands_Drivers!$G$70*$M$8</f>
        <v>4.0621187025954582</v>
      </c>
      <c r="I128" s="26">
        <f>BY_Demands_Drivers!$H$70*$M$8</f>
        <v>34.388162399339926</v>
      </c>
      <c r="J128" s="26">
        <f>BY_Demands_Drivers!$I$70*$M$8</f>
        <v>11.407193569940798</v>
      </c>
    </row>
    <row r="129" spans="3:10">
      <c r="C129" s="206" t="str">
        <f t="shared" si="3"/>
        <v>Demand</v>
      </c>
      <c r="D129">
        <f>$L$9</f>
        <v>2016</v>
      </c>
      <c r="E129" t="s">
        <v>3</v>
      </c>
      <c r="F129" t="str">
        <f t="shared" si="5"/>
        <v>IUDLA</v>
      </c>
      <c r="G129" s="26">
        <f>BY_Demands_Drivers!$F$70*$M$9</f>
        <v>1.6223674965766228</v>
      </c>
      <c r="H129" s="26">
        <f>BY_Demands_Drivers!$G$70*$M$9</f>
        <v>4.0099371323151587</v>
      </c>
      <c r="I129" s="26">
        <f>BY_Demands_Drivers!$H$70*$M$9</f>
        <v>33.946415507033464</v>
      </c>
      <c r="J129" s="26">
        <f>BY_Demands_Drivers!$I$70*$M$9</f>
        <v>11.260657903075497</v>
      </c>
    </row>
    <row r="130" spans="3:10">
      <c r="C130" s="206" t="str">
        <f t="shared" si="3"/>
        <v>Demand</v>
      </c>
      <c r="D130">
        <f>$L$10</f>
        <v>2017</v>
      </c>
      <c r="E130" t="s">
        <v>3</v>
      </c>
      <c r="F130" t="str">
        <f t="shared" si="5"/>
        <v>IUDLA</v>
      </c>
      <c r="G130" s="26">
        <f>BY_Demands_Drivers!$F$70*$M$10</f>
        <v>1.6334796027175584</v>
      </c>
      <c r="H130" s="26">
        <f>BY_Demands_Drivers!$G$70*$M$10</f>
        <v>4.0374024551392358</v>
      </c>
      <c r="I130" s="26">
        <f>BY_Demands_Drivers!$H$70*$M$10</f>
        <v>34.178925202287118</v>
      </c>
      <c r="J130" s="26">
        <f>BY_Demands_Drivers!$I$70*$M$10</f>
        <v>11.337785696932178</v>
      </c>
    </row>
    <row r="131" spans="3:10">
      <c r="C131" s="206" t="str">
        <f t="shared" si="3"/>
        <v>Demand</v>
      </c>
      <c r="D131">
        <f>$L$11</f>
        <v>2018</v>
      </c>
      <c r="E131" t="s">
        <v>3</v>
      </c>
      <c r="F131" t="str">
        <f t="shared" si="5"/>
        <v>IUDLA</v>
      </c>
      <c r="G131" s="26">
        <f>BY_Demands_Drivers!$F$70*$M$11</f>
        <v>1.6445917088584943</v>
      </c>
      <c r="H131" s="26">
        <f>BY_Demands_Drivers!$G$70*$M$11</f>
        <v>4.064867777963312</v>
      </c>
      <c r="I131" s="26">
        <f>BY_Demands_Drivers!$H$70*$M$11</f>
        <v>34.411434897540772</v>
      </c>
      <c r="J131" s="26">
        <f>BY_Demands_Drivers!$I$70*$M$11</f>
        <v>11.414913490788859</v>
      </c>
    </row>
    <row r="132" spans="3:10">
      <c r="C132" s="206" t="str">
        <f t="shared" si="3"/>
        <v>Demand</v>
      </c>
      <c r="D132">
        <f>$L$12</f>
        <v>2019</v>
      </c>
      <c r="E132" t="s">
        <v>3</v>
      </c>
      <c r="F132" t="str">
        <f t="shared" si="5"/>
        <v>IUDLA</v>
      </c>
      <c r="G132" s="43">
        <f>BY_Demands_Drivers!$F$70*$M$12</f>
        <v>1.6557038149994299</v>
      </c>
      <c r="H132" s="43">
        <f>BY_Demands_Drivers!$G$70*$M$12</f>
        <v>4.0923331007873882</v>
      </c>
      <c r="I132" s="43">
        <f>BY_Demands_Drivers!$H$70*$M$12</f>
        <v>34.643944592794426</v>
      </c>
      <c r="J132" s="43">
        <f>BY_Demands_Drivers!$I$70*$M$12</f>
        <v>11.492041284645541</v>
      </c>
    </row>
    <row r="133" spans="3:10">
      <c r="C133" s="206" t="str">
        <f t="shared" ref="C133:C196" si="6">IF(SUM(G133:J133)&gt;0,"Demand","\I:")</f>
        <v>Demand</v>
      </c>
      <c r="D133">
        <f>$L$13</f>
        <v>2020</v>
      </c>
      <c r="E133" t="s">
        <v>3</v>
      </c>
      <c r="F133" t="str">
        <f t="shared" si="5"/>
        <v>IUDLA</v>
      </c>
      <c r="G133" s="43">
        <f>BY_Demands_Drivers!$F$70*$M$13</f>
        <v>1.6668159211403659</v>
      </c>
      <c r="H133" s="43">
        <f>BY_Demands_Drivers!$G$70*$M$13</f>
        <v>4.1197984236114644</v>
      </c>
      <c r="I133" s="43">
        <f>BY_Demands_Drivers!$H$70*$M$13</f>
        <v>34.87645428804808</v>
      </c>
      <c r="J133" s="43">
        <f>BY_Demands_Drivers!$I$70*$M$13</f>
        <v>11.569169078502222</v>
      </c>
    </row>
    <row r="134" spans="3:10">
      <c r="C134" s="206" t="str">
        <f t="shared" si="6"/>
        <v>Demand</v>
      </c>
      <c r="D134">
        <f>$L$14</f>
        <v>2021</v>
      </c>
      <c r="E134" t="s">
        <v>3</v>
      </c>
      <c r="F134" t="str">
        <f t="shared" si="5"/>
        <v>IUDLA</v>
      </c>
      <c r="G134" s="43">
        <f>BY_Demands_Drivers!$F$70*$M$14</f>
        <v>1.657926236227617</v>
      </c>
      <c r="H134" s="43">
        <f>BY_Demands_Drivers!$G$70*$M$14</f>
        <v>4.0978261653522035</v>
      </c>
      <c r="I134" s="43">
        <f>BY_Demands_Drivers!$H$70*$M$14</f>
        <v>34.690446531845154</v>
      </c>
      <c r="J134" s="43">
        <f>BY_Demands_Drivers!$I$70*$M$14</f>
        <v>11.507466843416877</v>
      </c>
    </row>
    <row r="135" spans="3:10">
      <c r="C135" s="206" t="str">
        <f t="shared" si="6"/>
        <v>Demand</v>
      </c>
      <c r="D135">
        <f>$L$15</f>
        <v>2022</v>
      </c>
      <c r="E135" t="s">
        <v>3</v>
      </c>
      <c r="F135" t="str">
        <f t="shared" si="5"/>
        <v>IUDLA</v>
      </c>
      <c r="G135" s="43">
        <f>BY_Demands_Drivers!$F$70*$M$15</f>
        <v>1.6490365513148686</v>
      </c>
      <c r="H135" s="43">
        <f>BY_Demands_Drivers!$G$70*$M$15</f>
        <v>4.0758539070929425</v>
      </c>
      <c r="I135" s="43">
        <f>BY_Demands_Drivers!$H$70*$M$15</f>
        <v>34.504438775642235</v>
      </c>
      <c r="J135" s="43">
        <f>BY_Demands_Drivers!$I$70*$M$15</f>
        <v>11.445764608331533</v>
      </c>
    </row>
    <row r="136" spans="3:10">
      <c r="C136" s="206" t="str">
        <f t="shared" si="6"/>
        <v>Demand</v>
      </c>
      <c r="D136">
        <f>$L$16</f>
        <v>2023</v>
      </c>
      <c r="E136" t="s">
        <v>3</v>
      </c>
      <c r="F136" t="str">
        <f t="shared" si="5"/>
        <v>IUDLA</v>
      </c>
      <c r="G136" s="43">
        <f>BY_Demands_Drivers!$F$70*$M$16</f>
        <v>1.6401468664021199</v>
      </c>
      <c r="H136" s="43">
        <f>BY_Demands_Drivers!$G$70*$M$16</f>
        <v>4.0538816488336815</v>
      </c>
      <c r="I136" s="43">
        <f>BY_Demands_Drivers!$H$70*$M$16</f>
        <v>34.318431019439309</v>
      </c>
      <c r="J136" s="43">
        <f>BY_Demands_Drivers!$I$70*$M$16</f>
        <v>11.384062373246188</v>
      </c>
    </row>
    <row r="137" spans="3:10">
      <c r="C137" s="206" t="str">
        <f t="shared" si="6"/>
        <v>Demand</v>
      </c>
      <c r="D137">
        <f>$L$17</f>
        <v>2024</v>
      </c>
      <c r="E137" t="s">
        <v>3</v>
      </c>
      <c r="F137" t="str">
        <f t="shared" si="5"/>
        <v>IUDLA</v>
      </c>
      <c r="G137" s="26">
        <f>BY_Demands_Drivers!$F$70*$M$17</f>
        <v>1.6312571814893713</v>
      </c>
      <c r="H137" s="26">
        <f>BY_Demands_Drivers!$G$70*$M$17</f>
        <v>4.0319093905744205</v>
      </c>
      <c r="I137" s="26">
        <f>BY_Demands_Drivers!$H$70*$M$17</f>
        <v>34.13242326323639</v>
      </c>
      <c r="J137" s="26">
        <f>BY_Demands_Drivers!$I$70*$M$17</f>
        <v>11.322360138160843</v>
      </c>
    </row>
    <row r="138" spans="3:10">
      <c r="C138" s="206" t="str">
        <f t="shared" si="6"/>
        <v>Demand</v>
      </c>
      <c r="D138">
        <f>$L$18</f>
        <v>2025</v>
      </c>
      <c r="E138" t="s">
        <v>3</v>
      </c>
      <c r="F138" t="str">
        <f t="shared" si="5"/>
        <v>IUDLA</v>
      </c>
      <c r="G138" s="26">
        <f>BY_Demands_Drivers!$F$70*$M$18</f>
        <v>1.6223674965766228</v>
      </c>
      <c r="H138" s="26">
        <f>BY_Demands_Drivers!$G$70*$M$18</f>
        <v>4.0099371323151587</v>
      </c>
      <c r="I138" s="26">
        <f>BY_Demands_Drivers!$H$70*$M$18</f>
        <v>33.946415507033464</v>
      </c>
      <c r="J138" s="26">
        <f>BY_Demands_Drivers!$I$70*$M$18</f>
        <v>11.260657903075497</v>
      </c>
    </row>
    <row r="139" spans="3:10">
      <c r="C139" s="206" t="str">
        <f t="shared" si="6"/>
        <v>Demand</v>
      </c>
      <c r="D139">
        <f>$L$19</f>
        <v>2026</v>
      </c>
      <c r="E139" t="s">
        <v>3</v>
      </c>
      <c r="F139" t="str">
        <f t="shared" si="5"/>
        <v>IUDLA</v>
      </c>
      <c r="G139" s="26">
        <f>BY_Demands_Drivers!$F$70*$M$19</f>
        <v>1.6157002328920615</v>
      </c>
      <c r="H139" s="26">
        <f>BY_Demands_Drivers!$G$70*$M$19</f>
        <v>3.9934579386207139</v>
      </c>
      <c r="I139" s="26">
        <f>BY_Demands_Drivers!$H$70*$M$19</f>
        <v>33.80690968988128</v>
      </c>
      <c r="J139" s="26">
        <f>BY_Demands_Drivers!$I$70*$M$19</f>
        <v>11.214381226761489</v>
      </c>
    </row>
    <row r="140" spans="3:10">
      <c r="C140" s="206" t="str">
        <f t="shared" si="6"/>
        <v>Demand</v>
      </c>
      <c r="D140">
        <f>$L$20</f>
        <v>2027</v>
      </c>
      <c r="E140" t="s">
        <v>3</v>
      </c>
      <c r="F140" t="str">
        <f t="shared" si="5"/>
        <v>IUDLA</v>
      </c>
      <c r="G140" s="26">
        <f>BY_Demands_Drivers!$F$70*$M$20</f>
        <v>1.6090329692074998</v>
      </c>
      <c r="H140" s="26">
        <f>BY_Demands_Drivers!$G$70*$M$20</f>
        <v>3.9769787449262672</v>
      </c>
      <c r="I140" s="26">
        <f>BY_Demands_Drivers!$H$70*$M$20</f>
        <v>33.667403872729082</v>
      </c>
      <c r="J140" s="26">
        <f>BY_Demands_Drivers!$I$70*$M$20</f>
        <v>11.168104550447479</v>
      </c>
    </row>
    <row r="141" spans="3:10">
      <c r="C141" s="206" t="str">
        <f t="shared" si="6"/>
        <v>Demand</v>
      </c>
      <c r="D141">
        <f>$L$21</f>
        <v>2028</v>
      </c>
      <c r="E141" t="s">
        <v>3</v>
      </c>
      <c r="F141" t="str">
        <f t="shared" si="5"/>
        <v>IUDLA</v>
      </c>
      <c r="G141" s="26">
        <f>BY_Demands_Drivers!$F$70*$M$21</f>
        <v>1.6023657055229383</v>
      </c>
      <c r="H141" s="26">
        <f>BY_Demands_Drivers!$G$70*$M$21</f>
        <v>3.9604995512318215</v>
      </c>
      <c r="I141" s="26">
        <f>BY_Demands_Drivers!$H$70*$M$21</f>
        <v>33.527898055576891</v>
      </c>
      <c r="J141" s="26">
        <f>BY_Demands_Drivers!$I$70*$M$21</f>
        <v>11.121827874133471</v>
      </c>
    </row>
    <row r="142" spans="3:10">
      <c r="C142" s="206" t="str">
        <f t="shared" si="6"/>
        <v>Demand</v>
      </c>
      <c r="D142">
        <f>$L$22</f>
        <v>2029</v>
      </c>
      <c r="E142" t="s">
        <v>3</v>
      </c>
      <c r="F142" t="str">
        <f t="shared" si="5"/>
        <v>IUDLA</v>
      </c>
      <c r="G142" s="26">
        <f>BY_Demands_Drivers!$F$70*$M$22</f>
        <v>1.5956984418383768</v>
      </c>
      <c r="H142" s="26">
        <f>BY_Demands_Drivers!$G$70*$M$22</f>
        <v>3.9440203575373758</v>
      </c>
      <c r="I142" s="26">
        <f>BY_Demands_Drivers!$H$70*$M$22</f>
        <v>33.3883922384247</v>
      </c>
      <c r="J142" s="26">
        <f>BY_Demands_Drivers!$I$70*$M$22</f>
        <v>11.075551197819461</v>
      </c>
    </row>
    <row r="143" spans="3:10">
      <c r="C143" s="206" t="str">
        <f t="shared" si="6"/>
        <v>Demand</v>
      </c>
      <c r="D143">
        <f>$L$23</f>
        <v>2030</v>
      </c>
      <c r="E143" t="s">
        <v>3</v>
      </c>
      <c r="F143" t="str">
        <f t="shared" si="5"/>
        <v>IUDLA</v>
      </c>
      <c r="G143" s="26">
        <f>BY_Demands_Drivers!$F$70*$M$23</f>
        <v>1.5890311781538153</v>
      </c>
      <c r="H143" s="26">
        <f>BY_Demands_Drivers!$G$70*$M$23</f>
        <v>3.9275411638429296</v>
      </c>
      <c r="I143" s="26">
        <f>BY_Demands_Drivers!$H$70*$M$23</f>
        <v>33.248886421272502</v>
      </c>
      <c r="J143" s="26">
        <f>BY_Demands_Drivers!$I$70*$M$23</f>
        <v>11.029274521505453</v>
      </c>
    </row>
    <row r="144" spans="3:10">
      <c r="C144" s="206" t="str">
        <f t="shared" si="6"/>
        <v>Demand</v>
      </c>
      <c r="D144">
        <f>$L$24</f>
        <v>2031</v>
      </c>
      <c r="E144" t="s">
        <v>3</v>
      </c>
      <c r="F144" t="str">
        <f t="shared" si="5"/>
        <v>IUDLA</v>
      </c>
      <c r="G144" s="26">
        <f>BY_Demands_Drivers!$F$70*$M$24</f>
        <v>1.5890311781538153</v>
      </c>
      <c r="H144" s="26">
        <f>BY_Demands_Drivers!$G$70*$M$24</f>
        <v>3.9275411638429296</v>
      </c>
      <c r="I144" s="26">
        <f>BY_Demands_Drivers!$H$70*$M$24</f>
        <v>33.248886421272502</v>
      </c>
      <c r="J144" s="26">
        <f>BY_Demands_Drivers!$I$70*$M$24</f>
        <v>11.029274521505453</v>
      </c>
    </row>
    <row r="145" spans="3:10">
      <c r="C145" s="206" t="str">
        <f t="shared" si="6"/>
        <v>Demand</v>
      </c>
      <c r="D145">
        <f>$L$25</f>
        <v>2032</v>
      </c>
      <c r="E145" t="s">
        <v>3</v>
      </c>
      <c r="F145" t="str">
        <f t="shared" si="5"/>
        <v>IUDLA</v>
      </c>
      <c r="G145" s="26">
        <f>BY_Demands_Drivers!$F$70*$M$25</f>
        <v>1.5890311781538153</v>
      </c>
      <c r="H145" s="26">
        <f>BY_Demands_Drivers!$G$70*$M$25</f>
        <v>3.9275411638429296</v>
      </c>
      <c r="I145" s="26">
        <f>BY_Demands_Drivers!$H$70*$M$25</f>
        <v>33.248886421272502</v>
      </c>
      <c r="J145" s="26">
        <f>BY_Demands_Drivers!$I$70*$M$25</f>
        <v>11.029274521505453</v>
      </c>
    </row>
    <row r="146" spans="3:10">
      <c r="C146" s="206" t="str">
        <f t="shared" si="6"/>
        <v>Demand</v>
      </c>
      <c r="D146">
        <f>$L$26</f>
        <v>2033</v>
      </c>
      <c r="E146" t="s">
        <v>3</v>
      </c>
      <c r="F146" t="str">
        <f t="shared" si="5"/>
        <v>IUDLA</v>
      </c>
      <c r="G146" s="26">
        <f>BY_Demands_Drivers!$F$70*$M$26</f>
        <v>1.5890311781538153</v>
      </c>
      <c r="H146" s="26">
        <f>BY_Demands_Drivers!$G$70*$M$26</f>
        <v>3.9275411638429296</v>
      </c>
      <c r="I146" s="26">
        <f>BY_Demands_Drivers!$H$70*$M$26</f>
        <v>33.248886421272502</v>
      </c>
      <c r="J146" s="26">
        <f>BY_Demands_Drivers!$I$70*$M$26</f>
        <v>11.029274521505453</v>
      </c>
    </row>
    <row r="147" spans="3:10">
      <c r="C147" s="206" t="str">
        <f t="shared" si="6"/>
        <v>Demand</v>
      </c>
      <c r="D147">
        <f>$L$27</f>
        <v>2034</v>
      </c>
      <c r="E147" t="s">
        <v>3</v>
      </c>
      <c r="F147" t="str">
        <f t="shared" si="5"/>
        <v>IUDLA</v>
      </c>
      <c r="G147" s="26">
        <f>BY_Demands_Drivers!$F$70*$M$27</f>
        <v>1.5890311781538153</v>
      </c>
      <c r="H147" s="26">
        <f>BY_Demands_Drivers!$G$70*$M$27</f>
        <v>3.9275411638429296</v>
      </c>
      <c r="I147" s="26">
        <f>BY_Demands_Drivers!$H$70*$M$27</f>
        <v>33.248886421272502</v>
      </c>
      <c r="J147" s="26">
        <f>BY_Demands_Drivers!$I$70*$M$27</f>
        <v>11.029274521505453</v>
      </c>
    </row>
    <row r="148" spans="3:10">
      <c r="C148" s="206" t="str">
        <f t="shared" si="6"/>
        <v>Demand</v>
      </c>
      <c r="D148">
        <f>$L$28</f>
        <v>2035</v>
      </c>
      <c r="E148" t="s">
        <v>3</v>
      </c>
      <c r="F148" t="str">
        <f t="shared" si="5"/>
        <v>IUDLA</v>
      </c>
      <c r="G148" s="26">
        <f>BY_Demands_Drivers!$F$70*$M$28</f>
        <v>1.5890311781538153</v>
      </c>
      <c r="H148" s="26">
        <f>BY_Demands_Drivers!$G$70*$M$28</f>
        <v>3.9275411638429296</v>
      </c>
      <c r="I148" s="26">
        <f>BY_Demands_Drivers!$H$70*$M$28</f>
        <v>33.248886421272502</v>
      </c>
      <c r="J148" s="26">
        <f>BY_Demands_Drivers!$I$70*$M$28</f>
        <v>11.029274521505453</v>
      </c>
    </row>
    <row r="149" spans="3:10">
      <c r="C149" s="206" t="str">
        <f t="shared" si="6"/>
        <v>Demand</v>
      </c>
      <c r="D149">
        <f>$L$29</f>
        <v>2036</v>
      </c>
      <c r="E149" t="s">
        <v>3</v>
      </c>
      <c r="F149" t="str">
        <f t="shared" si="5"/>
        <v>IUDLA</v>
      </c>
      <c r="G149" s="26">
        <f>BY_Demands_Drivers!$F$70*$M$29</f>
        <v>1.5890311781538153</v>
      </c>
      <c r="H149" s="26">
        <f>BY_Demands_Drivers!$G$70*$M$29</f>
        <v>3.9275411638429296</v>
      </c>
      <c r="I149" s="26">
        <f>BY_Demands_Drivers!$H$70*$M$29</f>
        <v>33.248886421272502</v>
      </c>
      <c r="J149" s="26">
        <f>BY_Demands_Drivers!$I$70*$M$29</f>
        <v>11.029274521505453</v>
      </c>
    </row>
    <row r="150" spans="3:10">
      <c r="C150" s="206" t="str">
        <f t="shared" si="6"/>
        <v>Demand</v>
      </c>
      <c r="D150">
        <f>$L$30</f>
        <v>2037</v>
      </c>
      <c r="E150" t="s">
        <v>3</v>
      </c>
      <c r="F150" t="str">
        <f t="shared" si="5"/>
        <v>IUDLA</v>
      </c>
      <c r="G150" s="26">
        <f>BY_Demands_Drivers!$F$70*$M$30</f>
        <v>1.5890311781538153</v>
      </c>
      <c r="H150" s="26">
        <f>BY_Demands_Drivers!$G$70*$M$30</f>
        <v>3.9275411638429296</v>
      </c>
      <c r="I150" s="26">
        <f>BY_Demands_Drivers!$H$70*$M$30</f>
        <v>33.248886421272502</v>
      </c>
      <c r="J150" s="26">
        <f>BY_Demands_Drivers!$I$70*$M$30</f>
        <v>11.029274521505453</v>
      </c>
    </row>
    <row r="151" spans="3:10">
      <c r="C151" s="206" t="str">
        <f t="shared" si="6"/>
        <v>Demand</v>
      </c>
      <c r="D151">
        <f>$L$31</f>
        <v>2038</v>
      </c>
      <c r="E151" t="s">
        <v>3</v>
      </c>
      <c r="F151" t="str">
        <f t="shared" si="5"/>
        <v>IUDLA</v>
      </c>
      <c r="G151" s="26">
        <f>BY_Demands_Drivers!$F$70*$M$31</f>
        <v>1.5890311781538153</v>
      </c>
      <c r="H151" s="26">
        <f>BY_Demands_Drivers!$G$70*$M$31</f>
        <v>3.9275411638429296</v>
      </c>
      <c r="I151" s="26">
        <f>BY_Demands_Drivers!$H$70*$M$31</f>
        <v>33.248886421272502</v>
      </c>
      <c r="J151" s="26">
        <f>BY_Demands_Drivers!$I$70*$M$31</f>
        <v>11.029274521505453</v>
      </c>
    </row>
    <row r="152" spans="3:10">
      <c r="C152" s="206" t="str">
        <f t="shared" si="6"/>
        <v>Demand</v>
      </c>
      <c r="D152">
        <f>$L$32</f>
        <v>2039</v>
      </c>
      <c r="E152" t="s">
        <v>3</v>
      </c>
      <c r="F152" t="str">
        <f t="shared" si="5"/>
        <v>IUDLA</v>
      </c>
      <c r="G152" s="26">
        <f>BY_Demands_Drivers!$F$70*$M$32</f>
        <v>1.5890311781538153</v>
      </c>
      <c r="H152" s="26">
        <f>BY_Demands_Drivers!$G$70*$M$32</f>
        <v>3.9275411638429296</v>
      </c>
      <c r="I152" s="26">
        <f>BY_Demands_Drivers!$H$70*$M$32</f>
        <v>33.248886421272502</v>
      </c>
      <c r="J152" s="26">
        <f>BY_Demands_Drivers!$I$70*$M$32</f>
        <v>11.029274521505453</v>
      </c>
    </row>
    <row r="153" spans="3:10">
      <c r="C153" s="206" t="str">
        <f t="shared" si="6"/>
        <v>Demand</v>
      </c>
      <c r="D153">
        <f>$L$33</f>
        <v>2040</v>
      </c>
      <c r="E153" t="s">
        <v>3</v>
      </c>
      <c r="F153" t="str">
        <f t="shared" si="5"/>
        <v>IUDLA</v>
      </c>
      <c r="G153" s="26">
        <f>BY_Demands_Drivers!$F$70*$M$33</f>
        <v>1.5890311781538153</v>
      </c>
      <c r="H153" s="26">
        <f>BY_Demands_Drivers!$G$70*$M$33</f>
        <v>3.9275411638429296</v>
      </c>
      <c r="I153" s="26">
        <f>BY_Demands_Drivers!$H$70*$M$33</f>
        <v>33.248886421272502</v>
      </c>
      <c r="J153" s="26">
        <f>BY_Demands_Drivers!$I$70*$M$33</f>
        <v>11.029274521505453</v>
      </c>
    </row>
    <row r="154" spans="3:10">
      <c r="C154" s="206" t="str">
        <f t="shared" si="6"/>
        <v>Demand</v>
      </c>
      <c r="D154">
        <f>$L$34</f>
        <v>2041</v>
      </c>
      <c r="E154" t="s">
        <v>3</v>
      </c>
      <c r="F154" t="str">
        <f t="shared" si="5"/>
        <v>IUDLA</v>
      </c>
      <c r="G154" s="26">
        <f>BY_Demands_Drivers!$F$70*$M$34</f>
        <v>1.5912535993820025</v>
      </c>
      <c r="H154" s="26">
        <f>BY_Demands_Drivers!$G$70*$M$34</f>
        <v>3.9330342284077449</v>
      </c>
      <c r="I154" s="26">
        <f>BY_Demands_Drivers!$H$70*$M$34</f>
        <v>33.295388360323237</v>
      </c>
      <c r="J154" s="26">
        <f>BY_Demands_Drivers!$I$70*$M$34</f>
        <v>11.044700080276789</v>
      </c>
    </row>
    <row r="155" spans="3:10">
      <c r="C155" s="206" t="str">
        <f t="shared" si="6"/>
        <v>Demand</v>
      </c>
      <c r="D155">
        <f>$L$35</f>
        <v>2042</v>
      </c>
      <c r="E155" t="s">
        <v>3</v>
      </c>
      <c r="F155" t="str">
        <f t="shared" si="5"/>
        <v>IUDLA</v>
      </c>
      <c r="G155" s="26">
        <f>BY_Demands_Drivers!$F$70*$M$35</f>
        <v>1.5934760206101897</v>
      </c>
      <c r="H155" s="26">
        <f>BY_Demands_Drivers!$G$70*$M$35</f>
        <v>3.9385272929725601</v>
      </c>
      <c r="I155" s="26">
        <f>BY_Demands_Drivers!$H$70*$M$35</f>
        <v>33.341890299373965</v>
      </c>
      <c r="J155" s="26">
        <f>BY_Demands_Drivers!$I$70*$M$35</f>
        <v>11.060125639048124</v>
      </c>
    </row>
    <row r="156" spans="3:10">
      <c r="C156" s="206" t="str">
        <f t="shared" si="6"/>
        <v>Demand</v>
      </c>
      <c r="D156">
        <f>$L$36</f>
        <v>2043</v>
      </c>
      <c r="E156" t="s">
        <v>3</v>
      </c>
      <c r="F156" t="str">
        <f t="shared" si="5"/>
        <v>IUDLA</v>
      </c>
      <c r="G156" s="26">
        <f>BY_Demands_Drivers!$F$70*$M$36</f>
        <v>1.5956984418383768</v>
      </c>
      <c r="H156" s="26">
        <f>BY_Demands_Drivers!$G$70*$M$36</f>
        <v>3.9440203575373758</v>
      </c>
      <c r="I156" s="26">
        <f>BY_Demands_Drivers!$H$70*$M$36</f>
        <v>33.3883922384247</v>
      </c>
      <c r="J156" s="26">
        <f>BY_Demands_Drivers!$I$70*$M$36</f>
        <v>11.075551197819461</v>
      </c>
    </row>
    <row r="157" spans="3:10">
      <c r="C157" s="206" t="str">
        <f t="shared" si="6"/>
        <v>Demand</v>
      </c>
      <c r="D157">
        <f>$L$37</f>
        <v>2044</v>
      </c>
      <c r="E157" t="s">
        <v>3</v>
      </c>
      <c r="F157" t="str">
        <f t="shared" si="5"/>
        <v>IUDLA</v>
      </c>
      <c r="G157" s="26">
        <f>BY_Demands_Drivers!$F$70*$M$37</f>
        <v>1.597920863066564</v>
      </c>
      <c r="H157" s="26">
        <f>BY_Demands_Drivers!$G$70*$M$37</f>
        <v>3.949513422102191</v>
      </c>
      <c r="I157" s="26">
        <f>BY_Demands_Drivers!$H$70*$M$37</f>
        <v>33.434894177475428</v>
      </c>
      <c r="J157" s="26">
        <f>BY_Demands_Drivers!$I$70*$M$37</f>
        <v>11.090976756590798</v>
      </c>
    </row>
    <row r="158" spans="3:10">
      <c r="C158" s="206" t="str">
        <f t="shared" si="6"/>
        <v>Demand</v>
      </c>
      <c r="D158">
        <f>$L$38</f>
        <v>2045</v>
      </c>
      <c r="E158" t="s">
        <v>3</v>
      </c>
      <c r="F158" t="str">
        <f t="shared" si="5"/>
        <v>IUDLA</v>
      </c>
      <c r="G158" s="26">
        <f>BY_Demands_Drivers!$F$70*$M$38</f>
        <v>1.6001432842947512</v>
      </c>
      <c r="H158" s="26">
        <f>BY_Demands_Drivers!$G$70*$M$38</f>
        <v>3.9550064866670063</v>
      </c>
      <c r="I158" s="26">
        <f>BY_Demands_Drivers!$H$70*$M$38</f>
        <v>33.481396116526156</v>
      </c>
      <c r="J158" s="26">
        <f>BY_Demands_Drivers!$I$70*$M$38</f>
        <v>11.106402315362134</v>
      </c>
    </row>
    <row r="159" spans="3:10">
      <c r="C159" s="206" t="str">
        <f t="shared" si="6"/>
        <v>Demand</v>
      </c>
      <c r="D159">
        <f>$L$39</f>
        <v>2046</v>
      </c>
      <c r="E159" t="s">
        <v>3</v>
      </c>
      <c r="F159" t="str">
        <f t="shared" si="5"/>
        <v>IUDLA</v>
      </c>
      <c r="G159" s="26">
        <f>BY_Demands_Drivers!$F$70*$M$39</f>
        <v>1.6068105479793127</v>
      </c>
      <c r="H159" s="26">
        <f>BY_Demands_Drivers!$G$70*$M$39</f>
        <v>3.971485680361452</v>
      </c>
      <c r="I159" s="26">
        <f>BY_Demands_Drivers!$H$70*$M$39</f>
        <v>33.620901933678347</v>
      </c>
      <c r="J159" s="26">
        <f>BY_Demands_Drivers!$I$70*$M$39</f>
        <v>11.152678991676142</v>
      </c>
    </row>
    <row r="160" spans="3:10">
      <c r="C160" s="206" t="str">
        <f t="shared" si="6"/>
        <v>Demand</v>
      </c>
      <c r="D160">
        <f>$L$40</f>
        <v>2047</v>
      </c>
      <c r="E160" t="s">
        <v>3</v>
      </c>
      <c r="F160" t="str">
        <f t="shared" si="5"/>
        <v>IUDLA</v>
      </c>
      <c r="G160" s="26">
        <f>BY_Demands_Drivers!$F$70*$M$40</f>
        <v>1.6134778116638744</v>
      </c>
      <c r="H160" s="26">
        <f>BY_Demands_Drivers!$G$70*$M$40</f>
        <v>3.9879648740558986</v>
      </c>
      <c r="I160" s="26">
        <f>BY_Demands_Drivers!$H$70*$M$40</f>
        <v>33.760407750830545</v>
      </c>
      <c r="J160" s="26">
        <f>BY_Demands_Drivers!$I$70*$M$40</f>
        <v>11.198955667990154</v>
      </c>
    </row>
    <row r="161" spans="3:10">
      <c r="C161" s="206" t="str">
        <f t="shared" si="6"/>
        <v>Demand</v>
      </c>
      <c r="D161">
        <f>$L$41</f>
        <v>2048</v>
      </c>
      <c r="E161" t="s">
        <v>3</v>
      </c>
      <c r="F161" t="str">
        <f t="shared" si="5"/>
        <v>IUDLA</v>
      </c>
      <c r="G161" s="26">
        <f>BY_Demands_Drivers!$F$70*$M$41</f>
        <v>1.6201450753484357</v>
      </c>
      <c r="H161" s="26">
        <f>BY_Demands_Drivers!$G$70*$M$41</f>
        <v>4.0044440677503443</v>
      </c>
      <c r="I161" s="26">
        <f>BY_Demands_Drivers!$H$70*$M$41</f>
        <v>33.899913567982736</v>
      </c>
      <c r="J161" s="26">
        <f>BY_Demands_Drivers!$I$70*$M$41</f>
        <v>11.245232344304162</v>
      </c>
    </row>
    <row r="162" spans="3:10">
      <c r="C162" s="206" t="str">
        <f t="shared" si="6"/>
        <v>Demand</v>
      </c>
      <c r="D162">
        <f>$L$42</f>
        <v>2049</v>
      </c>
      <c r="E162" t="s">
        <v>3</v>
      </c>
      <c r="F162" t="str">
        <f t="shared" si="5"/>
        <v>IUDLA</v>
      </c>
      <c r="G162" s="26">
        <f>BY_Demands_Drivers!$F$70*$M$42</f>
        <v>1.6268123390329969</v>
      </c>
      <c r="H162" s="26">
        <f>BY_Demands_Drivers!$G$70*$M$42</f>
        <v>4.0209232614447892</v>
      </c>
      <c r="I162" s="26">
        <f>BY_Demands_Drivers!$H$70*$M$42</f>
        <v>34.039419385134927</v>
      </c>
      <c r="J162" s="26">
        <f>BY_Demands_Drivers!$I$70*$M$42</f>
        <v>11.29150902061817</v>
      </c>
    </row>
    <row r="163" spans="3:10">
      <c r="C163" s="206" t="str">
        <f t="shared" si="6"/>
        <v>Demand</v>
      </c>
      <c r="D163" s="23">
        <f>$L$43</f>
        <v>2050</v>
      </c>
      <c r="E163" s="23" t="s">
        <v>3</v>
      </c>
      <c r="F163" s="23" t="str">
        <f t="shared" si="5"/>
        <v>IUDLA</v>
      </c>
      <c r="G163" s="44">
        <f>BY_Demands_Drivers!$F$70*$M$43</f>
        <v>1.6334796027175584</v>
      </c>
      <c r="H163" s="44">
        <f>BY_Demands_Drivers!$G$70*$M$43</f>
        <v>4.0374024551392358</v>
      </c>
      <c r="I163" s="44">
        <f>BY_Demands_Drivers!$H$70*$M$43</f>
        <v>34.178925202287118</v>
      </c>
      <c r="J163" s="44">
        <f>BY_Demands_Drivers!$I$70*$M$43</f>
        <v>11.337785696932178</v>
      </c>
    </row>
    <row r="164" spans="3:10">
      <c r="C164" s="206" t="str">
        <f t="shared" si="6"/>
        <v>Demand</v>
      </c>
      <c r="D164">
        <f>$L$4</f>
        <v>2011</v>
      </c>
      <c r="E164" t="s">
        <v>3</v>
      </c>
      <c r="F164" t="str">
        <f>BY_Demands_Drivers!$J$71</f>
        <v>IUDEM</v>
      </c>
      <c r="G164" s="26">
        <f>BY_Demands_Drivers!$F$71*$M$4</f>
        <v>1.0799541038572458</v>
      </c>
      <c r="H164" s="26">
        <f>BY_Demands_Drivers!$G$71*$M$4</f>
        <v>2.6692768878760411</v>
      </c>
      <c r="I164" s="26">
        <f>BY_Demands_Drivers!$H$71*$M$4</f>
        <v>22.596958343545328</v>
      </c>
      <c r="J164" s="26">
        <f>BY_Demands_Drivers!$I$71*$M$4</f>
        <v>7.4958317028785988</v>
      </c>
    </row>
    <row r="165" spans="3:10">
      <c r="C165" s="206" t="str">
        <f t="shared" si="6"/>
        <v>Demand</v>
      </c>
      <c r="D165">
        <f>$L$5</f>
        <v>2012</v>
      </c>
      <c r="E165" t="s">
        <v>3</v>
      </c>
      <c r="F165" t="str">
        <f>$F$164</f>
        <v>IUDEM</v>
      </c>
      <c r="G165" s="26">
        <f>BY_Demands_Drivers!$F$71*$M$5</f>
        <v>1.0667591269417216</v>
      </c>
      <c r="H165" s="26">
        <f>BY_Demands_Drivers!$G$71*$M$5</f>
        <v>2.6366634214418023</v>
      </c>
      <c r="I165" s="26">
        <f>BY_Demands_Drivers!$H$71*$M$5</f>
        <v>22.320866662760757</v>
      </c>
      <c r="J165" s="26">
        <f>BY_Demands_Drivers!$I$71*$M$5</f>
        <v>7.4042469531851891</v>
      </c>
    </row>
    <row r="166" spans="3:10">
      <c r="C166" s="206" t="str">
        <f t="shared" si="6"/>
        <v>Demand</v>
      </c>
      <c r="D166">
        <f>$L$6</f>
        <v>2013</v>
      </c>
      <c r="E166" t="s">
        <v>3</v>
      </c>
      <c r="F166" t="str">
        <f t="shared" ref="F166:F203" si="7">$F$164</f>
        <v>IUDEM</v>
      </c>
      <c r="G166" s="26">
        <f>BY_Demands_Drivers!$F$71*$M$6</f>
        <v>1.0535641500261972</v>
      </c>
      <c r="H166" s="26">
        <f>BY_Demands_Drivers!$G$71*$M$6</f>
        <v>2.6040499550075635</v>
      </c>
      <c r="I166" s="26">
        <f>BY_Demands_Drivers!$H$71*$M$6</f>
        <v>22.044774981976182</v>
      </c>
      <c r="J166" s="26">
        <f>BY_Demands_Drivers!$I$71*$M$6</f>
        <v>7.3126622034917776</v>
      </c>
    </row>
    <row r="167" spans="3:10">
      <c r="C167" s="206" t="str">
        <f t="shared" si="6"/>
        <v>Demand</v>
      </c>
      <c r="D167">
        <f>$L$7</f>
        <v>2014</v>
      </c>
      <c r="E167" t="s">
        <v>3</v>
      </c>
      <c r="F167" t="str">
        <f t="shared" si="7"/>
        <v>IUDEM</v>
      </c>
      <c r="G167" s="26">
        <f>BY_Demands_Drivers!$F$71*$M$7</f>
        <v>1.0403691731106732</v>
      </c>
      <c r="H167" s="26">
        <f>BY_Demands_Drivers!$G$71*$M$7</f>
        <v>2.5714364885733252</v>
      </c>
      <c r="I167" s="26">
        <f>BY_Demands_Drivers!$H$71*$M$7</f>
        <v>21.768683301191611</v>
      </c>
      <c r="J167" s="26">
        <f>BY_Demands_Drivers!$I$71*$M$7</f>
        <v>7.2210774537983671</v>
      </c>
    </row>
    <row r="168" spans="3:10">
      <c r="C168" s="206" t="str">
        <f t="shared" si="6"/>
        <v>Demand</v>
      </c>
      <c r="D168">
        <f>$L$8</f>
        <v>2015</v>
      </c>
      <c r="E168" t="s">
        <v>3</v>
      </c>
      <c r="F168" t="str">
        <f t="shared" si="7"/>
        <v>IUDEM</v>
      </c>
      <c r="G168" s="26">
        <f>BY_Demands_Drivers!$F$71*$M$8</f>
        <v>1.0271741961951488</v>
      </c>
      <c r="H168" s="26">
        <f>BY_Demands_Drivers!$G$71*$M$8</f>
        <v>2.5388230221390859</v>
      </c>
      <c r="I168" s="26">
        <f>BY_Demands_Drivers!$H$71*$M$8</f>
        <v>21.49259162040704</v>
      </c>
      <c r="J168" s="26">
        <f>BY_Demands_Drivers!$I$71*$M$8</f>
        <v>7.1294927041049556</v>
      </c>
    </row>
    <row r="169" spans="3:10">
      <c r="C169" s="206" t="str">
        <f t="shared" si="6"/>
        <v>Demand</v>
      </c>
      <c r="D169">
        <f>$L$9</f>
        <v>2016</v>
      </c>
      <c r="E169" t="s">
        <v>3</v>
      </c>
      <c r="F169" t="str">
        <f t="shared" si="7"/>
        <v>IUDEM</v>
      </c>
      <c r="G169" s="26">
        <f>BY_Demands_Drivers!$F$71*$M$9</f>
        <v>1.0139792192796246</v>
      </c>
      <c r="H169" s="26">
        <f>BY_Demands_Drivers!$G$71*$M$9</f>
        <v>2.5062095557048472</v>
      </c>
      <c r="I169" s="26">
        <f>BY_Demands_Drivers!$H$71*$M$9</f>
        <v>21.216499939622466</v>
      </c>
      <c r="J169" s="26">
        <f>BY_Demands_Drivers!$I$71*$M$9</f>
        <v>7.037907954411545</v>
      </c>
    </row>
    <row r="170" spans="3:10">
      <c r="C170" s="206" t="str">
        <f t="shared" si="6"/>
        <v>Demand</v>
      </c>
      <c r="D170">
        <f>$L$10</f>
        <v>2017</v>
      </c>
      <c r="E170" t="s">
        <v>3</v>
      </c>
      <c r="F170" t="str">
        <f t="shared" si="7"/>
        <v>IUDEM</v>
      </c>
      <c r="G170" s="26">
        <f>BY_Demands_Drivers!$F$71*$M$10</f>
        <v>1.0209242824253755</v>
      </c>
      <c r="H170" s="26">
        <f>BY_Demands_Drivers!$G$71*$M$10</f>
        <v>2.5233753745795378</v>
      </c>
      <c r="I170" s="26">
        <f>BY_Demands_Drivers!$H$71*$M$10</f>
        <v>21.361818432359605</v>
      </c>
      <c r="J170" s="26">
        <f>BY_Demands_Drivers!$I$71*$M$10</f>
        <v>7.0861128034143634</v>
      </c>
    </row>
    <row r="171" spans="3:10">
      <c r="C171" s="206" t="str">
        <f t="shared" si="6"/>
        <v>Demand</v>
      </c>
      <c r="D171">
        <f>$L$11</f>
        <v>2018</v>
      </c>
      <c r="E171" t="s">
        <v>3</v>
      </c>
      <c r="F171" t="str">
        <f t="shared" si="7"/>
        <v>IUDEM</v>
      </c>
      <c r="G171" s="26">
        <f>BY_Demands_Drivers!$F$71*$M$11</f>
        <v>1.0278693455711263</v>
      </c>
      <c r="H171" s="26">
        <f>BY_Demands_Drivers!$G$71*$M$11</f>
        <v>2.5405411934542284</v>
      </c>
      <c r="I171" s="26">
        <f>BY_Demands_Drivers!$H$71*$M$11</f>
        <v>21.507136925096745</v>
      </c>
      <c r="J171" s="26">
        <f>BY_Demands_Drivers!$I$71*$M$11</f>
        <v>7.1343176524171819</v>
      </c>
    </row>
    <row r="172" spans="3:10">
      <c r="C172" s="206" t="str">
        <f t="shared" si="6"/>
        <v>Demand</v>
      </c>
      <c r="D172">
        <f>$L$12</f>
        <v>2019</v>
      </c>
      <c r="E172" t="s">
        <v>3</v>
      </c>
      <c r="F172" t="str">
        <f t="shared" si="7"/>
        <v>IUDEM</v>
      </c>
      <c r="G172" s="43">
        <f>BY_Demands_Drivers!$F$71*$M$12</f>
        <v>1.0348144087168771</v>
      </c>
      <c r="H172" s="43">
        <f>BY_Demands_Drivers!$G$71*$M$12</f>
        <v>2.5577070123289189</v>
      </c>
      <c r="I172" s="43">
        <f>BY_Demands_Drivers!$H$71*$M$12</f>
        <v>21.652455417833885</v>
      </c>
      <c r="J172" s="43">
        <f>BY_Demands_Drivers!$I$71*$M$12</f>
        <v>7.1825225014200003</v>
      </c>
    </row>
    <row r="173" spans="3:10">
      <c r="C173" s="206" t="str">
        <f t="shared" si="6"/>
        <v>Demand</v>
      </c>
      <c r="D173">
        <f>$L$13</f>
        <v>2020</v>
      </c>
      <c r="E173" t="s">
        <v>3</v>
      </c>
      <c r="F173" t="str">
        <f t="shared" si="7"/>
        <v>IUDEM</v>
      </c>
      <c r="G173" s="43">
        <f>BY_Demands_Drivers!$F$71*$M$13</f>
        <v>1.041759471862628</v>
      </c>
      <c r="H173" s="43">
        <f>BY_Demands_Drivers!$G$71*$M$13</f>
        <v>2.57487283120361</v>
      </c>
      <c r="I173" s="43">
        <f>BY_Demands_Drivers!$H$71*$M$13</f>
        <v>21.797773910571028</v>
      </c>
      <c r="J173" s="43">
        <f>BY_Demands_Drivers!$I$71*$M$13</f>
        <v>7.2307273504228196</v>
      </c>
    </row>
    <row r="174" spans="3:10">
      <c r="C174" s="206" t="str">
        <f t="shared" si="6"/>
        <v>Demand</v>
      </c>
      <c r="D174">
        <f>$L$14</f>
        <v>2021</v>
      </c>
      <c r="E174" t="s">
        <v>3</v>
      </c>
      <c r="F174" t="str">
        <f t="shared" si="7"/>
        <v>IUDEM</v>
      </c>
      <c r="G174" s="43">
        <f>BY_Demands_Drivers!$F$71*$M$14</f>
        <v>1.0362034213460272</v>
      </c>
      <c r="H174" s="43">
        <f>BY_Demands_Drivers!$G$71*$M$14</f>
        <v>2.5611401761038572</v>
      </c>
      <c r="I174" s="43">
        <f>BY_Demands_Drivers!$H$71*$M$14</f>
        <v>21.681519116381313</v>
      </c>
      <c r="J174" s="43">
        <f>BY_Demands_Drivers!$I$71*$M$14</f>
        <v>7.1921634712205638</v>
      </c>
    </row>
    <row r="175" spans="3:10">
      <c r="C175" s="206" t="str">
        <f t="shared" si="6"/>
        <v>Demand</v>
      </c>
      <c r="D175">
        <f>$L$15</f>
        <v>2022</v>
      </c>
      <c r="E175" t="s">
        <v>3</v>
      </c>
      <c r="F175" t="str">
        <f t="shared" si="7"/>
        <v>IUDEM</v>
      </c>
      <c r="G175" s="43">
        <f>BY_Demands_Drivers!$F$71*$M$15</f>
        <v>1.0306473708294266</v>
      </c>
      <c r="H175" s="43">
        <f>BY_Demands_Drivers!$G$71*$M$15</f>
        <v>2.5474075210041049</v>
      </c>
      <c r="I175" s="43">
        <f>BY_Demands_Drivers!$H$71*$M$15</f>
        <v>21.565264322191602</v>
      </c>
      <c r="J175" s="43">
        <f>BY_Demands_Drivers!$I$71*$M$15</f>
        <v>7.1535995920183097</v>
      </c>
    </row>
    <row r="176" spans="3:10">
      <c r="C176" s="206" t="str">
        <f t="shared" si="6"/>
        <v>Demand</v>
      </c>
      <c r="D176">
        <f>$L$16</f>
        <v>2023</v>
      </c>
      <c r="E176" t="s">
        <v>3</v>
      </c>
      <c r="F176" t="str">
        <f t="shared" si="7"/>
        <v>IUDEM</v>
      </c>
      <c r="G176" s="43">
        <f>BY_Demands_Drivers!$F$71*$M$16</f>
        <v>1.025091320312826</v>
      </c>
      <c r="H176" s="43">
        <f>BY_Demands_Drivers!$G$71*$M$16</f>
        <v>2.5336748659043522</v>
      </c>
      <c r="I176" s="43">
        <f>BY_Demands_Drivers!$H$71*$M$16</f>
        <v>21.449009528001891</v>
      </c>
      <c r="J176" s="43">
        <f>BY_Demands_Drivers!$I$71*$M$16</f>
        <v>7.1150357128160548</v>
      </c>
    </row>
    <row r="177" spans="3:10">
      <c r="C177" s="206" t="str">
        <f t="shared" si="6"/>
        <v>Demand</v>
      </c>
      <c r="D177">
        <f>$L$17</f>
        <v>2024</v>
      </c>
      <c r="E177" t="s">
        <v>3</v>
      </c>
      <c r="F177" t="str">
        <f t="shared" si="7"/>
        <v>IUDEM</v>
      </c>
      <c r="G177" s="26">
        <f>BY_Demands_Drivers!$F$71*$M$17</f>
        <v>1.0195352697962252</v>
      </c>
      <c r="H177" s="26">
        <f>BY_Demands_Drivers!$G$71*$M$17</f>
        <v>2.5199422108045999</v>
      </c>
      <c r="I177" s="26">
        <f>BY_Demands_Drivers!$H$71*$M$17</f>
        <v>21.33275473381218</v>
      </c>
      <c r="J177" s="26">
        <f>BY_Demands_Drivers!$I$71*$M$17</f>
        <v>7.0764718336137999</v>
      </c>
    </row>
    <row r="178" spans="3:10">
      <c r="C178" s="206" t="str">
        <f t="shared" si="6"/>
        <v>Demand</v>
      </c>
      <c r="D178">
        <f>$L$18</f>
        <v>2025</v>
      </c>
      <c r="E178" t="s">
        <v>3</v>
      </c>
      <c r="F178" t="str">
        <f t="shared" si="7"/>
        <v>IUDEM</v>
      </c>
      <c r="G178" s="26">
        <f>BY_Demands_Drivers!$F$71*$M$18</f>
        <v>1.0139792192796246</v>
      </c>
      <c r="H178" s="26">
        <f>BY_Demands_Drivers!$G$71*$M$18</f>
        <v>2.5062095557048472</v>
      </c>
      <c r="I178" s="26">
        <f>BY_Demands_Drivers!$H$71*$M$18</f>
        <v>21.216499939622466</v>
      </c>
      <c r="J178" s="26">
        <f>BY_Demands_Drivers!$I$71*$M$18</f>
        <v>7.037907954411545</v>
      </c>
    </row>
    <row r="179" spans="3:10">
      <c r="C179" s="206" t="str">
        <f t="shared" si="6"/>
        <v>Demand</v>
      </c>
      <c r="D179">
        <f>$L$19</f>
        <v>2026</v>
      </c>
      <c r="E179" t="s">
        <v>3</v>
      </c>
      <c r="F179" t="str">
        <f t="shared" si="7"/>
        <v>IUDEM</v>
      </c>
      <c r="G179" s="26">
        <f>BY_Demands_Drivers!$F$71*$M$19</f>
        <v>1.0098121813921741</v>
      </c>
      <c r="H179" s="26">
        <f>BY_Demands_Drivers!$G$71*$M$19</f>
        <v>2.4959100643800332</v>
      </c>
      <c r="I179" s="26">
        <f>BY_Demands_Drivers!$H$71*$M$19</f>
        <v>21.129308843980187</v>
      </c>
      <c r="J179" s="26">
        <f>BY_Demands_Drivers!$I$71*$M$19</f>
        <v>7.0089850450098536</v>
      </c>
    </row>
    <row r="180" spans="3:10">
      <c r="C180" s="206" t="str">
        <f t="shared" si="6"/>
        <v>Demand</v>
      </c>
      <c r="D180">
        <f>$L$20</f>
        <v>2027</v>
      </c>
      <c r="E180" t="s">
        <v>3</v>
      </c>
      <c r="F180" t="str">
        <f t="shared" si="7"/>
        <v>IUDEM</v>
      </c>
      <c r="G180" s="26">
        <f>BY_Demands_Drivers!$F$71*$M$20</f>
        <v>1.0056451435047236</v>
      </c>
      <c r="H180" s="26">
        <f>BY_Demands_Drivers!$G$71*$M$20</f>
        <v>2.4856105730552183</v>
      </c>
      <c r="I180" s="26">
        <f>BY_Demands_Drivers!$H$71*$M$20</f>
        <v>21.042117748337898</v>
      </c>
      <c r="J180" s="26">
        <f>BY_Demands_Drivers!$I$71*$M$20</f>
        <v>6.9800621356081614</v>
      </c>
    </row>
    <row r="181" spans="3:10">
      <c r="C181" s="206" t="str">
        <f t="shared" si="6"/>
        <v>Demand</v>
      </c>
      <c r="D181">
        <f>$L$21</f>
        <v>2028</v>
      </c>
      <c r="E181" t="s">
        <v>3</v>
      </c>
      <c r="F181" t="str">
        <f t="shared" si="7"/>
        <v>IUDEM</v>
      </c>
      <c r="G181" s="26">
        <f>BY_Demands_Drivers!$F$71*$M$21</f>
        <v>1.001478105617273</v>
      </c>
      <c r="H181" s="26">
        <f>BY_Demands_Drivers!$G$71*$M$21</f>
        <v>2.4753110817304038</v>
      </c>
      <c r="I181" s="26">
        <f>BY_Demands_Drivers!$H$71*$M$21</f>
        <v>20.954926652695615</v>
      </c>
      <c r="J181" s="26">
        <f>BY_Demands_Drivers!$I$71*$M$21</f>
        <v>6.9511392262064708</v>
      </c>
    </row>
    <row r="182" spans="3:10">
      <c r="C182" s="206" t="str">
        <f t="shared" si="6"/>
        <v>Demand</v>
      </c>
      <c r="D182">
        <f>$L$22</f>
        <v>2029</v>
      </c>
      <c r="E182" t="s">
        <v>3</v>
      </c>
      <c r="F182" t="str">
        <f t="shared" si="7"/>
        <v>IUDEM</v>
      </c>
      <c r="G182" s="26">
        <f>BY_Demands_Drivers!$F$71*$M$22</f>
        <v>0.99731106772982259</v>
      </c>
      <c r="H182" s="26">
        <f>BY_Demands_Drivers!$G$71*$M$22</f>
        <v>2.4650115904055894</v>
      </c>
      <c r="I182" s="26">
        <f>BY_Demands_Drivers!$H$71*$M$22</f>
        <v>20.867735557053333</v>
      </c>
      <c r="J182" s="26">
        <f>BY_Demands_Drivers!$I$71*$M$22</f>
        <v>6.9222163168047794</v>
      </c>
    </row>
    <row r="183" spans="3:10">
      <c r="C183" s="206" t="str">
        <f t="shared" si="6"/>
        <v>Demand</v>
      </c>
      <c r="D183">
        <f>$L$23</f>
        <v>2030</v>
      </c>
      <c r="E183" t="s">
        <v>3</v>
      </c>
      <c r="F183" t="str">
        <f t="shared" si="7"/>
        <v>IUDEM</v>
      </c>
      <c r="G183" s="26">
        <f>BY_Demands_Drivers!$F$71*$M$23</f>
        <v>0.99314402984237204</v>
      </c>
      <c r="H183" s="26">
        <f>BY_Demands_Drivers!$G$71*$M$23</f>
        <v>2.4547120990807749</v>
      </c>
      <c r="I183" s="26">
        <f>BY_Demands_Drivers!$H$71*$M$23</f>
        <v>20.780544461411047</v>
      </c>
      <c r="J183" s="26">
        <f>BY_Demands_Drivers!$I$71*$M$23</f>
        <v>6.893293407403088</v>
      </c>
    </row>
    <row r="184" spans="3:10">
      <c r="C184" s="206" t="str">
        <f t="shared" si="6"/>
        <v>Demand</v>
      </c>
      <c r="D184">
        <f>$L$24</f>
        <v>2031</v>
      </c>
      <c r="E184" t="s">
        <v>3</v>
      </c>
      <c r="F184" t="str">
        <f t="shared" si="7"/>
        <v>IUDEM</v>
      </c>
      <c r="G184" s="26">
        <f>BY_Demands_Drivers!$F$71*$M$24</f>
        <v>0.99314402984237204</v>
      </c>
      <c r="H184" s="26">
        <f>BY_Demands_Drivers!$G$71*$M$24</f>
        <v>2.4547120990807749</v>
      </c>
      <c r="I184" s="26">
        <f>BY_Demands_Drivers!$H$71*$M$24</f>
        <v>20.780544461411047</v>
      </c>
      <c r="J184" s="26">
        <f>BY_Demands_Drivers!$I$71*$M$24</f>
        <v>6.893293407403088</v>
      </c>
    </row>
    <row r="185" spans="3:10">
      <c r="C185" s="206" t="str">
        <f t="shared" si="6"/>
        <v>Demand</v>
      </c>
      <c r="D185">
        <f>$L$25</f>
        <v>2032</v>
      </c>
      <c r="E185" t="s">
        <v>3</v>
      </c>
      <c r="F185" t="str">
        <f t="shared" si="7"/>
        <v>IUDEM</v>
      </c>
      <c r="G185" s="26">
        <f>BY_Demands_Drivers!$F$71*$M$25</f>
        <v>0.99314402984237204</v>
      </c>
      <c r="H185" s="26">
        <f>BY_Demands_Drivers!$G$71*$M$25</f>
        <v>2.4547120990807749</v>
      </c>
      <c r="I185" s="26">
        <f>BY_Demands_Drivers!$H$71*$M$25</f>
        <v>20.780544461411047</v>
      </c>
      <c r="J185" s="26">
        <f>BY_Demands_Drivers!$I$71*$M$25</f>
        <v>6.893293407403088</v>
      </c>
    </row>
    <row r="186" spans="3:10">
      <c r="C186" s="206" t="str">
        <f t="shared" si="6"/>
        <v>Demand</v>
      </c>
      <c r="D186">
        <f>$L$26</f>
        <v>2033</v>
      </c>
      <c r="E186" t="s">
        <v>3</v>
      </c>
      <c r="F186" t="str">
        <f t="shared" si="7"/>
        <v>IUDEM</v>
      </c>
      <c r="G186" s="26">
        <f>BY_Demands_Drivers!$F$71*$M$26</f>
        <v>0.99314402984237204</v>
      </c>
      <c r="H186" s="26">
        <f>BY_Demands_Drivers!$G$71*$M$26</f>
        <v>2.4547120990807749</v>
      </c>
      <c r="I186" s="26">
        <f>BY_Demands_Drivers!$H$71*$M$26</f>
        <v>20.780544461411047</v>
      </c>
      <c r="J186" s="26">
        <f>BY_Demands_Drivers!$I$71*$M$26</f>
        <v>6.893293407403088</v>
      </c>
    </row>
    <row r="187" spans="3:10">
      <c r="C187" s="206" t="str">
        <f t="shared" si="6"/>
        <v>Demand</v>
      </c>
      <c r="D187">
        <f>$L$27</f>
        <v>2034</v>
      </c>
      <c r="E187" t="s">
        <v>3</v>
      </c>
      <c r="F187" t="str">
        <f t="shared" si="7"/>
        <v>IUDEM</v>
      </c>
      <c r="G187" s="26">
        <f>BY_Demands_Drivers!$F$71*$M$27</f>
        <v>0.99314402984237204</v>
      </c>
      <c r="H187" s="26">
        <f>BY_Demands_Drivers!$G$71*$M$27</f>
        <v>2.4547120990807749</v>
      </c>
      <c r="I187" s="26">
        <f>BY_Demands_Drivers!$H$71*$M$27</f>
        <v>20.780544461411047</v>
      </c>
      <c r="J187" s="26">
        <f>BY_Demands_Drivers!$I$71*$M$27</f>
        <v>6.893293407403088</v>
      </c>
    </row>
    <row r="188" spans="3:10">
      <c r="C188" s="206" t="str">
        <f t="shared" si="6"/>
        <v>Demand</v>
      </c>
      <c r="D188">
        <f>$L$28</f>
        <v>2035</v>
      </c>
      <c r="E188" t="s">
        <v>3</v>
      </c>
      <c r="F188" t="str">
        <f t="shared" si="7"/>
        <v>IUDEM</v>
      </c>
      <c r="G188" s="26">
        <f>BY_Demands_Drivers!$F$71*$M$28</f>
        <v>0.99314402984237204</v>
      </c>
      <c r="H188" s="26">
        <f>BY_Demands_Drivers!$G$71*$M$28</f>
        <v>2.4547120990807749</v>
      </c>
      <c r="I188" s="26">
        <f>BY_Demands_Drivers!$H$71*$M$28</f>
        <v>20.780544461411047</v>
      </c>
      <c r="J188" s="26">
        <f>BY_Demands_Drivers!$I$71*$M$28</f>
        <v>6.893293407403088</v>
      </c>
    </row>
    <row r="189" spans="3:10">
      <c r="C189" s="206" t="str">
        <f t="shared" si="6"/>
        <v>Demand</v>
      </c>
      <c r="D189">
        <f>$L$29</f>
        <v>2036</v>
      </c>
      <c r="E189" t="s">
        <v>3</v>
      </c>
      <c r="F189" t="str">
        <f t="shared" si="7"/>
        <v>IUDEM</v>
      </c>
      <c r="G189" s="26">
        <f>BY_Demands_Drivers!$F$71*$M$29</f>
        <v>0.99314402984237204</v>
      </c>
      <c r="H189" s="26">
        <f>BY_Demands_Drivers!$G$71*$M$29</f>
        <v>2.4547120990807749</v>
      </c>
      <c r="I189" s="26">
        <f>BY_Demands_Drivers!$H$71*$M$29</f>
        <v>20.780544461411047</v>
      </c>
      <c r="J189" s="26">
        <f>BY_Demands_Drivers!$I$71*$M$29</f>
        <v>6.893293407403088</v>
      </c>
    </row>
    <row r="190" spans="3:10">
      <c r="C190" s="206" t="str">
        <f t="shared" si="6"/>
        <v>Demand</v>
      </c>
      <c r="D190">
        <f>$L$30</f>
        <v>2037</v>
      </c>
      <c r="E190" t="s">
        <v>3</v>
      </c>
      <c r="F190" t="str">
        <f t="shared" si="7"/>
        <v>IUDEM</v>
      </c>
      <c r="G190" s="26">
        <f>BY_Demands_Drivers!$F$71*$M$30</f>
        <v>0.99314402984237204</v>
      </c>
      <c r="H190" s="26">
        <f>BY_Demands_Drivers!$G$71*$M$30</f>
        <v>2.4547120990807749</v>
      </c>
      <c r="I190" s="26">
        <f>BY_Demands_Drivers!$H$71*$M$30</f>
        <v>20.780544461411047</v>
      </c>
      <c r="J190" s="26">
        <f>BY_Demands_Drivers!$I$71*$M$30</f>
        <v>6.893293407403088</v>
      </c>
    </row>
    <row r="191" spans="3:10">
      <c r="C191" s="206" t="str">
        <f t="shared" si="6"/>
        <v>Demand</v>
      </c>
      <c r="D191">
        <f>$L$31</f>
        <v>2038</v>
      </c>
      <c r="E191" t="s">
        <v>3</v>
      </c>
      <c r="F191" t="str">
        <f t="shared" si="7"/>
        <v>IUDEM</v>
      </c>
      <c r="G191" s="26">
        <f>BY_Demands_Drivers!$F$71*$M$31</f>
        <v>0.99314402984237204</v>
      </c>
      <c r="H191" s="26">
        <f>BY_Demands_Drivers!$G$71*$M$31</f>
        <v>2.4547120990807749</v>
      </c>
      <c r="I191" s="26">
        <f>BY_Demands_Drivers!$H$71*$M$31</f>
        <v>20.780544461411047</v>
      </c>
      <c r="J191" s="26">
        <f>BY_Demands_Drivers!$I$71*$M$31</f>
        <v>6.893293407403088</v>
      </c>
    </row>
    <row r="192" spans="3:10">
      <c r="C192" s="206" t="str">
        <f t="shared" si="6"/>
        <v>Demand</v>
      </c>
      <c r="D192">
        <f>$L$32</f>
        <v>2039</v>
      </c>
      <c r="E192" t="s">
        <v>3</v>
      </c>
      <c r="F192" t="str">
        <f t="shared" si="7"/>
        <v>IUDEM</v>
      </c>
      <c r="G192" s="26">
        <f>BY_Demands_Drivers!$F$71*$M$32</f>
        <v>0.99314402984237204</v>
      </c>
      <c r="H192" s="26">
        <f>BY_Demands_Drivers!$G$71*$M$32</f>
        <v>2.4547120990807749</v>
      </c>
      <c r="I192" s="26">
        <f>BY_Demands_Drivers!$H$71*$M$32</f>
        <v>20.780544461411047</v>
      </c>
      <c r="J192" s="26">
        <f>BY_Demands_Drivers!$I$71*$M$32</f>
        <v>6.893293407403088</v>
      </c>
    </row>
    <row r="193" spans="3:10">
      <c r="C193" s="206" t="str">
        <f t="shared" si="6"/>
        <v>Demand</v>
      </c>
      <c r="D193">
        <f>$L$33</f>
        <v>2040</v>
      </c>
      <c r="E193" t="s">
        <v>3</v>
      </c>
      <c r="F193" t="str">
        <f t="shared" si="7"/>
        <v>IUDEM</v>
      </c>
      <c r="G193" s="26">
        <f>BY_Demands_Drivers!$F$71*$M$33</f>
        <v>0.99314402984237204</v>
      </c>
      <c r="H193" s="26">
        <f>BY_Demands_Drivers!$G$71*$M$33</f>
        <v>2.4547120990807749</v>
      </c>
      <c r="I193" s="26">
        <f>BY_Demands_Drivers!$H$71*$M$33</f>
        <v>20.780544461411047</v>
      </c>
      <c r="J193" s="26">
        <f>BY_Demands_Drivers!$I$71*$M$33</f>
        <v>6.893293407403088</v>
      </c>
    </row>
    <row r="194" spans="3:10">
      <c r="C194" s="206" t="str">
        <f t="shared" si="6"/>
        <v>Demand</v>
      </c>
      <c r="D194">
        <f>$L$34</f>
        <v>2041</v>
      </c>
      <c r="E194" t="s">
        <v>3</v>
      </c>
      <c r="F194" t="str">
        <f t="shared" si="7"/>
        <v>IUDEM</v>
      </c>
      <c r="G194" s="26">
        <f>BY_Demands_Drivers!$F$71*$M$34</f>
        <v>0.99453304247152219</v>
      </c>
      <c r="H194" s="26">
        <f>BY_Demands_Drivers!$G$71*$M$34</f>
        <v>2.4581452628557132</v>
      </c>
      <c r="I194" s="26">
        <f>BY_Demands_Drivers!$H$71*$M$34</f>
        <v>20.809608159958476</v>
      </c>
      <c r="J194" s="26">
        <f>BY_Demands_Drivers!$I$71*$M$34</f>
        <v>6.9029343772036516</v>
      </c>
    </row>
    <row r="195" spans="3:10">
      <c r="C195" s="206" t="str">
        <f t="shared" si="6"/>
        <v>Demand</v>
      </c>
      <c r="D195">
        <f>$L$35</f>
        <v>2042</v>
      </c>
      <c r="E195" t="s">
        <v>3</v>
      </c>
      <c r="F195" t="str">
        <f t="shared" si="7"/>
        <v>IUDEM</v>
      </c>
      <c r="G195" s="26">
        <f>BY_Demands_Drivers!$F$71*$M$35</f>
        <v>0.99592205510067233</v>
      </c>
      <c r="H195" s="26">
        <f>BY_Demands_Drivers!$G$71*$M$35</f>
        <v>2.4615784266306511</v>
      </c>
      <c r="I195" s="26">
        <f>BY_Demands_Drivers!$H$71*$M$35</f>
        <v>20.838671858505901</v>
      </c>
      <c r="J195" s="26">
        <f>BY_Demands_Drivers!$I$71*$M$35</f>
        <v>6.9125753470042151</v>
      </c>
    </row>
    <row r="196" spans="3:10">
      <c r="C196" s="206" t="str">
        <f t="shared" si="6"/>
        <v>Demand</v>
      </c>
      <c r="D196">
        <f>$L$36</f>
        <v>2043</v>
      </c>
      <c r="E196" t="s">
        <v>3</v>
      </c>
      <c r="F196" t="str">
        <f t="shared" si="7"/>
        <v>IUDEM</v>
      </c>
      <c r="G196" s="26">
        <f>BY_Demands_Drivers!$F$71*$M$36</f>
        <v>0.99731106772982259</v>
      </c>
      <c r="H196" s="26">
        <f>BY_Demands_Drivers!$G$71*$M$36</f>
        <v>2.4650115904055894</v>
      </c>
      <c r="I196" s="26">
        <f>BY_Demands_Drivers!$H$71*$M$36</f>
        <v>20.867735557053333</v>
      </c>
      <c r="J196" s="26">
        <f>BY_Demands_Drivers!$I$71*$M$36</f>
        <v>6.9222163168047794</v>
      </c>
    </row>
    <row r="197" spans="3:10">
      <c r="C197" s="206" t="str">
        <f t="shared" ref="C197:C260" si="8">IF(SUM(G197:J197)&gt;0,"Demand","\I:")</f>
        <v>Demand</v>
      </c>
      <c r="D197">
        <f>$L$37</f>
        <v>2044</v>
      </c>
      <c r="E197" t="s">
        <v>3</v>
      </c>
      <c r="F197" t="str">
        <f t="shared" si="7"/>
        <v>IUDEM</v>
      </c>
      <c r="G197" s="26">
        <f>BY_Demands_Drivers!$F$71*$M$37</f>
        <v>0.99870008035897273</v>
      </c>
      <c r="H197" s="26">
        <f>BY_Demands_Drivers!$G$71*$M$37</f>
        <v>2.4684447541805277</v>
      </c>
      <c r="I197" s="26">
        <f>BY_Demands_Drivers!$H$71*$M$37</f>
        <v>20.896799255600758</v>
      </c>
      <c r="J197" s="26">
        <f>BY_Demands_Drivers!$I$71*$M$37</f>
        <v>6.9318572866053429</v>
      </c>
    </row>
    <row r="198" spans="3:10">
      <c r="C198" s="206" t="str">
        <f t="shared" si="8"/>
        <v>Demand</v>
      </c>
      <c r="D198">
        <f>$L$38</f>
        <v>2045</v>
      </c>
      <c r="E198" t="s">
        <v>3</v>
      </c>
      <c r="F198" t="str">
        <f t="shared" si="7"/>
        <v>IUDEM</v>
      </c>
      <c r="G198" s="26">
        <f>BY_Demands_Drivers!$F$71*$M$38</f>
        <v>1.0000890929881228</v>
      </c>
      <c r="H198" s="26">
        <f>BY_Demands_Drivers!$G$71*$M$38</f>
        <v>2.4718779179554655</v>
      </c>
      <c r="I198" s="26">
        <f>BY_Demands_Drivers!$H$71*$M$38</f>
        <v>20.925862954148187</v>
      </c>
      <c r="J198" s="26">
        <f>BY_Demands_Drivers!$I$71*$M$38</f>
        <v>6.9414982564059065</v>
      </c>
    </row>
    <row r="199" spans="3:10">
      <c r="C199" s="206" t="str">
        <f t="shared" si="8"/>
        <v>Demand</v>
      </c>
      <c r="D199">
        <f>$L$39</f>
        <v>2046</v>
      </c>
      <c r="E199" t="s">
        <v>3</v>
      </c>
      <c r="F199" t="str">
        <f t="shared" si="7"/>
        <v>IUDEM</v>
      </c>
      <c r="G199" s="26">
        <f>BY_Demands_Drivers!$F$71*$M$39</f>
        <v>1.0042561308755733</v>
      </c>
      <c r="H199" s="26">
        <f>BY_Demands_Drivers!$G$71*$M$39</f>
        <v>2.48217740928028</v>
      </c>
      <c r="I199" s="26">
        <f>BY_Demands_Drivers!$H$71*$M$39</f>
        <v>21.013054049790469</v>
      </c>
      <c r="J199" s="26">
        <f>BY_Demands_Drivers!$I$71*$M$39</f>
        <v>6.9704211658075979</v>
      </c>
    </row>
    <row r="200" spans="3:10">
      <c r="C200" s="206" t="str">
        <f t="shared" si="8"/>
        <v>Demand</v>
      </c>
      <c r="D200">
        <f>$L$40</f>
        <v>2047</v>
      </c>
      <c r="E200" t="s">
        <v>3</v>
      </c>
      <c r="F200" t="str">
        <f t="shared" si="7"/>
        <v>IUDEM</v>
      </c>
      <c r="G200" s="26">
        <f>BY_Demands_Drivers!$F$71*$M$40</f>
        <v>1.0084231687630241</v>
      </c>
      <c r="H200" s="26">
        <f>BY_Demands_Drivers!$G$71*$M$40</f>
        <v>2.4924769006050949</v>
      </c>
      <c r="I200" s="26">
        <f>BY_Demands_Drivers!$H$71*$M$40</f>
        <v>21.100245145432758</v>
      </c>
      <c r="J200" s="26">
        <f>BY_Demands_Drivers!$I$71*$M$40</f>
        <v>6.9993440752092901</v>
      </c>
    </row>
    <row r="201" spans="3:10">
      <c r="C201" s="206" t="str">
        <f t="shared" si="8"/>
        <v>Demand</v>
      </c>
      <c r="D201">
        <f>$L$41</f>
        <v>2048</v>
      </c>
      <c r="E201" t="s">
        <v>3</v>
      </c>
      <c r="F201" t="str">
        <f t="shared" si="7"/>
        <v>IUDEM</v>
      </c>
      <c r="G201" s="26">
        <f>BY_Demands_Drivers!$F$71*$M$41</f>
        <v>1.0125902066504744</v>
      </c>
      <c r="H201" s="26">
        <f>BY_Demands_Drivers!$G$71*$M$41</f>
        <v>2.5027763919299093</v>
      </c>
      <c r="I201" s="26">
        <f>BY_Demands_Drivers!$H$71*$M$41</f>
        <v>21.187436241075041</v>
      </c>
      <c r="J201" s="26">
        <f>BY_Demands_Drivers!$I$71*$M$41</f>
        <v>7.0282669846109815</v>
      </c>
    </row>
    <row r="202" spans="3:10">
      <c r="C202" s="206" t="str">
        <f t="shared" si="8"/>
        <v>Demand</v>
      </c>
      <c r="D202">
        <f>$L$42</f>
        <v>2049</v>
      </c>
      <c r="E202" t="s">
        <v>3</v>
      </c>
      <c r="F202" t="str">
        <f t="shared" si="7"/>
        <v>IUDEM</v>
      </c>
      <c r="G202" s="26">
        <f>BY_Demands_Drivers!$F$71*$M$42</f>
        <v>1.0167572445379249</v>
      </c>
      <c r="H202" s="26">
        <f>BY_Demands_Drivers!$G$71*$M$42</f>
        <v>2.5130758832547233</v>
      </c>
      <c r="I202" s="26">
        <f>BY_Demands_Drivers!$H$71*$M$42</f>
        <v>21.274627336717323</v>
      </c>
      <c r="J202" s="26">
        <f>BY_Demands_Drivers!$I$71*$M$42</f>
        <v>7.057189894012672</v>
      </c>
    </row>
    <row r="203" spans="3:10">
      <c r="C203" s="206" t="str">
        <f t="shared" si="8"/>
        <v>Demand</v>
      </c>
      <c r="D203" s="23">
        <f>$L$43</f>
        <v>2050</v>
      </c>
      <c r="E203" s="23" t="s">
        <v>3</v>
      </c>
      <c r="F203" s="23" t="str">
        <f t="shared" si="7"/>
        <v>IUDEM</v>
      </c>
      <c r="G203" s="44">
        <f>BY_Demands_Drivers!$F$71*$M$43</f>
        <v>1.0209242824253755</v>
      </c>
      <c r="H203" s="44">
        <f>BY_Demands_Drivers!$G$71*$M$43</f>
        <v>2.5233753745795378</v>
      </c>
      <c r="I203" s="44">
        <f>BY_Demands_Drivers!$H$71*$M$43</f>
        <v>21.361818432359605</v>
      </c>
      <c r="J203" s="44">
        <f>BY_Demands_Drivers!$I$71*$M$43</f>
        <v>7.0861128034143634</v>
      </c>
    </row>
    <row r="204" spans="3:10">
      <c r="C204" s="206" t="str">
        <f t="shared" si="8"/>
        <v>Demand</v>
      </c>
      <c r="D204">
        <f>$L$4</f>
        <v>2011</v>
      </c>
      <c r="E204" t="s">
        <v>3</v>
      </c>
      <c r="F204" t="str">
        <f>BY_Demands_Drivers!$J$72</f>
        <v>IUDTF</v>
      </c>
      <c r="G204" s="26">
        <f>BY_Demands_Drivers!$F$72*$M$4</f>
        <v>0.4964678293633355</v>
      </c>
      <c r="H204" s="26">
        <f>BY_Demands_Drivers!$G$72*$M$4</f>
        <v>1.227098538502998</v>
      </c>
      <c r="I204" s="26">
        <f>BY_Demands_Drivers!$H$72*$M$4</f>
        <v>10.388092252220979</v>
      </c>
      <c r="J204" s="26">
        <f>BY_Demands_Drivers!$I$72*$M$4</f>
        <v>3.445923564260045</v>
      </c>
    </row>
    <row r="205" spans="3:10">
      <c r="C205" s="206" t="str">
        <f t="shared" si="8"/>
        <v>Demand</v>
      </c>
      <c r="D205">
        <f>$L$5</f>
        <v>2012</v>
      </c>
      <c r="E205" t="s">
        <v>3</v>
      </c>
      <c r="F205" t="str">
        <f>$F$204</f>
        <v>IUDTF</v>
      </c>
      <c r="G205" s="26">
        <f>BY_Demands_Drivers!$F$72*$M$5</f>
        <v>0.4904019405219931</v>
      </c>
      <c r="H205" s="26">
        <f>BY_Demands_Drivers!$G$72*$M$5</f>
        <v>1.2121057375767461</v>
      </c>
      <c r="I205" s="26">
        <f>BY_Demands_Drivers!$H$72*$M$5</f>
        <v>10.26116960155016</v>
      </c>
      <c r="J205" s="26">
        <f>BY_Demands_Drivers!$I$72*$M$5</f>
        <v>3.4038209584912704</v>
      </c>
    </row>
    <row r="206" spans="3:10">
      <c r="C206" s="206" t="str">
        <f t="shared" si="8"/>
        <v>Demand</v>
      </c>
      <c r="D206">
        <f>$L$6</f>
        <v>2013</v>
      </c>
      <c r="E206" t="s">
        <v>3</v>
      </c>
      <c r="F206" t="str">
        <f t="shared" ref="F206:F243" si="9">$F$204</f>
        <v>IUDTF</v>
      </c>
      <c r="G206" s="26">
        <f>BY_Demands_Drivers!$F$72*$M$6</f>
        <v>0.48433605168065069</v>
      </c>
      <c r="H206" s="26">
        <f>BY_Demands_Drivers!$G$72*$M$6</f>
        <v>1.197112936650494</v>
      </c>
      <c r="I206" s="26">
        <f>BY_Demands_Drivers!$H$72*$M$6</f>
        <v>10.134246950879339</v>
      </c>
      <c r="J206" s="26">
        <f>BY_Demands_Drivers!$I$72*$M$6</f>
        <v>3.361718352722495</v>
      </c>
    </row>
    <row r="207" spans="3:10">
      <c r="C207" s="206" t="str">
        <f t="shared" si="8"/>
        <v>Demand</v>
      </c>
      <c r="D207">
        <f>$L$7</f>
        <v>2014</v>
      </c>
      <c r="E207" t="s">
        <v>3</v>
      </c>
      <c r="F207" t="str">
        <f t="shared" si="9"/>
        <v>IUDTF</v>
      </c>
      <c r="G207" s="26">
        <f>BY_Demands_Drivers!$F$72*$M$7</f>
        <v>0.47827016283930829</v>
      </c>
      <c r="H207" s="26">
        <f>BY_Demands_Drivers!$G$72*$M$7</f>
        <v>1.1821201357242421</v>
      </c>
      <c r="I207" s="26">
        <f>BY_Demands_Drivers!$H$72*$M$7</f>
        <v>10.00732430020852</v>
      </c>
      <c r="J207" s="26">
        <f>BY_Demands_Drivers!$I$72*$M$7</f>
        <v>3.3196157469537204</v>
      </c>
    </row>
    <row r="208" spans="3:10">
      <c r="C208" s="206" t="str">
        <f t="shared" si="8"/>
        <v>Demand</v>
      </c>
      <c r="D208">
        <f>$L$8</f>
        <v>2015</v>
      </c>
      <c r="E208" t="s">
        <v>3</v>
      </c>
      <c r="F208" t="str">
        <f t="shared" si="9"/>
        <v>IUDTF</v>
      </c>
      <c r="G208" s="26">
        <f>BY_Demands_Drivers!$F$72*$M$8</f>
        <v>0.47220427399796583</v>
      </c>
      <c r="H208" s="26">
        <f>BY_Demands_Drivers!$G$72*$M$8</f>
        <v>1.16712733479799</v>
      </c>
      <c r="I208" s="26">
        <f>BY_Demands_Drivers!$H$72*$M$8</f>
        <v>9.8804016495376992</v>
      </c>
      <c r="J208" s="26">
        <f>BY_Demands_Drivers!$I$72*$M$8</f>
        <v>3.2775131411849454</v>
      </c>
    </row>
    <row r="209" spans="3:10">
      <c r="C209" s="206" t="str">
        <f t="shared" si="8"/>
        <v>Demand</v>
      </c>
      <c r="D209">
        <f>$L$9</f>
        <v>2016</v>
      </c>
      <c r="E209" t="s">
        <v>3</v>
      </c>
      <c r="F209" t="str">
        <f t="shared" si="9"/>
        <v>IUDTF</v>
      </c>
      <c r="G209" s="26">
        <f>BY_Demands_Drivers!$F$72*$M$9</f>
        <v>0.46613838515662337</v>
      </c>
      <c r="H209" s="26">
        <f>BY_Demands_Drivers!$G$72*$M$9</f>
        <v>1.1521345338717381</v>
      </c>
      <c r="I209" s="26">
        <f>BY_Demands_Drivers!$H$72*$M$9</f>
        <v>9.7534789988668784</v>
      </c>
      <c r="J209" s="26">
        <f>BY_Demands_Drivers!$I$72*$M$9</f>
        <v>3.2354105354161704</v>
      </c>
    </row>
    <row r="210" spans="3:10">
      <c r="C210" s="206" t="str">
        <f t="shared" si="8"/>
        <v>Demand</v>
      </c>
      <c r="D210">
        <f>$L$10</f>
        <v>2017</v>
      </c>
      <c r="E210" t="s">
        <v>3</v>
      </c>
      <c r="F210" t="str">
        <f t="shared" si="9"/>
        <v>IUDTF</v>
      </c>
      <c r="G210" s="26">
        <f>BY_Demands_Drivers!$F$72*$M$10</f>
        <v>0.4693311138220797</v>
      </c>
      <c r="H210" s="26">
        <f>BY_Demands_Drivers!$G$72*$M$10</f>
        <v>1.160025866295517</v>
      </c>
      <c r="I210" s="26">
        <f>BY_Demands_Drivers!$H$72*$M$10</f>
        <v>9.8202836495440486</v>
      </c>
      <c r="J210" s="26">
        <f>BY_Demands_Drivers!$I$72*$M$10</f>
        <v>3.2575708815491575</v>
      </c>
    </row>
    <row r="211" spans="3:10">
      <c r="C211" s="206" t="str">
        <f t="shared" si="8"/>
        <v>Demand</v>
      </c>
      <c r="D211">
        <f>$L$11</f>
        <v>2018</v>
      </c>
      <c r="E211" t="s">
        <v>3</v>
      </c>
      <c r="F211" t="str">
        <f t="shared" si="9"/>
        <v>IUDTF</v>
      </c>
      <c r="G211" s="26">
        <f>BY_Demands_Drivers!$F$72*$M$11</f>
        <v>0.47252384248753598</v>
      </c>
      <c r="H211" s="26">
        <f>BY_Demands_Drivers!$G$72*$M$11</f>
        <v>1.167917198719296</v>
      </c>
      <c r="I211" s="26">
        <f>BY_Demands_Drivers!$H$72*$M$11</f>
        <v>9.8870883002212189</v>
      </c>
      <c r="J211" s="26">
        <f>BY_Demands_Drivers!$I$72*$M$11</f>
        <v>3.2797312276821451</v>
      </c>
    </row>
    <row r="212" spans="3:10">
      <c r="C212" s="206" t="str">
        <f t="shared" si="8"/>
        <v>Demand</v>
      </c>
      <c r="D212">
        <f>$L$12</f>
        <v>2019</v>
      </c>
      <c r="E212" t="s">
        <v>3</v>
      </c>
      <c r="F212" t="str">
        <f t="shared" si="9"/>
        <v>IUDTF</v>
      </c>
      <c r="G212" s="43">
        <f>BY_Demands_Drivers!$F$72*$M$12</f>
        <v>0.47571657115299232</v>
      </c>
      <c r="H212" s="43">
        <f>BY_Demands_Drivers!$G$72*$M$12</f>
        <v>1.175808531143075</v>
      </c>
      <c r="I212" s="43">
        <f>BY_Demands_Drivers!$H$72*$M$12</f>
        <v>9.9538929508983891</v>
      </c>
      <c r="J212" s="43">
        <f>BY_Demands_Drivers!$I$72*$M$12</f>
        <v>3.3018915738151322</v>
      </c>
    </row>
    <row r="213" spans="3:10">
      <c r="C213" s="206" t="str">
        <f t="shared" si="8"/>
        <v>Demand</v>
      </c>
      <c r="D213">
        <f>$L$13</f>
        <v>2020</v>
      </c>
      <c r="E213" t="s">
        <v>3</v>
      </c>
      <c r="F213" t="str">
        <f t="shared" si="9"/>
        <v>IUDTF</v>
      </c>
      <c r="G213" s="43">
        <f>BY_Demands_Drivers!$F$72*$M$13</f>
        <v>0.47890929981844865</v>
      </c>
      <c r="H213" s="43">
        <f>BY_Demands_Drivers!$G$72*$M$13</f>
        <v>1.1836998635668541</v>
      </c>
      <c r="I213" s="43">
        <f>BY_Demands_Drivers!$H$72*$M$13</f>
        <v>10.020697601575559</v>
      </c>
      <c r="J213" s="43">
        <f>BY_Demands_Drivers!$I$72*$M$13</f>
        <v>3.3240519199481202</v>
      </c>
    </row>
    <row r="214" spans="3:10">
      <c r="C214" s="206" t="str">
        <f t="shared" si="8"/>
        <v>Demand</v>
      </c>
      <c r="D214">
        <f>$L$14</f>
        <v>2021</v>
      </c>
      <c r="E214" t="s">
        <v>3</v>
      </c>
      <c r="F214" t="str">
        <f t="shared" si="9"/>
        <v>IUDTF</v>
      </c>
      <c r="G214" s="43">
        <f>BY_Demands_Drivers!$F$72*$M$14</f>
        <v>0.47635511688608356</v>
      </c>
      <c r="H214" s="43">
        <f>BY_Demands_Drivers!$G$72*$M$14</f>
        <v>1.1773867976278307</v>
      </c>
      <c r="I214" s="43">
        <f>BY_Demands_Drivers!$H$72*$M$14</f>
        <v>9.9672538810338214</v>
      </c>
      <c r="J214" s="43">
        <f>BY_Demands_Drivers!$I$72*$M$14</f>
        <v>3.30632364304173</v>
      </c>
    </row>
    <row r="215" spans="3:10">
      <c r="C215" s="206" t="str">
        <f t="shared" si="8"/>
        <v>Demand</v>
      </c>
      <c r="D215">
        <f>$L$15</f>
        <v>2022</v>
      </c>
      <c r="E215" t="s">
        <v>3</v>
      </c>
      <c r="F215" t="str">
        <f t="shared" si="9"/>
        <v>IUDTF</v>
      </c>
      <c r="G215" s="43">
        <f>BY_Demands_Drivers!$F$72*$M$15</f>
        <v>0.47380093395371853</v>
      </c>
      <c r="H215" s="43">
        <f>BY_Demands_Drivers!$G$72*$M$15</f>
        <v>1.1710737316888078</v>
      </c>
      <c r="I215" s="43">
        <f>BY_Demands_Drivers!$H$72*$M$15</f>
        <v>9.913810160492087</v>
      </c>
      <c r="J215" s="43">
        <f>BY_Demands_Drivers!$I$72*$M$15</f>
        <v>3.2885953661353402</v>
      </c>
    </row>
    <row r="216" spans="3:10">
      <c r="C216" s="206" t="str">
        <f t="shared" si="8"/>
        <v>Demand</v>
      </c>
      <c r="D216">
        <f>$L$16</f>
        <v>2023</v>
      </c>
      <c r="E216" t="s">
        <v>3</v>
      </c>
      <c r="F216" t="str">
        <f t="shared" si="9"/>
        <v>IUDTF</v>
      </c>
      <c r="G216" s="43">
        <f>BY_Demands_Drivers!$F$72*$M$16</f>
        <v>0.47124675102135349</v>
      </c>
      <c r="H216" s="43">
        <f>BY_Demands_Drivers!$G$72*$M$16</f>
        <v>1.1647606657497844</v>
      </c>
      <c r="I216" s="43">
        <f>BY_Demands_Drivers!$H$72*$M$16</f>
        <v>9.8603664399503508</v>
      </c>
      <c r="J216" s="43">
        <f>BY_Demands_Drivers!$I$72*$M$16</f>
        <v>3.2708670892289504</v>
      </c>
    </row>
    <row r="217" spans="3:10">
      <c r="C217" s="206" t="str">
        <f t="shared" si="8"/>
        <v>Demand</v>
      </c>
      <c r="D217">
        <f>$L$17</f>
        <v>2024</v>
      </c>
      <c r="E217" t="s">
        <v>3</v>
      </c>
      <c r="F217" t="str">
        <f t="shared" si="9"/>
        <v>IUDTF</v>
      </c>
      <c r="G217" s="26">
        <f>BY_Demands_Drivers!$F$72*$M$17</f>
        <v>0.4686925680889884</v>
      </c>
      <c r="H217" s="26">
        <f>BY_Demands_Drivers!$G$72*$M$17</f>
        <v>1.1584475998107613</v>
      </c>
      <c r="I217" s="26">
        <f>BY_Demands_Drivers!$H$72*$M$17</f>
        <v>9.8069227194086146</v>
      </c>
      <c r="J217" s="26">
        <f>BY_Demands_Drivers!$I$72*$M$17</f>
        <v>3.2531388123225602</v>
      </c>
    </row>
    <row r="218" spans="3:10">
      <c r="C218" s="206" t="str">
        <f t="shared" si="8"/>
        <v>Demand</v>
      </c>
      <c r="D218">
        <f>$L$18</f>
        <v>2025</v>
      </c>
      <c r="E218" t="s">
        <v>3</v>
      </c>
      <c r="F218" t="str">
        <f t="shared" si="9"/>
        <v>IUDTF</v>
      </c>
      <c r="G218" s="26">
        <f>BY_Demands_Drivers!$F$72*$M$18</f>
        <v>0.46613838515662337</v>
      </c>
      <c r="H218" s="26">
        <f>BY_Demands_Drivers!$G$72*$M$18</f>
        <v>1.1521345338717381</v>
      </c>
      <c r="I218" s="26">
        <f>BY_Demands_Drivers!$H$72*$M$18</f>
        <v>9.7534789988668784</v>
      </c>
      <c r="J218" s="26">
        <f>BY_Demands_Drivers!$I$72*$M$18</f>
        <v>3.2354105354161704</v>
      </c>
    </row>
    <row r="219" spans="3:10">
      <c r="C219" s="206" t="str">
        <f t="shared" si="8"/>
        <v>Demand</v>
      </c>
      <c r="D219">
        <f>$L$19</f>
        <v>2026</v>
      </c>
      <c r="E219" t="s">
        <v>3</v>
      </c>
      <c r="F219" t="str">
        <f t="shared" si="9"/>
        <v>IUDTF</v>
      </c>
      <c r="G219" s="26">
        <f>BY_Demands_Drivers!$F$72*$M$19</f>
        <v>0.46422274795734964</v>
      </c>
      <c r="H219" s="26">
        <f>BY_Demands_Drivers!$G$72*$M$19</f>
        <v>1.1473997344174707</v>
      </c>
      <c r="I219" s="26">
        <f>BY_Demands_Drivers!$H$72*$M$19</f>
        <v>9.7133962084605763</v>
      </c>
      <c r="J219" s="26">
        <f>BY_Demands_Drivers!$I$72*$M$19</f>
        <v>3.222114327736378</v>
      </c>
    </row>
    <row r="220" spans="3:10">
      <c r="C220" s="206" t="str">
        <f t="shared" si="8"/>
        <v>Demand</v>
      </c>
      <c r="D220">
        <f>$L$20</f>
        <v>2027</v>
      </c>
      <c r="E220" t="s">
        <v>3</v>
      </c>
      <c r="F220" t="str">
        <f t="shared" si="9"/>
        <v>IUDTF</v>
      </c>
      <c r="G220" s="26">
        <f>BY_Demands_Drivers!$F$72*$M$20</f>
        <v>0.46230711075807573</v>
      </c>
      <c r="H220" s="26">
        <f>BY_Demands_Drivers!$G$72*$M$20</f>
        <v>1.1426649349632032</v>
      </c>
      <c r="I220" s="26">
        <f>BY_Demands_Drivers!$H$72*$M$20</f>
        <v>9.6733134180542724</v>
      </c>
      <c r="J220" s="26">
        <f>BY_Demands_Drivers!$I$72*$M$20</f>
        <v>3.2088181200565851</v>
      </c>
    </row>
    <row r="221" spans="3:10">
      <c r="C221" s="206" t="str">
        <f t="shared" si="8"/>
        <v>Demand</v>
      </c>
      <c r="D221">
        <f>$L$21</f>
        <v>2028</v>
      </c>
      <c r="E221" t="s">
        <v>3</v>
      </c>
      <c r="F221" t="str">
        <f t="shared" si="9"/>
        <v>IUDTF</v>
      </c>
      <c r="G221" s="26">
        <f>BY_Demands_Drivers!$F$72*$M$21</f>
        <v>0.460391473558802</v>
      </c>
      <c r="H221" s="26">
        <f>BY_Demands_Drivers!$G$72*$M$21</f>
        <v>1.1379301355089357</v>
      </c>
      <c r="I221" s="26">
        <f>BY_Demands_Drivers!$H$72*$M$21</f>
        <v>9.633230627647972</v>
      </c>
      <c r="J221" s="26">
        <f>BY_Demands_Drivers!$I$72*$M$21</f>
        <v>3.1955219123767931</v>
      </c>
    </row>
    <row r="222" spans="3:10">
      <c r="C222" s="206" t="str">
        <f t="shared" si="8"/>
        <v>Demand</v>
      </c>
      <c r="D222">
        <f>$L$22</f>
        <v>2029</v>
      </c>
      <c r="E222" t="s">
        <v>3</v>
      </c>
      <c r="F222" t="str">
        <f t="shared" si="9"/>
        <v>IUDTF</v>
      </c>
      <c r="G222" s="26">
        <f>BY_Demands_Drivers!$F$72*$M$22</f>
        <v>0.45847583635952821</v>
      </c>
      <c r="H222" s="26">
        <f>BY_Demands_Drivers!$G$72*$M$22</f>
        <v>1.1331953360546683</v>
      </c>
      <c r="I222" s="26">
        <f>BY_Demands_Drivers!$H$72*$M$22</f>
        <v>9.5931478372416699</v>
      </c>
      <c r="J222" s="26">
        <f>BY_Demands_Drivers!$I$72*$M$22</f>
        <v>3.1822257046970006</v>
      </c>
    </row>
    <row r="223" spans="3:10">
      <c r="C223" s="206" t="str">
        <f t="shared" si="8"/>
        <v>Demand</v>
      </c>
      <c r="D223">
        <f>$L$23</f>
        <v>2030</v>
      </c>
      <c r="E223" t="s">
        <v>3</v>
      </c>
      <c r="F223" t="str">
        <f t="shared" si="9"/>
        <v>IUDTF</v>
      </c>
      <c r="G223" s="26">
        <f>BY_Demands_Drivers!$F$72*$M$23</f>
        <v>0.45656019916025437</v>
      </c>
      <c r="H223" s="26">
        <f>BY_Demands_Drivers!$G$72*$M$23</f>
        <v>1.128460536600401</v>
      </c>
      <c r="I223" s="26">
        <f>BY_Demands_Drivers!$H$72*$M$23</f>
        <v>9.5530650468353659</v>
      </c>
      <c r="J223" s="26">
        <f>BY_Demands_Drivers!$I$72*$M$23</f>
        <v>3.1689294970172077</v>
      </c>
    </row>
    <row r="224" spans="3:10">
      <c r="C224" s="206" t="str">
        <f t="shared" si="8"/>
        <v>Demand</v>
      </c>
      <c r="D224">
        <f>$L$24</f>
        <v>2031</v>
      </c>
      <c r="E224" t="s">
        <v>3</v>
      </c>
      <c r="F224" t="str">
        <f t="shared" si="9"/>
        <v>IUDTF</v>
      </c>
      <c r="G224" s="26">
        <f>BY_Demands_Drivers!$F$72*$M$24</f>
        <v>0.45656019916025437</v>
      </c>
      <c r="H224" s="26">
        <f>BY_Demands_Drivers!$G$72*$M$24</f>
        <v>1.128460536600401</v>
      </c>
      <c r="I224" s="26">
        <f>BY_Demands_Drivers!$H$72*$M$24</f>
        <v>9.5530650468353659</v>
      </c>
      <c r="J224" s="26">
        <f>BY_Demands_Drivers!$I$72*$M$24</f>
        <v>3.1689294970172077</v>
      </c>
    </row>
    <row r="225" spans="3:10">
      <c r="C225" s="206" t="str">
        <f t="shared" si="8"/>
        <v>Demand</v>
      </c>
      <c r="D225">
        <f>$L$25</f>
        <v>2032</v>
      </c>
      <c r="E225" t="s">
        <v>3</v>
      </c>
      <c r="F225" t="str">
        <f t="shared" si="9"/>
        <v>IUDTF</v>
      </c>
      <c r="G225" s="26">
        <f>BY_Demands_Drivers!$F$72*$M$25</f>
        <v>0.45656019916025437</v>
      </c>
      <c r="H225" s="26">
        <f>BY_Demands_Drivers!$G$72*$M$25</f>
        <v>1.128460536600401</v>
      </c>
      <c r="I225" s="26">
        <f>BY_Demands_Drivers!$H$72*$M$25</f>
        <v>9.5530650468353659</v>
      </c>
      <c r="J225" s="26">
        <f>BY_Demands_Drivers!$I$72*$M$25</f>
        <v>3.1689294970172077</v>
      </c>
    </row>
    <row r="226" spans="3:10">
      <c r="C226" s="206" t="str">
        <f t="shared" si="8"/>
        <v>Demand</v>
      </c>
      <c r="D226">
        <f>$L$26</f>
        <v>2033</v>
      </c>
      <c r="E226" t="s">
        <v>3</v>
      </c>
      <c r="F226" t="str">
        <f t="shared" si="9"/>
        <v>IUDTF</v>
      </c>
      <c r="G226" s="26">
        <f>BY_Demands_Drivers!$F$72*$M$26</f>
        <v>0.45656019916025437</v>
      </c>
      <c r="H226" s="26">
        <f>BY_Demands_Drivers!$G$72*$M$26</f>
        <v>1.128460536600401</v>
      </c>
      <c r="I226" s="26">
        <f>BY_Demands_Drivers!$H$72*$M$26</f>
        <v>9.5530650468353659</v>
      </c>
      <c r="J226" s="26">
        <f>BY_Demands_Drivers!$I$72*$M$26</f>
        <v>3.1689294970172077</v>
      </c>
    </row>
    <row r="227" spans="3:10">
      <c r="C227" s="206" t="str">
        <f t="shared" si="8"/>
        <v>Demand</v>
      </c>
      <c r="D227">
        <f>$L$27</f>
        <v>2034</v>
      </c>
      <c r="E227" t="s">
        <v>3</v>
      </c>
      <c r="F227" t="str">
        <f t="shared" si="9"/>
        <v>IUDTF</v>
      </c>
      <c r="G227" s="26">
        <f>BY_Demands_Drivers!$F$72*$M$27</f>
        <v>0.45656019916025437</v>
      </c>
      <c r="H227" s="26">
        <f>BY_Demands_Drivers!$G$72*$M$27</f>
        <v>1.128460536600401</v>
      </c>
      <c r="I227" s="26">
        <f>BY_Demands_Drivers!$H$72*$M$27</f>
        <v>9.5530650468353659</v>
      </c>
      <c r="J227" s="26">
        <f>BY_Demands_Drivers!$I$72*$M$27</f>
        <v>3.1689294970172077</v>
      </c>
    </row>
    <row r="228" spans="3:10">
      <c r="C228" s="206" t="str">
        <f t="shared" si="8"/>
        <v>Demand</v>
      </c>
      <c r="D228">
        <f>$L$28</f>
        <v>2035</v>
      </c>
      <c r="E228" t="s">
        <v>3</v>
      </c>
      <c r="F228" t="str">
        <f t="shared" si="9"/>
        <v>IUDTF</v>
      </c>
      <c r="G228" s="26">
        <f>BY_Demands_Drivers!$F$72*$M$28</f>
        <v>0.45656019916025437</v>
      </c>
      <c r="H228" s="26">
        <f>BY_Demands_Drivers!$G$72*$M$28</f>
        <v>1.128460536600401</v>
      </c>
      <c r="I228" s="26">
        <f>BY_Demands_Drivers!$H$72*$M$28</f>
        <v>9.5530650468353659</v>
      </c>
      <c r="J228" s="26">
        <f>BY_Demands_Drivers!$I$72*$M$28</f>
        <v>3.1689294970172077</v>
      </c>
    </row>
    <row r="229" spans="3:10">
      <c r="C229" s="206" t="str">
        <f t="shared" si="8"/>
        <v>Demand</v>
      </c>
      <c r="D229">
        <f>$L$29</f>
        <v>2036</v>
      </c>
      <c r="E229" t="s">
        <v>3</v>
      </c>
      <c r="F229" t="str">
        <f t="shared" si="9"/>
        <v>IUDTF</v>
      </c>
      <c r="G229" s="26">
        <f>BY_Demands_Drivers!$F$72*$M$29</f>
        <v>0.45656019916025437</v>
      </c>
      <c r="H229" s="26">
        <f>BY_Demands_Drivers!$G$72*$M$29</f>
        <v>1.128460536600401</v>
      </c>
      <c r="I229" s="26">
        <f>BY_Demands_Drivers!$H$72*$M$29</f>
        <v>9.5530650468353659</v>
      </c>
      <c r="J229" s="26">
        <f>BY_Demands_Drivers!$I$72*$M$29</f>
        <v>3.1689294970172077</v>
      </c>
    </row>
    <row r="230" spans="3:10">
      <c r="C230" s="206" t="str">
        <f t="shared" si="8"/>
        <v>Demand</v>
      </c>
      <c r="D230">
        <f>$L$30</f>
        <v>2037</v>
      </c>
      <c r="E230" t="s">
        <v>3</v>
      </c>
      <c r="F230" t="str">
        <f t="shared" si="9"/>
        <v>IUDTF</v>
      </c>
      <c r="G230" s="26">
        <f>BY_Demands_Drivers!$F$72*$M$30</f>
        <v>0.45656019916025437</v>
      </c>
      <c r="H230" s="26">
        <f>BY_Demands_Drivers!$G$72*$M$30</f>
        <v>1.128460536600401</v>
      </c>
      <c r="I230" s="26">
        <f>BY_Demands_Drivers!$H$72*$M$30</f>
        <v>9.5530650468353659</v>
      </c>
      <c r="J230" s="26">
        <f>BY_Demands_Drivers!$I$72*$M$30</f>
        <v>3.1689294970172077</v>
      </c>
    </row>
    <row r="231" spans="3:10">
      <c r="C231" s="206" t="str">
        <f t="shared" si="8"/>
        <v>Demand</v>
      </c>
      <c r="D231">
        <f>$L$31</f>
        <v>2038</v>
      </c>
      <c r="E231" t="s">
        <v>3</v>
      </c>
      <c r="F231" t="str">
        <f t="shared" si="9"/>
        <v>IUDTF</v>
      </c>
      <c r="G231" s="26">
        <f>BY_Demands_Drivers!$F$72*$M$31</f>
        <v>0.45656019916025437</v>
      </c>
      <c r="H231" s="26">
        <f>BY_Demands_Drivers!$G$72*$M$31</f>
        <v>1.128460536600401</v>
      </c>
      <c r="I231" s="26">
        <f>BY_Demands_Drivers!$H$72*$M$31</f>
        <v>9.5530650468353659</v>
      </c>
      <c r="J231" s="26">
        <f>BY_Demands_Drivers!$I$72*$M$31</f>
        <v>3.1689294970172077</v>
      </c>
    </row>
    <row r="232" spans="3:10">
      <c r="C232" s="206" t="str">
        <f t="shared" si="8"/>
        <v>Demand</v>
      </c>
      <c r="D232">
        <f>$L$32</f>
        <v>2039</v>
      </c>
      <c r="E232" t="s">
        <v>3</v>
      </c>
      <c r="F232" t="str">
        <f t="shared" si="9"/>
        <v>IUDTF</v>
      </c>
      <c r="G232" s="26">
        <f>BY_Demands_Drivers!$F$72*$M$32</f>
        <v>0.45656019916025437</v>
      </c>
      <c r="H232" s="26">
        <f>BY_Demands_Drivers!$G$72*$M$32</f>
        <v>1.128460536600401</v>
      </c>
      <c r="I232" s="26">
        <f>BY_Demands_Drivers!$H$72*$M$32</f>
        <v>9.5530650468353659</v>
      </c>
      <c r="J232" s="26">
        <f>BY_Demands_Drivers!$I$72*$M$32</f>
        <v>3.1689294970172077</v>
      </c>
    </row>
    <row r="233" spans="3:10">
      <c r="C233" s="206" t="str">
        <f t="shared" si="8"/>
        <v>Demand</v>
      </c>
      <c r="D233">
        <f>$L$33</f>
        <v>2040</v>
      </c>
      <c r="E233" t="s">
        <v>3</v>
      </c>
      <c r="F233" t="str">
        <f t="shared" si="9"/>
        <v>IUDTF</v>
      </c>
      <c r="G233" s="26">
        <f>BY_Demands_Drivers!$F$72*$M$33</f>
        <v>0.45656019916025437</v>
      </c>
      <c r="H233" s="26">
        <f>BY_Demands_Drivers!$G$72*$M$33</f>
        <v>1.128460536600401</v>
      </c>
      <c r="I233" s="26">
        <f>BY_Demands_Drivers!$H$72*$M$33</f>
        <v>9.5530650468353659</v>
      </c>
      <c r="J233" s="26">
        <f>BY_Demands_Drivers!$I$72*$M$33</f>
        <v>3.1689294970172077</v>
      </c>
    </row>
    <row r="234" spans="3:10">
      <c r="C234" s="206" t="str">
        <f t="shared" si="8"/>
        <v>Demand</v>
      </c>
      <c r="D234">
        <f>$L$34</f>
        <v>2041</v>
      </c>
      <c r="E234" t="s">
        <v>3</v>
      </c>
      <c r="F234" t="str">
        <f t="shared" si="9"/>
        <v>IUDTF</v>
      </c>
      <c r="G234" s="26">
        <f>BY_Demands_Drivers!$F$72*$M$34</f>
        <v>0.45719874489334567</v>
      </c>
      <c r="H234" s="26">
        <f>BY_Demands_Drivers!$G$72*$M$34</f>
        <v>1.1300388030851567</v>
      </c>
      <c r="I234" s="26">
        <f>BY_Demands_Drivers!$H$72*$M$34</f>
        <v>9.5664259769708</v>
      </c>
      <c r="J234" s="26">
        <f>BY_Demands_Drivers!$I$72*$M$34</f>
        <v>3.1733615662438051</v>
      </c>
    </row>
    <row r="235" spans="3:10">
      <c r="C235" s="206" t="str">
        <f t="shared" si="8"/>
        <v>Demand</v>
      </c>
      <c r="D235">
        <f>$L$35</f>
        <v>2042</v>
      </c>
      <c r="E235" t="s">
        <v>3</v>
      </c>
      <c r="F235" t="str">
        <f t="shared" si="9"/>
        <v>IUDTF</v>
      </c>
      <c r="G235" s="26">
        <f>BY_Demands_Drivers!$F$72*$M$35</f>
        <v>0.45783729062643691</v>
      </c>
      <c r="H235" s="26">
        <f>BY_Demands_Drivers!$G$72*$M$35</f>
        <v>1.1316170695699124</v>
      </c>
      <c r="I235" s="26">
        <f>BY_Demands_Drivers!$H$72*$M$35</f>
        <v>9.579786907106234</v>
      </c>
      <c r="J235" s="26">
        <f>BY_Demands_Drivers!$I$72*$M$35</f>
        <v>3.1777936354704028</v>
      </c>
    </row>
    <row r="236" spans="3:10">
      <c r="C236" s="206" t="str">
        <f t="shared" si="8"/>
        <v>Demand</v>
      </c>
      <c r="D236">
        <f>$L$36</f>
        <v>2043</v>
      </c>
      <c r="E236" t="s">
        <v>3</v>
      </c>
      <c r="F236" t="str">
        <f t="shared" si="9"/>
        <v>IUDTF</v>
      </c>
      <c r="G236" s="26">
        <f>BY_Demands_Drivers!$F$72*$M$36</f>
        <v>0.45847583635952821</v>
      </c>
      <c r="H236" s="26">
        <f>BY_Demands_Drivers!$G$72*$M$36</f>
        <v>1.1331953360546683</v>
      </c>
      <c r="I236" s="26">
        <f>BY_Demands_Drivers!$H$72*$M$36</f>
        <v>9.5931478372416699</v>
      </c>
      <c r="J236" s="26">
        <f>BY_Demands_Drivers!$I$72*$M$36</f>
        <v>3.1822257046970006</v>
      </c>
    </row>
    <row r="237" spans="3:10">
      <c r="C237" s="206" t="str">
        <f t="shared" si="8"/>
        <v>Demand</v>
      </c>
      <c r="D237">
        <f>$L$37</f>
        <v>2044</v>
      </c>
      <c r="E237" t="s">
        <v>3</v>
      </c>
      <c r="F237" t="str">
        <f t="shared" si="9"/>
        <v>IUDTF</v>
      </c>
      <c r="G237" s="26">
        <f>BY_Demands_Drivers!$F$72*$M$37</f>
        <v>0.45911438209261946</v>
      </c>
      <c r="H237" s="26">
        <f>BY_Demands_Drivers!$G$72*$M$37</f>
        <v>1.1347736025394242</v>
      </c>
      <c r="I237" s="26">
        <f>BY_Demands_Drivers!$H$72*$M$37</f>
        <v>9.6065087673771039</v>
      </c>
      <c r="J237" s="26">
        <f>BY_Demands_Drivers!$I$72*$M$37</f>
        <v>3.1866577739235979</v>
      </c>
    </row>
    <row r="238" spans="3:10">
      <c r="C238" s="206" t="str">
        <f t="shared" si="8"/>
        <v>Demand</v>
      </c>
      <c r="D238">
        <f>$L$38</f>
        <v>2045</v>
      </c>
      <c r="E238" t="s">
        <v>3</v>
      </c>
      <c r="F238" t="str">
        <f t="shared" si="9"/>
        <v>IUDTF</v>
      </c>
      <c r="G238" s="26">
        <f>BY_Demands_Drivers!$F$72*$M$38</f>
        <v>0.4597529278257107</v>
      </c>
      <c r="H238" s="26">
        <f>BY_Demands_Drivers!$G$72*$M$38</f>
        <v>1.1363518690241798</v>
      </c>
      <c r="I238" s="26">
        <f>BY_Demands_Drivers!$H$72*$M$38</f>
        <v>9.6198696975125362</v>
      </c>
      <c r="J238" s="26">
        <f>BY_Demands_Drivers!$I$72*$M$38</f>
        <v>3.1910898431501953</v>
      </c>
    </row>
    <row r="239" spans="3:10">
      <c r="C239" s="206" t="str">
        <f t="shared" si="8"/>
        <v>Demand</v>
      </c>
      <c r="D239">
        <f>$L$39</f>
        <v>2046</v>
      </c>
      <c r="E239" t="s">
        <v>3</v>
      </c>
      <c r="F239" t="str">
        <f t="shared" si="9"/>
        <v>IUDTF</v>
      </c>
      <c r="G239" s="26">
        <f>BY_Demands_Drivers!$F$72*$M$39</f>
        <v>0.46166856502498449</v>
      </c>
      <c r="H239" s="26">
        <f>BY_Demands_Drivers!$G$72*$M$39</f>
        <v>1.1410866684784473</v>
      </c>
      <c r="I239" s="26">
        <f>BY_Demands_Drivers!$H$72*$M$39</f>
        <v>9.6599524879188401</v>
      </c>
      <c r="J239" s="26">
        <f>BY_Demands_Drivers!$I$72*$M$39</f>
        <v>3.2043860508299877</v>
      </c>
    </row>
    <row r="240" spans="3:10">
      <c r="C240" s="206" t="str">
        <f t="shared" si="8"/>
        <v>Demand</v>
      </c>
      <c r="D240">
        <f>$L$40</f>
        <v>2047</v>
      </c>
      <c r="E240" t="s">
        <v>3</v>
      </c>
      <c r="F240" t="str">
        <f t="shared" si="9"/>
        <v>IUDTF</v>
      </c>
      <c r="G240" s="26">
        <f>BY_Demands_Drivers!$F$72*$M$40</f>
        <v>0.46358420222425839</v>
      </c>
      <c r="H240" s="26">
        <f>BY_Demands_Drivers!$G$72*$M$40</f>
        <v>1.145821467932715</v>
      </c>
      <c r="I240" s="26">
        <f>BY_Demands_Drivers!$H$72*$M$40</f>
        <v>9.7000352783251422</v>
      </c>
      <c r="J240" s="26">
        <f>BY_Demands_Drivers!$I$72*$M$40</f>
        <v>3.2176822585097806</v>
      </c>
    </row>
    <row r="241" spans="3:10">
      <c r="C241" s="206" t="str">
        <f t="shared" si="8"/>
        <v>Demand</v>
      </c>
      <c r="D241">
        <f>$L$41</f>
        <v>2048</v>
      </c>
      <c r="E241" t="s">
        <v>3</v>
      </c>
      <c r="F241" t="str">
        <f t="shared" si="9"/>
        <v>IUDTF</v>
      </c>
      <c r="G241" s="26">
        <f>BY_Demands_Drivers!$F$72*$M$41</f>
        <v>0.46549983942353212</v>
      </c>
      <c r="H241" s="26">
        <f>BY_Demands_Drivers!$G$72*$M$41</f>
        <v>1.1505562673869822</v>
      </c>
      <c r="I241" s="26">
        <f>BY_Demands_Drivers!$H$72*$M$41</f>
        <v>9.7401180687314444</v>
      </c>
      <c r="J241" s="26">
        <f>BY_Demands_Drivers!$I$72*$M$41</f>
        <v>3.2309784661895731</v>
      </c>
    </row>
    <row r="242" spans="3:10">
      <c r="C242" s="206" t="str">
        <f t="shared" si="8"/>
        <v>Demand</v>
      </c>
      <c r="D242">
        <f>$L$42</f>
        <v>2049</v>
      </c>
      <c r="E242" t="s">
        <v>3</v>
      </c>
      <c r="F242" t="str">
        <f t="shared" si="9"/>
        <v>IUDTF</v>
      </c>
      <c r="G242" s="26">
        <f>BY_Demands_Drivers!$F$72*$M$42</f>
        <v>0.46741547662280586</v>
      </c>
      <c r="H242" s="26">
        <f>BY_Demands_Drivers!$G$72*$M$42</f>
        <v>1.1552910668412495</v>
      </c>
      <c r="I242" s="26">
        <f>BY_Demands_Drivers!$H$72*$M$42</f>
        <v>9.7802008591377465</v>
      </c>
      <c r="J242" s="26">
        <f>BY_Demands_Drivers!$I$72*$M$42</f>
        <v>3.2442746738693651</v>
      </c>
    </row>
    <row r="243" spans="3:10">
      <c r="C243" s="206" t="str">
        <f t="shared" si="8"/>
        <v>Demand</v>
      </c>
      <c r="D243" s="23">
        <f>$L$43</f>
        <v>2050</v>
      </c>
      <c r="E243" s="23" t="s">
        <v>3</v>
      </c>
      <c r="F243" s="23" t="str">
        <f t="shared" si="9"/>
        <v>IUDTF</v>
      </c>
      <c r="G243" s="44">
        <f>BY_Demands_Drivers!$F$72*$M$43</f>
        <v>0.4693311138220797</v>
      </c>
      <c r="H243" s="44">
        <f>BY_Demands_Drivers!$G$72*$M$43</f>
        <v>1.160025866295517</v>
      </c>
      <c r="I243" s="44">
        <f>BY_Demands_Drivers!$H$72*$M$43</f>
        <v>9.8202836495440486</v>
      </c>
      <c r="J243" s="44">
        <f>BY_Demands_Drivers!$I$72*$M$43</f>
        <v>3.2575708815491575</v>
      </c>
    </row>
    <row r="244" spans="3:10">
      <c r="C244" s="206" t="str">
        <f t="shared" si="8"/>
        <v>Demand</v>
      </c>
      <c r="D244">
        <f>$L$4</f>
        <v>2011</v>
      </c>
      <c r="E244" t="s">
        <v>3</v>
      </c>
      <c r="F244" t="str">
        <f>BY_Demands_Drivers!$J$73</f>
        <v>IUDFL</v>
      </c>
      <c r="G244" s="26">
        <f>BY_Demands_Drivers!$F$73*$M$4</f>
        <v>2.0302573629934215E-3</v>
      </c>
      <c r="H244" s="26">
        <f>BY_Demands_Drivers!$G$73*$M$4</f>
        <v>5.0181012657134821E-3</v>
      </c>
      <c r="I244" s="26">
        <f>BY_Demands_Drivers!$H$73*$M$4</f>
        <v>4.2481102571283895E-2</v>
      </c>
      <c r="J244" s="26">
        <f>BY_Demands_Drivers!$I$73*$M$4</f>
        <v>1.4091772467157086E-2</v>
      </c>
    </row>
    <row r="245" spans="3:10">
      <c r="C245" s="206" t="str">
        <f t="shared" si="8"/>
        <v>Demand</v>
      </c>
      <c r="D245">
        <f>$L$5</f>
        <v>2012</v>
      </c>
      <c r="E245" t="s">
        <v>3</v>
      </c>
      <c r="F245" t="str">
        <f>$F$244</f>
        <v>IUDFL</v>
      </c>
      <c r="G245" s="26">
        <f>BY_Demands_Drivers!$F$73*$M$5</f>
        <v>2.0054514949092235E-3</v>
      </c>
      <c r="H245" s="26">
        <f>BY_Demands_Drivers!$G$73*$M$5</f>
        <v>4.9567896505954339E-3</v>
      </c>
      <c r="I245" s="26">
        <f>BY_Demands_Drivers!$H$73*$M$5</f>
        <v>4.19620646179375E-2</v>
      </c>
      <c r="J245" s="26">
        <f>BY_Demands_Drivers!$I$73*$M$5</f>
        <v>1.3919597916647174E-2</v>
      </c>
    </row>
    <row r="246" spans="3:10">
      <c r="C246" s="206" t="str">
        <f t="shared" si="8"/>
        <v>Demand</v>
      </c>
      <c r="D246">
        <f>$L$6</f>
        <v>2013</v>
      </c>
      <c r="E246" t="s">
        <v>3</v>
      </c>
      <c r="F246" t="str">
        <f t="shared" ref="F246:F283" si="10">$F$244</f>
        <v>IUDFL</v>
      </c>
      <c r="G246" s="26">
        <f>BY_Demands_Drivers!$F$73*$M$6</f>
        <v>1.9806456268250255E-3</v>
      </c>
      <c r="H246" s="26">
        <f>BY_Demands_Drivers!$G$73*$M$6</f>
        <v>4.8954780354773849E-3</v>
      </c>
      <c r="I246" s="26">
        <f>BY_Demands_Drivers!$H$73*$M$6</f>
        <v>4.1443026664591105E-2</v>
      </c>
      <c r="J246" s="26">
        <f>BY_Demands_Drivers!$I$73*$M$6</f>
        <v>1.3747423366137261E-2</v>
      </c>
    </row>
    <row r="247" spans="3:10">
      <c r="C247" s="206" t="str">
        <f t="shared" si="8"/>
        <v>Demand</v>
      </c>
      <c r="D247">
        <f>$L$7</f>
        <v>2014</v>
      </c>
      <c r="E247" t="s">
        <v>3</v>
      </c>
      <c r="F247" t="str">
        <f t="shared" si="10"/>
        <v>IUDFL</v>
      </c>
      <c r="G247" s="26">
        <f>BY_Demands_Drivers!$F$73*$M$7</f>
        <v>1.9558397587408276E-3</v>
      </c>
      <c r="H247" s="26">
        <f>BY_Demands_Drivers!$G$73*$M$7</f>
        <v>4.8341664203593367E-3</v>
      </c>
      <c r="I247" s="26">
        <f>BY_Demands_Drivers!$H$73*$M$7</f>
        <v>4.092398871124471E-2</v>
      </c>
      <c r="J247" s="26">
        <f>BY_Demands_Drivers!$I$73*$M$7</f>
        <v>1.3575248815627348E-2</v>
      </c>
    </row>
    <row r="248" spans="3:10">
      <c r="C248" s="206" t="str">
        <f t="shared" si="8"/>
        <v>Demand</v>
      </c>
      <c r="D248">
        <f>$L$8</f>
        <v>2015</v>
      </c>
      <c r="E248" t="s">
        <v>3</v>
      </c>
      <c r="F248" t="str">
        <f t="shared" si="10"/>
        <v>IUDFL</v>
      </c>
      <c r="G248" s="26">
        <f>BY_Demands_Drivers!$F$73*$M$8</f>
        <v>1.9310338906566291E-3</v>
      </c>
      <c r="H248" s="26">
        <f>BY_Demands_Drivers!$G$73*$M$8</f>
        <v>4.7728548052412886E-3</v>
      </c>
      <c r="I248" s="26">
        <f>BY_Demands_Drivers!$H$73*$M$8</f>
        <v>4.0404950757898309E-2</v>
      </c>
      <c r="J248" s="26">
        <f>BY_Demands_Drivers!$I$73*$M$8</f>
        <v>1.3403074265117434E-2</v>
      </c>
    </row>
    <row r="249" spans="3:10">
      <c r="C249" s="206" t="str">
        <f t="shared" si="8"/>
        <v>Demand</v>
      </c>
      <c r="D249">
        <f>$L$9</f>
        <v>2016</v>
      </c>
      <c r="E249" t="s">
        <v>3</v>
      </c>
      <c r="F249" t="str">
        <f t="shared" si="10"/>
        <v>IUDFL</v>
      </c>
      <c r="G249" s="26">
        <f>BY_Demands_Drivers!$F$73*$M$9</f>
        <v>1.9062280225724309E-3</v>
      </c>
      <c r="H249" s="26">
        <f>BY_Demands_Drivers!$G$73*$M$9</f>
        <v>4.7115431901232404E-3</v>
      </c>
      <c r="I249" s="26">
        <f>BY_Demands_Drivers!$H$73*$M$9</f>
        <v>3.9885912804551914E-2</v>
      </c>
      <c r="J249" s="26">
        <f>BY_Demands_Drivers!$I$73*$M$9</f>
        <v>1.323089971460752E-2</v>
      </c>
    </row>
    <row r="250" spans="3:10">
      <c r="C250" s="206" t="str">
        <f t="shared" si="8"/>
        <v>Demand</v>
      </c>
      <c r="D250">
        <f>$L$10</f>
        <v>2017</v>
      </c>
      <c r="E250" t="s">
        <v>3</v>
      </c>
      <c r="F250" t="str">
        <f t="shared" si="10"/>
        <v>IUDFL</v>
      </c>
      <c r="G250" s="26">
        <f>BY_Demands_Drivers!$F$73*$M$10</f>
        <v>1.91928437889142E-3</v>
      </c>
      <c r="H250" s="26">
        <f>BY_Demands_Drivers!$G$73*$M$10</f>
        <v>4.7438140338912074E-3</v>
      </c>
      <c r="I250" s="26">
        <f>BY_Demands_Drivers!$H$73*$M$10</f>
        <v>4.0159103988144727E-2</v>
      </c>
      <c r="J250" s="26">
        <f>BY_Demands_Drivers!$I$73*$M$10</f>
        <v>1.3321522315392503E-2</v>
      </c>
    </row>
    <row r="251" spans="3:10">
      <c r="C251" s="206" t="str">
        <f t="shared" si="8"/>
        <v>Demand</v>
      </c>
      <c r="D251">
        <f>$L$11</f>
        <v>2018</v>
      </c>
      <c r="E251" t="s">
        <v>3</v>
      </c>
      <c r="F251" t="str">
        <f t="shared" si="10"/>
        <v>IUDFL</v>
      </c>
      <c r="G251" s="26">
        <f>BY_Demands_Drivers!$F$73*$M$11</f>
        <v>1.9323407352104093E-3</v>
      </c>
      <c r="H251" s="26">
        <f>BY_Demands_Drivers!$G$73*$M$11</f>
        <v>4.7760848776591744E-3</v>
      </c>
      <c r="I251" s="26">
        <f>BY_Demands_Drivers!$H$73*$M$11</f>
        <v>4.0432295171737548E-2</v>
      </c>
      <c r="J251" s="26">
        <f>BY_Demands_Drivers!$I$73*$M$11</f>
        <v>1.3412144916177485E-2</v>
      </c>
    </row>
    <row r="252" spans="3:10">
      <c r="C252" s="206" t="str">
        <f t="shared" si="8"/>
        <v>Demand</v>
      </c>
      <c r="D252">
        <f>$L$12</f>
        <v>2019</v>
      </c>
      <c r="E252" t="s">
        <v>3</v>
      </c>
      <c r="F252" t="str">
        <f t="shared" si="10"/>
        <v>IUDFL</v>
      </c>
      <c r="G252" s="43">
        <f>BY_Demands_Drivers!$F$73*$M$12</f>
        <v>1.9453970915293984E-3</v>
      </c>
      <c r="H252" s="43">
        <f>BY_Demands_Drivers!$G$73*$M$12</f>
        <v>4.8083557214271414E-3</v>
      </c>
      <c r="I252" s="43">
        <f>BY_Demands_Drivers!$H$73*$M$12</f>
        <v>4.0705486355330368E-2</v>
      </c>
      <c r="J252" s="43">
        <f>BY_Demands_Drivers!$I$73*$M$12</f>
        <v>1.3502767516962468E-2</v>
      </c>
    </row>
    <row r="253" spans="3:10">
      <c r="C253" s="206" t="str">
        <f t="shared" si="8"/>
        <v>Demand</v>
      </c>
      <c r="D253">
        <f>$L$13</f>
        <v>2020</v>
      </c>
      <c r="E253" t="s">
        <v>3</v>
      </c>
      <c r="F253" t="str">
        <f t="shared" si="10"/>
        <v>IUDFL</v>
      </c>
      <c r="G253" s="43">
        <f>BY_Demands_Drivers!$F$73*$M$13</f>
        <v>1.9584534478483879E-3</v>
      </c>
      <c r="H253" s="43">
        <f>BY_Demands_Drivers!$G$73*$M$13</f>
        <v>4.8406265651951092E-3</v>
      </c>
      <c r="I253" s="43">
        <f>BY_Demands_Drivers!$H$73*$M$13</f>
        <v>4.0978677538923196E-2</v>
      </c>
      <c r="J253" s="43">
        <f>BY_Demands_Drivers!$I$73*$M$13</f>
        <v>1.3593390117747453E-2</v>
      </c>
    </row>
    <row r="254" spans="3:10">
      <c r="C254" s="206" t="str">
        <f t="shared" si="8"/>
        <v>Demand</v>
      </c>
      <c r="D254">
        <f>$L$14</f>
        <v>2021</v>
      </c>
      <c r="E254" t="s">
        <v>3</v>
      </c>
      <c r="F254" t="str">
        <f t="shared" si="10"/>
        <v>IUDFL</v>
      </c>
      <c r="G254" s="43">
        <f>BY_Demands_Drivers!$F$73*$M$14</f>
        <v>1.9480083627931963E-3</v>
      </c>
      <c r="H254" s="43">
        <f>BY_Demands_Drivers!$G$73*$M$14</f>
        <v>4.8148098901807353E-3</v>
      </c>
      <c r="I254" s="43">
        <f>BY_Demands_Drivers!$H$73*$M$14</f>
        <v>4.0760124592048932E-2</v>
      </c>
      <c r="J254" s="43">
        <f>BY_Demands_Drivers!$I$73*$M$14</f>
        <v>1.3520892037119463E-2</v>
      </c>
    </row>
    <row r="255" spans="3:10">
      <c r="C255" s="206" t="str">
        <f t="shared" si="8"/>
        <v>Demand</v>
      </c>
      <c r="D255">
        <f>$L$15</f>
        <v>2022</v>
      </c>
      <c r="E255" t="s">
        <v>3</v>
      </c>
      <c r="F255" t="str">
        <f t="shared" si="10"/>
        <v>IUDFL</v>
      </c>
      <c r="G255" s="43">
        <f>BY_Demands_Drivers!$F$73*$M$15</f>
        <v>1.9375632777380051E-3</v>
      </c>
      <c r="H255" s="43">
        <f>BY_Demands_Drivers!$G$73*$M$15</f>
        <v>4.7889932151663614E-3</v>
      </c>
      <c r="I255" s="43">
        <f>BY_Demands_Drivers!$H$73*$M$15</f>
        <v>4.0541571645174683E-2</v>
      </c>
      <c r="J255" s="43">
        <f>BY_Demands_Drivers!$I$73*$M$15</f>
        <v>1.3448393956491479E-2</v>
      </c>
    </row>
    <row r="256" spans="3:10">
      <c r="C256" s="206" t="str">
        <f t="shared" si="8"/>
        <v>Demand</v>
      </c>
      <c r="D256">
        <f>$L$16</f>
        <v>2023</v>
      </c>
      <c r="E256" t="s">
        <v>3</v>
      </c>
      <c r="F256" t="str">
        <f t="shared" si="10"/>
        <v>IUDFL</v>
      </c>
      <c r="G256" s="43">
        <f>BY_Demands_Drivers!$F$73*$M$16</f>
        <v>1.9271181926828137E-3</v>
      </c>
      <c r="H256" s="43">
        <f>BY_Demands_Drivers!$G$73*$M$16</f>
        <v>4.7631765401519883E-3</v>
      </c>
      <c r="I256" s="43">
        <f>BY_Demands_Drivers!$H$73*$M$16</f>
        <v>4.0323018698300427E-2</v>
      </c>
      <c r="J256" s="43">
        <f>BY_Demands_Drivers!$I$73*$M$16</f>
        <v>1.3375895875863493E-2</v>
      </c>
    </row>
    <row r="257" spans="3:10">
      <c r="C257" s="206" t="str">
        <f t="shared" si="8"/>
        <v>Demand</v>
      </c>
      <c r="D257">
        <f>$L$17</f>
        <v>2024</v>
      </c>
      <c r="E257" t="s">
        <v>3</v>
      </c>
      <c r="F257" t="str">
        <f t="shared" si="10"/>
        <v>IUDFL</v>
      </c>
      <c r="G257" s="26">
        <f>BY_Demands_Drivers!$F$73*$M$17</f>
        <v>1.9166731076276223E-3</v>
      </c>
      <c r="H257" s="26">
        <f>BY_Demands_Drivers!$G$73*$M$17</f>
        <v>4.7373598651376143E-3</v>
      </c>
      <c r="I257" s="26">
        <f>BY_Demands_Drivers!$H$73*$M$17</f>
        <v>4.010446575142617E-2</v>
      </c>
      <c r="J257" s="26">
        <f>BY_Demands_Drivers!$I$73*$M$17</f>
        <v>1.3303397795235506E-2</v>
      </c>
    </row>
    <row r="258" spans="3:10">
      <c r="C258" s="206" t="str">
        <f t="shared" si="8"/>
        <v>Demand</v>
      </c>
      <c r="D258">
        <f>$L$18</f>
        <v>2025</v>
      </c>
      <c r="E258" t="s">
        <v>3</v>
      </c>
      <c r="F258" t="str">
        <f t="shared" si="10"/>
        <v>IUDFL</v>
      </c>
      <c r="G258" s="26">
        <f>BY_Demands_Drivers!$F$73*$M$18</f>
        <v>1.9062280225724309E-3</v>
      </c>
      <c r="H258" s="26">
        <f>BY_Demands_Drivers!$G$73*$M$18</f>
        <v>4.7115431901232404E-3</v>
      </c>
      <c r="I258" s="26">
        <f>BY_Demands_Drivers!$H$73*$M$18</f>
        <v>3.9885912804551914E-2</v>
      </c>
      <c r="J258" s="26">
        <f>BY_Demands_Drivers!$I$73*$M$18</f>
        <v>1.323089971460752E-2</v>
      </c>
    </row>
    <row r="259" spans="3:10">
      <c r="C259" s="206" t="str">
        <f t="shared" si="8"/>
        <v>Demand</v>
      </c>
      <c r="D259">
        <f>$L$19</f>
        <v>2026</v>
      </c>
      <c r="E259" t="s">
        <v>3</v>
      </c>
      <c r="F259" t="str">
        <f t="shared" si="10"/>
        <v>IUDFL</v>
      </c>
      <c r="G259" s="26">
        <f>BY_Demands_Drivers!$F$73*$M$19</f>
        <v>1.8983942087810375E-3</v>
      </c>
      <c r="H259" s="26">
        <f>BY_Demands_Drivers!$G$73*$M$19</f>
        <v>4.6921806838624604E-3</v>
      </c>
      <c r="I259" s="26">
        <f>BY_Demands_Drivers!$H$73*$M$19</f>
        <v>3.9721998094396221E-2</v>
      </c>
      <c r="J259" s="26">
        <f>BY_Demands_Drivers!$I$73*$M$19</f>
        <v>1.3176526154136531E-2</v>
      </c>
    </row>
    <row r="260" spans="3:10">
      <c r="C260" s="206" t="str">
        <f t="shared" si="8"/>
        <v>Demand</v>
      </c>
      <c r="D260">
        <f>$L$20</f>
        <v>2027</v>
      </c>
      <c r="E260" t="s">
        <v>3</v>
      </c>
      <c r="F260" t="str">
        <f t="shared" si="10"/>
        <v>IUDFL</v>
      </c>
      <c r="G260" s="26">
        <f>BY_Demands_Drivers!$F$73*$M$20</f>
        <v>1.8905603949896438E-3</v>
      </c>
      <c r="H260" s="26">
        <f>BY_Demands_Drivers!$G$73*$M$20</f>
        <v>4.6728181776016786E-3</v>
      </c>
      <c r="I260" s="26">
        <f>BY_Demands_Drivers!$H$73*$M$20</f>
        <v>3.9558083384240522E-2</v>
      </c>
      <c r="J260" s="26">
        <f>BY_Demands_Drivers!$I$73*$M$20</f>
        <v>1.312215259366554E-2</v>
      </c>
    </row>
    <row r="261" spans="3:10">
      <c r="C261" s="206" t="str">
        <f t="shared" ref="C261:C283" si="11">IF(SUM(G261:J261)&gt;0,"Demand","\I:")</f>
        <v>Demand</v>
      </c>
      <c r="D261">
        <f>$L$21</f>
        <v>2028</v>
      </c>
      <c r="E261" t="s">
        <v>3</v>
      </c>
      <c r="F261" t="str">
        <f t="shared" si="10"/>
        <v>IUDFL</v>
      </c>
      <c r="G261" s="26">
        <f>BY_Demands_Drivers!$F$73*$M$21</f>
        <v>1.8827265811982503E-3</v>
      </c>
      <c r="H261" s="26">
        <f>BY_Demands_Drivers!$G$73*$M$21</f>
        <v>4.6534556713408986E-3</v>
      </c>
      <c r="I261" s="26">
        <f>BY_Demands_Drivers!$H$73*$M$21</f>
        <v>3.9394168674084837E-2</v>
      </c>
      <c r="J261" s="26">
        <f>BY_Demands_Drivers!$I$73*$M$21</f>
        <v>1.3067779033194551E-2</v>
      </c>
    </row>
    <row r="262" spans="3:10">
      <c r="C262" s="206" t="str">
        <f t="shared" si="11"/>
        <v>Demand</v>
      </c>
      <c r="D262">
        <f>$L$22</f>
        <v>2029</v>
      </c>
      <c r="E262" t="s">
        <v>3</v>
      </c>
      <c r="F262" t="str">
        <f t="shared" si="10"/>
        <v>IUDFL</v>
      </c>
      <c r="G262" s="26">
        <f>BY_Demands_Drivers!$F$73*$M$22</f>
        <v>1.8748927674068568E-3</v>
      </c>
      <c r="H262" s="26">
        <f>BY_Demands_Drivers!$G$73*$M$22</f>
        <v>4.6340931650801186E-3</v>
      </c>
      <c r="I262" s="26">
        <f>BY_Demands_Drivers!$H$73*$M$22</f>
        <v>3.9230253963929138E-2</v>
      </c>
      <c r="J262" s="26">
        <f>BY_Demands_Drivers!$I$73*$M$22</f>
        <v>1.301340547272356E-2</v>
      </c>
    </row>
    <row r="263" spans="3:10">
      <c r="C263" s="206" t="str">
        <f t="shared" si="11"/>
        <v>Demand</v>
      </c>
      <c r="D263">
        <f>$L$23</f>
        <v>2030</v>
      </c>
      <c r="E263" t="s">
        <v>3</v>
      </c>
      <c r="F263" t="str">
        <f t="shared" si="10"/>
        <v>IUDFL</v>
      </c>
      <c r="G263" s="26">
        <f>BY_Demands_Drivers!$F$73*$M$23</f>
        <v>1.8670589536154631E-3</v>
      </c>
      <c r="H263" s="26">
        <f>BY_Demands_Drivers!$G$73*$M$23</f>
        <v>4.6147306588193377E-3</v>
      </c>
      <c r="I263" s="26">
        <f>BY_Demands_Drivers!$H$73*$M$23</f>
        <v>3.9066339253773445E-2</v>
      </c>
      <c r="J263" s="26">
        <f>BY_Demands_Drivers!$I$73*$M$23</f>
        <v>1.2959031912252571E-2</v>
      </c>
    </row>
    <row r="264" spans="3:10">
      <c r="C264" s="206" t="str">
        <f t="shared" si="11"/>
        <v>Demand</v>
      </c>
      <c r="D264">
        <f>$L$24</f>
        <v>2031</v>
      </c>
      <c r="E264" t="s">
        <v>3</v>
      </c>
      <c r="F264" t="str">
        <f t="shared" si="10"/>
        <v>IUDFL</v>
      </c>
      <c r="G264" s="26">
        <f>BY_Demands_Drivers!$F$73*$M$24</f>
        <v>1.8670589536154631E-3</v>
      </c>
      <c r="H264" s="26">
        <f>BY_Demands_Drivers!$G$73*$M$24</f>
        <v>4.6147306588193377E-3</v>
      </c>
      <c r="I264" s="26">
        <f>BY_Demands_Drivers!$H$73*$M$24</f>
        <v>3.9066339253773445E-2</v>
      </c>
      <c r="J264" s="26">
        <f>BY_Demands_Drivers!$I$73*$M$24</f>
        <v>1.2959031912252571E-2</v>
      </c>
    </row>
    <row r="265" spans="3:10">
      <c r="C265" s="206" t="str">
        <f t="shared" si="11"/>
        <v>Demand</v>
      </c>
      <c r="D265">
        <f>$L$25</f>
        <v>2032</v>
      </c>
      <c r="E265" t="s">
        <v>3</v>
      </c>
      <c r="F265" t="str">
        <f t="shared" si="10"/>
        <v>IUDFL</v>
      </c>
      <c r="G265" s="26">
        <f>BY_Demands_Drivers!$F$73*$M$25</f>
        <v>1.8670589536154631E-3</v>
      </c>
      <c r="H265" s="26">
        <f>BY_Demands_Drivers!$G$73*$M$25</f>
        <v>4.6147306588193377E-3</v>
      </c>
      <c r="I265" s="26">
        <f>BY_Demands_Drivers!$H$73*$M$25</f>
        <v>3.9066339253773445E-2</v>
      </c>
      <c r="J265" s="26">
        <f>BY_Demands_Drivers!$I$73*$M$25</f>
        <v>1.2959031912252571E-2</v>
      </c>
    </row>
    <row r="266" spans="3:10">
      <c r="C266" s="206" t="str">
        <f t="shared" si="11"/>
        <v>Demand</v>
      </c>
      <c r="D266">
        <f>$L$26</f>
        <v>2033</v>
      </c>
      <c r="E266" t="s">
        <v>3</v>
      </c>
      <c r="F266" t="str">
        <f t="shared" si="10"/>
        <v>IUDFL</v>
      </c>
      <c r="G266" s="26">
        <f>BY_Demands_Drivers!$F$73*$M$26</f>
        <v>1.8670589536154631E-3</v>
      </c>
      <c r="H266" s="26">
        <f>BY_Demands_Drivers!$G$73*$M$26</f>
        <v>4.6147306588193377E-3</v>
      </c>
      <c r="I266" s="26">
        <f>BY_Demands_Drivers!$H$73*$M$26</f>
        <v>3.9066339253773445E-2</v>
      </c>
      <c r="J266" s="26">
        <f>BY_Demands_Drivers!$I$73*$M$26</f>
        <v>1.2959031912252571E-2</v>
      </c>
    </row>
    <row r="267" spans="3:10">
      <c r="C267" s="206" t="str">
        <f t="shared" si="11"/>
        <v>Demand</v>
      </c>
      <c r="D267">
        <f>$L$27</f>
        <v>2034</v>
      </c>
      <c r="E267" t="s">
        <v>3</v>
      </c>
      <c r="F267" t="str">
        <f t="shared" si="10"/>
        <v>IUDFL</v>
      </c>
      <c r="G267" s="26">
        <f>BY_Demands_Drivers!$F$73*$M$27</f>
        <v>1.8670589536154631E-3</v>
      </c>
      <c r="H267" s="26">
        <f>BY_Demands_Drivers!$G$73*$M$27</f>
        <v>4.6147306588193377E-3</v>
      </c>
      <c r="I267" s="26">
        <f>BY_Demands_Drivers!$H$73*$M$27</f>
        <v>3.9066339253773445E-2</v>
      </c>
      <c r="J267" s="26">
        <f>BY_Demands_Drivers!$I$73*$M$27</f>
        <v>1.2959031912252571E-2</v>
      </c>
    </row>
    <row r="268" spans="3:10">
      <c r="C268" s="206" t="str">
        <f t="shared" si="11"/>
        <v>Demand</v>
      </c>
      <c r="D268">
        <f>$L$28</f>
        <v>2035</v>
      </c>
      <c r="E268" t="s">
        <v>3</v>
      </c>
      <c r="F268" t="str">
        <f t="shared" si="10"/>
        <v>IUDFL</v>
      </c>
      <c r="G268" s="26">
        <f>BY_Demands_Drivers!$F$73*$M$28</f>
        <v>1.8670589536154631E-3</v>
      </c>
      <c r="H268" s="26">
        <f>BY_Demands_Drivers!$G$73*$M$28</f>
        <v>4.6147306588193377E-3</v>
      </c>
      <c r="I268" s="26">
        <f>BY_Demands_Drivers!$H$73*$M$28</f>
        <v>3.9066339253773445E-2</v>
      </c>
      <c r="J268" s="26">
        <f>BY_Demands_Drivers!$I$73*$M$28</f>
        <v>1.2959031912252571E-2</v>
      </c>
    </row>
    <row r="269" spans="3:10">
      <c r="C269" s="206" t="str">
        <f t="shared" si="11"/>
        <v>Demand</v>
      </c>
      <c r="D269">
        <f>$L$29</f>
        <v>2036</v>
      </c>
      <c r="E269" t="s">
        <v>3</v>
      </c>
      <c r="F269" t="str">
        <f t="shared" si="10"/>
        <v>IUDFL</v>
      </c>
      <c r="G269" s="26">
        <f>BY_Demands_Drivers!$F$73*$M$29</f>
        <v>1.8670589536154631E-3</v>
      </c>
      <c r="H269" s="26">
        <f>BY_Demands_Drivers!$G$73*$M$29</f>
        <v>4.6147306588193377E-3</v>
      </c>
      <c r="I269" s="26">
        <f>BY_Demands_Drivers!$H$73*$M$29</f>
        <v>3.9066339253773445E-2</v>
      </c>
      <c r="J269" s="26">
        <f>BY_Demands_Drivers!$I$73*$M$29</f>
        <v>1.2959031912252571E-2</v>
      </c>
    </row>
    <row r="270" spans="3:10">
      <c r="C270" s="206" t="str">
        <f t="shared" si="11"/>
        <v>Demand</v>
      </c>
      <c r="D270">
        <f>$L$30</f>
        <v>2037</v>
      </c>
      <c r="E270" t="s">
        <v>3</v>
      </c>
      <c r="F270" t="str">
        <f t="shared" si="10"/>
        <v>IUDFL</v>
      </c>
      <c r="G270" s="26">
        <f>BY_Demands_Drivers!$F$73*$M$30</f>
        <v>1.8670589536154631E-3</v>
      </c>
      <c r="H270" s="26">
        <f>BY_Demands_Drivers!$G$73*$M$30</f>
        <v>4.6147306588193377E-3</v>
      </c>
      <c r="I270" s="26">
        <f>BY_Demands_Drivers!$H$73*$M$30</f>
        <v>3.9066339253773445E-2</v>
      </c>
      <c r="J270" s="26">
        <f>BY_Demands_Drivers!$I$73*$M$30</f>
        <v>1.2959031912252571E-2</v>
      </c>
    </row>
    <row r="271" spans="3:10">
      <c r="C271" s="206" t="str">
        <f t="shared" si="11"/>
        <v>Demand</v>
      </c>
      <c r="D271">
        <f>$L$31</f>
        <v>2038</v>
      </c>
      <c r="E271" t="s">
        <v>3</v>
      </c>
      <c r="F271" t="str">
        <f t="shared" si="10"/>
        <v>IUDFL</v>
      </c>
      <c r="G271" s="26">
        <f>BY_Demands_Drivers!$F$73*$M$31</f>
        <v>1.8670589536154631E-3</v>
      </c>
      <c r="H271" s="26">
        <f>BY_Demands_Drivers!$G$73*$M$31</f>
        <v>4.6147306588193377E-3</v>
      </c>
      <c r="I271" s="26">
        <f>BY_Demands_Drivers!$H$73*$M$31</f>
        <v>3.9066339253773445E-2</v>
      </c>
      <c r="J271" s="26">
        <f>BY_Demands_Drivers!$I$73*$M$31</f>
        <v>1.2959031912252571E-2</v>
      </c>
    </row>
    <row r="272" spans="3:10">
      <c r="C272" s="206" t="str">
        <f t="shared" si="11"/>
        <v>Demand</v>
      </c>
      <c r="D272">
        <f>$L$32</f>
        <v>2039</v>
      </c>
      <c r="E272" t="s">
        <v>3</v>
      </c>
      <c r="F272" t="str">
        <f t="shared" si="10"/>
        <v>IUDFL</v>
      </c>
      <c r="G272" s="26">
        <f>BY_Demands_Drivers!$F$73*$M$32</f>
        <v>1.8670589536154631E-3</v>
      </c>
      <c r="H272" s="26">
        <f>BY_Demands_Drivers!$G$73*$M$32</f>
        <v>4.6147306588193377E-3</v>
      </c>
      <c r="I272" s="26">
        <f>BY_Demands_Drivers!$H$73*$M$32</f>
        <v>3.9066339253773445E-2</v>
      </c>
      <c r="J272" s="26">
        <f>BY_Demands_Drivers!$I$73*$M$32</f>
        <v>1.2959031912252571E-2</v>
      </c>
    </row>
    <row r="273" spans="3:10">
      <c r="C273" s="206" t="str">
        <f t="shared" si="11"/>
        <v>Demand</v>
      </c>
      <c r="D273">
        <f>$L$33</f>
        <v>2040</v>
      </c>
      <c r="E273" t="s">
        <v>3</v>
      </c>
      <c r="F273" t="str">
        <f t="shared" si="10"/>
        <v>IUDFL</v>
      </c>
      <c r="G273" s="26">
        <f>BY_Demands_Drivers!$F$73*$M$33</f>
        <v>1.8670589536154631E-3</v>
      </c>
      <c r="H273" s="26">
        <f>BY_Demands_Drivers!$G$73*$M$33</f>
        <v>4.6147306588193377E-3</v>
      </c>
      <c r="I273" s="26">
        <f>BY_Demands_Drivers!$H$73*$M$33</f>
        <v>3.9066339253773445E-2</v>
      </c>
      <c r="J273" s="26">
        <f>BY_Demands_Drivers!$I$73*$M$33</f>
        <v>1.2959031912252571E-2</v>
      </c>
    </row>
    <row r="274" spans="3:10">
      <c r="C274" s="206" t="str">
        <f t="shared" si="11"/>
        <v>Demand</v>
      </c>
      <c r="D274">
        <f>$L$34</f>
        <v>2041</v>
      </c>
      <c r="E274" t="s">
        <v>3</v>
      </c>
      <c r="F274" t="str">
        <f t="shared" si="10"/>
        <v>IUDFL</v>
      </c>
      <c r="G274" s="26">
        <f>BY_Demands_Drivers!$F$73*$M$34</f>
        <v>1.869670224879261E-3</v>
      </c>
      <c r="H274" s="26">
        <f>BY_Demands_Drivers!$G$73*$M$34</f>
        <v>4.6211848275729307E-3</v>
      </c>
      <c r="I274" s="26">
        <f>BY_Demands_Drivers!$H$73*$M$34</f>
        <v>3.9120977490492009E-2</v>
      </c>
      <c r="J274" s="26">
        <f>BY_Demands_Drivers!$I$73*$M$34</f>
        <v>1.2977156432409567E-2</v>
      </c>
    </row>
    <row r="275" spans="3:10">
      <c r="C275" s="206" t="str">
        <f t="shared" si="11"/>
        <v>Demand</v>
      </c>
      <c r="D275">
        <f>$L$35</f>
        <v>2042</v>
      </c>
      <c r="E275" t="s">
        <v>3</v>
      </c>
      <c r="F275" t="str">
        <f t="shared" si="10"/>
        <v>IUDFL</v>
      </c>
      <c r="G275" s="26">
        <f>BY_Demands_Drivers!$F$73*$M$35</f>
        <v>1.8722814961430587E-3</v>
      </c>
      <c r="H275" s="26">
        <f>BY_Demands_Drivers!$G$73*$M$35</f>
        <v>4.6276389963265246E-3</v>
      </c>
      <c r="I275" s="26">
        <f>BY_Demands_Drivers!$H$73*$M$35</f>
        <v>3.9175615727210573E-2</v>
      </c>
      <c r="J275" s="26">
        <f>BY_Demands_Drivers!$I$73*$M$35</f>
        <v>1.2995280952566564E-2</v>
      </c>
    </row>
    <row r="276" spans="3:10">
      <c r="C276" s="206" t="str">
        <f t="shared" si="11"/>
        <v>Demand</v>
      </c>
      <c r="D276">
        <f>$L$36</f>
        <v>2043</v>
      </c>
      <c r="E276" t="s">
        <v>3</v>
      </c>
      <c r="F276" t="str">
        <f t="shared" si="10"/>
        <v>IUDFL</v>
      </c>
      <c r="G276" s="26">
        <f>BY_Demands_Drivers!$F$73*$M$36</f>
        <v>1.8748927674068568E-3</v>
      </c>
      <c r="H276" s="26">
        <f>BY_Demands_Drivers!$G$73*$M$36</f>
        <v>4.6340931650801186E-3</v>
      </c>
      <c r="I276" s="26">
        <f>BY_Demands_Drivers!$H$73*$M$36</f>
        <v>3.9230253963929138E-2</v>
      </c>
      <c r="J276" s="26">
        <f>BY_Demands_Drivers!$I$73*$M$36</f>
        <v>1.301340547272356E-2</v>
      </c>
    </row>
    <row r="277" spans="3:10">
      <c r="C277" s="206" t="str">
        <f t="shared" si="11"/>
        <v>Demand</v>
      </c>
      <c r="D277">
        <f>$L$37</f>
        <v>2044</v>
      </c>
      <c r="E277" t="s">
        <v>3</v>
      </c>
      <c r="F277" t="str">
        <f t="shared" si="10"/>
        <v>IUDFL</v>
      </c>
      <c r="G277" s="26">
        <f>BY_Demands_Drivers!$F$73*$M$37</f>
        <v>1.8775040386706545E-3</v>
      </c>
      <c r="H277" s="26">
        <f>BY_Demands_Drivers!$G$73*$M$37</f>
        <v>4.6405473338337116E-3</v>
      </c>
      <c r="I277" s="26">
        <f>BY_Demands_Drivers!$H$73*$M$37</f>
        <v>3.9284892200647702E-2</v>
      </c>
      <c r="J277" s="26">
        <f>BY_Demands_Drivers!$I$73*$M$37</f>
        <v>1.3031529992880557E-2</v>
      </c>
    </row>
    <row r="278" spans="3:10">
      <c r="C278" s="206" t="str">
        <f t="shared" si="11"/>
        <v>Demand</v>
      </c>
      <c r="D278">
        <f>$L$38</f>
        <v>2045</v>
      </c>
      <c r="E278" t="s">
        <v>3</v>
      </c>
      <c r="F278" t="str">
        <f t="shared" si="10"/>
        <v>IUDFL</v>
      </c>
      <c r="G278" s="26">
        <f>BY_Demands_Drivers!$F$73*$M$38</f>
        <v>1.8801153099344524E-3</v>
      </c>
      <c r="H278" s="26">
        <f>BY_Demands_Drivers!$G$73*$M$38</f>
        <v>4.6470015025873047E-3</v>
      </c>
      <c r="I278" s="26">
        <f>BY_Demands_Drivers!$H$73*$M$38</f>
        <v>3.9339530437366266E-2</v>
      </c>
      <c r="J278" s="26">
        <f>BY_Demands_Drivers!$I$73*$M$38</f>
        <v>1.3049654513037554E-2</v>
      </c>
    </row>
    <row r="279" spans="3:10">
      <c r="C279" s="206" t="str">
        <f t="shared" si="11"/>
        <v>Demand</v>
      </c>
      <c r="D279">
        <f>$L$39</f>
        <v>2046</v>
      </c>
      <c r="E279" t="s">
        <v>3</v>
      </c>
      <c r="F279" t="str">
        <f t="shared" si="10"/>
        <v>IUDFL</v>
      </c>
      <c r="G279" s="26">
        <f>BY_Demands_Drivers!$F$73*$M$39</f>
        <v>1.8879491237258459E-3</v>
      </c>
      <c r="H279" s="26">
        <f>BY_Demands_Drivers!$G$73*$M$39</f>
        <v>4.6663640088480856E-3</v>
      </c>
      <c r="I279" s="26">
        <f>BY_Demands_Drivers!$H$73*$M$39</f>
        <v>3.9503445147521958E-2</v>
      </c>
      <c r="J279" s="26">
        <f>BY_Demands_Drivers!$I$73*$M$39</f>
        <v>1.3104028073508543E-2</v>
      </c>
    </row>
    <row r="280" spans="3:10">
      <c r="C280" s="206" t="str">
        <f t="shared" si="11"/>
        <v>Demand</v>
      </c>
      <c r="D280">
        <f>$L$40</f>
        <v>2047</v>
      </c>
      <c r="E280" t="s">
        <v>3</v>
      </c>
      <c r="F280" t="str">
        <f t="shared" si="10"/>
        <v>IUDFL</v>
      </c>
      <c r="G280" s="26">
        <f>BY_Demands_Drivers!$F$73*$M$40</f>
        <v>1.8957829375172398E-3</v>
      </c>
      <c r="H280" s="26">
        <f>BY_Demands_Drivers!$G$73*$M$40</f>
        <v>4.6857265151088665E-3</v>
      </c>
      <c r="I280" s="26">
        <f>BY_Demands_Drivers!$H$73*$M$40</f>
        <v>3.9667359857677657E-2</v>
      </c>
      <c r="J280" s="26">
        <f>BY_Demands_Drivers!$I$73*$M$40</f>
        <v>1.3158401633979536E-2</v>
      </c>
    </row>
    <row r="281" spans="3:10">
      <c r="C281" s="206" t="str">
        <f t="shared" si="11"/>
        <v>Demand</v>
      </c>
      <c r="D281">
        <f>$L$41</f>
        <v>2048</v>
      </c>
      <c r="E281" t="s">
        <v>3</v>
      </c>
      <c r="F281" t="str">
        <f t="shared" si="10"/>
        <v>IUDFL</v>
      </c>
      <c r="G281" s="26">
        <f>BY_Demands_Drivers!$F$73*$M$41</f>
        <v>1.903616751308633E-3</v>
      </c>
      <c r="H281" s="26">
        <f>BY_Demands_Drivers!$G$73*$M$41</f>
        <v>4.7050890213696465E-3</v>
      </c>
      <c r="I281" s="26">
        <f>BY_Demands_Drivers!$H$73*$M$41</f>
        <v>3.983127456783335E-2</v>
      </c>
      <c r="J281" s="26">
        <f>BY_Demands_Drivers!$I$73*$M$41</f>
        <v>1.3212775194450525E-2</v>
      </c>
    </row>
    <row r="282" spans="3:10">
      <c r="C282" s="206" t="str">
        <f t="shared" si="11"/>
        <v>Demand</v>
      </c>
      <c r="D282">
        <f>$L$42</f>
        <v>2049</v>
      </c>
      <c r="E282" t="s">
        <v>3</v>
      </c>
      <c r="F282" t="str">
        <f t="shared" si="10"/>
        <v>IUDFL</v>
      </c>
      <c r="G282" s="26">
        <f>BY_Demands_Drivers!$F$73*$M$42</f>
        <v>1.9114505651000265E-3</v>
      </c>
      <c r="H282" s="26">
        <f>BY_Demands_Drivers!$G$73*$M$42</f>
        <v>4.7244515276304265E-3</v>
      </c>
      <c r="I282" s="26">
        <f>BY_Demands_Drivers!$H$73*$M$42</f>
        <v>3.9995189277989035E-2</v>
      </c>
      <c r="J282" s="26">
        <f>BY_Demands_Drivers!$I$73*$M$42</f>
        <v>1.3267148754921512E-2</v>
      </c>
    </row>
    <row r="283" spans="3:10">
      <c r="C283" s="206" t="str">
        <f t="shared" si="11"/>
        <v>Demand</v>
      </c>
      <c r="D283" s="23">
        <f>$L$43</f>
        <v>2050</v>
      </c>
      <c r="E283" s="23" t="s">
        <v>3</v>
      </c>
      <c r="F283" s="23" t="str">
        <f t="shared" si="10"/>
        <v>IUDFL</v>
      </c>
      <c r="G283" s="44">
        <f>BY_Demands_Drivers!$F$73*$M$43</f>
        <v>1.91928437889142E-3</v>
      </c>
      <c r="H283" s="44">
        <f>BY_Demands_Drivers!$G$73*$M$43</f>
        <v>4.7438140338912074E-3</v>
      </c>
      <c r="I283" s="44">
        <f>BY_Demands_Drivers!$H$73*$M$43</f>
        <v>4.0159103988144727E-2</v>
      </c>
      <c r="J283" s="44">
        <f>BY_Demands_Drivers!$I$73*$M$43</f>
        <v>1.3321522315392503E-2</v>
      </c>
    </row>
    <row r="284" spans="3:10">
      <c r="C284" s="206"/>
      <c r="G284" s="26"/>
      <c r="H284" s="26"/>
      <c r="I284" s="26"/>
      <c r="J284" s="26"/>
    </row>
    <row r="285" spans="3:10">
      <c r="C285" s="206"/>
      <c r="G285" s="26"/>
      <c r="H285" s="26"/>
      <c r="I285" s="26"/>
      <c r="J285" s="26"/>
    </row>
    <row r="286" spans="3:10">
      <c r="C286" s="206"/>
      <c r="G286" s="26"/>
      <c r="H286" s="26"/>
      <c r="I286" s="26"/>
      <c r="J286" s="26"/>
    </row>
    <row r="287" spans="3:10">
      <c r="C287" s="206"/>
      <c r="G287" s="26"/>
      <c r="H287" s="26"/>
      <c r="I287" s="26"/>
      <c r="J287" s="26"/>
    </row>
    <row r="288" spans="3:10">
      <c r="C288" s="206"/>
      <c r="G288" s="26"/>
      <c r="H288" s="26"/>
      <c r="I288" s="26"/>
      <c r="J288" s="26"/>
    </row>
    <row r="289" spans="3:10">
      <c r="C289" s="206"/>
      <c r="G289" s="26"/>
      <c r="H289" s="26"/>
      <c r="I289" s="26"/>
      <c r="J289" s="26"/>
    </row>
    <row r="290" spans="3:10">
      <c r="C290" s="206"/>
      <c r="G290" s="26"/>
      <c r="H290" s="26"/>
      <c r="I290" s="26"/>
      <c r="J290" s="26"/>
    </row>
    <row r="291" spans="3:10">
      <c r="C291" s="206"/>
      <c r="G291" s="26"/>
      <c r="H291" s="26"/>
      <c r="I291" s="26"/>
      <c r="J291" s="26"/>
    </row>
    <row r="292" spans="3:10">
      <c r="C292" s="206"/>
      <c r="G292" s="43"/>
      <c r="H292" s="43"/>
      <c r="I292" s="43"/>
      <c r="J292" s="43"/>
    </row>
    <row r="293" spans="3:10">
      <c r="C293" s="206"/>
      <c r="G293" s="43"/>
      <c r="H293" s="43"/>
      <c r="I293" s="43"/>
      <c r="J293" s="43"/>
    </row>
    <row r="294" spans="3:10">
      <c r="C294" s="206"/>
      <c r="G294" s="43"/>
      <c r="H294" s="43"/>
      <c r="I294" s="43"/>
      <c r="J294" s="43"/>
    </row>
    <row r="295" spans="3:10">
      <c r="C295" s="206"/>
      <c r="G295" s="43"/>
      <c r="H295" s="43"/>
      <c r="I295" s="43"/>
      <c r="J295" s="43"/>
    </row>
    <row r="296" spans="3:10">
      <c r="C296" s="206"/>
      <c r="G296" s="43"/>
      <c r="H296" s="43"/>
      <c r="I296" s="43"/>
      <c r="J296" s="43"/>
    </row>
    <row r="297" spans="3:10">
      <c r="C297" s="206"/>
      <c r="G297" s="26"/>
      <c r="H297" s="26"/>
      <c r="I297" s="26"/>
      <c r="J297" s="26"/>
    </row>
    <row r="298" spans="3:10">
      <c r="C298" s="206"/>
      <c r="G298" s="26"/>
      <c r="H298" s="26"/>
      <c r="I298" s="26"/>
      <c r="J298" s="26"/>
    </row>
    <row r="299" spans="3:10">
      <c r="C299" s="206"/>
      <c r="G299" s="26"/>
      <c r="H299" s="26"/>
      <c r="I299" s="26"/>
      <c r="J299" s="26"/>
    </row>
    <row r="300" spans="3:10">
      <c r="C300" s="206"/>
      <c r="G300" s="26"/>
      <c r="H300" s="26"/>
      <c r="I300" s="26"/>
      <c r="J300" s="26"/>
    </row>
    <row r="301" spans="3:10">
      <c r="C301" s="206"/>
      <c r="G301" s="26"/>
      <c r="H301" s="26"/>
      <c r="I301" s="26"/>
      <c r="J301" s="26"/>
    </row>
    <row r="302" spans="3:10">
      <c r="C302" s="206"/>
      <c r="G302" s="26"/>
      <c r="H302" s="26"/>
      <c r="I302" s="26"/>
      <c r="J302" s="26"/>
    </row>
    <row r="303" spans="3:10">
      <c r="C303" s="206"/>
      <c r="G303" s="26"/>
      <c r="H303" s="26"/>
      <c r="I303" s="26"/>
      <c r="J303" s="26"/>
    </row>
    <row r="304" spans="3:10">
      <c r="C304" s="206"/>
      <c r="G304" s="26"/>
      <c r="H304" s="26"/>
      <c r="I304" s="26"/>
      <c r="J304" s="26"/>
    </row>
    <row r="305" spans="3:10">
      <c r="C305" s="206"/>
      <c r="G305" s="26"/>
      <c r="H305" s="26"/>
      <c r="I305" s="26"/>
      <c r="J305" s="26"/>
    </row>
    <row r="306" spans="3:10">
      <c r="C306" s="206"/>
      <c r="G306" s="26"/>
      <c r="H306" s="26"/>
      <c r="I306" s="26"/>
      <c r="J306" s="26"/>
    </row>
    <row r="307" spans="3:10">
      <c r="C307" s="206"/>
      <c r="G307" s="26"/>
      <c r="H307" s="26"/>
      <c r="I307" s="26"/>
      <c r="J307" s="26"/>
    </row>
    <row r="308" spans="3:10">
      <c r="C308" s="206"/>
      <c r="G308" s="26"/>
      <c r="H308" s="26"/>
      <c r="I308" s="26"/>
      <c r="J308" s="26"/>
    </row>
    <row r="309" spans="3:10">
      <c r="C309" s="206"/>
      <c r="G309" s="26"/>
      <c r="H309" s="26"/>
      <c r="I309" s="26"/>
      <c r="J309" s="26"/>
    </row>
    <row r="310" spans="3:10">
      <c r="C310" s="206"/>
      <c r="G310" s="26"/>
      <c r="H310" s="26"/>
      <c r="I310" s="26"/>
      <c r="J310" s="26"/>
    </row>
    <row r="311" spans="3:10">
      <c r="C311" s="206"/>
      <c r="G311" s="26"/>
      <c r="H311" s="26"/>
      <c r="I311" s="26"/>
      <c r="J311" s="26"/>
    </row>
    <row r="312" spans="3:10">
      <c r="C312" s="206"/>
      <c r="G312" s="26"/>
      <c r="H312" s="26"/>
      <c r="I312" s="26"/>
      <c r="J312" s="26"/>
    </row>
    <row r="313" spans="3:10">
      <c r="C313" s="206"/>
      <c r="G313" s="26"/>
      <c r="H313" s="26"/>
      <c r="I313" s="26"/>
      <c r="J313" s="26"/>
    </row>
    <row r="314" spans="3:10">
      <c r="C314" s="206"/>
      <c r="G314" s="26"/>
      <c r="H314" s="26"/>
      <c r="I314" s="26"/>
      <c r="J314" s="26"/>
    </row>
    <row r="315" spans="3:10">
      <c r="C315" s="206"/>
      <c r="G315" s="26"/>
      <c r="H315" s="26"/>
      <c r="I315" s="26"/>
      <c r="J315" s="26"/>
    </row>
    <row r="316" spans="3:10">
      <c r="C316" s="206"/>
      <c r="G316" s="26"/>
      <c r="H316" s="26"/>
      <c r="I316" s="26"/>
      <c r="J316" s="26"/>
    </row>
    <row r="317" spans="3:10">
      <c r="C317" s="206"/>
      <c r="G317" s="26"/>
      <c r="H317" s="26"/>
      <c r="I317" s="26"/>
      <c r="J317" s="26"/>
    </row>
    <row r="318" spans="3:10">
      <c r="C318" s="206"/>
      <c r="G318" s="26"/>
      <c r="H318" s="26"/>
      <c r="I318" s="26"/>
      <c r="J318" s="26"/>
    </row>
    <row r="319" spans="3:10">
      <c r="C319" s="206"/>
      <c r="G319" s="26"/>
      <c r="H319" s="26"/>
      <c r="I319" s="26"/>
      <c r="J319" s="26"/>
    </row>
    <row r="320" spans="3:10">
      <c r="C320" s="206"/>
      <c r="G320" s="26"/>
      <c r="H320" s="26"/>
      <c r="I320" s="26"/>
      <c r="J320" s="26"/>
    </row>
    <row r="321" spans="3:10">
      <c r="C321" s="206"/>
      <c r="G321" s="26"/>
      <c r="H321" s="26"/>
      <c r="I321" s="26"/>
      <c r="J321" s="26"/>
    </row>
    <row r="322" spans="3:10">
      <c r="C322" s="206"/>
      <c r="G322" s="26"/>
      <c r="H322" s="26"/>
      <c r="I322" s="26"/>
      <c r="J322" s="26"/>
    </row>
    <row r="323" spans="3:10">
      <c r="C323" s="206"/>
      <c r="D323" s="24"/>
      <c r="E323" s="24"/>
      <c r="G323" s="43"/>
      <c r="H323" s="43"/>
      <c r="I323" s="43"/>
      <c r="J323" s="43"/>
    </row>
    <row r="324" spans="3:10">
      <c r="C324" s="24"/>
      <c r="D324" s="24"/>
      <c r="E324" s="24"/>
      <c r="F324" s="24"/>
      <c r="G324" s="24"/>
      <c r="H324" s="24"/>
      <c r="I324" s="24"/>
      <c r="J324" s="24"/>
    </row>
    <row r="325" spans="3:10">
      <c r="C325" s="24"/>
      <c r="D325" s="24"/>
      <c r="E325" s="24"/>
      <c r="F325" s="24"/>
      <c r="G325" s="24"/>
      <c r="H325" s="24"/>
      <c r="I325" s="24"/>
      <c r="J325" s="24"/>
    </row>
    <row r="326" spans="3:10">
      <c r="C326" s="24"/>
      <c r="D326" s="24"/>
      <c r="E326" s="24"/>
      <c r="F326" s="24"/>
      <c r="G326" s="24"/>
      <c r="H326" s="24"/>
      <c r="I326" s="24"/>
      <c r="J326" s="24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C2:M326"/>
  <sheetViews>
    <sheetView topLeftCell="A3" zoomScale="70" zoomScaleNormal="70" workbookViewId="0">
      <selection activeCell="O21" sqref="O21"/>
    </sheetView>
  </sheetViews>
  <sheetFormatPr defaultRowHeight="14.4"/>
  <cols>
    <col min="1" max="1" width="4.5546875" customWidth="1"/>
    <col min="3" max="3" width="11.44140625" bestFit="1" customWidth="1"/>
    <col min="4" max="4" width="9" customWidth="1"/>
    <col min="5" max="5" width="9.44140625" bestFit="1" customWidth="1"/>
    <col min="6" max="6" width="8.44140625" bestFit="1" customWidth="1"/>
  </cols>
  <sheetData>
    <row r="2" spans="3:13">
      <c r="C2" s="1" t="s">
        <v>64</v>
      </c>
      <c r="E2" s="2"/>
    </row>
    <row r="3" spans="3:13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</row>
    <row r="4" spans="3:13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t="str">
        <f>BY_Demands_Drivers!$J$74</f>
        <v>INDMT</v>
      </c>
      <c r="G4" s="26">
        <f>BY_Demands_Drivers!$F$74*$M$4</f>
        <v>2.7439183862495664E-2</v>
      </c>
      <c r="H4" s="26">
        <f>BY_Demands_Drivers!$G$74*$M$4</f>
        <v>6.7820270365881119E-2</v>
      </c>
      <c r="I4" s="26">
        <f>BY_Demands_Drivers!$H$74*$M$4</f>
        <v>0.57413744945929468</v>
      </c>
      <c r="J4" s="26">
        <f>BY_Demands_Drivers!$I$74*$M$4</f>
        <v>0.19045207899390312</v>
      </c>
      <c r="L4" s="18">
        <f>BY_Demands_Drivers!V4</f>
        <v>2011</v>
      </c>
      <c r="M4" s="184">
        <f>(1-$M$8)/5*4+$M$8</f>
        <v>0.99119867089708114</v>
      </c>
    </row>
    <row r="5" spans="3:13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t="str">
        <f>$F$4</f>
        <v>INDMT</v>
      </c>
      <c r="G5" s="26">
        <f>BY_Demands_Drivers!$F$74*$M$5</f>
        <v>2.7195538169074027E-2</v>
      </c>
      <c r="H5" s="26">
        <f>BY_Demands_Drivers!$G$74*$M$5</f>
        <v>6.7218061609084848E-2</v>
      </c>
      <c r="I5" s="26">
        <f>BY_Demands_Drivers!$H$74*$M$5</f>
        <v>0.56903940726919744</v>
      </c>
      <c r="J5" s="26">
        <f>BY_Demands_Drivers!$I$74*$M$5</f>
        <v>0.18876096350436825</v>
      </c>
      <c r="L5" s="18">
        <f>BY_Demands_Drivers!W4</f>
        <v>2012</v>
      </c>
      <c r="M5" s="184">
        <f>(1-$M$8)/5*3+$M$8</f>
        <v>0.98239734179416227</v>
      </c>
    </row>
    <row r="6" spans="3:13" ht="15.75" customHeight="1">
      <c r="C6" s="206" t="str">
        <f t="shared" si="0"/>
        <v>Demand</v>
      </c>
      <c r="D6">
        <f>$L$6</f>
        <v>2013</v>
      </c>
      <c r="E6" t="s">
        <v>3</v>
      </c>
      <c r="F6" t="str">
        <f t="shared" ref="F6:F43" si="1">$F$4</f>
        <v>INDMT</v>
      </c>
      <c r="G6" s="26">
        <f>BY_Demands_Drivers!$F$74*$M$6</f>
        <v>2.6951892475652387E-2</v>
      </c>
      <c r="H6" s="26">
        <f>BY_Demands_Drivers!$G$74*$M$6</f>
        <v>6.6615852852288562E-2</v>
      </c>
      <c r="I6" s="26">
        <f>BY_Demands_Drivers!$H$74*$M$6</f>
        <v>0.56394136507910009</v>
      </c>
      <c r="J6" s="26">
        <f>BY_Demands_Drivers!$I$74*$M$6</f>
        <v>0.18706984801483334</v>
      </c>
      <c r="L6" s="18">
        <f>BY_Demands_Drivers!X4</f>
        <v>2013</v>
      </c>
      <c r="M6" s="184">
        <f>(1-$M$8)/5*2+$M$8</f>
        <v>0.9735960126912433</v>
      </c>
    </row>
    <row r="7" spans="3:13" ht="15.75" customHeight="1">
      <c r="C7" s="206" t="str">
        <f t="shared" si="0"/>
        <v>Demand</v>
      </c>
      <c r="D7">
        <f>$L$7</f>
        <v>2014</v>
      </c>
      <c r="E7" t="s">
        <v>3</v>
      </c>
      <c r="F7" t="str">
        <f t="shared" si="1"/>
        <v>INDMT</v>
      </c>
      <c r="G7" s="26">
        <f>BY_Demands_Drivers!$F$74*$M$7</f>
        <v>2.6708246782230747E-2</v>
      </c>
      <c r="H7" s="26">
        <f>BY_Demands_Drivers!$G$74*$M$7</f>
        <v>6.6013644095492277E-2</v>
      </c>
      <c r="I7" s="26">
        <f>BY_Demands_Drivers!$H$74*$M$7</f>
        <v>0.55884332288900274</v>
      </c>
      <c r="J7" s="26">
        <f>BY_Demands_Drivers!$I$74*$M$7</f>
        <v>0.18537873252529846</v>
      </c>
      <c r="L7" s="18">
        <f>BY_Demands_Drivers!Y4</f>
        <v>2014</v>
      </c>
      <c r="M7" s="184">
        <f>(1-$M$8)/5*1+$M$8</f>
        <v>0.96479468358832443</v>
      </c>
    </row>
    <row r="8" spans="3:13" ht="15.75" customHeight="1">
      <c r="C8" s="206" t="str">
        <f t="shared" si="0"/>
        <v>Demand</v>
      </c>
      <c r="D8">
        <f>$L$8</f>
        <v>2015</v>
      </c>
      <c r="E8" t="s">
        <v>3</v>
      </c>
      <c r="F8" t="str">
        <f t="shared" si="1"/>
        <v>INDMT</v>
      </c>
      <c r="G8" s="26">
        <f>BY_Demands_Drivers!$F$74*$M$8</f>
        <v>2.646460108880911E-2</v>
      </c>
      <c r="H8" s="26">
        <f>BY_Demands_Drivers!$G$74*$M$8</f>
        <v>6.5411435338696006E-2</v>
      </c>
      <c r="I8" s="26">
        <f>BY_Demands_Drivers!$H$74*$M$8</f>
        <v>0.55374528069890538</v>
      </c>
      <c r="J8" s="26">
        <f>BY_Demands_Drivers!$I$74*$M$8</f>
        <v>0.18368761703576356</v>
      </c>
      <c r="L8" s="18">
        <f>BY_Demands_Drivers!Z4</f>
        <v>2015</v>
      </c>
      <c r="M8" s="26">
        <f>BY_Demands_Drivers!Z15</f>
        <v>0.95599335448540557</v>
      </c>
    </row>
    <row r="9" spans="3:13" ht="15.75" customHeight="1">
      <c r="C9" s="206" t="str">
        <f t="shared" si="0"/>
        <v>Demand</v>
      </c>
      <c r="D9">
        <f>$L$9</f>
        <v>2016</v>
      </c>
      <c r="E9" t="s">
        <v>3</v>
      </c>
      <c r="F9" t="str">
        <f t="shared" si="1"/>
        <v>INDMT</v>
      </c>
      <c r="G9" s="26">
        <f>BY_Demands_Drivers!$F$74*$M$9</f>
        <v>2.6220955395387473E-2</v>
      </c>
      <c r="H9" s="26">
        <f>BY_Demands_Drivers!$G$74*$M$9</f>
        <v>6.480922658189972E-2</v>
      </c>
      <c r="I9" s="26">
        <f>BY_Demands_Drivers!$H$74*$M$9</f>
        <v>0.54864723850880814</v>
      </c>
      <c r="J9" s="26">
        <f>BY_Demands_Drivers!$I$74*$M$9</f>
        <v>0.18199650154622868</v>
      </c>
      <c r="L9" s="18">
        <f>BY_Demands_Drivers!AA4</f>
        <v>2016</v>
      </c>
      <c r="M9" s="26">
        <f>BY_Demands_Drivers!AA15</f>
        <v>0.9471920253824867</v>
      </c>
    </row>
    <row r="10" spans="3:13" ht="15.75" customHeight="1">
      <c r="C10" s="206" t="str">
        <f t="shared" si="0"/>
        <v>Demand</v>
      </c>
      <c r="D10">
        <f>$L$10</f>
        <v>2017</v>
      </c>
      <c r="E10" t="s">
        <v>3</v>
      </c>
      <c r="F10" t="str">
        <f t="shared" si="1"/>
        <v>INDMT</v>
      </c>
      <c r="G10" s="26">
        <f>BY_Demands_Drivers!$F$74*$M$10</f>
        <v>2.6220955395387473E-2</v>
      </c>
      <c r="H10" s="26">
        <f>BY_Demands_Drivers!$G$74*$M$10</f>
        <v>6.480922658189972E-2</v>
      </c>
      <c r="I10" s="26">
        <f>BY_Demands_Drivers!$H$74*$M$10</f>
        <v>0.54864723850880814</v>
      </c>
      <c r="J10" s="26">
        <f>BY_Demands_Drivers!$I$74*$M$10</f>
        <v>0.18199650154622868</v>
      </c>
      <c r="L10" s="18">
        <f>BY_Demands_Drivers!AB4</f>
        <v>2017</v>
      </c>
      <c r="M10" s="26">
        <f>BY_Demands_Drivers!AB15</f>
        <v>0.9471920253824867</v>
      </c>
    </row>
    <row r="11" spans="3:13" ht="15.75" customHeight="1">
      <c r="C11" s="206" t="str">
        <f t="shared" si="0"/>
        <v>Demand</v>
      </c>
      <c r="D11">
        <f>$L$11</f>
        <v>2018</v>
      </c>
      <c r="E11" t="s">
        <v>3</v>
      </c>
      <c r="F11" t="str">
        <f t="shared" si="1"/>
        <v>INDMT</v>
      </c>
      <c r="G11" s="26">
        <f>BY_Demands_Drivers!$F$74*$M$11</f>
        <v>2.6220955395387473E-2</v>
      </c>
      <c r="H11" s="26">
        <f>BY_Demands_Drivers!$G$74*$M$11</f>
        <v>6.480922658189972E-2</v>
      </c>
      <c r="I11" s="26">
        <f>BY_Demands_Drivers!$H$74*$M$11</f>
        <v>0.54864723850880814</v>
      </c>
      <c r="J11" s="26">
        <f>BY_Demands_Drivers!$I$74*$M$11</f>
        <v>0.18199650154622868</v>
      </c>
      <c r="L11" s="18">
        <f>BY_Demands_Drivers!AC4</f>
        <v>2018</v>
      </c>
      <c r="M11" s="26">
        <f>BY_Demands_Drivers!AC15</f>
        <v>0.9471920253824867</v>
      </c>
    </row>
    <row r="12" spans="3:13" ht="15.75" customHeight="1">
      <c r="C12" s="206" t="str">
        <f t="shared" si="0"/>
        <v>Demand</v>
      </c>
      <c r="D12">
        <f>$L$12</f>
        <v>2019</v>
      </c>
      <c r="E12" t="s">
        <v>3</v>
      </c>
      <c r="F12" t="str">
        <f t="shared" si="1"/>
        <v>INDMT</v>
      </c>
      <c r="G12" s="43">
        <f>BY_Demands_Drivers!$F$74*$M$12</f>
        <v>2.6220955395387473E-2</v>
      </c>
      <c r="H12" s="43">
        <f>BY_Demands_Drivers!$G$74*$M$12</f>
        <v>6.480922658189972E-2</v>
      </c>
      <c r="I12" s="43">
        <f>BY_Demands_Drivers!$H$74*$M$12</f>
        <v>0.54864723850880814</v>
      </c>
      <c r="J12" s="43">
        <f>BY_Demands_Drivers!$I$74*$M$12</f>
        <v>0.18199650154622868</v>
      </c>
      <c r="L12" s="18">
        <f>BY_Demands_Drivers!AD4</f>
        <v>2019</v>
      </c>
      <c r="M12" s="26">
        <f>BY_Demands_Drivers!AD15</f>
        <v>0.9471920253824867</v>
      </c>
    </row>
    <row r="13" spans="3:13" ht="15.75" customHeight="1">
      <c r="C13" s="206" t="str">
        <f t="shared" si="0"/>
        <v>Demand</v>
      </c>
      <c r="D13">
        <f>$L$13</f>
        <v>2020</v>
      </c>
      <c r="E13" t="s">
        <v>3</v>
      </c>
      <c r="F13" t="str">
        <f t="shared" si="1"/>
        <v>INDMT</v>
      </c>
      <c r="G13" s="43">
        <f>BY_Demands_Drivers!$F$74*$M$13</f>
        <v>2.6220955395387473E-2</v>
      </c>
      <c r="H13" s="43">
        <f>BY_Demands_Drivers!$G$74*$M$13</f>
        <v>6.480922658189972E-2</v>
      </c>
      <c r="I13" s="43">
        <f>BY_Demands_Drivers!$H$74*$M$13</f>
        <v>0.54864723850880814</v>
      </c>
      <c r="J13" s="43">
        <f>BY_Demands_Drivers!$I$74*$M$13</f>
        <v>0.18199650154622868</v>
      </c>
      <c r="L13" s="18">
        <f>BY_Demands_Drivers!AE4</f>
        <v>2020</v>
      </c>
      <c r="M13" s="26">
        <f>BY_Demands_Drivers!AE15</f>
        <v>0.9471920253824867</v>
      </c>
    </row>
    <row r="14" spans="3:13" ht="15.75" customHeight="1">
      <c r="C14" s="206" t="str">
        <f t="shared" si="0"/>
        <v>Demand</v>
      </c>
      <c r="D14">
        <f>$L$14</f>
        <v>2021</v>
      </c>
      <c r="E14" t="s">
        <v>3</v>
      </c>
      <c r="F14" t="str">
        <f t="shared" si="1"/>
        <v>INDMT</v>
      </c>
      <c r="G14" s="43">
        <f>BY_Demands_Drivers!$F$74*$M$14</f>
        <v>2.6220955395387473E-2</v>
      </c>
      <c r="H14" s="43">
        <f>BY_Demands_Drivers!$G$74*$M$14</f>
        <v>6.480922658189972E-2</v>
      </c>
      <c r="I14" s="43">
        <f>BY_Demands_Drivers!$H$74*$M$14</f>
        <v>0.54864723850880814</v>
      </c>
      <c r="J14" s="43">
        <f>BY_Demands_Drivers!$I$74*$M$14</f>
        <v>0.18199650154622868</v>
      </c>
      <c r="L14" s="18">
        <f>BY_Demands_Drivers!AF4</f>
        <v>2021</v>
      </c>
      <c r="M14" s="26">
        <f>BY_Demands_Drivers!AF15</f>
        <v>0.9471920253824867</v>
      </c>
    </row>
    <row r="15" spans="3:13" ht="15.75" customHeight="1">
      <c r="C15" s="206" t="str">
        <f t="shared" si="0"/>
        <v>Demand</v>
      </c>
      <c r="D15">
        <f>$L$15</f>
        <v>2022</v>
      </c>
      <c r="E15" t="s">
        <v>3</v>
      </c>
      <c r="F15" t="str">
        <f t="shared" si="1"/>
        <v>INDMT</v>
      </c>
      <c r="G15" s="43">
        <f>BY_Demands_Drivers!$F$74*$M$15</f>
        <v>2.6220955395387473E-2</v>
      </c>
      <c r="H15" s="43">
        <f>BY_Demands_Drivers!$G$74*$M$15</f>
        <v>6.480922658189972E-2</v>
      </c>
      <c r="I15" s="43">
        <f>BY_Demands_Drivers!$H$74*$M$15</f>
        <v>0.54864723850880814</v>
      </c>
      <c r="J15" s="43">
        <f>BY_Demands_Drivers!$I$74*$M$15</f>
        <v>0.18199650154622868</v>
      </c>
      <c r="L15" s="18">
        <f>BY_Demands_Drivers!AG4</f>
        <v>2022</v>
      </c>
      <c r="M15" s="26">
        <f>BY_Demands_Drivers!AG15</f>
        <v>0.9471920253824867</v>
      </c>
    </row>
    <row r="16" spans="3:13" ht="15.75" customHeight="1">
      <c r="C16" s="206" t="str">
        <f t="shared" si="0"/>
        <v>Demand</v>
      </c>
      <c r="D16">
        <f>$L$16</f>
        <v>2023</v>
      </c>
      <c r="E16" t="s">
        <v>3</v>
      </c>
      <c r="F16" t="str">
        <f t="shared" si="1"/>
        <v>INDMT</v>
      </c>
      <c r="G16" s="43">
        <f>BY_Demands_Drivers!$F$74*$M$16</f>
        <v>2.6220955395387473E-2</v>
      </c>
      <c r="H16" s="43">
        <f>BY_Demands_Drivers!$G$74*$M$16</f>
        <v>6.480922658189972E-2</v>
      </c>
      <c r="I16" s="43">
        <f>BY_Demands_Drivers!$H$74*$M$16</f>
        <v>0.54864723850880814</v>
      </c>
      <c r="J16" s="43">
        <f>BY_Demands_Drivers!$I$74*$M$16</f>
        <v>0.18199650154622868</v>
      </c>
      <c r="L16" s="18">
        <f>BY_Demands_Drivers!AH4</f>
        <v>2023</v>
      </c>
      <c r="M16" s="26">
        <f>BY_Demands_Drivers!AH15</f>
        <v>0.9471920253824867</v>
      </c>
    </row>
    <row r="17" spans="3:13" ht="15.75" customHeight="1">
      <c r="C17" s="206" t="str">
        <f t="shared" si="0"/>
        <v>Demand</v>
      </c>
      <c r="D17">
        <f>$L$17</f>
        <v>2024</v>
      </c>
      <c r="E17" t="s">
        <v>3</v>
      </c>
      <c r="F17" t="str">
        <f t="shared" si="1"/>
        <v>INDMT</v>
      </c>
      <c r="G17" s="26">
        <f>BY_Demands_Drivers!$F$74*$M$17</f>
        <v>2.6220955395387473E-2</v>
      </c>
      <c r="H17" s="26">
        <f>BY_Demands_Drivers!$G$74*$M$17</f>
        <v>6.480922658189972E-2</v>
      </c>
      <c r="I17" s="26">
        <f>BY_Demands_Drivers!$H$74*$M$17</f>
        <v>0.54864723850880814</v>
      </c>
      <c r="J17" s="26">
        <f>BY_Demands_Drivers!$I$74*$M$17</f>
        <v>0.18199650154622868</v>
      </c>
      <c r="L17" s="18">
        <f>BY_Demands_Drivers!AI4</f>
        <v>2024</v>
      </c>
      <c r="M17" s="26">
        <f>BY_Demands_Drivers!AI15</f>
        <v>0.9471920253824867</v>
      </c>
    </row>
    <row r="18" spans="3:13" ht="15.75" customHeight="1">
      <c r="C18" s="206" t="str">
        <f t="shared" si="0"/>
        <v>Demand</v>
      </c>
      <c r="D18">
        <f>$L$18</f>
        <v>2025</v>
      </c>
      <c r="E18" t="s">
        <v>3</v>
      </c>
      <c r="F18" t="str">
        <f t="shared" si="1"/>
        <v>INDMT</v>
      </c>
      <c r="G18" s="26">
        <f>BY_Demands_Drivers!$F$74*$M$18</f>
        <v>2.6220955395387473E-2</v>
      </c>
      <c r="H18" s="26">
        <f>BY_Demands_Drivers!$G$74*$M$18</f>
        <v>6.480922658189972E-2</v>
      </c>
      <c r="I18" s="26">
        <f>BY_Demands_Drivers!$H$74*$M$18</f>
        <v>0.54864723850880814</v>
      </c>
      <c r="J18" s="26">
        <f>BY_Demands_Drivers!$I$74*$M$18</f>
        <v>0.18199650154622868</v>
      </c>
      <c r="L18" s="18">
        <f>BY_Demands_Drivers!AJ4</f>
        <v>2025</v>
      </c>
      <c r="M18" s="26">
        <f>BY_Demands_Drivers!AJ15</f>
        <v>0.9471920253824867</v>
      </c>
    </row>
    <row r="19" spans="3:13" ht="15.75" customHeight="1">
      <c r="C19" s="206" t="str">
        <f t="shared" si="0"/>
        <v>Demand</v>
      </c>
      <c r="D19">
        <f>$L$19</f>
        <v>2026</v>
      </c>
      <c r="E19" t="s">
        <v>3</v>
      </c>
      <c r="F19" t="str">
        <f t="shared" si="1"/>
        <v>INDMT</v>
      </c>
      <c r="G19" s="26">
        <f>BY_Demands_Drivers!$F$74*$M$19</f>
        <v>2.6106951241494484E-2</v>
      </c>
      <c r="H19" s="26">
        <f>BY_Demands_Drivers!$G$74*$M$19</f>
        <v>6.4527447335891469E-2</v>
      </c>
      <c r="I19" s="26">
        <f>BY_Demands_Drivers!$H$74*$M$19</f>
        <v>0.54626181573268284</v>
      </c>
      <c r="J19" s="26">
        <f>BY_Demands_Drivers!$I$74*$M$19</f>
        <v>0.18120521240907117</v>
      </c>
      <c r="L19" s="18">
        <f>BY_Demands_Drivers!AK4</f>
        <v>2026</v>
      </c>
      <c r="M19" s="26">
        <f>BY_Demands_Drivers!AK15</f>
        <v>0.94307379918517154</v>
      </c>
    </row>
    <row r="20" spans="3:13" ht="15.75" customHeight="1">
      <c r="C20" s="206" t="str">
        <f t="shared" si="0"/>
        <v>Demand</v>
      </c>
      <c r="D20">
        <f>$L$20</f>
        <v>2027</v>
      </c>
      <c r="E20" t="s">
        <v>3</v>
      </c>
      <c r="F20" t="str">
        <f t="shared" si="1"/>
        <v>INDMT</v>
      </c>
      <c r="G20" s="26">
        <f>BY_Demands_Drivers!$F$74*$M$20</f>
        <v>2.5992947087601494E-2</v>
      </c>
      <c r="H20" s="26">
        <f>BY_Demands_Drivers!$G$74*$M$20</f>
        <v>6.4245668089883204E-2</v>
      </c>
      <c r="I20" s="26">
        <f>BY_Demands_Drivers!$H$74*$M$20</f>
        <v>0.54387639295655754</v>
      </c>
      <c r="J20" s="26">
        <f>BY_Demands_Drivers!$I$74*$M$20</f>
        <v>0.18041392327191366</v>
      </c>
      <c r="L20" s="18">
        <f>BY_Demands_Drivers!AL4</f>
        <v>2027</v>
      </c>
      <c r="M20" s="26">
        <f>BY_Demands_Drivers!AL15</f>
        <v>0.93895557298785637</v>
      </c>
    </row>
    <row r="21" spans="3:13" ht="15.75" customHeight="1">
      <c r="C21" s="206" t="str">
        <f t="shared" si="0"/>
        <v>Demand</v>
      </c>
      <c r="D21">
        <f>$L$21</f>
        <v>2028</v>
      </c>
      <c r="E21" t="s">
        <v>3</v>
      </c>
      <c r="F21" t="str">
        <f t="shared" si="1"/>
        <v>INDMT</v>
      </c>
      <c r="G21" s="26">
        <f>BY_Demands_Drivers!$F$74*$M$21</f>
        <v>2.5878942933708512E-2</v>
      </c>
      <c r="H21" s="26">
        <f>BY_Demands_Drivers!$G$74*$M$21</f>
        <v>6.3963888843874953E-2</v>
      </c>
      <c r="I21" s="26">
        <f>BY_Demands_Drivers!$H$74*$M$21</f>
        <v>0.54149097018043246</v>
      </c>
      <c r="J21" s="26">
        <f>BY_Demands_Drivers!$I$74*$M$21</f>
        <v>0.17962263413475618</v>
      </c>
      <c r="L21" s="18">
        <f>BY_Demands_Drivers!AM4</f>
        <v>2028</v>
      </c>
      <c r="M21" s="26">
        <f>BY_Demands_Drivers!AM15</f>
        <v>0.93483734679054142</v>
      </c>
    </row>
    <row r="22" spans="3:13" ht="15.75" customHeight="1">
      <c r="C22" s="206" t="str">
        <f t="shared" si="0"/>
        <v>Demand</v>
      </c>
      <c r="D22">
        <f>$L$22</f>
        <v>2029</v>
      </c>
      <c r="E22" t="s">
        <v>3</v>
      </c>
      <c r="F22" t="str">
        <f t="shared" si="1"/>
        <v>INDMT</v>
      </c>
      <c r="G22" s="26">
        <f>BY_Demands_Drivers!$F$74*$M$22</f>
        <v>2.5764938779815519E-2</v>
      </c>
      <c r="H22" s="26">
        <f>BY_Demands_Drivers!$G$74*$M$22</f>
        <v>6.3682109597866687E-2</v>
      </c>
      <c r="I22" s="26">
        <f>BY_Demands_Drivers!$H$74*$M$22</f>
        <v>0.53910554740430716</v>
      </c>
      <c r="J22" s="26">
        <f>BY_Demands_Drivers!$I$74*$M$22</f>
        <v>0.17883134499759865</v>
      </c>
      <c r="L22" s="18">
        <f>BY_Demands_Drivers!AN4</f>
        <v>2029</v>
      </c>
      <c r="M22" s="26">
        <f>BY_Demands_Drivers!AN15</f>
        <v>0.93071912059322615</v>
      </c>
    </row>
    <row r="23" spans="3:13" ht="15.75" customHeight="1">
      <c r="C23" s="206" t="str">
        <f t="shared" si="0"/>
        <v>Demand</v>
      </c>
      <c r="D23">
        <f>$L$23</f>
        <v>2030</v>
      </c>
      <c r="E23" t="s">
        <v>3</v>
      </c>
      <c r="F23" t="str">
        <f t="shared" si="1"/>
        <v>INDMT</v>
      </c>
      <c r="G23" s="26">
        <f>BY_Demands_Drivers!$F$74*$M$23</f>
        <v>2.5650934625922533E-2</v>
      </c>
      <c r="H23" s="26">
        <f>BY_Demands_Drivers!$G$74*$M$23</f>
        <v>6.3400330351858436E-2</v>
      </c>
      <c r="I23" s="26">
        <f>BY_Demands_Drivers!$H$74*$M$23</f>
        <v>0.53672012462818197</v>
      </c>
      <c r="J23" s="26">
        <f>BY_Demands_Drivers!$I$74*$M$23</f>
        <v>0.17804005586044114</v>
      </c>
      <c r="L23" s="18">
        <f>BY_Demands_Drivers!AO4</f>
        <v>2030</v>
      </c>
      <c r="M23" s="26">
        <f>BY_Demands_Drivers!AO15</f>
        <v>0.92660089439591109</v>
      </c>
    </row>
    <row r="24" spans="3:13" ht="15.75" customHeight="1">
      <c r="C24" s="206" t="str">
        <f t="shared" si="0"/>
        <v>Demand</v>
      </c>
      <c r="D24">
        <f>$L$24</f>
        <v>2031</v>
      </c>
      <c r="E24" t="s">
        <v>3</v>
      </c>
      <c r="F24" t="str">
        <f t="shared" si="1"/>
        <v>INDMT</v>
      </c>
      <c r="G24" s="26">
        <f>BY_Demands_Drivers!$F$74*$M$24</f>
        <v>2.5650934625922533E-2</v>
      </c>
      <c r="H24" s="26">
        <f>BY_Demands_Drivers!$G$74*$M$24</f>
        <v>6.3400330351858436E-2</v>
      </c>
      <c r="I24" s="26">
        <f>BY_Demands_Drivers!$H$74*$M$24</f>
        <v>0.53672012462818197</v>
      </c>
      <c r="J24" s="26">
        <f>BY_Demands_Drivers!$I$74*$M$24</f>
        <v>0.17804005586044114</v>
      </c>
      <c r="L24" s="18">
        <f>BY_Demands_Drivers!AP4</f>
        <v>2031</v>
      </c>
      <c r="M24" s="26">
        <f>BY_Demands_Drivers!AP15</f>
        <v>0.92660089439591109</v>
      </c>
    </row>
    <row r="25" spans="3:13" ht="15.75" customHeight="1">
      <c r="C25" s="206" t="str">
        <f t="shared" si="0"/>
        <v>Demand</v>
      </c>
      <c r="D25">
        <f>$L$25</f>
        <v>2032</v>
      </c>
      <c r="E25" t="s">
        <v>3</v>
      </c>
      <c r="F25" t="str">
        <f t="shared" si="1"/>
        <v>INDMT</v>
      </c>
      <c r="G25" s="26">
        <f>BY_Demands_Drivers!$F$74*$M$25</f>
        <v>2.5650934625922533E-2</v>
      </c>
      <c r="H25" s="26">
        <f>BY_Demands_Drivers!$G$74*$M$25</f>
        <v>6.3400330351858436E-2</v>
      </c>
      <c r="I25" s="26">
        <f>BY_Demands_Drivers!$H$74*$M$25</f>
        <v>0.53672012462818197</v>
      </c>
      <c r="J25" s="26">
        <f>BY_Demands_Drivers!$I$74*$M$25</f>
        <v>0.17804005586044114</v>
      </c>
      <c r="L25" s="18">
        <f>BY_Demands_Drivers!AQ4</f>
        <v>2032</v>
      </c>
      <c r="M25" s="26">
        <f>BY_Demands_Drivers!AQ15</f>
        <v>0.92660089439591109</v>
      </c>
    </row>
    <row r="26" spans="3:13" ht="15.75" customHeight="1">
      <c r="C26" s="206" t="str">
        <f t="shared" si="0"/>
        <v>Demand</v>
      </c>
      <c r="D26">
        <f>$L$26</f>
        <v>2033</v>
      </c>
      <c r="E26" t="s">
        <v>3</v>
      </c>
      <c r="F26" t="str">
        <f t="shared" si="1"/>
        <v>INDMT</v>
      </c>
      <c r="G26" s="26">
        <f>BY_Demands_Drivers!$F$74*$M$26</f>
        <v>2.5650934625922533E-2</v>
      </c>
      <c r="H26" s="26">
        <f>BY_Demands_Drivers!$G$74*$M$26</f>
        <v>6.3400330351858436E-2</v>
      </c>
      <c r="I26" s="26">
        <f>BY_Demands_Drivers!$H$74*$M$26</f>
        <v>0.53672012462818197</v>
      </c>
      <c r="J26" s="26">
        <f>BY_Demands_Drivers!$I$74*$M$26</f>
        <v>0.17804005586044114</v>
      </c>
      <c r="L26" s="18">
        <f>BY_Demands_Drivers!AR4</f>
        <v>2033</v>
      </c>
      <c r="M26" s="26">
        <f>BY_Demands_Drivers!AR15</f>
        <v>0.92660089439591109</v>
      </c>
    </row>
    <row r="27" spans="3:13" ht="15.75" customHeight="1">
      <c r="C27" s="206" t="str">
        <f t="shared" si="0"/>
        <v>Demand</v>
      </c>
      <c r="D27">
        <f>$L$27</f>
        <v>2034</v>
      </c>
      <c r="E27" t="s">
        <v>3</v>
      </c>
      <c r="F27" t="str">
        <f t="shared" si="1"/>
        <v>INDMT</v>
      </c>
      <c r="G27" s="26">
        <f>BY_Demands_Drivers!$F$74*$M$27</f>
        <v>2.5650934625922533E-2</v>
      </c>
      <c r="H27" s="26">
        <f>BY_Demands_Drivers!$G$74*$M$27</f>
        <v>6.3400330351858436E-2</v>
      </c>
      <c r="I27" s="26">
        <f>BY_Demands_Drivers!$H$74*$M$27</f>
        <v>0.53672012462818197</v>
      </c>
      <c r="J27" s="26">
        <f>BY_Demands_Drivers!$I$74*$M$27</f>
        <v>0.17804005586044114</v>
      </c>
      <c r="L27" s="18">
        <f>BY_Demands_Drivers!AS4</f>
        <v>2034</v>
      </c>
      <c r="M27" s="26">
        <f>BY_Demands_Drivers!AS15</f>
        <v>0.92660089439591109</v>
      </c>
    </row>
    <row r="28" spans="3:13" ht="15.75" customHeight="1">
      <c r="C28" s="206" t="str">
        <f t="shared" si="0"/>
        <v>Demand</v>
      </c>
      <c r="D28">
        <f>$L$28</f>
        <v>2035</v>
      </c>
      <c r="E28" t="s">
        <v>3</v>
      </c>
      <c r="F28" t="str">
        <f t="shared" si="1"/>
        <v>INDMT</v>
      </c>
      <c r="G28" s="26">
        <f>BY_Demands_Drivers!$F$74*$M$28</f>
        <v>2.5650934625922533E-2</v>
      </c>
      <c r="H28" s="26">
        <f>BY_Demands_Drivers!$G$74*$M$28</f>
        <v>6.3400330351858436E-2</v>
      </c>
      <c r="I28" s="26">
        <f>BY_Demands_Drivers!$H$74*$M$28</f>
        <v>0.53672012462818197</v>
      </c>
      <c r="J28" s="26">
        <f>BY_Demands_Drivers!$I$74*$M$28</f>
        <v>0.17804005586044114</v>
      </c>
      <c r="L28" s="18">
        <f>BY_Demands_Drivers!AT4</f>
        <v>2035</v>
      </c>
      <c r="M28" s="26">
        <f>BY_Demands_Drivers!AT15</f>
        <v>0.92660089439591109</v>
      </c>
    </row>
    <row r="29" spans="3:13" ht="15.75" customHeight="1">
      <c r="C29" s="206" t="str">
        <f t="shared" si="0"/>
        <v>Demand</v>
      </c>
      <c r="D29">
        <f>$L$29</f>
        <v>2036</v>
      </c>
      <c r="E29" t="s">
        <v>3</v>
      </c>
      <c r="F29" t="str">
        <f t="shared" si="1"/>
        <v>INDMT</v>
      </c>
      <c r="G29" s="26">
        <f>BY_Demands_Drivers!$F$74*$M$29</f>
        <v>2.5650934625922533E-2</v>
      </c>
      <c r="H29" s="26">
        <f>BY_Demands_Drivers!$G$74*$M$29</f>
        <v>6.3400330351858436E-2</v>
      </c>
      <c r="I29" s="26">
        <f>BY_Demands_Drivers!$H$74*$M$29</f>
        <v>0.53672012462818197</v>
      </c>
      <c r="J29" s="26">
        <f>BY_Demands_Drivers!$I$74*$M$29</f>
        <v>0.17804005586044114</v>
      </c>
      <c r="L29" s="18">
        <f>BY_Demands_Drivers!AU4</f>
        <v>2036</v>
      </c>
      <c r="M29" s="26">
        <f>BY_Demands_Drivers!AU15</f>
        <v>0.92660089439591109</v>
      </c>
    </row>
    <row r="30" spans="3:13" ht="15.75" customHeight="1">
      <c r="C30" s="206" t="str">
        <f t="shared" si="0"/>
        <v>Demand</v>
      </c>
      <c r="D30">
        <f>$L$30</f>
        <v>2037</v>
      </c>
      <c r="E30" t="s">
        <v>3</v>
      </c>
      <c r="F30" t="str">
        <f t="shared" si="1"/>
        <v>INDMT</v>
      </c>
      <c r="G30" s="26">
        <f>BY_Demands_Drivers!$F$74*$M$30</f>
        <v>2.5650934625922533E-2</v>
      </c>
      <c r="H30" s="26">
        <f>BY_Demands_Drivers!$G$74*$M$30</f>
        <v>6.3400330351858436E-2</v>
      </c>
      <c r="I30" s="26">
        <f>BY_Demands_Drivers!$H$74*$M$30</f>
        <v>0.53672012462818197</v>
      </c>
      <c r="J30" s="26">
        <f>BY_Demands_Drivers!$I$74*$M$30</f>
        <v>0.17804005586044114</v>
      </c>
      <c r="L30" s="18">
        <f>BY_Demands_Drivers!AV4</f>
        <v>2037</v>
      </c>
      <c r="M30" s="26">
        <f>BY_Demands_Drivers!AV15</f>
        <v>0.92660089439591109</v>
      </c>
    </row>
    <row r="31" spans="3:13" ht="15.75" customHeight="1">
      <c r="C31" s="206" t="str">
        <f t="shared" si="0"/>
        <v>Demand</v>
      </c>
      <c r="D31">
        <f>$L$31</f>
        <v>2038</v>
      </c>
      <c r="E31" t="s">
        <v>3</v>
      </c>
      <c r="F31" t="str">
        <f t="shared" si="1"/>
        <v>INDMT</v>
      </c>
      <c r="G31" s="26">
        <f>BY_Demands_Drivers!$F$74*$M$31</f>
        <v>2.5650934625922533E-2</v>
      </c>
      <c r="H31" s="26">
        <f>BY_Demands_Drivers!$G$74*$M$31</f>
        <v>6.3400330351858436E-2</v>
      </c>
      <c r="I31" s="26">
        <f>BY_Demands_Drivers!$H$74*$M$31</f>
        <v>0.53672012462818197</v>
      </c>
      <c r="J31" s="26">
        <f>BY_Demands_Drivers!$I$74*$M$31</f>
        <v>0.17804005586044114</v>
      </c>
      <c r="L31" s="18">
        <f>BY_Demands_Drivers!AW4</f>
        <v>2038</v>
      </c>
      <c r="M31" s="26">
        <f>BY_Demands_Drivers!AW15</f>
        <v>0.92660089439591109</v>
      </c>
    </row>
    <row r="32" spans="3:13" ht="15.75" customHeight="1">
      <c r="C32" s="206" t="str">
        <f t="shared" si="0"/>
        <v>Demand</v>
      </c>
      <c r="D32">
        <f>$L$32</f>
        <v>2039</v>
      </c>
      <c r="E32" t="s">
        <v>3</v>
      </c>
      <c r="F32" t="str">
        <f t="shared" si="1"/>
        <v>INDMT</v>
      </c>
      <c r="G32" s="26">
        <f>BY_Demands_Drivers!$F$74*$M$32</f>
        <v>2.5650934625922533E-2</v>
      </c>
      <c r="H32" s="26">
        <f>BY_Demands_Drivers!$G$74*$M$32</f>
        <v>6.3400330351858436E-2</v>
      </c>
      <c r="I32" s="26">
        <f>BY_Demands_Drivers!$H$74*$M$32</f>
        <v>0.53672012462818197</v>
      </c>
      <c r="J32" s="26">
        <f>BY_Demands_Drivers!$I$74*$M$32</f>
        <v>0.17804005586044114</v>
      </c>
      <c r="L32" s="18">
        <f>BY_Demands_Drivers!AX4</f>
        <v>2039</v>
      </c>
      <c r="M32" s="26">
        <f>BY_Demands_Drivers!AX15</f>
        <v>0.92660089439591109</v>
      </c>
    </row>
    <row r="33" spans="3:13" ht="15.75" customHeight="1">
      <c r="C33" s="206" t="str">
        <f t="shared" si="0"/>
        <v>Demand</v>
      </c>
      <c r="D33">
        <f>$L$33</f>
        <v>2040</v>
      </c>
      <c r="E33" t="s">
        <v>3</v>
      </c>
      <c r="F33" t="str">
        <f t="shared" si="1"/>
        <v>INDMT</v>
      </c>
      <c r="G33" s="26">
        <f>BY_Demands_Drivers!$F$74*$M$33</f>
        <v>2.5650934625922533E-2</v>
      </c>
      <c r="H33" s="26">
        <f>BY_Demands_Drivers!$G$74*$M$33</f>
        <v>6.3400330351858436E-2</v>
      </c>
      <c r="I33" s="26">
        <f>BY_Demands_Drivers!$H$74*$M$33</f>
        <v>0.53672012462818197</v>
      </c>
      <c r="J33" s="26">
        <f>BY_Demands_Drivers!$I$74*$M$33</f>
        <v>0.17804005586044114</v>
      </c>
      <c r="L33" s="18">
        <f>BY_Demands_Drivers!AY4</f>
        <v>2040</v>
      </c>
      <c r="M33" s="26">
        <f>BY_Demands_Drivers!AY15</f>
        <v>0.92660089439591109</v>
      </c>
    </row>
    <row r="34" spans="3:13" ht="15.75" customHeight="1">
      <c r="C34" s="206" t="str">
        <f t="shared" si="0"/>
        <v>Demand</v>
      </c>
      <c r="D34">
        <f>$L$34</f>
        <v>2041</v>
      </c>
      <c r="E34" t="s">
        <v>3</v>
      </c>
      <c r="F34" t="str">
        <f t="shared" si="1"/>
        <v>INDMT</v>
      </c>
      <c r="G34" s="26">
        <f>BY_Demands_Drivers!$F$74*$M$34</f>
        <v>2.553693047202954E-2</v>
      </c>
      <c r="H34" s="26">
        <f>BY_Demands_Drivers!$G$74*$M$34</f>
        <v>6.3118551105850171E-2</v>
      </c>
      <c r="I34" s="26">
        <f>BY_Demands_Drivers!$H$74*$M$34</f>
        <v>0.53433470185205667</v>
      </c>
      <c r="J34" s="26">
        <f>BY_Demands_Drivers!$I$74*$M$34</f>
        <v>0.1772487667232836</v>
      </c>
      <c r="L34" s="18">
        <f>BY_Demands_Drivers!AZ4</f>
        <v>2041</v>
      </c>
      <c r="M34" s="26">
        <f>BY_Demands_Drivers!AZ15</f>
        <v>0.92248266819859581</v>
      </c>
    </row>
    <row r="35" spans="3:13" ht="15.75" customHeight="1">
      <c r="C35" s="206" t="str">
        <f t="shared" si="0"/>
        <v>Demand</v>
      </c>
      <c r="D35">
        <f>$L$35</f>
        <v>2042</v>
      </c>
      <c r="E35" t="s">
        <v>3</v>
      </c>
      <c r="F35" t="str">
        <f t="shared" si="1"/>
        <v>INDMT</v>
      </c>
      <c r="G35" s="26">
        <f>BY_Demands_Drivers!$F$74*$M$35</f>
        <v>2.5422926318136554E-2</v>
      </c>
      <c r="H35" s="26">
        <f>BY_Demands_Drivers!$G$74*$M$35</f>
        <v>6.2836771859841919E-2</v>
      </c>
      <c r="I35" s="26">
        <f>BY_Demands_Drivers!$H$74*$M$35</f>
        <v>0.53194927907593148</v>
      </c>
      <c r="J35" s="26">
        <f>BY_Demands_Drivers!$I$74*$M$35</f>
        <v>0.17645747758612609</v>
      </c>
      <c r="L35" s="18">
        <f>BY_Demands_Drivers!BA4</f>
        <v>2042</v>
      </c>
      <c r="M35" s="26">
        <f>BY_Demands_Drivers!BA15</f>
        <v>0.91836444200128076</v>
      </c>
    </row>
    <row r="36" spans="3:13">
      <c r="C36" s="206" t="str">
        <f t="shared" si="0"/>
        <v>Demand</v>
      </c>
      <c r="D36">
        <f>$L$36</f>
        <v>2043</v>
      </c>
      <c r="E36" t="s">
        <v>3</v>
      </c>
      <c r="F36" t="str">
        <f t="shared" si="1"/>
        <v>INDMT</v>
      </c>
      <c r="G36" s="26">
        <f>BY_Demands_Drivers!$F$74*$M$36</f>
        <v>2.5308922164243564E-2</v>
      </c>
      <c r="H36" s="26">
        <f>BY_Demands_Drivers!$G$74*$M$36</f>
        <v>6.2554992613833654E-2</v>
      </c>
      <c r="I36" s="26">
        <f>BY_Demands_Drivers!$H$74*$M$36</f>
        <v>0.52956385629980618</v>
      </c>
      <c r="J36" s="26">
        <f>BY_Demands_Drivers!$I$74*$M$36</f>
        <v>0.17566618844896859</v>
      </c>
      <c r="L36" s="18">
        <f>BY_Demands_Drivers!BB4</f>
        <v>2043</v>
      </c>
      <c r="M36" s="26">
        <f>BY_Demands_Drivers!BB15</f>
        <v>0.91424621580396559</v>
      </c>
    </row>
    <row r="37" spans="3:13">
      <c r="C37" s="206" t="str">
        <f t="shared" si="0"/>
        <v>Demand</v>
      </c>
      <c r="D37">
        <f>$L$37</f>
        <v>2044</v>
      </c>
      <c r="E37" t="s">
        <v>3</v>
      </c>
      <c r="F37" t="str">
        <f t="shared" si="1"/>
        <v>INDMT</v>
      </c>
      <c r="G37" s="26">
        <f>BY_Demands_Drivers!$F$74*$M$37</f>
        <v>2.5194918010350575E-2</v>
      </c>
      <c r="H37" s="26">
        <f>BY_Demands_Drivers!$G$74*$M$37</f>
        <v>6.2273213367825396E-2</v>
      </c>
      <c r="I37" s="26">
        <f>BY_Demands_Drivers!$H$74*$M$37</f>
        <v>0.52717843352368088</v>
      </c>
      <c r="J37" s="26">
        <f>BY_Demands_Drivers!$I$74*$M$37</f>
        <v>0.17487489931181108</v>
      </c>
      <c r="L37" s="18">
        <f>BY_Demands_Drivers!BC4</f>
        <v>2044</v>
      </c>
      <c r="M37" s="26">
        <f>BY_Demands_Drivers!BC15</f>
        <v>0.91012798960665042</v>
      </c>
    </row>
    <row r="38" spans="3:13">
      <c r="C38" s="206" t="str">
        <f t="shared" si="0"/>
        <v>Demand</v>
      </c>
      <c r="D38">
        <f>$L$38</f>
        <v>2045</v>
      </c>
      <c r="E38" t="s">
        <v>3</v>
      </c>
      <c r="F38" t="str">
        <f t="shared" si="1"/>
        <v>INDMT</v>
      </c>
      <c r="G38" s="26">
        <f>BY_Demands_Drivers!$F$74*$M$38</f>
        <v>2.5080913856457589E-2</v>
      </c>
      <c r="H38" s="26">
        <f>BY_Demands_Drivers!$G$74*$M$38</f>
        <v>6.1991434121817138E-2</v>
      </c>
      <c r="I38" s="26">
        <f>BY_Demands_Drivers!$H$74*$M$38</f>
        <v>0.52479301074755569</v>
      </c>
      <c r="J38" s="26">
        <f>BY_Demands_Drivers!$I$74*$M$38</f>
        <v>0.17408361017465354</v>
      </c>
      <c r="L38" s="18">
        <f>BY_Demands_Drivers!BD4</f>
        <v>2045</v>
      </c>
      <c r="M38" s="26">
        <f>BY_Demands_Drivers!BD15</f>
        <v>0.90600976340933526</v>
      </c>
    </row>
    <row r="39" spans="3:13">
      <c r="C39" s="206" t="str">
        <f t="shared" si="0"/>
        <v>Demand</v>
      </c>
      <c r="D39">
        <f>$L$39</f>
        <v>2046</v>
      </c>
      <c r="E39" t="s">
        <v>3</v>
      </c>
      <c r="F39" t="str">
        <f t="shared" si="1"/>
        <v>INDMT</v>
      </c>
      <c r="G39" s="26">
        <f>BY_Demands_Drivers!$F$74*$M$39</f>
        <v>2.5080913856457589E-2</v>
      </c>
      <c r="H39" s="26">
        <f>BY_Demands_Drivers!$G$74*$M$39</f>
        <v>6.1991434121817138E-2</v>
      </c>
      <c r="I39" s="26">
        <f>BY_Demands_Drivers!$H$74*$M$39</f>
        <v>0.52479301074755569</v>
      </c>
      <c r="J39" s="26">
        <f>BY_Demands_Drivers!$I$74*$M$39</f>
        <v>0.17408361017465354</v>
      </c>
      <c r="L39" s="18">
        <f>BY_Demands_Drivers!BE4</f>
        <v>2046</v>
      </c>
      <c r="M39" s="26">
        <f>BY_Demands_Drivers!BE15</f>
        <v>0.90600976340933526</v>
      </c>
    </row>
    <row r="40" spans="3:13">
      <c r="C40" s="206" t="str">
        <f t="shared" si="0"/>
        <v>Demand</v>
      </c>
      <c r="D40">
        <f>$L$40</f>
        <v>2047</v>
      </c>
      <c r="E40" t="s">
        <v>3</v>
      </c>
      <c r="F40" t="str">
        <f t="shared" si="1"/>
        <v>INDMT</v>
      </c>
      <c r="G40" s="26">
        <f>BY_Demands_Drivers!$F$74*$M$40</f>
        <v>2.5080913856457589E-2</v>
      </c>
      <c r="H40" s="26">
        <f>BY_Demands_Drivers!$G$74*$M$40</f>
        <v>6.1991434121817138E-2</v>
      </c>
      <c r="I40" s="26">
        <f>BY_Demands_Drivers!$H$74*$M$40</f>
        <v>0.52479301074755569</v>
      </c>
      <c r="J40" s="26">
        <f>BY_Demands_Drivers!$I$74*$M$40</f>
        <v>0.17408361017465354</v>
      </c>
      <c r="L40" s="18">
        <f>BY_Demands_Drivers!BF4</f>
        <v>2047</v>
      </c>
      <c r="M40" s="26">
        <f>BY_Demands_Drivers!BF15</f>
        <v>0.90600976340933526</v>
      </c>
    </row>
    <row r="41" spans="3:13">
      <c r="C41" s="206" t="str">
        <f t="shared" si="0"/>
        <v>Demand</v>
      </c>
      <c r="D41">
        <f>$L$41</f>
        <v>2048</v>
      </c>
      <c r="E41" t="s">
        <v>3</v>
      </c>
      <c r="F41" t="str">
        <f t="shared" si="1"/>
        <v>INDMT</v>
      </c>
      <c r="G41" s="26">
        <f>BY_Demands_Drivers!$F$74*$M$41</f>
        <v>2.5080913856457589E-2</v>
      </c>
      <c r="H41" s="26">
        <f>BY_Demands_Drivers!$G$74*$M$41</f>
        <v>6.1991434121817138E-2</v>
      </c>
      <c r="I41" s="26">
        <f>BY_Demands_Drivers!$H$74*$M$41</f>
        <v>0.52479301074755569</v>
      </c>
      <c r="J41" s="26">
        <f>BY_Demands_Drivers!$I$74*$M$41</f>
        <v>0.17408361017465354</v>
      </c>
      <c r="L41" s="18">
        <f>BY_Demands_Drivers!BG4</f>
        <v>2048</v>
      </c>
      <c r="M41" s="26">
        <f>BY_Demands_Drivers!BG15</f>
        <v>0.90600976340933526</v>
      </c>
    </row>
    <row r="42" spans="3:13">
      <c r="C42" s="206" t="str">
        <f t="shared" si="0"/>
        <v>Demand</v>
      </c>
      <c r="D42">
        <f>$L$42</f>
        <v>2049</v>
      </c>
      <c r="E42" t="s">
        <v>3</v>
      </c>
      <c r="F42" t="str">
        <f t="shared" si="1"/>
        <v>INDMT</v>
      </c>
      <c r="G42" s="26">
        <f>BY_Demands_Drivers!$F$74*$M$42</f>
        <v>2.5080913856457589E-2</v>
      </c>
      <c r="H42" s="26">
        <f>BY_Demands_Drivers!$G$74*$M$42</f>
        <v>6.1991434121817138E-2</v>
      </c>
      <c r="I42" s="26">
        <f>BY_Demands_Drivers!$H$74*$M$42</f>
        <v>0.52479301074755569</v>
      </c>
      <c r="J42" s="26">
        <f>BY_Demands_Drivers!$I$74*$M$42</f>
        <v>0.17408361017465354</v>
      </c>
      <c r="L42" s="18">
        <f>BY_Demands_Drivers!BH4</f>
        <v>2049</v>
      </c>
      <c r="M42" s="26">
        <f>BY_Demands_Drivers!BH15</f>
        <v>0.90600976340933526</v>
      </c>
    </row>
    <row r="43" spans="3:13">
      <c r="C43" s="206" t="str">
        <f t="shared" si="0"/>
        <v>Demand</v>
      </c>
      <c r="D43" s="23">
        <f>$L$43</f>
        <v>2050</v>
      </c>
      <c r="E43" s="23" t="s">
        <v>3</v>
      </c>
      <c r="F43" s="23" t="str">
        <f t="shared" si="1"/>
        <v>INDMT</v>
      </c>
      <c r="G43" s="44">
        <f>BY_Demands_Drivers!$F$74*$M$43</f>
        <v>2.5080913856457589E-2</v>
      </c>
      <c r="H43" s="44">
        <f>BY_Demands_Drivers!$G$74*$M$43</f>
        <v>6.1991434121817138E-2</v>
      </c>
      <c r="I43" s="44">
        <f>BY_Demands_Drivers!$H$74*$M$43</f>
        <v>0.52479301074755569</v>
      </c>
      <c r="J43" s="44">
        <f>BY_Demands_Drivers!$I$74*$M$43</f>
        <v>0.17408361017465354</v>
      </c>
      <c r="L43" s="18">
        <f>BY_Demands_Drivers!BI4</f>
        <v>2050</v>
      </c>
      <c r="M43" s="26">
        <f>BY_Demands_Drivers!BI15</f>
        <v>0.90600976340933526</v>
      </c>
    </row>
    <row r="44" spans="3:13">
      <c r="C44" s="206" t="str">
        <f t="shared" si="0"/>
        <v>\I:</v>
      </c>
      <c r="D44">
        <f>$L$4</f>
        <v>2011</v>
      </c>
      <c r="E44" t="s">
        <v>3</v>
      </c>
      <c r="F44" t="str">
        <f>BY_Demands_Drivers!$J$75</f>
        <v>INDHT</v>
      </c>
      <c r="G44" s="26">
        <f>BY_Demands_Drivers!$F$75*$M$4</f>
        <v>0</v>
      </c>
      <c r="H44" s="26">
        <f>BY_Demands_Drivers!$G$75*$M$4</f>
        <v>0</v>
      </c>
      <c r="I44" s="26">
        <f>BY_Demands_Drivers!$H$75*$M$4</f>
        <v>0</v>
      </c>
      <c r="J44" s="26">
        <f>BY_Demands_Drivers!$I$75*$M$4</f>
        <v>0</v>
      </c>
    </row>
    <row r="45" spans="3:13">
      <c r="C45" s="206" t="str">
        <f t="shared" si="0"/>
        <v>\I:</v>
      </c>
      <c r="D45">
        <f>$L$5</f>
        <v>2012</v>
      </c>
      <c r="E45" t="s">
        <v>3</v>
      </c>
      <c r="F45" t="str">
        <f>$F$44</f>
        <v>INDHT</v>
      </c>
      <c r="G45" s="26">
        <f>BY_Demands_Drivers!$F$75*$M$5</f>
        <v>0</v>
      </c>
      <c r="H45" s="26">
        <f>BY_Demands_Drivers!$G$75*$M$5</f>
        <v>0</v>
      </c>
      <c r="I45" s="26">
        <f>BY_Demands_Drivers!$H$75*$M$5</f>
        <v>0</v>
      </c>
      <c r="J45" s="26">
        <f>BY_Demands_Drivers!$I$75*$M$5</f>
        <v>0</v>
      </c>
    </row>
    <row r="46" spans="3:13">
      <c r="C46" s="206" t="str">
        <f t="shared" si="0"/>
        <v>\I:</v>
      </c>
      <c r="D46">
        <f>$L$6</f>
        <v>2013</v>
      </c>
      <c r="E46" t="s">
        <v>3</v>
      </c>
      <c r="F46" t="str">
        <f t="shared" ref="F46:F83" si="2">$F$44</f>
        <v>INDHT</v>
      </c>
      <c r="G46" s="26">
        <f>BY_Demands_Drivers!$F$75*$M$6</f>
        <v>0</v>
      </c>
      <c r="H46" s="26">
        <f>BY_Demands_Drivers!$G$75*$M$6</f>
        <v>0</v>
      </c>
      <c r="I46" s="26">
        <f>BY_Demands_Drivers!$H$75*$M$6</f>
        <v>0</v>
      </c>
      <c r="J46" s="26">
        <f>BY_Demands_Drivers!$I$75*$M$6</f>
        <v>0</v>
      </c>
    </row>
    <row r="47" spans="3:13">
      <c r="C47" s="206" t="str">
        <f t="shared" si="0"/>
        <v>\I:</v>
      </c>
      <c r="D47">
        <f>$L$7</f>
        <v>2014</v>
      </c>
      <c r="E47" t="s">
        <v>3</v>
      </c>
      <c r="F47" t="str">
        <f t="shared" si="2"/>
        <v>INDHT</v>
      </c>
      <c r="G47" s="26">
        <f>BY_Demands_Drivers!$F$75*$M$7</f>
        <v>0</v>
      </c>
      <c r="H47" s="26">
        <f>BY_Demands_Drivers!$G$75*$M$7</f>
        <v>0</v>
      </c>
      <c r="I47" s="26">
        <f>BY_Demands_Drivers!$H$75*$M$7</f>
        <v>0</v>
      </c>
      <c r="J47" s="26">
        <f>BY_Demands_Drivers!$I$75*$M$7</f>
        <v>0</v>
      </c>
    </row>
    <row r="48" spans="3:13">
      <c r="C48" s="206" t="str">
        <f t="shared" si="0"/>
        <v>\I:</v>
      </c>
      <c r="D48">
        <f>$L$8</f>
        <v>2015</v>
      </c>
      <c r="E48" t="s">
        <v>3</v>
      </c>
      <c r="F48" t="str">
        <f t="shared" si="2"/>
        <v>INDHT</v>
      </c>
      <c r="G48" s="26">
        <f>BY_Demands_Drivers!$F$75*$M$8</f>
        <v>0</v>
      </c>
      <c r="H48" s="26">
        <f>BY_Demands_Drivers!$G$75*$M$8</f>
        <v>0</v>
      </c>
      <c r="I48" s="26">
        <f>BY_Demands_Drivers!$H$75*$M$8</f>
        <v>0</v>
      </c>
      <c r="J48" s="26">
        <f>BY_Demands_Drivers!$I$75*$M$8</f>
        <v>0</v>
      </c>
    </row>
    <row r="49" spans="3:10">
      <c r="C49" s="206" t="str">
        <f t="shared" si="0"/>
        <v>\I:</v>
      </c>
      <c r="D49">
        <f>$L$9</f>
        <v>2016</v>
      </c>
      <c r="E49" t="s">
        <v>3</v>
      </c>
      <c r="F49" t="str">
        <f t="shared" si="2"/>
        <v>INDHT</v>
      </c>
      <c r="G49" s="26">
        <f>BY_Demands_Drivers!$F$75*$M$9</f>
        <v>0</v>
      </c>
      <c r="H49" s="26">
        <f>BY_Demands_Drivers!$G$75*$M$9</f>
        <v>0</v>
      </c>
      <c r="I49" s="26">
        <f>BY_Demands_Drivers!$H$75*$M$9</f>
        <v>0</v>
      </c>
      <c r="J49" s="26">
        <f>BY_Demands_Drivers!$I$75*$M$9</f>
        <v>0</v>
      </c>
    </row>
    <row r="50" spans="3:10">
      <c r="C50" s="206" t="str">
        <f t="shared" si="0"/>
        <v>\I:</v>
      </c>
      <c r="D50">
        <f>$L$10</f>
        <v>2017</v>
      </c>
      <c r="E50" t="s">
        <v>3</v>
      </c>
      <c r="F50" t="str">
        <f t="shared" si="2"/>
        <v>INDHT</v>
      </c>
      <c r="G50" s="26">
        <f>BY_Demands_Drivers!$F$75*$M$10</f>
        <v>0</v>
      </c>
      <c r="H50" s="26">
        <f>BY_Demands_Drivers!$G$75*$M$10</f>
        <v>0</v>
      </c>
      <c r="I50" s="26">
        <f>BY_Demands_Drivers!$H$75*$M$10</f>
        <v>0</v>
      </c>
      <c r="J50" s="26">
        <f>BY_Demands_Drivers!$I$75*$M$10</f>
        <v>0</v>
      </c>
    </row>
    <row r="51" spans="3:10">
      <c r="C51" s="206" t="str">
        <f t="shared" si="0"/>
        <v>\I:</v>
      </c>
      <c r="D51">
        <f>$L$11</f>
        <v>2018</v>
      </c>
      <c r="E51" t="s">
        <v>3</v>
      </c>
      <c r="F51" t="str">
        <f t="shared" si="2"/>
        <v>INDHT</v>
      </c>
      <c r="G51" s="26">
        <f>BY_Demands_Drivers!$F$75*$M$11</f>
        <v>0</v>
      </c>
      <c r="H51" s="26">
        <f>BY_Demands_Drivers!$G$75*$M$11</f>
        <v>0</v>
      </c>
      <c r="I51" s="26">
        <f>BY_Demands_Drivers!$H$75*$M$11</f>
        <v>0</v>
      </c>
      <c r="J51" s="26">
        <f>BY_Demands_Drivers!$I$75*$M$11</f>
        <v>0</v>
      </c>
    </row>
    <row r="52" spans="3:10">
      <c r="C52" s="206" t="str">
        <f t="shared" si="0"/>
        <v>\I:</v>
      </c>
      <c r="D52">
        <f>$L$12</f>
        <v>2019</v>
      </c>
      <c r="E52" t="s">
        <v>3</v>
      </c>
      <c r="F52" t="str">
        <f t="shared" si="2"/>
        <v>INDHT</v>
      </c>
      <c r="G52" s="43">
        <f>BY_Demands_Drivers!$F$75*$M$12</f>
        <v>0</v>
      </c>
      <c r="H52" s="43">
        <f>BY_Demands_Drivers!$G$75*$M$12</f>
        <v>0</v>
      </c>
      <c r="I52" s="43">
        <f>BY_Demands_Drivers!$H$75*$M$12</f>
        <v>0</v>
      </c>
      <c r="J52" s="43">
        <f>BY_Demands_Drivers!$I$75*$M$12</f>
        <v>0</v>
      </c>
    </row>
    <row r="53" spans="3:10">
      <c r="C53" s="206" t="str">
        <f t="shared" si="0"/>
        <v>\I:</v>
      </c>
      <c r="D53">
        <f>$L$13</f>
        <v>2020</v>
      </c>
      <c r="E53" t="s">
        <v>3</v>
      </c>
      <c r="F53" t="str">
        <f t="shared" si="2"/>
        <v>INDHT</v>
      </c>
      <c r="G53" s="43">
        <f>BY_Demands_Drivers!$F$75*$M$13</f>
        <v>0</v>
      </c>
      <c r="H53" s="43">
        <f>BY_Demands_Drivers!$G$75*$M$13</f>
        <v>0</v>
      </c>
      <c r="I53" s="43">
        <f>BY_Demands_Drivers!$H$75*$M$13</f>
        <v>0</v>
      </c>
      <c r="J53" s="43">
        <f>BY_Demands_Drivers!$I$75*$M$13</f>
        <v>0</v>
      </c>
    </row>
    <row r="54" spans="3:10">
      <c r="C54" s="206" t="str">
        <f t="shared" si="0"/>
        <v>\I:</v>
      </c>
      <c r="D54">
        <f>$L$14</f>
        <v>2021</v>
      </c>
      <c r="E54" t="s">
        <v>3</v>
      </c>
      <c r="F54" t="str">
        <f t="shared" si="2"/>
        <v>INDHT</v>
      </c>
      <c r="G54" s="43">
        <f>BY_Demands_Drivers!$F$75*$M$14</f>
        <v>0</v>
      </c>
      <c r="H54" s="43">
        <f>BY_Demands_Drivers!$G$75*$M$14</f>
        <v>0</v>
      </c>
      <c r="I54" s="43">
        <f>BY_Demands_Drivers!$H$75*$M$14</f>
        <v>0</v>
      </c>
      <c r="J54" s="43">
        <f>BY_Demands_Drivers!$I$75*$M$14</f>
        <v>0</v>
      </c>
    </row>
    <row r="55" spans="3:10">
      <c r="C55" s="206" t="str">
        <f t="shared" si="0"/>
        <v>\I:</v>
      </c>
      <c r="D55">
        <f>$L$15</f>
        <v>2022</v>
      </c>
      <c r="E55" t="s">
        <v>3</v>
      </c>
      <c r="F55" t="str">
        <f t="shared" si="2"/>
        <v>INDHT</v>
      </c>
      <c r="G55" s="43">
        <f>BY_Demands_Drivers!$F$75*$M$15</f>
        <v>0</v>
      </c>
      <c r="H55" s="43">
        <f>BY_Demands_Drivers!$G$75*$M$15</f>
        <v>0</v>
      </c>
      <c r="I55" s="43">
        <f>BY_Demands_Drivers!$H$75*$M$15</f>
        <v>0</v>
      </c>
      <c r="J55" s="43">
        <f>BY_Demands_Drivers!$I$75*$M$15</f>
        <v>0</v>
      </c>
    </row>
    <row r="56" spans="3:10">
      <c r="C56" s="206" t="str">
        <f t="shared" si="0"/>
        <v>\I:</v>
      </c>
      <c r="D56">
        <f>$L$16</f>
        <v>2023</v>
      </c>
      <c r="E56" t="s">
        <v>3</v>
      </c>
      <c r="F56" t="str">
        <f t="shared" si="2"/>
        <v>INDHT</v>
      </c>
      <c r="G56" s="43">
        <f>BY_Demands_Drivers!$F$75*$M$16</f>
        <v>0</v>
      </c>
      <c r="H56" s="43">
        <f>BY_Demands_Drivers!$G$75*$M$16</f>
        <v>0</v>
      </c>
      <c r="I56" s="43">
        <f>BY_Demands_Drivers!$H$75*$M$16</f>
        <v>0</v>
      </c>
      <c r="J56" s="43">
        <f>BY_Demands_Drivers!$I$75*$M$16</f>
        <v>0</v>
      </c>
    </row>
    <row r="57" spans="3:10">
      <c r="C57" s="206" t="str">
        <f t="shared" si="0"/>
        <v>\I:</v>
      </c>
      <c r="D57">
        <f>$L$17</f>
        <v>2024</v>
      </c>
      <c r="E57" t="s">
        <v>3</v>
      </c>
      <c r="F57" t="str">
        <f t="shared" si="2"/>
        <v>INDHT</v>
      </c>
      <c r="G57" s="26">
        <f>BY_Demands_Drivers!$F$75*$M$17</f>
        <v>0</v>
      </c>
      <c r="H57" s="26">
        <f>BY_Demands_Drivers!$G$75*$M$17</f>
        <v>0</v>
      </c>
      <c r="I57" s="26">
        <f>BY_Demands_Drivers!$H$75*$M$17</f>
        <v>0</v>
      </c>
      <c r="J57" s="26">
        <f>BY_Demands_Drivers!$I$75*$M$17</f>
        <v>0</v>
      </c>
    </row>
    <row r="58" spans="3:10">
      <c r="C58" s="206" t="str">
        <f t="shared" si="0"/>
        <v>\I:</v>
      </c>
      <c r="D58">
        <f>$L$18</f>
        <v>2025</v>
      </c>
      <c r="E58" t="s">
        <v>3</v>
      </c>
      <c r="F58" t="str">
        <f t="shared" si="2"/>
        <v>INDHT</v>
      </c>
      <c r="G58" s="26">
        <f>BY_Demands_Drivers!$F$75*$M$18</f>
        <v>0</v>
      </c>
      <c r="H58" s="26">
        <f>BY_Demands_Drivers!$G$75*$M$18</f>
        <v>0</v>
      </c>
      <c r="I58" s="26">
        <f>BY_Demands_Drivers!$H$75*$M$18</f>
        <v>0</v>
      </c>
      <c r="J58" s="26">
        <f>BY_Demands_Drivers!$I$75*$M$18</f>
        <v>0</v>
      </c>
    </row>
    <row r="59" spans="3:10">
      <c r="C59" s="206" t="str">
        <f t="shared" si="0"/>
        <v>\I:</v>
      </c>
      <c r="D59">
        <f>$L$19</f>
        <v>2026</v>
      </c>
      <c r="E59" t="s">
        <v>3</v>
      </c>
      <c r="F59" t="str">
        <f t="shared" si="2"/>
        <v>INDHT</v>
      </c>
      <c r="G59" s="26">
        <f>BY_Demands_Drivers!$F$75*$M$19</f>
        <v>0</v>
      </c>
      <c r="H59" s="26">
        <f>BY_Demands_Drivers!$G$75*$M$19</f>
        <v>0</v>
      </c>
      <c r="I59" s="26">
        <f>BY_Demands_Drivers!$H$75*$M$19</f>
        <v>0</v>
      </c>
      <c r="J59" s="26">
        <f>BY_Demands_Drivers!$I$75*$M$19</f>
        <v>0</v>
      </c>
    </row>
    <row r="60" spans="3:10">
      <c r="C60" s="206" t="str">
        <f t="shared" si="0"/>
        <v>\I:</v>
      </c>
      <c r="D60">
        <f>$L$20</f>
        <v>2027</v>
      </c>
      <c r="E60" t="s">
        <v>3</v>
      </c>
      <c r="F60" t="str">
        <f t="shared" si="2"/>
        <v>INDHT</v>
      </c>
      <c r="G60" s="26">
        <f>BY_Demands_Drivers!$F$75*$M$20</f>
        <v>0</v>
      </c>
      <c r="H60" s="26">
        <f>BY_Demands_Drivers!$G$75*$M$20</f>
        <v>0</v>
      </c>
      <c r="I60" s="26">
        <f>BY_Demands_Drivers!$H$75*$M$20</f>
        <v>0</v>
      </c>
      <c r="J60" s="26">
        <f>BY_Demands_Drivers!$I$75*$M$20</f>
        <v>0</v>
      </c>
    </row>
    <row r="61" spans="3:10">
      <c r="C61" s="206" t="str">
        <f t="shared" si="0"/>
        <v>\I:</v>
      </c>
      <c r="D61">
        <f>$L$21</f>
        <v>2028</v>
      </c>
      <c r="E61" t="s">
        <v>3</v>
      </c>
      <c r="F61" t="str">
        <f t="shared" si="2"/>
        <v>INDHT</v>
      </c>
      <c r="G61" s="26">
        <f>BY_Demands_Drivers!$F$75*$M$21</f>
        <v>0</v>
      </c>
      <c r="H61" s="26">
        <f>BY_Demands_Drivers!$G$75*$M$21</f>
        <v>0</v>
      </c>
      <c r="I61" s="26">
        <f>BY_Demands_Drivers!$H$75*$M$21</f>
        <v>0</v>
      </c>
      <c r="J61" s="26">
        <f>BY_Demands_Drivers!$I$75*$M$21</f>
        <v>0</v>
      </c>
    </row>
    <row r="62" spans="3:10">
      <c r="C62" s="206" t="str">
        <f t="shared" si="0"/>
        <v>\I:</v>
      </c>
      <c r="D62">
        <f>$L$22</f>
        <v>2029</v>
      </c>
      <c r="E62" t="s">
        <v>3</v>
      </c>
      <c r="F62" t="str">
        <f t="shared" si="2"/>
        <v>INDHT</v>
      </c>
      <c r="G62" s="26">
        <f>BY_Demands_Drivers!$F$75*$M$22</f>
        <v>0</v>
      </c>
      <c r="H62" s="26">
        <f>BY_Demands_Drivers!$G$75*$M$22</f>
        <v>0</v>
      </c>
      <c r="I62" s="26">
        <f>BY_Demands_Drivers!$H$75*$M$22</f>
        <v>0</v>
      </c>
      <c r="J62" s="26">
        <f>BY_Demands_Drivers!$I$75*$M$22</f>
        <v>0</v>
      </c>
    </row>
    <row r="63" spans="3:10">
      <c r="C63" s="206" t="str">
        <f t="shared" si="0"/>
        <v>\I:</v>
      </c>
      <c r="D63">
        <f>$L$23</f>
        <v>2030</v>
      </c>
      <c r="E63" t="s">
        <v>3</v>
      </c>
      <c r="F63" t="str">
        <f t="shared" si="2"/>
        <v>INDHT</v>
      </c>
      <c r="G63" s="26">
        <f>BY_Demands_Drivers!$F$75*$M$23</f>
        <v>0</v>
      </c>
      <c r="H63" s="26">
        <f>BY_Demands_Drivers!$G$75*$M$23</f>
        <v>0</v>
      </c>
      <c r="I63" s="26">
        <f>BY_Demands_Drivers!$H$75*$M$23</f>
        <v>0</v>
      </c>
      <c r="J63" s="26">
        <f>BY_Demands_Drivers!$I$75*$M$23</f>
        <v>0</v>
      </c>
    </row>
    <row r="64" spans="3:10">
      <c r="C64" s="206" t="str">
        <f t="shared" si="0"/>
        <v>\I:</v>
      </c>
      <c r="D64">
        <f>$L$24</f>
        <v>2031</v>
      </c>
      <c r="E64" t="s">
        <v>3</v>
      </c>
      <c r="F64" t="str">
        <f t="shared" si="2"/>
        <v>INDHT</v>
      </c>
      <c r="G64" s="26">
        <f>BY_Demands_Drivers!$F$75*$M$24</f>
        <v>0</v>
      </c>
      <c r="H64" s="26">
        <f>BY_Demands_Drivers!$G$75*$M$24</f>
        <v>0</v>
      </c>
      <c r="I64" s="26">
        <f>BY_Demands_Drivers!$H$75*$M$24</f>
        <v>0</v>
      </c>
      <c r="J64" s="26">
        <f>BY_Demands_Drivers!$I$75*$M$24</f>
        <v>0</v>
      </c>
    </row>
    <row r="65" spans="3:10">
      <c r="C65" s="206" t="str">
        <f t="shared" si="0"/>
        <v>\I:</v>
      </c>
      <c r="D65">
        <f>$L$25</f>
        <v>2032</v>
      </c>
      <c r="E65" t="s">
        <v>3</v>
      </c>
      <c r="F65" t="str">
        <f t="shared" si="2"/>
        <v>INDHT</v>
      </c>
      <c r="G65" s="26">
        <f>BY_Demands_Drivers!$F$75*$M$25</f>
        <v>0</v>
      </c>
      <c r="H65" s="26">
        <f>BY_Demands_Drivers!$G$75*$M$25</f>
        <v>0</v>
      </c>
      <c r="I65" s="26">
        <f>BY_Demands_Drivers!$H$75*$M$25</f>
        <v>0</v>
      </c>
      <c r="J65" s="26">
        <f>BY_Demands_Drivers!$I$75*$M$25</f>
        <v>0</v>
      </c>
    </row>
    <row r="66" spans="3:10">
      <c r="C66" s="206" t="str">
        <f t="shared" si="0"/>
        <v>\I:</v>
      </c>
      <c r="D66">
        <f>$L$26</f>
        <v>2033</v>
      </c>
      <c r="E66" t="s">
        <v>3</v>
      </c>
      <c r="F66" t="str">
        <f t="shared" si="2"/>
        <v>INDHT</v>
      </c>
      <c r="G66" s="26">
        <f>BY_Demands_Drivers!$F$75*$M$26</f>
        <v>0</v>
      </c>
      <c r="H66" s="26">
        <f>BY_Demands_Drivers!$G$75*$M$26</f>
        <v>0</v>
      </c>
      <c r="I66" s="26">
        <f>BY_Demands_Drivers!$H$75*$M$26</f>
        <v>0</v>
      </c>
      <c r="J66" s="26">
        <f>BY_Demands_Drivers!$I$75*$M$26</f>
        <v>0</v>
      </c>
    </row>
    <row r="67" spans="3:10">
      <c r="C67" s="206" t="str">
        <f t="shared" si="0"/>
        <v>\I:</v>
      </c>
      <c r="D67">
        <f>$L$27</f>
        <v>2034</v>
      </c>
      <c r="E67" t="s">
        <v>3</v>
      </c>
      <c r="F67" t="str">
        <f t="shared" si="2"/>
        <v>INDHT</v>
      </c>
      <c r="G67" s="26">
        <f>BY_Demands_Drivers!$F$75*$M$27</f>
        <v>0</v>
      </c>
      <c r="H67" s="26">
        <f>BY_Demands_Drivers!$G$75*$M$27</f>
        <v>0</v>
      </c>
      <c r="I67" s="26">
        <f>BY_Demands_Drivers!$H$75*$M$27</f>
        <v>0</v>
      </c>
      <c r="J67" s="26">
        <f>BY_Demands_Drivers!$I$75*$M$27</f>
        <v>0</v>
      </c>
    </row>
    <row r="68" spans="3:10">
      <c r="C68" s="206" t="str">
        <f t="shared" si="0"/>
        <v>\I:</v>
      </c>
      <c r="D68">
        <f>$L$28</f>
        <v>2035</v>
      </c>
      <c r="E68" t="s">
        <v>3</v>
      </c>
      <c r="F68" t="str">
        <f t="shared" si="2"/>
        <v>INDHT</v>
      </c>
      <c r="G68" s="26">
        <f>BY_Demands_Drivers!$F$75*$M$28</f>
        <v>0</v>
      </c>
      <c r="H68" s="26">
        <f>BY_Demands_Drivers!$G$75*$M$28</f>
        <v>0</v>
      </c>
      <c r="I68" s="26">
        <f>BY_Demands_Drivers!$H$75*$M$28</f>
        <v>0</v>
      </c>
      <c r="J68" s="26">
        <f>BY_Demands_Drivers!$I$75*$M$28</f>
        <v>0</v>
      </c>
    </row>
    <row r="69" spans="3:10">
      <c r="C69" s="206" t="str">
        <f t="shared" ref="C69:C132" si="3">IF(SUM(G69:J69)&gt;0,"Demand","\I:")</f>
        <v>\I:</v>
      </c>
      <c r="D69">
        <f>$L$29</f>
        <v>2036</v>
      </c>
      <c r="E69" t="s">
        <v>3</v>
      </c>
      <c r="F69" t="str">
        <f t="shared" si="2"/>
        <v>INDHT</v>
      </c>
      <c r="G69" s="26">
        <f>BY_Demands_Drivers!$F$75*$M$29</f>
        <v>0</v>
      </c>
      <c r="H69" s="26">
        <f>BY_Demands_Drivers!$G$75*$M$29</f>
        <v>0</v>
      </c>
      <c r="I69" s="26">
        <f>BY_Demands_Drivers!$H$75*$M$29</f>
        <v>0</v>
      </c>
      <c r="J69" s="26">
        <f>BY_Demands_Drivers!$I$75*$M$29</f>
        <v>0</v>
      </c>
    </row>
    <row r="70" spans="3:10">
      <c r="C70" s="206" t="str">
        <f t="shared" si="3"/>
        <v>\I:</v>
      </c>
      <c r="D70">
        <f>$L$30</f>
        <v>2037</v>
      </c>
      <c r="E70" t="s">
        <v>3</v>
      </c>
      <c r="F70" t="str">
        <f t="shared" si="2"/>
        <v>INDHT</v>
      </c>
      <c r="G70" s="26">
        <f>BY_Demands_Drivers!$F$75*$M$30</f>
        <v>0</v>
      </c>
      <c r="H70" s="26">
        <f>BY_Demands_Drivers!$G$75*$M$30</f>
        <v>0</v>
      </c>
      <c r="I70" s="26">
        <f>BY_Demands_Drivers!$H$75*$M$30</f>
        <v>0</v>
      </c>
      <c r="J70" s="26">
        <f>BY_Demands_Drivers!$I$75*$M$30</f>
        <v>0</v>
      </c>
    </row>
    <row r="71" spans="3:10">
      <c r="C71" s="206" t="str">
        <f t="shared" si="3"/>
        <v>\I:</v>
      </c>
      <c r="D71">
        <f>$L$31</f>
        <v>2038</v>
      </c>
      <c r="E71" t="s">
        <v>3</v>
      </c>
      <c r="F71" t="str">
        <f t="shared" si="2"/>
        <v>INDHT</v>
      </c>
      <c r="G71" s="26">
        <f>BY_Demands_Drivers!$F$75*$M$31</f>
        <v>0</v>
      </c>
      <c r="H71" s="26">
        <f>BY_Demands_Drivers!$G$75*$M$31</f>
        <v>0</v>
      </c>
      <c r="I71" s="26">
        <f>BY_Demands_Drivers!$H$75*$M$31</f>
        <v>0</v>
      </c>
      <c r="J71" s="26">
        <f>BY_Demands_Drivers!$I$75*$M$31</f>
        <v>0</v>
      </c>
    </row>
    <row r="72" spans="3:10">
      <c r="C72" s="206" t="str">
        <f t="shared" si="3"/>
        <v>\I:</v>
      </c>
      <c r="D72">
        <f>$L$32</f>
        <v>2039</v>
      </c>
      <c r="E72" t="s">
        <v>3</v>
      </c>
      <c r="F72" t="str">
        <f t="shared" si="2"/>
        <v>INDHT</v>
      </c>
      <c r="G72" s="26">
        <f>BY_Demands_Drivers!$F$75*$M$32</f>
        <v>0</v>
      </c>
      <c r="H72" s="26">
        <f>BY_Demands_Drivers!$G$75*$M$32</f>
        <v>0</v>
      </c>
      <c r="I72" s="26">
        <f>BY_Demands_Drivers!$H$75*$M$32</f>
        <v>0</v>
      </c>
      <c r="J72" s="26">
        <f>BY_Demands_Drivers!$I$75*$M$32</f>
        <v>0</v>
      </c>
    </row>
    <row r="73" spans="3:10">
      <c r="C73" s="206" t="str">
        <f t="shared" si="3"/>
        <v>\I:</v>
      </c>
      <c r="D73">
        <f>$L$33</f>
        <v>2040</v>
      </c>
      <c r="E73" t="s">
        <v>3</v>
      </c>
      <c r="F73" t="str">
        <f t="shared" si="2"/>
        <v>INDHT</v>
      </c>
      <c r="G73" s="26">
        <f>BY_Demands_Drivers!$F$75*$M$33</f>
        <v>0</v>
      </c>
      <c r="H73" s="26">
        <f>BY_Demands_Drivers!$G$75*$M$33</f>
        <v>0</v>
      </c>
      <c r="I73" s="26">
        <f>BY_Demands_Drivers!$H$75*$M$33</f>
        <v>0</v>
      </c>
      <c r="J73" s="26">
        <f>BY_Demands_Drivers!$I$75*$M$33</f>
        <v>0</v>
      </c>
    </row>
    <row r="74" spans="3:10">
      <c r="C74" s="206" t="str">
        <f t="shared" si="3"/>
        <v>\I:</v>
      </c>
      <c r="D74">
        <f>$L$34</f>
        <v>2041</v>
      </c>
      <c r="E74" t="s">
        <v>3</v>
      </c>
      <c r="F74" t="str">
        <f t="shared" si="2"/>
        <v>INDHT</v>
      </c>
      <c r="G74" s="26">
        <f>BY_Demands_Drivers!$F$75*$M$34</f>
        <v>0</v>
      </c>
      <c r="H74" s="26">
        <f>BY_Demands_Drivers!$G$75*$M$34</f>
        <v>0</v>
      </c>
      <c r="I74" s="26">
        <f>BY_Demands_Drivers!$H$75*$M$34</f>
        <v>0</v>
      </c>
      <c r="J74" s="26">
        <f>BY_Demands_Drivers!$I$75*$M$34</f>
        <v>0</v>
      </c>
    </row>
    <row r="75" spans="3:10">
      <c r="C75" s="206" t="str">
        <f t="shared" si="3"/>
        <v>\I:</v>
      </c>
      <c r="D75">
        <f>$L$35</f>
        <v>2042</v>
      </c>
      <c r="E75" t="s">
        <v>3</v>
      </c>
      <c r="F75" t="str">
        <f t="shared" si="2"/>
        <v>INDHT</v>
      </c>
      <c r="G75" s="26">
        <f>BY_Demands_Drivers!$F$75*$M$35</f>
        <v>0</v>
      </c>
      <c r="H75" s="26">
        <f>BY_Demands_Drivers!$G$75*$M$35</f>
        <v>0</v>
      </c>
      <c r="I75" s="26">
        <f>BY_Demands_Drivers!$H$75*$M$35</f>
        <v>0</v>
      </c>
      <c r="J75" s="26">
        <f>BY_Demands_Drivers!$I$75*$M$35</f>
        <v>0</v>
      </c>
    </row>
    <row r="76" spans="3:10">
      <c r="C76" s="206" t="str">
        <f t="shared" si="3"/>
        <v>\I:</v>
      </c>
      <c r="D76">
        <f>$L$36</f>
        <v>2043</v>
      </c>
      <c r="E76" t="s">
        <v>3</v>
      </c>
      <c r="F76" t="str">
        <f t="shared" si="2"/>
        <v>INDHT</v>
      </c>
      <c r="G76" s="26">
        <f>BY_Demands_Drivers!$F$75*$M$36</f>
        <v>0</v>
      </c>
      <c r="H76" s="26">
        <f>BY_Demands_Drivers!$G$75*$M$36</f>
        <v>0</v>
      </c>
      <c r="I76" s="26">
        <f>BY_Demands_Drivers!$H$75*$M$36</f>
        <v>0</v>
      </c>
      <c r="J76" s="26">
        <f>BY_Demands_Drivers!$I$75*$M$36</f>
        <v>0</v>
      </c>
    </row>
    <row r="77" spans="3:10">
      <c r="C77" s="206" t="str">
        <f t="shared" si="3"/>
        <v>\I:</v>
      </c>
      <c r="D77">
        <f>$L$37</f>
        <v>2044</v>
      </c>
      <c r="E77" t="s">
        <v>3</v>
      </c>
      <c r="F77" t="str">
        <f t="shared" si="2"/>
        <v>INDHT</v>
      </c>
      <c r="G77" s="26">
        <f>BY_Demands_Drivers!$F$75*$M$37</f>
        <v>0</v>
      </c>
      <c r="H77" s="26">
        <f>BY_Demands_Drivers!$G$75*$M$37</f>
        <v>0</v>
      </c>
      <c r="I77" s="26">
        <f>BY_Demands_Drivers!$H$75*$M$37</f>
        <v>0</v>
      </c>
      <c r="J77" s="26">
        <f>BY_Demands_Drivers!$I$75*$M$37</f>
        <v>0</v>
      </c>
    </row>
    <row r="78" spans="3:10">
      <c r="C78" s="206" t="str">
        <f t="shared" si="3"/>
        <v>\I:</v>
      </c>
      <c r="D78">
        <f>$L$38</f>
        <v>2045</v>
      </c>
      <c r="E78" t="s">
        <v>3</v>
      </c>
      <c r="F78" t="str">
        <f t="shared" si="2"/>
        <v>INDHT</v>
      </c>
      <c r="G78" s="26">
        <f>BY_Demands_Drivers!$F$75*$M$38</f>
        <v>0</v>
      </c>
      <c r="H78" s="26">
        <f>BY_Demands_Drivers!$G$75*$M$38</f>
        <v>0</v>
      </c>
      <c r="I78" s="26">
        <f>BY_Demands_Drivers!$H$75*$M$38</f>
        <v>0</v>
      </c>
      <c r="J78" s="26">
        <f>BY_Demands_Drivers!$I$75*$M$38</f>
        <v>0</v>
      </c>
    </row>
    <row r="79" spans="3:10">
      <c r="C79" s="206" t="str">
        <f t="shared" si="3"/>
        <v>\I:</v>
      </c>
      <c r="D79">
        <f>$L$39</f>
        <v>2046</v>
      </c>
      <c r="E79" t="s">
        <v>3</v>
      </c>
      <c r="F79" t="str">
        <f t="shared" si="2"/>
        <v>INDHT</v>
      </c>
      <c r="G79" s="26">
        <f>BY_Demands_Drivers!$F$75*$M$39</f>
        <v>0</v>
      </c>
      <c r="H79" s="26">
        <f>BY_Demands_Drivers!$G$75*$M$39</f>
        <v>0</v>
      </c>
      <c r="I79" s="26">
        <f>BY_Demands_Drivers!$H$75*$M$39</f>
        <v>0</v>
      </c>
      <c r="J79" s="26">
        <f>BY_Demands_Drivers!$I$75*$M$39</f>
        <v>0</v>
      </c>
    </row>
    <row r="80" spans="3:10">
      <c r="C80" s="206" t="str">
        <f t="shared" si="3"/>
        <v>\I:</v>
      </c>
      <c r="D80">
        <f>$L$40</f>
        <v>2047</v>
      </c>
      <c r="E80" t="s">
        <v>3</v>
      </c>
      <c r="F80" t="str">
        <f t="shared" si="2"/>
        <v>INDHT</v>
      </c>
      <c r="G80" s="26">
        <f>BY_Demands_Drivers!$F$75*$M$40</f>
        <v>0</v>
      </c>
      <c r="H80" s="26">
        <f>BY_Demands_Drivers!$G$75*$M$40</f>
        <v>0</v>
      </c>
      <c r="I80" s="26">
        <f>BY_Demands_Drivers!$H$75*$M$40</f>
        <v>0</v>
      </c>
      <c r="J80" s="26">
        <f>BY_Demands_Drivers!$I$75*$M$40</f>
        <v>0</v>
      </c>
    </row>
    <row r="81" spans="3:10">
      <c r="C81" s="206" t="str">
        <f t="shared" si="3"/>
        <v>\I:</v>
      </c>
      <c r="D81">
        <f>$L$41</f>
        <v>2048</v>
      </c>
      <c r="E81" t="s">
        <v>3</v>
      </c>
      <c r="F81" t="str">
        <f t="shared" si="2"/>
        <v>INDHT</v>
      </c>
      <c r="G81" s="26">
        <f>BY_Demands_Drivers!$F$75*$M$41</f>
        <v>0</v>
      </c>
      <c r="H81" s="26">
        <f>BY_Demands_Drivers!$G$75*$M$41</f>
        <v>0</v>
      </c>
      <c r="I81" s="26">
        <f>BY_Demands_Drivers!$H$75*$M$41</f>
        <v>0</v>
      </c>
      <c r="J81" s="26">
        <f>BY_Demands_Drivers!$I$75*$M$41</f>
        <v>0</v>
      </c>
    </row>
    <row r="82" spans="3:10">
      <c r="C82" s="206" t="str">
        <f t="shared" si="3"/>
        <v>\I:</v>
      </c>
      <c r="D82">
        <f>$L$42</f>
        <v>2049</v>
      </c>
      <c r="E82" t="s">
        <v>3</v>
      </c>
      <c r="F82" t="str">
        <f t="shared" si="2"/>
        <v>INDHT</v>
      </c>
      <c r="G82" s="26">
        <f>BY_Demands_Drivers!$F$75*$M$42</f>
        <v>0</v>
      </c>
      <c r="H82" s="26">
        <f>BY_Demands_Drivers!$G$75*$M$42</f>
        <v>0</v>
      </c>
      <c r="I82" s="26">
        <f>BY_Demands_Drivers!$H$75*$M$42</f>
        <v>0</v>
      </c>
      <c r="J82" s="26">
        <f>BY_Demands_Drivers!$I$75*$M$42</f>
        <v>0</v>
      </c>
    </row>
    <row r="83" spans="3:10">
      <c r="C83" s="206" t="str">
        <f t="shared" si="3"/>
        <v>\I:</v>
      </c>
      <c r="D83" s="23">
        <f>$L$43</f>
        <v>2050</v>
      </c>
      <c r="E83" s="23" t="s">
        <v>3</v>
      </c>
      <c r="F83" s="23" t="str">
        <f t="shared" si="2"/>
        <v>INDHT</v>
      </c>
      <c r="G83" s="44">
        <f>BY_Demands_Drivers!$F$75*$M$43</f>
        <v>0</v>
      </c>
      <c r="H83" s="44">
        <f>BY_Demands_Drivers!$G$75*$M$43</f>
        <v>0</v>
      </c>
      <c r="I83" s="44">
        <f>BY_Demands_Drivers!$H$75*$M$43</f>
        <v>0</v>
      </c>
      <c r="J83" s="44">
        <f>BY_Demands_Drivers!$I$75*$M$43</f>
        <v>0</v>
      </c>
    </row>
    <row r="84" spans="3:10">
      <c r="C84" s="206" t="str">
        <f t="shared" si="3"/>
        <v>Demand</v>
      </c>
      <c r="D84">
        <f>$L$4</f>
        <v>2011</v>
      </c>
      <c r="E84" t="s">
        <v>3</v>
      </c>
      <c r="F84" t="str">
        <f>BY_Demands_Drivers!$J$76</f>
        <v>INDRH</v>
      </c>
      <c r="G84" s="26">
        <f>BY_Demands_Drivers!$F$76*$M$4</f>
        <v>5.2225539755585328E-3</v>
      </c>
      <c r="H84" s="26">
        <f>BY_Demands_Drivers!$G$76*$M$4</f>
        <v>1.2908365802632583E-2</v>
      </c>
      <c r="I84" s="26">
        <f>BY_Demands_Drivers!$H$76*$M$4</f>
        <v>0.10927671297428909</v>
      </c>
      <c r="J84" s="26">
        <f>BY_Demands_Drivers!$I$76*$M$4</f>
        <v>3.6249119772928003E-2</v>
      </c>
    </row>
    <row r="85" spans="3:10">
      <c r="C85" s="206" t="str">
        <f t="shared" si="3"/>
        <v>Demand</v>
      </c>
      <c r="D85">
        <f>$L$5</f>
        <v>2012</v>
      </c>
      <c r="E85" t="s">
        <v>3</v>
      </c>
      <c r="F85" t="str">
        <f>$F$84</f>
        <v>INDRH</v>
      </c>
      <c r="G85" s="26">
        <f>BY_Demands_Drivers!$F$76*$M$5</f>
        <v>5.176180410251946E-3</v>
      </c>
      <c r="H85" s="26">
        <f>BY_Demands_Drivers!$G$76*$M$5</f>
        <v>1.2793746222375267E-2</v>
      </c>
      <c r="I85" s="26">
        <f>BY_Demands_Drivers!$H$76*$M$5</f>
        <v>0.10830639255073418</v>
      </c>
      <c r="J85" s="26">
        <f>BY_Demands_Drivers!$I$76*$M$5</f>
        <v>3.5927246426867197E-2</v>
      </c>
    </row>
    <row r="86" spans="3:10">
      <c r="C86" s="206" t="str">
        <f t="shared" si="3"/>
        <v>Demand</v>
      </c>
      <c r="D86">
        <f>$L$6</f>
        <v>2013</v>
      </c>
      <c r="E86" t="s">
        <v>3</v>
      </c>
      <c r="F86" t="str">
        <f t="shared" ref="F86:F123" si="4">$F$84</f>
        <v>INDRH</v>
      </c>
      <c r="G86" s="26">
        <f>BY_Demands_Drivers!$F$76*$M$6</f>
        <v>5.1298068449453582E-3</v>
      </c>
      <c r="H86" s="26">
        <f>BY_Demands_Drivers!$G$76*$M$6</f>
        <v>1.267912664211795E-2</v>
      </c>
      <c r="I86" s="26">
        <f>BY_Demands_Drivers!$H$76*$M$6</f>
        <v>0.10733607212717926</v>
      </c>
      <c r="J86" s="26">
        <f>BY_Demands_Drivers!$I$76*$M$6</f>
        <v>3.5605373080806392E-2</v>
      </c>
    </row>
    <row r="87" spans="3:10">
      <c r="C87" s="206" t="str">
        <f t="shared" si="3"/>
        <v>Demand</v>
      </c>
      <c r="D87">
        <f>$L$7</f>
        <v>2014</v>
      </c>
      <c r="E87" t="s">
        <v>3</v>
      </c>
      <c r="F87" t="str">
        <f t="shared" si="4"/>
        <v>INDRH</v>
      </c>
      <c r="G87" s="26">
        <f>BY_Demands_Drivers!$F$76*$M$7</f>
        <v>5.0834332796387714E-3</v>
      </c>
      <c r="H87" s="26">
        <f>BY_Demands_Drivers!$G$76*$M$7</f>
        <v>1.2564507061860634E-2</v>
      </c>
      <c r="I87" s="26">
        <f>BY_Demands_Drivers!$H$76*$M$7</f>
        <v>0.10636575170362433</v>
      </c>
      <c r="J87" s="26">
        <f>BY_Demands_Drivers!$I$76*$M$7</f>
        <v>3.5283499734745594E-2</v>
      </c>
    </row>
    <row r="88" spans="3:10">
      <c r="C88" s="206" t="str">
        <f t="shared" si="3"/>
        <v>Demand</v>
      </c>
      <c r="D88">
        <f>$L$8</f>
        <v>2015</v>
      </c>
      <c r="E88" t="s">
        <v>3</v>
      </c>
      <c r="F88" t="str">
        <f t="shared" si="4"/>
        <v>INDRH</v>
      </c>
      <c r="G88" s="26">
        <f>BY_Demands_Drivers!$F$76*$M$8</f>
        <v>5.0370597143321845E-3</v>
      </c>
      <c r="H88" s="26">
        <f>BY_Demands_Drivers!$G$76*$M$8</f>
        <v>1.2449887481603319E-2</v>
      </c>
      <c r="I88" s="26">
        <f>BY_Demands_Drivers!$H$76*$M$8</f>
        <v>0.10539543128006942</v>
      </c>
      <c r="J88" s="26">
        <f>BY_Demands_Drivers!$I$76*$M$8</f>
        <v>3.4961626388684788E-2</v>
      </c>
    </row>
    <row r="89" spans="3:10">
      <c r="C89" s="206" t="str">
        <f t="shared" si="3"/>
        <v>Demand</v>
      </c>
      <c r="D89">
        <f>$L$9</f>
        <v>2016</v>
      </c>
      <c r="E89" t="s">
        <v>3</v>
      </c>
      <c r="F89" t="str">
        <f t="shared" si="4"/>
        <v>INDRH</v>
      </c>
      <c r="G89" s="26">
        <f>BY_Demands_Drivers!$F$76*$M$9</f>
        <v>4.9906861490255977E-3</v>
      </c>
      <c r="H89" s="26">
        <f>BY_Demands_Drivers!$G$76*$M$9</f>
        <v>1.2335267901346003E-2</v>
      </c>
      <c r="I89" s="26">
        <f>BY_Demands_Drivers!$H$76*$M$9</f>
        <v>0.10442511085651451</v>
      </c>
      <c r="J89" s="26">
        <f>BY_Demands_Drivers!$I$76*$M$9</f>
        <v>3.463975304262399E-2</v>
      </c>
    </row>
    <row r="90" spans="3:10">
      <c r="C90" s="206" t="str">
        <f t="shared" si="3"/>
        <v>Demand</v>
      </c>
      <c r="D90">
        <f>$L$10</f>
        <v>2017</v>
      </c>
      <c r="E90" t="s">
        <v>3</v>
      </c>
      <c r="F90" t="str">
        <f t="shared" si="4"/>
        <v>INDRH</v>
      </c>
      <c r="G90" s="26">
        <f>BY_Demands_Drivers!$F$76*$M$10</f>
        <v>4.9906861490255977E-3</v>
      </c>
      <c r="H90" s="26">
        <f>BY_Demands_Drivers!$G$76*$M$10</f>
        <v>1.2335267901346003E-2</v>
      </c>
      <c r="I90" s="26">
        <f>BY_Demands_Drivers!$H$76*$M$10</f>
        <v>0.10442511085651451</v>
      </c>
      <c r="J90" s="26">
        <f>BY_Demands_Drivers!$I$76*$M$10</f>
        <v>3.463975304262399E-2</v>
      </c>
    </row>
    <row r="91" spans="3:10">
      <c r="C91" s="206" t="str">
        <f t="shared" si="3"/>
        <v>Demand</v>
      </c>
      <c r="D91">
        <f>$L$11</f>
        <v>2018</v>
      </c>
      <c r="E91" t="s">
        <v>3</v>
      </c>
      <c r="F91" t="str">
        <f t="shared" si="4"/>
        <v>INDRH</v>
      </c>
      <c r="G91" s="26">
        <f>BY_Demands_Drivers!$F$76*$M$11</f>
        <v>4.9906861490255977E-3</v>
      </c>
      <c r="H91" s="26">
        <f>BY_Demands_Drivers!$G$76*$M$11</f>
        <v>1.2335267901346003E-2</v>
      </c>
      <c r="I91" s="26">
        <f>BY_Demands_Drivers!$H$76*$M$11</f>
        <v>0.10442511085651451</v>
      </c>
      <c r="J91" s="26">
        <f>BY_Demands_Drivers!$I$76*$M$11</f>
        <v>3.463975304262399E-2</v>
      </c>
    </row>
    <row r="92" spans="3:10">
      <c r="C92" s="206" t="str">
        <f t="shared" si="3"/>
        <v>Demand</v>
      </c>
      <c r="D92">
        <f>$L$12</f>
        <v>2019</v>
      </c>
      <c r="E92" t="s">
        <v>3</v>
      </c>
      <c r="F92" t="str">
        <f t="shared" si="4"/>
        <v>INDRH</v>
      </c>
      <c r="G92" s="43">
        <f>BY_Demands_Drivers!$F$76*$M$12</f>
        <v>4.9906861490255977E-3</v>
      </c>
      <c r="H92" s="43">
        <f>BY_Demands_Drivers!$G$76*$M$12</f>
        <v>1.2335267901346003E-2</v>
      </c>
      <c r="I92" s="43">
        <f>BY_Demands_Drivers!$H$76*$M$12</f>
        <v>0.10442511085651451</v>
      </c>
      <c r="J92" s="43">
        <f>BY_Demands_Drivers!$I$76*$M$12</f>
        <v>3.463975304262399E-2</v>
      </c>
    </row>
    <row r="93" spans="3:10">
      <c r="C93" s="206" t="str">
        <f t="shared" si="3"/>
        <v>Demand</v>
      </c>
      <c r="D93">
        <f>$L$13</f>
        <v>2020</v>
      </c>
      <c r="E93" t="s">
        <v>3</v>
      </c>
      <c r="F93" t="str">
        <f t="shared" si="4"/>
        <v>INDRH</v>
      </c>
      <c r="G93" s="43">
        <f>BY_Demands_Drivers!$F$76*$M$13</f>
        <v>4.9906861490255977E-3</v>
      </c>
      <c r="H93" s="43">
        <f>BY_Demands_Drivers!$G$76*$M$13</f>
        <v>1.2335267901346003E-2</v>
      </c>
      <c r="I93" s="43">
        <f>BY_Demands_Drivers!$H$76*$M$13</f>
        <v>0.10442511085651451</v>
      </c>
      <c r="J93" s="43">
        <f>BY_Demands_Drivers!$I$76*$M$13</f>
        <v>3.463975304262399E-2</v>
      </c>
    </row>
    <row r="94" spans="3:10">
      <c r="C94" s="206" t="str">
        <f t="shared" si="3"/>
        <v>Demand</v>
      </c>
      <c r="D94">
        <f>$L$14</f>
        <v>2021</v>
      </c>
      <c r="E94" t="s">
        <v>3</v>
      </c>
      <c r="F94" t="str">
        <f t="shared" si="4"/>
        <v>INDRH</v>
      </c>
      <c r="G94" s="43">
        <f>BY_Demands_Drivers!$F$76*$M$14</f>
        <v>4.9906861490255977E-3</v>
      </c>
      <c r="H94" s="43">
        <f>BY_Demands_Drivers!$G$76*$M$14</f>
        <v>1.2335267901346003E-2</v>
      </c>
      <c r="I94" s="43">
        <f>BY_Demands_Drivers!$H$76*$M$14</f>
        <v>0.10442511085651451</v>
      </c>
      <c r="J94" s="43">
        <f>BY_Demands_Drivers!$I$76*$M$14</f>
        <v>3.463975304262399E-2</v>
      </c>
    </row>
    <row r="95" spans="3:10">
      <c r="C95" s="206" t="str">
        <f t="shared" si="3"/>
        <v>Demand</v>
      </c>
      <c r="D95">
        <f>$L$15</f>
        <v>2022</v>
      </c>
      <c r="E95" t="s">
        <v>3</v>
      </c>
      <c r="F95" t="str">
        <f t="shared" si="4"/>
        <v>INDRH</v>
      </c>
      <c r="G95" s="43">
        <f>BY_Demands_Drivers!$F$76*$M$15</f>
        <v>4.9906861490255977E-3</v>
      </c>
      <c r="H95" s="43">
        <f>BY_Demands_Drivers!$G$76*$M$15</f>
        <v>1.2335267901346003E-2</v>
      </c>
      <c r="I95" s="43">
        <f>BY_Demands_Drivers!$H$76*$M$15</f>
        <v>0.10442511085651451</v>
      </c>
      <c r="J95" s="43">
        <f>BY_Demands_Drivers!$I$76*$M$15</f>
        <v>3.463975304262399E-2</v>
      </c>
    </row>
    <row r="96" spans="3:10">
      <c r="C96" s="206" t="str">
        <f t="shared" si="3"/>
        <v>Demand</v>
      </c>
      <c r="D96">
        <f>$L$16</f>
        <v>2023</v>
      </c>
      <c r="E96" t="s">
        <v>3</v>
      </c>
      <c r="F96" t="str">
        <f t="shared" si="4"/>
        <v>INDRH</v>
      </c>
      <c r="G96" s="43">
        <f>BY_Demands_Drivers!$F$76*$M$16</f>
        <v>4.9906861490255977E-3</v>
      </c>
      <c r="H96" s="43">
        <f>BY_Demands_Drivers!$G$76*$M$16</f>
        <v>1.2335267901346003E-2</v>
      </c>
      <c r="I96" s="43">
        <f>BY_Demands_Drivers!$H$76*$M$16</f>
        <v>0.10442511085651451</v>
      </c>
      <c r="J96" s="43">
        <f>BY_Demands_Drivers!$I$76*$M$16</f>
        <v>3.463975304262399E-2</v>
      </c>
    </row>
    <row r="97" spans="3:10">
      <c r="C97" s="206" t="str">
        <f t="shared" si="3"/>
        <v>Demand</v>
      </c>
      <c r="D97">
        <f>$L$17</f>
        <v>2024</v>
      </c>
      <c r="E97" t="s">
        <v>3</v>
      </c>
      <c r="F97" t="str">
        <f t="shared" si="4"/>
        <v>INDRH</v>
      </c>
      <c r="G97" s="26">
        <f>BY_Demands_Drivers!$F$76*$M$17</f>
        <v>4.9906861490255977E-3</v>
      </c>
      <c r="H97" s="26">
        <f>BY_Demands_Drivers!$G$76*$M$17</f>
        <v>1.2335267901346003E-2</v>
      </c>
      <c r="I97" s="26">
        <f>BY_Demands_Drivers!$H$76*$M$17</f>
        <v>0.10442511085651451</v>
      </c>
      <c r="J97" s="26">
        <f>BY_Demands_Drivers!$I$76*$M$17</f>
        <v>3.463975304262399E-2</v>
      </c>
    </row>
    <row r="98" spans="3:10">
      <c r="C98" s="206" t="str">
        <f t="shared" si="3"/>
        <v>Demand</v>
      </c>
      <c r="D98">
        <f>$L$18</f>
        <v>2025</v>
      </c>
      <c r="E98" t="s">
        <v>3</v>
      </c>
      <c r="F98" t="str">
        <f t="shared" si="4"/>
        <v>INDRH</v>
      </c>
      <c r="G98" s="26">
        <f>BY_Demands_Drivers!$F$76*$M$18</f>
        <v>4.9906861490255977E-3</v>
      </c>
      <c r="H98" s="26">
        <f>BY_Demands_Drivers!$G$76*$M$18</f>
        <v>1.2335267901346003E-2</v>
      </c>
      <c r="I98" s="26">
        <f>BY_Demands_Drivers!$H$76*$M$18</f>
        <v>0.10442511085651451</v>
      </c>
      <c r="J98" s="26">
        <f>BY_Demands_Drivers!$I$76*$M$18</f>
        <v>3.463975304262399E-2</v>
      </c>
    </row>
    <row r="99" spans="3:10">
      <c r="C99" s="206" t="str">
        <f t="shared" si="3"/>
        <v>Demand</v>
      </c>
      <c r="D99">
        <f>$L$19</f>
        <v>2026</v>
      </c>
      <c r="E99" t="s">
        <v>3</v>
      </c>
      <c r="F99" t="str">
        <f t="shared" si="4"/>
        <v>INDRH</v>
      </c>
      <c r="G99" s="26">
        <f>BY_Demands_Drivers!$F$76*$M$19</f>
        <v>4.9689875135950513E-3</v>
      </c>
      <c r="H99" s="26">
        <f>BY_Demands_Drivers!$G$76*$M$19</f>
        <v>1.2281636301774933E-2</v>
      </c>
      <c r="I99" s="26">
        <f>BY_Demands_Drivers!$H$76*$M$19</f>
        <v>0.10397108863539924</v>
      </c>
      <c r="J99" s="26">
        <f>BY_Demands_Drivers!$I$76*$M$19</f>
        <v>3.4489145420699537E-2</v>
      </c>
    </row>
    <row r="100" spans="3:10">
      <c r="C100" s="206" t="str">
        <f t="shared" si="3"/>
        <v>Demand</v>
      </c>
      <c r="D100">
        <f>$L$20</f>
        <v>2027</v>
      </c>
      <c r="E100" t="s">
        <v>3</v>
      </c>
      <c r="F100" t="str">
        <f t="shared" si="4"/>
        <v>INDRH</v>
      </c>
      <c r="G100" s="26">
        <f>BY_Demands_Drivers!$F$76*$M$20</f>
        <v>4.9472888781645057E-3</v>
      </c>
      <c r="H100" s="26">
        <f>BY_Demands_Drivers!$G$76*$M$20</f>
        <v>1.2228004702203863E-2</v>
      </c>
      <c r="I100" s="26">
        <f>BY_Demands_Drivers!$H$76*$M$20</f>
        <v>0.10351706641428396</v>
      </c>
      <c r="J100" s="26">
        <f>BY_Demands_Drivers!$I$76*$M$20</f>
        <v>3.4338537798775083E-2</v>
      </c>
    </row>
    <row r="101" spans="3:10">
      <c r="C101" s="206" t="str">
        <f t="shared" si="3"/>
        <v>Demand</v>
      </c>
      <c r="D101">
        <f>$L$21</f>
        <v>2028</v>
      </c>
      <c r="E101" t="s">
        <v>3</v>
      </c>
      <c r="F101" t="str">
        <f t="shared" si="4"/>
        <v>INDRH</v>
      </c>
      <c r="G101" s="26">
        <f>BY_Demands_Drivers!$F$76*$M$21</f>
        <v>4.9255902427339602E-3</v>
      </c>
      <c r="H101" s="26">
        <f>BY_Demands_Drivers!$G$76*$M$21</f>
        <v>1.2174373102632797E-2</v>
      </c>
      <c r="I101" s="26">
        <f>BY_Demands_Drivers!$H$76*$M$21</f>
        <v>0.1030630441931687</v>
      </c>
      <c r="J101" s="26">
        <f>BY_Demands_Drivers!$I$76*$M$21</f>
        <v>3.4187930176850637E-2</v>
      </c>
    </row>
    <row r="102" spans="3:10">
      <c r="C102" s="206" t="str">
        <f t="shared" si="3"/>
        <v>Demand</v>
      </c>
      <c r="D102">
        <f>$L$22</f>
        <v>2029</v>
      </c>
      <c r="E102" t="s">
        <v>3</v>
      </c>
      <c r="F102" t="str">
        <f t="shared" si="4"/>
        <v>INDRH</v>
      </c>
      <c r="G102" s="26">
        <f>BY_Demands_Drivers!$F$76*$M$22</f>
        <v>4.9038916073034138E-3</v>
      </c>
      <c r="H102" s="26">
        <f>BY_Demands_Drivers!$G$76*$M$22</f>
        <v>1.2120741503061725E-2</v>
      </c>
      <c r="I102" s="26">
        <f>BY_Demands_Drivers!$H$76*$M$22</f>
        <v>0.1026090219720534</v>
      </c>
      <c r="J102" s="26">
        <f>BY_Demands_Drivers!$I$76*$M$22</f>
        <v>3.4037322554926183E-2</v>
      </c>
    </row>
    <row r="103" spans="3:10">
      <c r="C103" s="206" t="str">
        <f t="shared" si="3"/>
        <v>Demand</v>
      </c>
      <c r="D103">
        <f>$L$23</f>
        <v>2030</v>
      </c>
      <c r="E103" t="s">
        <v>3</v>
      </c>
      <c r="F103" t="str">
        <f t="shared" si="4"/>
        <v>INDRH</v>
      </c>
      <c r="G103" s="26">
        <f>BY_Demands_Drivers!$F$76*$M$23</f>
        <v>4.8821929718728682E-3</v>
      </c>
      <c r="H103" s="26">
        <f>BY_Demands_Drivers!$G$76*$M$23</f>
        <v>1.2067109903490657E-2</v>
      </c>
      <c r="I103" s="26">
        <f>BY_Demands_Drivers!$H$76*$M$23</f>
        <v>0.10215499975093813</v>
      </c>
      <c r="J103" s="26">
        <f>BY_Demands_Drivers!$I$76*$M$23</f>
        <v>3.388671493300173E-2</v>
      </c>
    </row>
    <row r="104" spans="3:10">
      <c r="C104" s="206" t="str">
        <f t="shared" si="3"/>
        <v>Demand</v>
      </c>
      <c r="D104">
        <f>$L$24</f>
        <v>2031</v>
      </c>
      <c r="E104" t="s">
        <v>3</v>
      </c>
      <c r="F104" t="str">
        <f t="shared" si="4"/>
        <v>INDRH</v>
      </c>
      <c r="G104" s="26">
        <f>BY_Demands_Drivers!$F$76*$M$24</f>
        <v>4.8821929718728682E-3</v>
      </c>
      <c r="H104" s="26">
        <f>BY_Demands_Drivers!$G$76*$M$24</f>
        <v>1.2067109903490657E-2</v>
      </c>
      <c r="I104" s="26">
        <f>BY_Demands_Drivers!$H$76*$M$24</f>
        <v>0.10215499975093813</v>
      </c>
      <c r="J104" s="26">
        <f>BY_Demands_Drivers!$I$76*$M$24</f>
        <v>3.388671493300173E-2</v>
      </c>
    </row>
    <row r="105" spans="3:10">
      <c r="C105" s="206" t="str">
        <f t="shared" si="3"/>
        <v>Demand</v>
      </c>
      <c r="D105">
        <f>$L$25</f>
        <v>2032</v>
      </c>
      <c r="E105" t="s">
        <v>3</v>
      </c>
      <c r="F105" t="str">
        <f t="shared" si="4"/>
        <v>INDRH</v>
      </c>
      <c r="G105" s="26">
        <f>BY_Demands_Drivers!$F$76*$M$25</f>
        <v>4.8821929718728682E-3</v>
      </c>
      <c r="H105" s="26">
        <f>BY_Demands_Drivers!$G$76*$M$25</f>
        <v>1.2067109903490657E-2</v>
      </c>
      <c r="I105" s="26">
        <f>BY_Demands_Drivers!$H$76*$M$25</f>
        <v>0.10215499975093813</v>
      </c>
      <c r="J105" s="26">
        <f>BY_Demands_Drivers!$I$76*$M$25</f>
        <v>3.388671493300173E-2</v>
      </c>
    </row>
    <row r="106" spans="3:10">
      <c r="C106" s="206" t="str">
        <f t="shared" si="3"/>
        <v>Demand</v>
      </c>
      <c r="D106">
        <f>$L$26</f>
        <v>2033</v>
      </c>
      <c r="E106" t="s">
        <v>3</v>
      </c>
      <c r="F106" t="str">
        <f t="shared" si="4"/>
        <v>INDRH</v>
      </c>
      <c r="G106" s="26">
        <f>BY_Demands_Drivers!$F$76*$M$26</f>
        <v>4.8821929718728682E-3</v>
      </c>
      <c r="H106" s="26">
        <f>BY_Demands_Drivers!$G$76*$M$26</f>
        <v>1.2067109903490657E-2</v>
      </c>
      <c r="I106" s="26">
        <f>BY_Demands_Drivers!$H$76*$M$26</f>
        <v>0.10215499975093813</v>
      </c>
      <c r="J106" s="26">
        <f>BY_Demands_Drivers!$I$76*$M$26</f>
        <v>3.388671493300173E-2</v>
      </c>
    </row>
    <row r="107" spans="3:10">
      <c r="C107" s="206" t="str">
        <f t="shared" si="3"/>
        <v>Demand</v>
      </c>
      <c r="D107">
        <f>$L$27</f>
        <v>2034</v>
      </c>
      <c r="E107" t="s">
        <v>3</v>
      </c>
      <c r="F107" t="str">
        <f t="shared" si="4"/>
        <v>INDRH</v>
      </c>
      <c r="G107" s="26">
        <f>BY_Demands_Drivers!$F$76*$M$27</f>
        <v>4.8821929718728682E-3</v>
      </c>
      <c r="H107" s="26">
        <f>BY_Demands_Drivers!$G$76*$M$27</f>
        <v>1.2067109903490657E-2</v>
      </c>
      <c r="I107" s="26">
        <f>BY_Demands_Drivers!$H$76*$M$27</f>
        <v>0.10215499975093813</v>
      </c>
      <c r="J107" s="26">
        <f>BY_Demands_Drivers!$I$76*$M$27</f>
        <v>3.388671493300173E-2</v>
      </c>
    </row>
    <row r="108" spans="3:10">
      <c r="C108" s="206" t="str">
        <f t="shared" si="3"/>
        <v>Demand</v>
      </c>
      <c r="D108">
        <f>$L$28</f>
        <v>2035</v>
      </c>
      <c r="E108" t="s">
        <v>3</v>
      </c>
      <c r="F108" t="str">
        <f t="shared" si="4"/>
        <v>INDRH</v>
      </c>
      <c r="G108" s="26">
        <f>BY_Demands_Drivers!$F$76*$M$28</f>
        <v>4.8821929718728682E-3</v>
      </c>
      <c r="H108" s="26">
        <f>BY_Demands_Drivers!$G$76*$M$28</f>
        <v>1.2067109903490657E-2</v>
      </c>
      <c r="I108" s="26">
        <f>BY_Demands_Drivers!$H$76*$M$28</f>
        <v>0.10215499975093813</v>
      </c>
      <c r="J108" s="26">
        <f>BY_Demands_Drivers!$I$76*$M$28</f>
        <v>3.388671493300173E-2</v>
      </c>
    </row>
    <row r="109" spans="3:10">
      <c r="C109" s="206" t="str">
        <f t="shared" si="3"/>
        <v>Demand</v>
      </c>
      <c r="D109">
        <f>$L$29</f>
        <v>2036</v>
      </c>
      <c r="E109" t="s">
        <v>3</v>
      </c>
      <c r="F109" t="str">
        <f t="shared" si="4"/>
        <v>INDRH</v>
      </c>
      <c r="G109" s="26">
        <f>BY_Demands_Drivers!$F$76*$M$29</f>
        <v>4.8821929718728682E-3</v>
      </c>
      <c r="H109" s="26">
        <f>BY_Demands_Drivers!$G$76*$M$29</f>
        <v>1.2067109903490657E-2</v>
      </c>
      <c r="I109" s="26">
        <f>BY_Demands_Drivers!$H$76*$M$29</f>
        <v>0.10215499975093813</v>
      </c>
      <c r="J109" s="26">
        <f>BY_Demands_Drivers!$I$76*$M$29</f>
        <v>3.388671493300173E-2</v>
      </c>
    </row>
    <row r="110" spans="3:10">
      <c r="C110" s="206" t="str">
        <f t="shared" si="3"/>
        <v>Demand</v>
      </c>
      <c r="D110">
        <f>$L$30</f>
        <v>2037</v>
      </c>
      <c r="E110" t="s">
        <v>3</v>
      </c>
      <c r="F110" t="str">
        <f t="shared" si="4"/>
        <v>INDRH</v>
      </c>
      <c r="G110" s="26">
        <f>BY_Demands_Drivers!$F$76*$M$30</f>
        <v>4.8821929718728682E-3</v>
      </c>
      <c r="H110" s="26">
        <f>BY_Demands_Drivers!$G$76*$M$30</f>
        <v>1.2067109903490657E-2</v>
      </c>
      <c r="I110" s="26">
        <f>BY_Demands_Drivers!$H$76*$M$30</f>
        <v>0.10215499975093813</v>
      </c>
      <c r="J110" s="26">
        <f>BY_Demands_Drivers!$I$76*$M$30</f>
        <v>3.388671493300173E-2</v>
      </c>
    </row>
    <row r="111" spans="3:10">
      <c r="C111" s="206" t="str">
        <f t="shared" si="3"/>
        <v>Demand</v>
      </c>
      <c r="D111">
        <f>$L$31</f>
        <v>2038</v>
      </c>
      <c r="E111" t="s">
        <v>3</v>
      </c>
      <c r="F111" t="str">
        <f t="shared" si="4"/>
        <v>INDRH</v>
      </c>
      <c r="G111" s="26">
        <f>BY_Demands_Drivers!$F$76*$M$31</f>
        <v>4.8821929718728682E-3</v>
      </c>
      <c r="H111" s="26">
        <f>BY_Demands_Drivers!$G$76*$M$31</f>
        <v>1.2067109903490657E-2</v>
      </c>
      <c r="I111" s="26">
        <f>BY_Demands_Drivers!$H$76*$M$31</f>
        <v>0.10215499975093813</v>
      </c>
      <c r="J111" s="26">
        <f>BY_Demands_Drivers!$I$76*$M$31</f>
        <v>3.388671493300173E-2</v>
      </c>
    </row>
    <row r="112" spans="3:10">
      <c r="C112" s="206" t="str">
        <f t="shared" si="3"/>
        <v>Demand</v>
      </c>
      <c r="D112">
        <f>$L$32</f>
        <v>2039</v>
      </c>
      <c r="E112" t="s">
        <v>3</v>
      </c>
      <c r="F112" t="str">
        <f t="shared" si="4"/>
        <v>INDRH</v>
      </c>
      <c r="G112" s="26">
        <f>BY_Demands_Drivers!$F$76*$M$32</f>
        <v>4.8821929718728682E-3</v>
      </c>
      <c r="H112" s="26">
        <f>BY_Demands_Drivers!$G$76*$M$32</f>
        <v>1.2067109903490657E-2</v>
      </c>
      <c r="I112" s="26">
        <f>BY_Demands_Drivers!$H$76*$M$32</f>
        <v>0.10215499975093813</v>
      </c>
      <c r="J112" s="26">
        <f>BY_Demands_Drivers!$I$76*$M$32</f>
        <v>3.388671493300173E-2</v>
      </c>
    </row>
    <row r="113" spans="3:10">
      <c r="C113" s="206" t="str">
        <f t="shared" si="3"/>
        <v>Demand</v>
      </c>
      <c r="D113">
        <f>$L$33</f>
        <v>2040</v>
      </c>
      <c r="E113" t="s">
        <v>3</v>
      </c>
      <c r="F113" t="str">
        <f t="shared" si="4"/>
        <v>INDRH</v>
      </c>
      <c r="G113" s="26">
        <f>BY_Demands_Drivers!$F$76*$M$33</f>
        <v>4.8821929718728682E-3</v>
      </c>
      <c r="H113" s="26">
        <f>BY_Demands_Drivers!$G$76*$M$33</f>
        <v>1.2067109903490657E-2</v>
      </c>
      <c r="I113" s="26">
        <f>BY_Demands_Drivers!$H$76*$M$33</f>
        <v>0.10215499975093813</v>
      </c>
      <c r="J113" s="26">
        <f>BY_Demands_Drivers!$I$76*$M$33</f>
        <v>3.388671493300173E-2</v>
      </c>
    </row>
    <row r="114" spans="3:10">
      <c r="C114" s="206" t="str">
        <f t="shared" si="3"/>
        <v>Demand</v>
      </c>
      <c r="D114">
        <f>$L$34</f>
        <v>2041</v>
      </c>
      <c r="E114" t="s">
        <v>3</v>
      </c>
      <c r="F114" t="str">
        <f t="shared" si="4"/>
        <v>INDRH</v>
      </c>
      <c r="G114" s="26">
        <f>BY_Demands_Drivers!$F$76*$M$34</f>
        <v>4.8604943364423218E-3</v>
      </c>
      <c r="H114" s="26">
        <f>BY_Demands_Drivers!$G$76*$M$34</f>
        <v>1.2013478303919587E-2</v>
      </c>
      <c r="I114" s="26">
        <f>BY_Demands_Drivers!$H$76*$M$34</f>
        <v>0.10170097752982284</v>
      </c>
      <c r="J114" s="26">
        <f>BY_Demands_Drivers!$I$76*$M$34</f>
        <v>3.3736107311077276E-2</v>
      </c>
    </row>
    <row r="115" spans="3:10">
      <c r="C115" s="206" t="str">
        <f t="shared" si="3"/>
        <v>Demand</v>
      </c>
      <c r="D115">
        <f>$L$35</f>
        <v>2042</v>
      </c>
      <c r="E115" t="s">
        <v>3</v>
      </c>
      <c r="F115" t="str">
        <f t="shared" si="4"/>
        <v>INDRH</v>
      </c>
      <c r="G115" s="26">
        <f>BY_Demands_Drivers!$F$76*$M$35</f>
        <v>4.8387957010117763E-3</v>
      </c>
      <c r="H115" s="26">
        <f>BY_Demands_Drivers!$G$76*$M$35</f>
        <v>1.1959846704348518E-2</v>
      </c>
      <c r="I115" s="26">
        <f>BY_Demands_Drivers!$H$76*$M$35</f>
        <v>0.10124695530870757</v>
      </c>
      <c r="J115" s="26">
        <f>BY_Demands_Drivers!$I$76*$M$35</f>
        <v>3.358549968915283E-2</v>
      </c>
    </row>
    <row r="116" spans="3:10">
      <c r="C116" s="206" t="str">
        <f t="shared" si="3"/>
        <v>Demand</v>
      </c>
      <c r="D116">
        <f>$L$36</f>
        <v>2043</v>
      </c>
      <c r="E116" t="s">
        <v>3</v>
      </c>
      <c r="F116" t="str">
        <f t="shared" si="4"/>
        <v>INDRH</v>
      </c>
      <c r="G116" s="26">
        <f>BY_Demands_Drivers!$F$76*$M$36</f>
        <v>4.8170970655812299E-3</v>
      </c>
      <c r="H116" s="26">
        <f>BY_Demands_Drivers!$G$76*$M$36</f>
        <v>1.1906215104777448E-2</v>
      </c>
      <c r="I116" s="26">
        <f>BY_Demands_Drivers!$H$76*$M$36</f>
        <v>0.1007929330875923</v>
      </c>
      <c r="J116" s="26">
        <f>BY_Demands_Drivers!$I$76*$M$36</f>
        <v>3.3434892067228376E-2</v>
      </c>
    </row>
    <row r="117" spans="3:10">
      <c r="C117" s="206" t="str">
        <f t="shared" si="3"/>
        <v>Demand</v>
      </c>
      <c r="D117">
        <f>$L$37</f>
        <v>2044</v>
      </c>
      <c r="E117" t="s">
        <v>3</v>
      </c>
      <c r="F117" t="str">
        <f t="shared" si="4"/>
        <v>INDRH</v>
      </c>
      <c r="G117" s="26">
        <f>BY_Demands_Drivers!$F$76*$M$37</f>
        <v>4.7953984301506835E-3</v>
      </c>
      <c r="H117" s="26">
        <f>BY_Demands_Drivers!$G$76*$M$37</f>
        <v>1.1852583505206378E-2</v>
      </c>
      <c r="I117" s="26">
        <f>BY_Demands_Drivers!$H$76*$M$37</f>
        <v>0.100338910866477</v>
      </c>
      <c r="J117" s="26">
        <f>BY_Demands_Drivers!$I$76*$M$37</f>
        <v>3.3284284445303923E-2</v>
      </c>
    </row>
    <row r="118" spans="3:10">
      <c r="C118" s="206" t="str">
        <f t="shared" si="3"/>
        <v>Demand</v>
      </c>
      <c r="D118">
        <f>$L$38</f>
        <v>2045</v>
      </c>
      <c r="E118" t="s">
        <v>3</v>
      </c>
      <c r="F118" t="str">
        <f t="shared" si="4"/>
        <v>INDRH</v>
      </c>
      <c r="G118" s="26">
        <f>BY_Demands_Drivers!$F$76*$M$38</f>
        <v>4.773699794720138E-3</v>
      </c>
      <c r="H118" s="26">
        <f>BY_Demands_Drivers!$G$76*$M$38</f>
        <v>1.1798951905635308E-2</v>
      </c>
      <c r="I118" s="26">
        <f>BY_Demands_Drivers!$H$76*$M$38</f>
        <v>9.9884888645361727E-2</v>
      </c>
      <c r="J118" s="26">
        <f>BY_Demands_Drivers!$I$76*$M$38</f>
        <v>3.313367682337947E-2</v>
      </c>
    </row>
    <row r="119" spans="3:10">
      <c r="C119" s="206" t="str">
        <f t="shared" si="3"/>
        <v>Demand</v>
      </c>
      <c r="D119">
        <f>$L$39</f>
        <v>2046</v>
      </c>
      <c r="E119" t="s">
        <v>3</v>
      </c>
      <c r="F119" t="str">
        <f t="shared" si="4"/>
        <v>INDRH</v>
      </c>
      <c r="G119" s="26">
        <f>BY_Demands_Drivers!$F$76*$M$39</f>
        <v>4.773699794720138E-3</v>
      </c>
      <c r="H119" s="26">
        <f>BY_Demands_Drivers!$G$76*$M$39</f>
        <v>1.1798951905635308E-2</v>
      </c>
      <c r="I119" s="26">
        <f>BY_Demands_Drivers!$H$76*$M$39</f>
        <v>9.9884888645361727E-2</v>
      </c>
      <c r="J119" s="26">
        <f>BY_Demands_Drivers!$I$76*$M$39</f>
        <v>3.313367682337947E-2</v>
      </c>
    </row>
    <row r="120" spans="3:10">
      <c r="C120" s="206" t="str">
        <f t="shared" si="3"/>
        <v>Demand</v>
      </c>
      <c r="D120">
        <f>$L$40</f>
        <v>2047</v>
      </c>
      <c r="E120" t="s">
        <v>3</v>
      </c>
      <c r="F120" t="str">
        <f t="shared" si="4"/>
        <v>INDRH</v>
      </c>
      <c r="G120" s="26">
        <f>BY_Demands_Drivers!$F$76*$M$40</f>
        <v>4.773699794720138E-3</v>
      </c>
      <c r="H120" s="26">
        <f>BY_Demands_Drivers!$G$76*$M$40</f>
        <v>1.1798951905635308E-2</v>
      </c>
      <c r="I120" s="26">
        <f>BY_Demands_Drivers!$H$76*$M$40</f>
        <v>9.9884888645361727E-2</v>
      </c>
      <c r="J120" s="26">
        <f>BY_Demands_Drivers!$I$76*$M$40</f>
        <v>3.313367682337947E-2</v>
      </c>
    </row>
    <row r="121" spans="3:10">
      <c r="C121" s="206" t="str">
        <f t="shared" si="3"/>
        <v>Demand</v>
      </c>
      <c r="D121">
        <f>$L$41</f>
        <v>2048</v>
      </c>
      <c r="E121" t="s">
        <v>3</v>
      </c>
      <c r="F121" t="str">
        <f t="shared" si="4"/>
        <v>INDRH</v>
      </c>
      <c r="G121" s="26">
        <f>BY_Demands_Drivers!$F$76*$M$41</f>
        <v>4.773699794720138E-3</v>
      </c>
      <c r="H121" s="26">
        <f>BY_Demands_Drivers!$G$76*$M$41</f>
        <v>1.1798951905635308E-2</v>
      </c>
      <c r="I121" s="26">
        <f>BY_Demands_Drivers!$H$76*$M$41</f>
        <v>9.9884888645361727E-2</v>
      </c>
      <c r="J121" s="26">
        <f>BY_Demands_Drivers!$I$76*$M$41</f>
        <v>3.313367682337947E-2</v>
      </c>
    </row>
    <row r="122" spans="3:10">
      <c r="C122" s="206" t="str">
        <f t="shared" si="3"/>
        <v>Demand</v>
      </c>
      <c r="D122">
        <f>$L$42</f>
        <v>2049</v>
      </c>
      <c r="E122" t="s">
        <v>3</v>
      </c>
      <c r="F122" t="str">
        <f t="shared" si="4"/>
        <v>INDRH</v>
      </c>
      <c r="G122" s="26">
        <f>BY_Demands_Drivers!$F$76*$M$42</f>
        <v>4.773699794720138E-3</v>
      </c>
      <c r="H122" s="26">
        <f>BY_Demands_Drivers!$G$76*$M$42</f>
        <v>1.1798951905635308E-2</v>
      </c>
      <c r="I122" s="26">
        <f>BY_Demands_Drivers!$H$76*$M$42</f>
        <v>9.9884888645361727E-2</v>
      </c>
      <c r="J122" s="26">
        <f>BY_Demands_Drivers!$I$76*$M$42</f>
        <v>3.313367682337947E-2</v>
      </c>
    </row>
    <row r="123" spans="3:10">
      <c r="C123" s="206" t="str">
        <f t="shared" si="3"/>
        <v>Demand</v>
      </c>
      <c r="D123" s="23">
        <f>$L$43</f>
        <v>2050</v>
      </c>
      <c r="E123" s="23" t="s">
        <v>3</v>
      </c>
      <c r="F123" s="23" t="str">
        <f t="shared" si="4"/>
        <v>INDRH</v>
      </c>
      <c r="G123" s="44">
        <f>BY_Demands_Drivers!$F$76*$M$43</f>
        <v>4.773699794720138E-3</v>
      </c>
      <c r="H123" s="44">
        <f>BY_Demands_Drivers!$G$76*$M$43</f>
        <v>1.1798951905635308E-2</v>
      </c>
      <c r="I123" s="44">
        <f>BY_Demands_Drivers!$H$76*$M$43</f>
        <v>9.9884888645361727E-2</v>
      </c>
      <c r="J123" s="44">
        <f>BY_Demands_Drivers!$I$76*$M$43</f>
        <v>3.313367682337947E-2</v>
      </c>
    </row>
    <row r="124" spans="3:10">
      <c r="C124" s="206" t="str">
        <f t="shared" si="3"/>
        <v>Demand</v>
      </c>
      <c r="D124">
        <f>$L$4</f>
        <v>2011</v>
      </c>
      <c r="E124" t="s">
        <v>3</v>
      </c>
      <c r="F124" t="str">
        <f>BY_Demands_Drivers!$J$77</f>
        <v>INDLA</v>
      </c>
      <c r="G124" s="26">
        <f>BY_Demands_Drivers!$F$77*$M$4</f>
        <v>2.3364076162439382E-2</v>
      </c>
      <c r="H124" s="26">
        <f>BY_Demands_Drivers!$G$77*$M$4</f>
        <v>5.774799899757483E-2</v>
      </c>
      <c r="I124" s="26">
        <f>BY_Demands_Drivers!$H$77*$M$4</f>
        <v>0.4888699009452086</v>
      </c>
      <c r="J124" s="26">
        <f>BY_Demands_Drivers!$I$77*$M$4</f>
        <v>0.16216724597958776</v>
      </c>
    </row>
    <row r="125" spans="3:10">
      <c r="C125" s="206" t="str">
        <f t="shared" si="3"/>
        <v>Demand</v>
      </c>
      <c r="D125">
        <f>$L$5</f>
        <v>2012</v>
      </c>
      <c r="E125" t="s">
        <v>3</v>
      </c>
      <c r="F125" t="str">
        <f>$F$124</f>
        <v>INDLA</v>
      </c>
      <c r="G125" s="26">
        <f>BY_Demands_Drivers!$F$77*$M$5</f>
        <v>2.3156615307689463E-2</v>
      </c>
      <c r="H125" s="26">
        <f>BY_Demands_Drivers!$G$77*$M$5</f>
        <v>5.7235226776287763E-2</v>
      </c>
      <c r="I125" s="26">
        <f>BY_Demands_Drivers!$H$77*$M$5</f>
        <v>0.48452899027506413</v>
      </c>
      <c r="J125" s="26">
        <f>BY_Demands_Drivers!$I$77*$M$5</f>
        <v>0.1607272851084855</v>
      </c>
    </row>
    <row r="126" spans="3:10">
      <c r="C126" s="206" t="str">
        <f t="shared" si="3"/>
        <v>Demand</v>
      </c>
      <c r="D126">
        <f>$L$6</f>
        <v>2013</v>
      </c>
      <c r="E126" t="s">
        <v>3</v>
      </c>
      <c r="F126" t="str">
        <f t="shared" ref="F126:F163" si="5">$F$124</f>
        <v>INDLA</v>
      </c>
      <c r="G126" s="26">
        <f>BY_Demands_Drivers!$F$77*$M$6</f>
        <v>2.2949154452939543E-2</v>
      </c>
      <c r="H126" s="26">
        <f>BY_Demands_Drivers!$G$77*$M$6</f>
        <v>5.672245455500069E-2</v>
      </c>
      <c r="I126" s="26">
        <f>BY_Demands_Drivers!$H$77*$M$6</f>
        <v>0.48018807960491966</v>
      </c>
      <c r="J126" s="26">
        <f>BY_Demands_Drivers!$I$77*$M$6</f>
        <v>0.15928732423738323</v>
      </c>
    </row>
    <row r="127" spans="3:10">
      <c r="C127" s="206" t="str">
        <f t="shared" si="3"/>
        <v>Demand</v>
      </c>
      <c r="D127">
        <f>$L$7</f>
        <v>2014</v>
      </c>
      <c r="E127" t="s">
        <v>3</v>
      </c>
      <c r="F127" t="str">
        <f t="shared" si="5"/>
        <v>INDLA</v>
      </c>
      <c r="G127" s="26">
        <f>BY_Demands_Drivers!$F$77*$M$7</f>
        <v>2.2741693598189627E-2</v>
      </c>
      <c r="H127" s="26">
        <f>BY_Demands_Drivers!$G$77*$M$7</f>
        <v>5.6209682333713623E-2</v>
      </c>
      <c r="I127" s="26">
        <f>BY_Demands_Drivers!$H$77*$M$7</f>
        <v>0.47584716893477519</v>
      </c>
      <c r="J127" s="26">
        <f>BY_Demands_Drivers!$I$77*$M$7</f>
        <v>0.157847363366281</v>
      </c>
    </row>
    <row r="128" spans="3:10">
      <c r="C128" s="206" t="str">
        <f t="shared" si="3"/>
        <v>Demand</v>
      </c>
      <c r="D128">
        <f>$L$8</f>
        <v>2015</v>
      </c>
      <c r="E128" t="s">
        <v>3</v>
      </c>
      <c r="F128" t="str">
        <f t="shared" si="5"/>
        <v>INDLA</v>
      </c>
      <c r="G128" s="26">
        <f>BY_Demands_Drivers!$F$77*$M$8</f>
        <v>2.2534232743439707E-2</v>
      </c>
      <c r="H128" s="26">
        <f>BY_Demands_Drivers!$G$77*$M$8</f>
        <v>5.5696910112426556E-2</v>
      </c>
      <c r="I128" s="26">
        <f>BY_Demands_Drivers!$H$77*$M$8</f>
        <v>0.47150625826463077</v>
      </c>
      <c r="J128" s="26">
        <f>BY_Demands_Drivers!$I$77*$M$8</f>
        <v>0.15640740249517876</v>
      </c>
    </row>
    <row r="129" spans="3:10">
      <c r="C129" s="206" t="str">
        <f t="shared" si="3"/>
        <v>Demand</v>
      </c>
      <c r="D129">
        <f>$L$9</f>
        <v>2016</v>
      </c>
      <c r="E129" t="s">
        <v>3</v>
      </c>
      <c r="F129" t="str">
        <f t="shared" si="5"/>
        <v>INDLA</v>
      </c>
      <c r="G129" s="26">
        <f>BY_Demands_Drivers!$F$77*$M$9</f>
        <v>2.2326771888689791E-2</v>
      </c>
      <c r="H129" s="26">
        <f>BY_Demands_Drivers!$G$77*$M$9</f>
        <v>5.518413789113949E-2</v>
      </c>
      <c r="I129" s="26">
        <f>BY_Demands_Drivers!$H$77*$M$9</f>
        <v>0.4671653475944863</v>
      </c>
      <c r="J129" s="26">
        <f>BY_Demands_Drivers!$I$77*$M$9</f>
        <v>0.15496744162407652</v>
      </c>
    </row>
    <row r="130" spans="3:10">
      <c r="C130" s="206" t="str">
        <f t="shared" si="3"/>
        <v>Demand</v>
      </c>
      <c r="D130">
        <f>$L$10</f>
        <v>2017</v>
      </c>
      <c r="E130" t="s">
        <v>3</v>
      </c>
      <c r="F130" t="str">
        <f t="shared" si="5"/>
        <v>INDLA</v>
      </c>
      <c r="G130" s="26">
        <f>BY_Demands_Drivers!$F$77*$M$10</f>
        <v>2.2326771888689791E-2</v>
      </c>
      <c r="H130" s="26">
        <f>BY_Demands_Drivers!$G$77*$M$10</f>
        <v>5.518413789113949E-2</v>
      </c>
      <c r="I130" s="26">
        <f>BY_Demands_Drivers!$H$77*$M$10</f>
        <v>0.4671653475944863</v>
      </c>
      <c r="J130" s="26">
        <f>BY_Demands_Drivers!$I$77*$M$10</f>
        <v>0.15496744162407652</v>
      </c>
    </row>
    <row r="131" spans="3:10">
      <c r="C131" s="206" t="str">
        <f t="shared" si="3"/>
        <v>Demand</v>
      </c>
      <c r="D131">
        <f>$L$11</f>
        <v>2018</v>
      </c>
      <c r="E131" t="s">
        <v>3</v>
      </c>
      <c r="F131" t="str">
        <f t="shared" si="5"/>
        <v>INDLA</v>
      </c>
      <c r="G131" s="26">
        <f>BY_Demands_Drivers!$F$77*$M$11</f>
        <v>2.2326771888689791E-2</v>
      </c>
      <c r="H131" s="26">
        <f>BY_Demands_Drivers!$G$77*$M$11</f>
        <v>5.518413789113949E-2</v>
      </c>
      <c r="I131" s="26">
        <f>BY_Demands_Drivers!$H$77*$M$11</f>
        <v>0.4671653475944863</v>
      </c>
      <c r="J131" s="26">
        <f>BY_Demands_Drivers!$I$77*$M$11</f>
        <v>0.15496744162407652</v>
      </c>
    </row>
    <row r="132" spans="3:10">
      <c r="C132" s="206" t="str">
        <f t="shared" si="3"/>
        <v>Demand</v>
      </c>
      <c r="D132">
        <f>$L$12</f>
        <v>2019</v>
      </c>
      <c r="E132" t="s">
        <v>3</v>
      </c>
      <c r="F132" t="str">
        <f t="shared" si="5"/>
        <v>INDLA</v>
      </c>
      <c r="G132" s="43">
        <f>BY_Demands_Drivers!$F$77*$M$12</f>
        <v>2.2326771888689791E-2</v>
      </c>
      <c r="H132" s="43">
        <f>BY_Demands_Drivers!$G$77*$M$12</f>
        <v>5.518413789113949E-2</v>
      </c>
      <c r="I132" s="43">
        <f>BY_Demands_Drivers!$H$77*$M$12</f>
        <v>0.4671653475944863</v>
      </c>
      <c r="J132" s="43">
        <f>BY_Demands_Drivers!$I$77*$M$12</f>
        <v>0.15496744162407652</v>
      </c>
    </row>
    <row r="133" spans="3:10">
      <c r="C133" s="206" t="str">
        <f t="shared" ref="C133:C196" si="6">IF(SUM(G133:J133)&gt;0,"Demand","\I:")</f>
        <v>Demand</v>
      </c>
      <c r="D133">
        <f>$L$13</f>
        <v>2020</v>
      </c>
      <c r="E133" t="s">
        <v>3</v>
      </c>
      <c r="F133" t="str">
        <f t="shared" si="5"/>
        <v>INDLA</v>
      </c>
      <c r="G133" s="43">
        <f>BY_Demands_Drivers!$F$77*$M$13</f>
        <v>2.2326771888689791E-2</v>
      </c>
      <c r="H133" s="43">
        <f>BY_Demands_Drivers!$G$77*$M$13</f>
        <v>5.518413789113949E-2</v>
      </c>
      <c r="I133" s="43">
        <f>BY_Demands_Drivers!$H$77*$M$13</f>
        <v>0.4671653475944863</v>
      </c>
      <c r="J133" s="43">
        <f>BY_Demands_Drivers!$I$77*$M$13</f>
        <v>0.15496744162407652</v>
      </c>
    </row>
    <row r="134" spans="3:10">
      <c r="C134" s="206" t="str">
        <f t="shared" si="6"/>
        <v>Demand</v>
      </c>
      <c r="D134">
        <f>$L$14</f>
        <v>2021</v>
      </c>
      <c r="E134" t="s">
        <v>3</v>
      </c>
      <c r="F134" t="str">
        <f t="shared" si="5"/>
        <v>INDLA</v>
      </c>
      <c r="G134" s="43">
        <f>BY_Demands_Drivers!$F$77*$M$14</f>
        <v>2.2326771888689791E-2</v>
      </c>
      <c r="H134" s="43">
        <f>BY_Demands_Drivers!$G$77*$M$14</f>
        <v>5.518413789113949E-2</v>
      </c>
      <c r="I134" s="43">
        <f>BY_Demands_Drivers!$H$77*$M$14</f>
        <v>0.4671653475944863</v>
      </c>
      <c r="J134" s="43">
        <f>BY_Demands_Drivers!$I$77*$M$14</f>
        <v>0.15496744162407652</v>
      </c>
    </row>
    <row r="135" spans="3:10">
      <c r="C135" s="206" t="str">
        <f t="shared" si="6"/>
        <v>Demand</v>
      </c>
      <c r="D135">
        <f>$L$15</f>
        <v>2022</v>
      </c>
      <c r="E135" t="s">
        <v>3</v>
      </c>
      <c r="F135" t="str">
        <f t="shared" si="5"/>
        <v>INDLA</v>
      </c>
      <c r="G135" s="43">
        <f>BY_Demands_Drivers!$F$77*$M$15</f>
        <v>2.2326771888689791E-2</v>
      </c>
      <c r="H135" s="43">
        <f>BY_Demands_Drivers!$G$77*$M$15</f>
        <v>5.518413789113949E-2</v>
      </c>
      <c r="I135" s="43">
        <f>BY_Demands_Drivers!$H$77*$M$15</f>
        <v>0.4671653475944863</v>
      </c>
      <c r="J135" s="43">
        <f>BY_Demands_Drivers!$I$77*$M$15</f>
        <v>0.15496744162407652</v>
      </c>
    </row>
    <row r="136" spans="3:10">
      <c r="C136" s="206" t="str">
        <f t="shared" si="6"/>
        <v>Demand</v>
      </c>
      <c r="D136">
        <f>$L$16</f>
        <v>2023</v>
      </c>
      <c r="E136" t="s">
        <v>3</v>
      </c>
      <c r="F136" t="str">
        <f t="shared" si="5"/>
        <v>INDLA</v>
      </c>
      <c r="G136" s="43">
        <f>BY_Demands_Drivers!$F$77*$M$16</f>
        <v>2.2326771888689791E-2</v>
      </c>
      <c r="H136" s="43">
        <f>BY_Demands_Drivers!$G$77*$M$16</f>
        <v>5.518413789113949E-2</v>
      </c>
      <c r="I136" s="43">
        <f>BY_Demands_Drivers!$H$77*$M$16</f>
        <v>0.4671653475944863</v>
      </c>
      <c r="J136" s="43">
        <f>BY_Demands_Drivers!$I$77*$M$16</f>
        <v>0.15496744162407652</v>
      </c>
    </row>
    <row r="137" spans="3:10">
      <c r="C137" s="206" t="str">
        <f t="shared" si="6"/>
        <v>Demand</v>
      </c>
      <c r="D137">
        <f>$L$17</f>
        <v>2024</v>
      </c>
      <c r="E137" t="s">
        <v>3</v>
      </c>
      <c r="F137" t="str">
        <f t="shared" si="5"/>
        <v>INDLA</v>
      </c>
      <c r="G137" s="26">
        <f>BY_Demands_Drivers!$F$77*$M$17</f>
        <v>2.2326771888689791E-2</v>
      </c>
      <c r="H137" s="26">
        <f>BY_Demands_Drivers!$G$77*$M$17</f>
        <v>5.518413789113949E-2</v>
      </c>
      <c r="I137" s="26">
        <f>BY_Demands_Drivers!$H$77*$M$17</f>
        <v>0.4671653475944863</v>
      </c>
      <c r="J137" s="26">
        <f>BY_Demands_Drivers!$I$77*$M$17</f>
        <v>0.15496744162407652</v>
      </c>
    </row>
    <row r="138" spans="3:10">
      <c r="C138" s="206" t="str">
        <f t="shared" si="6"/>
        <v>Demand</v>
      </c>
      <c r="D138">
        <f>$L$18</f>
        <v>2025</v>
      </c>
      <c r="E138" t="s">
        <v>3</v>
      </c>
      <c r="F138" t="str">
        <f t="shared" si="5"/>
        <v>INDLA</v>
      </c>
      <c r="G138" s="26">
        <f>BY_Demands_Drivers!$F$77*$M$18</f>
        <v>2.2326771888689791E-2</v>
      </c>
      <c r="H138" s="26">
        <f>BY_Demands_Drivers!$G$77*$M$18</f>
        <v>5.518413789113949E-2</v>
      </c>
      <c r="I138" s="26">
        <f>BY_Demands_Drivers!$H$77*$M$18</f>
        <v>0.4671653475944863</v>
      </c>
      <c r="J138" s="26">
        <f>BY_Demands_Drivers!$I$77*$M$18</f>
        <v>0.15496744162407652</v>
      </c>
    </row>
    <row r="139" spans="3:10">
      <c r="C139" s="206" t="str">
        <f t="shared" si="6"/>
        <v>Demand</v>
      </c>
      <c r="D139">
        <f>$L$19</f>
        <v>2026</v>
      </c>
      <c r="E139" t="s">
        <v>3</v>
      </c>
      <c r="F139" t="str">
        <f t="shared" si="5"/>
        <v>INDLA</v>
      </c>
      <c r="G139" s="26">
        <f>BY_Demands_Drivers!$F$77*$M$19</f>
        <v>2.2229698967434618E-2</v>
      </c>
      <c r="H139" s="26">
        <f>BY_Demands_Drivers!$G$77*$M$19</f>
        <v>5.4944206856830186E-2</v>
      </c>
      <c r="I139" s="26">
        <f>BY_Demands_Drivers!$H$77*$M$19</f>
        <v>0.46513419390929289</v>
      </c>
      <c r="J139" s="26">
        <f>BY_Demands_Drivers!$I$77*$M$19</f>
        <v>0.15429367013875445</v>
      </c>
    </row>
    <row r="140" spans="3:10">
      <c r="C140" s="206" t="str">
        <f t="shared" si="6"/>
        <v>Demand</v>
      </c>
      <c r="D140">
        <f>$L$20</f>
        <v>2027</v>
      </c>
      <c r="E140" t="s">
        <v>3</v>
      </c>
      <c r="F140" t="str">
        <f t="shared" si="5"/>
        <v>INDLA</v>
      </c>
      <c r="G140" s="26">
        <f>BY_Demands_Drivers!$F$77*$M$20</f>
        <v>2.2132626046179445E-2</v>
      </c>
      <c r="H140" s="26">
        <f>BY_Demands_Drivers!$G$77*$M$20</f>
        <v>5.4704275822520881E-2</v>
      </c>
      <c r="I140" s="26">
        <f>BY_Demands_Drivers!$H$77*$M$20</f>
        <v>0.46310304022409948</v>
      </c>
      <c r="J140" s="26">
        <f>BY_Demands_Drivers!$I$77*$M$20</f>
        <v>0.15361989865343237</v>
      </c>
    </row>
    <row r="141" spans="3:10">
      <c r="C141" s="206" t="str">
        <f t="shared" si="6"/>
        <v>Demand</v>
      </c>
      <c r="D141">
        <f>$L$21</f>
        <v>2028</v>
      </c>
      <c r="E141" t="s">
        <v>3</v>
      </c>
      <c r="F141" t="str">
        <f t="shared" si="5"/>
        <v>INDLA</v>
      </c>
      <c r="G141" s="26">
        <f>BY_Demands_Drivers!$F$77*$M$21</f>
        <v>2.2035553124924275E-2</v>
      </c>
      <c r="H141" s="26">
        <f>BY_Demands_Drivers!$G$77*$M$21</f>
        <v>5.4464344788211591E-2</v>
      </c>
      <c r="I141" s="26">
        <f>BY_Demands_Drivers!$H$77*$M$21</f>
        <v>0.46107188653890618</v>
      </c>
      <c r="J141" s="26">
        <f>BY_Demands_Drivers!$I$77*$M$21</f>
        <v>0.15294612716811032</v>
      </c>
    </row>
    <row r="142" spans="3:10">
      <c r="C142" s="206" t="str">
        <f t="shared" si="6"/>
        <v>Demand</v>
      </c>
      <c r="D142">
        <f>$L$22</f>
        <v>2029</v>
      </c>
      <c r="E142" t="s">
        <v>3</v>
      </c>
      <c r="F142" t="str">
        <f t="shared" si="5"/>
        <v>INDLA</v>
      </c>
      <c r="G142" s="26">
        <f>BY_Demands_Drivers!$F$77*$M$22</f>
        <v>2.1938480203669102E-2</v>
      </c>
      <c r="H142" s="26">
        <f>BY_Demands_Drivers!$G$77*$M$22</f>
        <v>5.4224413753902287E-2</v>
      </c>
      <c r="I142" s="26">
        <f>BY_Demands_Drivers!$H$77*$M$22</f>
        <v>0.45904073285371266</v>
      </c>
      <c r="J142" s="26">
        <f>BY_Demands_Drivers!$I$77*$M$22</f>
        <v>0.15227235568278824</v>
      </c>
    </row>
    <row r="143" spans="3:10">
      <c r="C143" s="206" t="str">
        <f t="shared" si="6"/>
        <v>Demand</v>
      </c>
      <c r="D143">
        <f>$L$23</f>
        <v>2030</v>
      </c>
      <c r="E143" t="s">
        <v>3</v>
      </c>
      <c r="F143" t="str">
        <f t="shared" si="5"/>
        <v>INDLA</v>
      </c>
      <c r="G143" s="26">
        <f>BY_Demands_Drivers!$F$77*$M$23</f>
        <v>2.1841407282413929E-2</v>
      </c>
      <c r="H143" s="26">
        <f>BY_Demands_Drivers!$G$77*$M$23</f>
        <v>5.398448271959299E-2</v>
      </c>
      <c r="I143" s="26">
        <f>BY_Demands_Drivers!$H$77*$M$23</f>
        <v>0.45700957916851931</v>
      </c>
      <c r="J143" s="26">
        <f>BY_Demands_Drivers!$I$77*$M$23</f>
        <v>0.15159858419746619</v>
      </c>
    </row>
    <row r="144" spans="3:10">
      <c r="C144" s="206" t="str">
        <f t="shared" si="6"/>
        <v>Demand</v>
      </c>
      <c r="D144">
        <f>$L$24</f>
        <v>2031</v>
      </c>
      <c r="E144" t="s">
        <v>3</v>
      </c>
      <c r="F144" t="str">
        <f t="shared" si="5"/>
        <v>INDLA</v>
      </c>
      <c r="G144" s="26">
        <f>BY_Demands_Drivers!$F$77*$M$24</f>
        <v>2.1841407282413929E-2</v>
      </c>
      <c r="H144" s="26">
        <f>BY_Demands_Drivers!$G$77*$M$24</f>
        <v>5.398448271959299E-2</v>
      </c>
      <c r="I144" s="26">
        <f>BY_Demands_Drivers!$H$77*$M$24</f>
        <v>0.45700957916851931</v>
      </c>
      <c r="J144" s="26">
        <f>BY_Demands_Drivers!$I$77*$M$24</f>
        <v>0.15159858419746619</v>
      </c>
    </row>
    <row r="145" spans="3:10">
      <c r="C145" s="206" t="str">
        <f t="shared" si="6"/>
        <v>Demand</v>
      </c>
      <c r="D145">
        <f>$L$25</f>
        <v>2032</v>
      </c>
      <c r="E145" t="s">
        <v>3</v>
      </c>
      <c r="F145" t="str">
        <f t="shared" si="5"/>
        <v>INDLA</v>
      </c>
      <c r="G145" s="26">
        <f>BY_Demands_Drivers!$F$77*$M$25</f>
        <v>2.1841407282413929E-2</v>
      </c>
      <c r="H145" s="26">
        <f>BY_Demands_Drivers!$G$77*$M$25</f>
        <v>5.398448271959299E-2</v>
      </c>
      <c r="I145" s="26">
        <f>BY_Demands_Drivers!$H$77*$M$25</f>
        <v>0.45700957916851931</v>
      </c>
      <c r="J145" s="26">
        <f>BY_Demands_Drivers!$I$77*$M$25</f>
        <v>0.15159858419746619</v>
      </c>
    </row>
    <row r="146" spans="3:10">
      <c r="C146" s="206" t="str">
        <f t="shared" si="6"/>
        <v>Demand</v>
      </c>
      <c r="D146">
        <f>$L$26</f>
        <v>2033</v>
      </c>
      <c r="E146" t="s">
        <v>3</v>
      </c>
      <c r="F146" t="str">
        <f t="shared" si="5"/>
        <v>INDLA</v>
      </c>
      <c r="G146" s="26">
        <f>BY_Demands_Drivers!$F$77*$M$26</f>
        <v>2.1841407282413929E-2</v>
      </c>
      <c r="H146" s="26">
        <f>BY_Demands_Drivers!$G$77*$M$26</f>
        <v>5.398448271959299E-2</v>
      </c>
      <c r="I146" s="26">
        <f>BY_Demands_Drivers!$H$77*$M$26</f>
        <v>0.45700957916851931</v>
      </c>
      <c r="J146" s="26">
        <f>BY_Demands_Drivers!$I$77*$M$26</f>
        <v>0.15159858419746619</v>
      </c>
    </row>
    <row r="147" spans="3:10">
      <c r="C147" s="206" t="str">
        <f t="shared" si="6"/>
        <v>Demand</v>
      </c>
      <c r="D147">
        <f>$L$27</f>
        <v>2034</v>
      </c>
      <c r="E147" t="s">
        <v>3</v>
      </c>
      <c r="F147" t="str">
        <f t="shared" si="5"/>
        <v>INDLA</v>
      </c>
      <c r="G147" s="26">
        <f>BY_Demands_Drivers!$F$77*$M$27</f>
        <v>2.1841407282413929E-2</v>
      </c>
      <c r="H147" s="26">
        <f>BY_Demands_Drivers!$G$77*$M$27</f>
        <v>5.398448271959299E-2</v>
      </c>
      <c r="I147" s="26">
        <f>BY_Demands_Drivers!$H$77*$M$27</f>
        <v>0.45700957916851931</v>
      </c>
      <c r="J147" s="26">
        <f>BY_Demands_Drivers!$I$77*$M$27</f>
        <v>0.15159858419746619</v>
      </c>
    </row>
    <row r="148" spans="3:10">
      <c r="C148" s="206" t="str">
        <f t="shared" si="6"/>
        <v>Demand</v>
      </c>
      <c r="D148">
        <f>$L$28</f>
        <v>2035</v>
      </c>
      <c r="E148" t="s">
        <v>3</v>
      </c>
      <c r="F148" t="str">
        <f t="shared" si="5"/>
        <v>INDLA</v>
      </c>
      <c r="G148" s="26">
        <f>BY_Demands_Drivers!$F$77*$M$28</f>
        <v>2.1841407282413929E-2</v>
      </c>
      <c r="H148" s="26">
        <f>BY_Demands_Drivers!$G$77*$M$28</f>
        <v>5.398448271959299E-2</v>
      </c>
      <c r="I148" s="26">
        <f>BY_Demands_Drivers!$H$77*$M$28</f>
        <v>0.45700957916851931</v>
      </c>
      <c r="J148" s="26">
        <f>BY_Demands_Drivers!$I$77*$M$28</f>
        <v>0.15159858419746619</v>
      </c>
    </row>
    <row r="149" spans="3:10">
      <c r="C149" s="206" t="str">
        <f t="shared" si="6"/>
        <v>Demand</v>
      </c>
      <c r="D149">
        <f>$L$29</f>
        <v>2036</v>
      </c>
      <c r="E149" t="s">
        <v>3</v>
      </c>
      <c r="F149" t="str">
        <f t="shared" si="5"/>
        <v>INDLA</v>
      </c>
      <c r="G149" s="26">
        <f>BY_Demands_Drivers!$F$77*$M$29</f>
        <v>2.1841407282413929E-2</v>
      </c>
      <c r="H149" s="26">
        <f>BY_Demands_Drivers!$G$77*$M$29</f>
        <v>5.398448271959299E-2</v>
      </c>
      <c r="I149" s="26">
        <f>BY_Demands_Drivers!$H$77*$M$29</f>
        <v>0.45700957916851931</v>
      </c>
      <c r="J149" s="26">
        <f>BY_Demands_Drivers!$I$77*$M$29</f>
        <v>0.15159858419746619</v>
      </c>
    </row>
    <row r="150" spans="3:10">
      <c r="C150" s="206" t="str">
        <f t="shared" si="6"/>
        <v>Demand</v>
      </c>
      <c r="D150">
        <f>$L$30</f>
        <v>2037</v>
      </c>
      <c r="E150" t="s">
        <v>3</v>
      </c>
      <c r="F150" t="str">
        <f t="shared" si="5"/>
        <v>INDLA</v>
      </c>
      <c r="G150" s="26">
        <f>BY_Demands_Drivers!$F$77*$M$30</f>
        <v>2.1841407282413929E-2</v>
      </c>
      <c r="H150" s="26">
        <f>BY_Demands_Drivers!$G$77*$M$30</f>
        <v>5.398448271959299E-2</v>
      </c>
      <c r="I150" s="26">
        <f>BY_Demands_Drivers!$H$77*$M$30</f>
        <v>0.45700957916851931</v>
      </c>
      <c r="J150" s="26">
        <f>BY_Demands_Drivers!$I$77*$M$30</f>
        <v>0.15159858419746619</v>
      </c>
    </row>
    <row r="151" spans="3:10">
      <c r="C151" s="206" t="str">
        <f t="shared" si="6"/>
        <v>Demand</v>
      </c>
      <c r="D151">
        <f>$L$31</f>
        <v>2038</v>
      </c>
      <c r="E151" t="s">
        <v>3</v>
      </c>
      <c r="F151" t="str">
        <f t="shared" si="5"/>
        <v>INDLA</v>
      </c>
      <c r="G151" s="26">
        <f>BY_Demands_Drivers!$F$77*$M$31</f>
        <v>2.1841407282413929E-2</v>
      </c>
      <c r="H151" s="26">
        <f>BY_Demands_Drivers!$G$77*$M$31</f>
        <v>5.398448271959299E-2</v>
      </c>
      <c r="I151" s="26">
        <f>BY_Demands_Drivers!$H$77*$M$31</f>
        <v>0.45700957916851931</v>
      </c>
      <c r="J151" s="26">
        <f>BY_Demands_Drivers!$I$77*$M$31</f>
        <v>0.15159858419746619</v>
      </c>
    </row>
    <row r="152" spans="3:10">
      <c r="C152" s="206" t="str">
        <f t="shared" si="6"/>
        <v>Demand</v>
      </c>
      <c r="D152">
        <f>$L$32</f>
        <v>2039</v>
      </c>
      <c r="E152" t="s">
        <v>3</v>
      </c>
      <c r="F152" t="str">
        <f t="shared" si="5"/>
        <v>INDLA</v>
      </c>
      <c r="G152" s="26">
        <f>BY_Demands_Drivers!$F$77*$M$32</f>
        <v>2.1841407282413929E-2</v>
      </c>
      <c r="H152" s="26">
        <f>BY_Demands_Drivers!$G$77*$M$32</f>
        <v>5.398448271959299E-2</v>
      </c>
      <c r="I152" s="26">
        <f>BY_Demands_Drivers!$H$77*$M$32</f>
        <v>0.45700957916851931</v>
      </c>
      <c r="J152" s="26">
        <f>BY_Demands_Drivers!$I$77*$M$32</f>
        <v>0.15159858419746619</v>
      </c>
    </row>
    <row r="153" spans="3:10">
      <c r="C153" s="206" t="str">
        <f t="shared" si="6"/>
        <v>Demand</v>
      </c>
      <c r="D153">
        <f>$L$33</f>
        <v>2040</v>
      </c>
      <c r="E153" t="s">
        <v>3</v>
      </c>
      <c r="F153" t="str">
        <f t="shared" si="5"/>
        <v>INDLA</v>
      </c>
      <c r="G153" s="26">
        <f>BY_Demands_Drivers!$F$77*$M$33</f>
        <v>2.1841407282413929E-2</v>
      </c>
      <c r="H153" s="26">
        <f>BY_Demands_Drivers!$G$77*$M$33</f>
        <v>5.398448271959299E-2</v>
      </c>
      <c r="I153" s="26">
        <f>BY_Demands_Drivers!$H$77*$M$33</f>
        <v>0.45700957916851931</v>
      </c>
      <c r="J153" s="26">
        <f>BY_Demands_Drivers!$I$77*$M$33</f>
        <v>0.15159858419746619</v>
      </c>
    </row>
    <row r="154" spans="3:10">
      <c r="C154" s="206" t="str">
        <f t="shared" si="6"/>
        <v>Demand</v>
      </c>
      <c r="D154">
        <f>$L$34</f>
        <v>2041</v>
      </c>
      <c r="E154" t="s">
        <v>3</v>
      </c>
      <c r="F154" t="str">
        <f t="shared" si="5"/>
        <v>INDLA</v>
      </c>
      <c r="G154" s="26">
        <f>BY_Demands_Drivers!$F$77*$M$34</f>
        <v>2.1744334361158756E-2</v>
      </c>
      <c r="H154" s="26">
        <f>BY_Demands_Drivers!$G$77*$M$34</f>
        <v>5.3744551685283679E-2</v>
      </c>
      <c r="I154" s="26">
        <f>BY_Demands_Drivers!$H$77*$M$34</f>
        <v>0.45497842548332584</v>
      </c>
      <c r="J154" s="26">
        <f>BY_Demands_Drivers!$I$77*$M$34</f>
        <v>0.15092481271214409</v>
      </c>
    </row>
    <row r="155" spans="3:10">
      <c r="C155" s="206" t="str">
        <f t="shared" si="6"/>
        <v>Demand</v>
      </c>
      <c r="D155">
        <f>$L$35</f>
        <v>2042</v>
      </c>
      <c r="E155" t="s">
        <v>3</v>
      </c>
      <c r="F155" t="str">
        <f t="shared" si="5"/>
        <v>INDLA</v>
      </c>
      <c r="G155" s="26">
        <f>BY_Demands_Drivers!$F$77*$M$35</f>
        <v>2.1647261439903583E-2</v>
      </c>
      <c r="H155" s="26">
        <f>BY_Demands_Drivers!$G$77*$M$35</f>
        <v>5.3504620650974381E-2</v>
      </c>
      <c r="I155" s="26">
        <f>BY_Demands_Drivers!$H$77*$M$35</f>
        <v>0.45294727179813249</v>
      </c>
      <c r="J155" s="26">
        <f>BY_Demands_Drivers!$I$77*$M$35</f>
        <v>0.15025104122682204</v>
      </c>
    </row>
    <row r="156" spans="3:10">
      <c r="C156" s="206" t="str">
        <f t="shared" si="6"/>
        <v>Demand</v>
      </c>
      <c r="D156">
        <f>$L$36</f>
        <v>2043</v>
      </c>
      <c r="E156" t="s">
        <v>3</v>
      </c>
      <c r="F156" t="str">
        <f t="shared" si="5"/>
        <v>INDLA</v>
      </c>
      <c r="G156" s="26">
        <f>BY_Demands_Drivers!$F$77*$M$36</f>
        <v>2.155018851864841E-2</v>
      </c>
      <c r="H156" s="26">
        <f>BY_Demands_Drivers!$G$77*$M$36</f>
        <v>5.3264689616665084E-2</v>
      </c>
      <c r="I156" s="26">
        <f>BY_Demands_Drivers!$H$77*$M$36</f>
        <v>0.45091611811293908</v>
      </c>
      <c r="J156" s="26">
        <f>BY_Demands_Drivers!$I$77*$M$36</f>
        <v>0.14957726974149996</v>
      </c>
    </row>
    <row r="157" spans="3:10">
      <c r="C157" s="206" t="str">
        <f t="shared" si="6"/>
        <v>Demand</v>
      </c>
      <c r="D157">
        <f>$L$37</f>
        <v>2044</v>
      </c>
      <c r="E157" t="s">
        <v>3</v>
      </c>
      <c r="F157" t="str">
        <f t="shared" si="5"/>
        <v>INDLA</v>
      </c>
      <c r="G157" s="26">
        <f>BY_Demands_Drivers!$F$77*$M$37</f>
        <v>2.1453115597393237E-2</v>
      </c>
      <c r="H157" s="26">
        <f>BY_Demands_Drivers!$G$77*$M$37</f>
        <v>5.302475858235578E-2</v>
      </c>
      <c r="I157" s="26">
        <f>BY_Demands_Drivers!$H$77*$M$37</f>
        <v>0.44888496442774561</v>
      </c>
      <c r="J157" s="26">
        <f>BY_Demands_Drivers!$I$77*$M$37</f>
        <v>0.14890349825617788</v>
      </c>
    </row>
    <row r="158" spans="3:10">
      <c r="C158" s="206" t="str">
        <f t="shared" si="6"/>
        <v>Demand</v>
      </c>
      <c r="D158">
        <f>$L$38</f>
        <v>2045</v>
      </c>
      <c r="E158" t="s">
        <v>3</v>
      </c>
      <c r="F158" t="str">
        <f t="shared" si="5"/>
        <v>INDLA</v>
      </c>
      <c r="G158" s="26">
        <f>BY_Demands_Drivers!$F$77*$M$38</f>
        <v>2.1356042676138064E-2</v>
      </c>
      <c r="H158" s="26">
        <f>BY_Demands_Drivers!$G$77*$M$38</f>
        <v>5.2784827548046476E-2</v>
      </c>
      <c r="I158" s="26">
        <f>BY_Demands_Drivers!$H$77*$M$38</f>
        <v>0.4468538107425522</v>
      </c>
      <c r="J158" s="26">
        <f>BY_Demands_Drivers!$I$77*$M$38</f>
        <v>0.14822972677085583</v>
      </c>
    </row>
    <row r="159" spans="3:10">
      <c r="C159" s="206" t="str">
        <f t="shared" si="6"/>
        <v>Demand</v>
      </c>
      <c r="D159">
        <f>$L$39</f>
        <v>2046</v>
      </c>
      <c r="E159" t="s">
        <v>3</v>
      </c>
      <c r="F159" t="str">
        <f t="shared" si="5"/>
        <v>INDLA</v>
      </c>
      <c r="G159" s="26">
        <f>BY_Demands_Drivers!$F$77*$M$39</f>
        <v>2.1356042676138064E-2</v>
      </c>
      <c r="H159" s="26">
        <f>BY_Demands_Drivers!$G$77*$M$39</f>
        <v>5.2784827548046476E-2</v>
      </c>
      <c r="I159" s="26">
        <f>BY_Demands_Drivers!$H$77*$M$39</f>
        <v>0.4468538107425522</v>
      </c>
      <c r="J159" s="26">
        <f>BY_Demands_Drivers!$I$77*$M$39</f>
        <v>0.14822972677085583</v>
      </c>
    </row>
    <row r="160" spans="3:10">
      <c r="C160" s="206" t="str">
        <f t="shared" si="6"/>
        <v>Demand</v>
      </c>
      <c r="D160">
        <f>$L$40</f>
        <v>2047</v>
      </c>
      <c r="E160" t="s">
        <v>3</v>
      </c>
      <c r="F160" t="str">
        <f t="shared" si="5"/>
        <v>INDLA</v>
      </c>
      <c r="G160" s="26">
        <f>BY_Demands_Drivers!$F$77*$M$40</f>
        <v>2.1356042676138064E-2</v>
      </c>
      <c r="H160" s="26">
        <f>BY_Demands_Drivers!$G$77*$M$40</f>
        <v>5.2784827548046476E-2</v>
      </c>
      <c r="I160" s="26">
        <f>BY_Demands_Drivers!$H$77*$M$40</f>
        <v>0.4468538107425522</v>
      </c>
      <c r="J160" s="26">
        <f>BY_Demands_Drivers!$I$77*$M$40</f>
        <v>0.14822972677085583</v>
      </c>
    </row>
    <row r="161" spans="3:10">
      <c r="C161" s="206" t="str">
        <f t="shared" si="6"/>
        <v>Demand</v>
      </c>
      <c r="D161">
        <f>$L$41</f>
        <v>2048</v>
      </c>
      <c r="E161" t="s">
        <v>3</v>
      </c>
      <c r="F161" t="str">
        <f t="shared" si="5"/>
        <v>INDLA</v>
      </c>
      <c r="G161" s="26">
        <f>BY_Demands_Drivers!$F$77*$M$41</f>
        <v>2.1356042676138064E-2</v>
      </c>
      <c r="H161" s="26">
        <f>BY_Demands_Drivers!$G$77*$M$41</f>
        <v>5.2784827548046476E-2</v>
      </c>
      <c r="I161" s="26">
        <f>BY_Demands_Drivers!$H$77*$M$41</f>
        <v>0.4468538107425522</v>
      </c>
      <c r="J161" s="26">
        <f>BY_Demands_Drivers!$I$77*$M$41</f>
        <v>0.14822972677085583</v>
      </c>
    </row>
    <row r="162" spans="3:10">
      <c r="C162" s="206" t="str">
        <f t="shared" si="6"/>
        <v>Demand</v>
      </c>
      <c r="D162">
        <f>$L$42</f>
        <v>2049</v>
      </c>
      <c r="E162" t="s">
        <v>3</v>
      </c>
      <c r="F162" t="str">
        <f t="shared" si="5"/>
        <v>INDLA</v>
      </c>
      <c r="G162" s="26">
        <f>BY_Demands_Drivers!$F$77*$M$42</f>
        <v>2.1356042676138064E-2</v>
      </c>
      <c r="H162" s="26">
        <f>BY_Demands_Drivers!$G$77*$M$42</f>
        <v>5.2784827548046476E-2</v>
      </c>
      <c r="I162" s="26">
        <f>BY_Demands_Drivers!$H$77*$M$42</f>
        <v>0.4468538107425522</v>
      </c>
      <c r="J162" s="26">
        <f>BY_Demands_Drivers!$I$77*$M$42</f>
        <v>0.14822972677085583</v>
      </c>
    </row>
    <row r="163" spans="3:10">
      <c r="C163" s="206" t="str">
        <f t="shared" si="6"/>
        <v>Demand</v>
      </c>
      <c r="D163" s="23">
        <f>$L$43</f>
        <v>2050</v>
      </c>
      <c r="E163" s="23" t="s">
        <v>3</v>
      </c>
      <c r="F163" s="23" t="str">
        <f t="shared" si="5"/>
        <v>INDLA</v>
      </c>
      <c r="G163" s="44">
        <f>BY_Demands_Drivers!$F$77*$M$43</f>
        <v>2.1356042676138064E-2</v>
      </c>
      <c r="H163" s="44">
        <f>BY_Demands_Drivers!$G$77*$M$43</f>
        <v>5.2784827548046476E-2</v>
      </c>
      <c r="I163" s="44">
        <f>BY_Demands_Drivers!$H$77*$M$43</f>
        <v>0.4468538107425522</v>
      </c>
      <c r="J163" s="44">
        <f>BY_Demands_Drivers!$I$77*$M$43</f>
        <v>0.14822972677085583</v>
      </c>
    </row>
    <row r="164" spans="3:10">
      <c r="C164" s="206" t="str">
        <f t="shared" si="6"/>
        <v>Demand</v>
      </c>
      <c r="D164">
        <f>$L$4</f>
        <v>2011</v>
      </c>
      <c r="E164" t="s">
        <v>3</v>
      </c>
      <c r="F164" t="str">
        <f>BY_Demands_Drivers!$J$78</f>
        <v>INDEM</v>
      </c>
      <c r="G164" s="26">
        <f>BY_Demands_Drivers!$F$78*$M$4</f>
        <v>7.9712703749458921E-2</v>
      </c>
      <c r="H164" s="26">
        <f>BY_Demands_Drivers!$G$78*$M$4</f>
        <v>0.19702251885388161</v>
      </c>
      <c r="I164" s="26">
        <f>BY_Demands_Drivers!$H$78*$M$4</f>
        <v>1.6679085154122422</v>
      </c>
      <c r="J164" s="26">
        <f>BY_Demands_Drivers!$I$78*$M$4</f>
        <v>0.55327630105135217</v>
      </c>
    </row>
    <row r="165" spans="3:10">
      <c r="C165" s="206" t="str">
        <f t="shared" si="6"/>
        <v>Demand</v>
      </c>
      <c r="D165">
        <f>$L$5</f>
        <v>2012</v>
      </c>
      <c r="E165" t="s">
        <v>3</v>
      </c>
      <c r="F165" t="str">
        <f>$F$164</f>
        <v>INDEM</v>
      </c>
      <c r="G165" s="26">
        <f>BY_Demands_Drivers!$F$78*$M$5</f>
        <v>7.9004896364338537E-2</v>
      </c>
      <c r="H165" s="26">
        <f>BY_Demands_Drivers!$G$78*$M$5</f>
        <v>0.19527306127284022</v>
      </c>
      <c r="I165" s="26">
        <f>BY_Demands_Drivers!$H$78*$M$5</f>
        <v>1.6530983545547644</v>
      </c>
      <c r="J165" s="26">
        <f>BY_Demands_Drivers!$I$78*$M$5</f>
        <v>0.54836349501823733</v>
      </c>
    </row>
    <row r="166" spans="3:10">
      <c r="C166" s="206" t="str">
        <f t="shared" si="6"/>
        <v>Demand</v>
      </c>
      <c r="D166">
        <f>$L$6</f>
        <v>2013</v>
      </c>
      <c r="E166" t="s">
        <v>3</v>
      </c>
      <c r="F166" t="str">
        <f t="shared" ref="F166:F203" si="7">$F$164</f>
        <v>INDEM</v>
      </c>
      <c r="G166" s="26">
        <f>BY_Demands_Drivers!$F$78*$M$6</f>
        <v>7.8297088979218152E-2</v>
      </c>
      <c r="H166" s="26">
        <f>BY_Demands_Drivers!$G$78*$M$6</f>
        <v>0.1935236036917988</v>
      </c>
      <c r="I166" s="26">
        <f>BY_Demands_Drivers!$H$78*$M$6</f>
        <v>1.6382881936972864</v>
      </c>
      <c r="J166" s="26">
        <f>BY_Demands_Drivers!$I$78*$M$6</f>
        <v>0.5434506889851225</v>
      </c>
    </row>
    <row r="167" spans="3:10">
      <c r="C167" s="206" t="str">
        <f t="shared" si="6"/>
        <v>Demand</v>
      </c>
      <c r="D167">
        <f>$L$7</f>
        <v>2014</v>
      </c>
      <c r="E167" t="s">
        <v>3</v>
      </c>
      <c r="F167" t="str">
        <f t="shared" si="7"/>
        <v>INDEM</v>
      </c>
      <c r="G167" s="26">
        <f>BY_Demands_Drivers!$F$78*$M$7</f>
        <v>7.7589281594097767E-2</v>
      </c>
      <c r="H167" s="26">
        <f>BY_Demands_Drivers!$G$78*$M$7</f>
        <v>0.19177414611075741</v>
      </c>
      <c r="I167" s="26">
        <f>BY_Demands_Drivers!$H$78*$M$7</f>
        <v>1.6234780328398086</v>
      </c>
      <c r="J167" s="26">
        <f>BY_Demands_Drivers!$I$78*$M$7</f>
        <v>0.53853788295200766</v>
      </c>
    </row>
    <row r="168" spans="3:10">
      <c r="C168" s="206" t="str">
        <f t="shared" si="6"/>
        <v>Demand</v>
      </c>
      <c r="D168">
        <f>$L$8</f>
        <v>2015</v>
      </c>
      <c r="E168" t="s">
        <v>3</v>
      </c>
      <c r="F168" t="str">
        <f t="shared" si="7"/>
        <v>INDEM</v>
      </c>
      <c r="G168" s="26">
        <f>BY_Demands_Drivers!$F$78*$M$8</f>
        <v>7.6881474208977382E-2</v>
      </c>
      <c r="H168" s="26">
        <f>BY_Demands_Drivers!$G$78*$M$8</f>
        <v>0.19002468852971602</v>
      </c>
      <c r="I168" s="26">
        <f>BY_Demands_Drivers!$H$78*$M$8</f>
        <v>1.6086678719823309</v>
      </c>
      <c r="J168" s="26">
        <f>BY_Demands_Drivers!$I$78*$M$8</f>
        <v>0.53362507691889283</v>
      </c>
    </row>
    <row r="169" spans="3:10">
      <c r="C169" s="206" t="str">
        <f t="shared" si="6"/>
        <v>Demand</v>
      </c>
      <c r="D169">
        <f>$L$9</f>
        <v>2016</v>
      </c>
      <c r="E169" t="s">
        <v>3</v>
      </c>
      <c r="F169" t="str">
        <f t="shared" si="7"/>
        <v>INDEM</v>
      </c>
      <c r="G169" s="26">
        <f>BY_Demands_Drivers!$F$78*$M$9</f>
        <v>7.6173666823856997E-2</v>
      </c>
      <c r="H169" s="26">
        <f>BY_Demands_Drivers!$G$78*$M$9</f>
        <v>0.18827523094867463</v>
      </c>
      <c r="I169" s="26">
        <f>BY_Demands_Drivers!$H$78*$M$9</f>
        <v>1.5938577111248531</v>
      </c>
      <c r="J169" s="26">
        <f>BY_Demands_Drivers!$I$78*$M$9</f>
        <v>0.5287122708857781</v>
      </c>
    </row>
    <row r="170" spans="3:10">
      <c r="C170" s="206" t="str">
        <f t="shared" si="6"/>
        <v>Demand</v>
      </c>
      <c r="D170">
        <f>$L$10</f>
        <v>2017</v>
      </c>
      <c r="E170" t="s">
        <v>3</v>
      </c>
      <c r="F170" t="str">
        <f t="shared" si="7"/>
        <v>INDEM</v>
      </c>
      <c r="G170" s="26">
        <f>BY_Demands_Drivers!$F$78*$M$10</f>
        <v>7.6173666823856997E-2</v>
      </c>
      <c r="H170" s="26">
        <f>BY_Demands_Drivers!$G$78*$M$10</f>
        <v>0.18827523094867463</v>
      </c>
      <c r="I170" s="26">
        <f>BY_Demands_Drivers!$H$78*$M$10</f>
        <v>1.5938577111248531</v>
      </c>
      <c r="J170" s="26">
        <f>BY_Demands_Drivers!$I$78*$M$10</f>
        <v>0.5287122708857781</v>
      </c>
    </row>
    <row r="171" spans="3:10">
      <c r="C171" s="206" t="str">
        <f t="shared" si="6"/>
        <v>Demand</v>
      </c>
      <c r="D171">
        <f>$L$11</f>
        <v>2018</v>
      </c>
      <c r="E171" t="s">
        <v>3</v>
      </c>
      <c r="F171" t="str">
        <f t="shared" si="7"/>
        <v>INDEM</v>
      </c>
      <c r="G171" s="26">
        <f>BY_Demands_Drivers!$F$78*$M$11</f>
        <v>7.6173666823856997E-2</v>
      </c>
      <c r="H171" s="26">
        <f>BY_Demands_Drivers!$G$78*$M$11</f>
        <v>0.18827523094867463</v>
      </c>
      <c r="I171" s="26">
        <f>BY_Demands_Drivers!$H$78*$M$11</f>
        <v>1.5938577111248531</v>
      </c>
      <c r="J171" s="26">
        <f>BY_Demands_Drivers!$I$78*$M$11</f>
        <v>0.5287122708857781</v>
      </c>
    </row>
    <row r="172" spans="3:10">
      <c r="C172" s="206" t="str">
        <f t="shared" si="6"/>
        <v>Demand</v>
      </c>
      <c r="D172">
        <f>$L$12</f>
        <v>2019</v>
      </c>
      <c r="E172" t="s">
        <v>3</v>
      </c>
      <c r="F172" t="str">
        <f t="shared" si="7"/>
        <v>INDEM</v>
      </c>
      <c r="G172" s="43">
        <f>BY_Demands_Drivers!$F$78*$M$12</f>
        <v>7.6173666823856997E-2</v>
      </c>
      <c r="H172" s="43">
        <f>BY_Demands_Drivers!$G$78*$M$12</f>
        <v>0.18827523094867463</v>
      </c>
      <c r="I172" s="43">
        <f>BY_Demands_Drivers!$H$78*$M$12</f>
        <v>1.5938577111248531</v>
      </c>
      <c r="J172" s="43">
        <f>BY_Demands_Drivers!$I$78*$M$12</f>
        <v>0.5287122708857781</v>
      </c>
    </row>
    <row r="173" spans="3:10">
      <c r="C173" s="206" t="str">
        <f t="shared" si="6"/>
        <v>Demand</v>
      </c>
      <c r="D173">
        <f>$L$13</f>
        <v>2020</v>
      </c>
      <c r="E173" t="s">
        <v>3</v>
      </c>
      <c r="F173" t="str">
        <f t="shared" si="7"/>
        <v>INDEM</v>
      </c>
      <c r="G173" s="43">
        <f>BY_Demands_Drivers!$F$78*$M$13</f>
        <v>7.6173666823856997E-2</v>
      </c>
      <c r="H173" s="43">
        <f>BY_Demands_Drivers!$G$78*$M$13</f>
        <v>0.18827523094867463</v>
      </c>
      <c r="I173" s="43">
        <f>BY_Demands_Drivers!$H$78*$M$13</f>
        <v>1.5938577111248531</v>
      </c>
      <c r="J173" s="43">
        <f>BY_Demands_Drivers!$I$78*$M$13</f>
        <v>0.5287122708857781</v>
      </c>
    </row>
    <row r="174" spans="3:10">
      <c r="C174" s="206" t="str">
        <f t="shared" si="6"/>
        <v>Demand</v>
      </c>
      <c r="D174">
        <f>$L$14</f>
        <v>2021</v>
      </c>
      <c r="E174" t="s">
        <v>3</v>
      </c>
      <c r="F174" t="str">
        <f t="shared" si="7"/>
        <v>INDEM</v>
      </c>
      <c r="G174" s="43">
        <f>BY_Demands_Drivers!$F$78*$M$14</f>
        <v>7.6173666823856997E-2</v>
      </c>
      <c r="H174" s="43">
        <f>BY_Demands_Drivers!$G$78*$M$14</f>
        <v>0.18827523094867463</v>
      </c>
      <c r="I174" s="43">
        <f>BY_Demands_Drivers!$H$78*$M$14</f>
        <v>1.5938577111248531</v>
      </c>
      <c r="J174" s="43">
        <f>BY_Demands_Drivers!$I$78*$M$14</f>
        <v>0.5287122708857781</v>
      </c>
    </row>
    <row r="175" spans="3:10">
      <c r="C175" s="206" t="str">
        <f t="shared" si="6"/>
        <v>Demand</v>
      </c>
      <c r="D175">
        <f>$L$15</f>
        <v>2022</v>
      </c>
      <c r="E175" t="s">
        <v>3</v>
      </c>
      <c r="F175" t="str">
        <f t="shared" si="7"/>
        <v>INDEM</v>
      </c>
      <c r="G175" s="43">
        <f>BY_Demands_Drivers!$F$78*$M$15</f>
        <v>7.6173666823856997E-2</v>
      </c>
      <c r="H175" s="43">
        <f>BY_Demands_Drivers!$G$78*$M$15</f>
        <v>0.18827523094867463</v>
      </c>
      <c r="I175" s="43">
        <f>BY_Demands_Drivers!$H$78*$M$15</f>
        <v>1.5938577111248531</v>
      </c>
      <c r="J175" s="43">
        <f>BY_Demands_Drivers!$I$78*$M$15</f>
        <v>0.5287122708857781</v>
      </c>
    </row>
    <row r="176" spans="3:10">
      <c r="C176" s="206" t="str">
        <f t="shared" si="6"/>
        <v>Demand</v>
      </c>
      <c r="D176">
        <f>$L$16</f>
        <v>2023</v>
      </c>
      <c r="E176" t="s">
        <v>3</v>
      </c>
      <c r="F176" t="str">
        <f t="shared" si="7"/>
        <v>INDEM</v>
      </c>
      <c r="G176" s="43">
        <f>BY_Demands_Drivers!$F$78*$M$16</f>
        <v>7.6173666823856997E-2</v>
      </c>
      <c r="H176" s="43">
        <f>BY_Demands_Drivers!$G$78*$M$16</f>
        <v>0.18827523094867463</v>
      </c>
      <c r="I176" s="43">
        <f>BY_Demands_Drivers!$H$78*$M$16</f>
        <v>1.5938577111248531</v>
      </c>
      <c r="J176" s="43">
        <f>BY_Demands_Drivers!$I$78*$M$16</f>
        <v>0.5287122708857781</v>
      </c>
    </row>
    <row r="177" spans="3:10">
      <c r="C177" s="206" t="str">
        <f t="shared" si="6"/>
        <v>Demand</v>
      </c>
      <c r="D177">
        <f>$L$17</f>
        <v>2024</v>
      </c>
      <c r="E177" t="s">
        <v>3</v>
      </c>
      <c r="F177" t="str">
        <f t="shared" si="7"/>
        <v>INDEM</v>
      </c>
      <c r="G177" s="26">
        <f>BY_Demands_Drivers!$F$78*$M$17</f>
        <v>7.6173666823856997E-2</v>
      </c>
      <c r="H177" s="26">
        <f>BY_Demands_Drivers!$G$78*$M$17</f>
        <v>0.18827523094867463</v>
      </c>
      <c r="I177" s="26">
        <f>BY_Demands_Drivers!$H$78*$M$17</f>
        <v>1.5938577111248531</v>
      </c>
      <c r="J177" s="26">
        <f>BY_Demands_Drivers!$I$78*$M$17</f>
        <v>0.5287122708857781</v>
      </c>
    </row>
    <row r="178" spans="3:10">
      <c r="C178" s="206" t="str">
        <f t="shared" si="6"/>
        <v>Demand</v>
      </c>
      <c r="D178">
        <f>$L$18</f>
        <v>2025</v>
      </c>
      <c r="E178" t="s">
        <v>3</v>
      </c>
      <c r="F178" t="str">
        <f t="shared" si="7"/>
        <v>INDEM</v>
      </c>
      <c r="G178" s="26">
        <f>BY_Demands_Drivers!$F$78*$M$18</f>
        <v>7.6173666823856997E-2</v>
      </c>
      <c r="H178" s="26">
        <f>BY_Demands_Drivers!$G$78*$M$18</f>
        <v>0.18827523094867463</v>
      </c>
      <c r="I178" s="26">
        <f>BY_Demands_Drivers!$H$78*$M$18</f>
        <v>1.5938577111248531</v>
      </c>
      <c r="J178" s="26">
        <f>BY_Demands_Drivers!$I$78*$M$18</f>
        <v>0.5287122708857781</v>
      </c>
    </row>
    <row r="179" spans="3:10">
      <c r="C179" s="206" t="str">
        <f t="shared" si="6"/>
        <v>Demand</v>
      </c>
      <c r="D179">
        <f>$L$19</f>
        <v>2026</v>
      </c>
      <c r="E179" t="s">
        <v>3</v>
      </c>
      <c r="F179" t="str">
        <f t="shared" si="7"/>
        <v>INDEM</v>
      </c>
      <c r="G179" s="26">
        <f>BY_Demands_Drivers!$F$78*$M$19</f>
        <v>7.5842476968101091E-2</v>
      </c>
      <c r="H179" s="26">
        <f>BY_Demands_Drivers!$G$78*$M$19</f>
        <v>0.18745664298802822</v>
      </c>
      <c r="I179" s="26">
        <f>BY_Demands_Drivers!$H$78*$M$19</f>
        <v>1.5869278949895276</v>
      </c>
      <c r="J179" s="26">
        <f>BY_Demands_Drivers!$I$78*$M$19</f>
        <v>0.5264135218819268</v>
      </c>
    </row>
    <row r="180" spans="3:10">
      <c r="C180" s="206" t="str">
        <f t="shared" si="6"/>
        <v>Demand</v>
      </c>
      <c r="D180">
        <f>$L$20</f>
        <v>2027</v>
      </c>
      <c r="E180" t="s">
        <v>3</v>
      </c>
      <c r="F180" t="str">
        <f t="shared" si="7"/>
        <v>INDEM</v>
      </c>
      <c r="G180" s="26">
        <f>BY_Demands_Drivers!$F$78*$M$20</f>
        <v>7.5511287112345199E-2</v>
      </c>
      <c r="H180" s="26">
        <f>BY_Demands_Drivers!$G$78*$M$20</f>
        <v>0.18663805502738182</v>
      </c>
      <c r="I180" s="26">
        <f>BY_Demands_Drivers!$H$78*$M$20</f>
        <v>1.5799980788542021</v>
      </c>
      <c r="J180" s="26">
        <f>BY_Demands_Drivers!$I$78*$M$20</f>
        <v>0.52411477287807562</v>
      </c>
    </row>
    <row r="181" spans="3:10">
      <c r="C181" s="206" t="str">
        <f t="shared" si="6"/>
        <v>Demand</v>
      </c>
      <c r="D181">
        <f>$L$21</f>
        <v>2028</v>
      </c>
      <c r="E181" t="s">
        <v>3</v>
      </c>
      <c r="F181" t="str">
        <f t="shared" si="7"/>
        <v>INDEM</v>
      </c>
      <c r="G181" s="26">
        <f>BY_Demands_Drivers!$F$78*$M$21</f>
        <v>7.5180097256589307E-2</v>
      </c>
      <c r="H181" s="26">
        <f>BY_Demands_Drivers!$G$78*$M$21</f>
        <v>0.18581946706673544</v>
      </c>
      <c r="I181" s="26">
        <f>BY_Demands_Drivers!$H$78*$M$21</f>
        <v>1.573068262718877</v>
      </c>
      <c r="J181" s="26">
        <f>BY_Demands_Drivers!$I$78*$M$21</f>
        <v>0.52181602387422454</v>
      </c>
    </row>
    <row r="182" spans="3:10">
      <c r="C182" s="206" t="str">
        <f t="shared" si="6"/>
        <v>Demand</v>
      </c>
      <c r="D182">
        <f>$L$22</f>
        <v>2029</v>
      </c>
      <c r="E182" t="s">
        <v>3</v>
      </c>
      <c r="F182" t="str">
        <f t="shared" si="7"/>
        <v>INDEM</v>
      </c>
      <c r="G182" s="26">
        <f>BY_Demands_Drivers!$F$78*$M$22</f>
        <v>7.48489074008334E-2</v>
      </c>
      <c r="H182" s="26">
        <f>BY_Demands_Drivers!$G$78*$M$22</f>
        <v>0.18500087910608901</v>
      </c>
      <c r="I182" s="26">
        <f>BY_Demands_Drivers!$H$78*$M$22</f>
        <v>1.5661384465835513</v>
      </c>
      <c r="J182" s="26">
        <f>BY_Demands_Drivers!$I$78*$M$22</f>
        <v>0.51951727487037325</v>
      </c>
    </row>
    <row r="183" spans="3:10">
      <c r="C183" s="206" t="str">
        <f t="shared" si="6"/>
        <v>Demand</v>
      </c>
      <c r="D183">
        <f>$L$23</f>
        <v>2030</v>
      </c>
      <c r="E183" t="s">
        <v>3</v>
      </c>
      <c r="F183" t="str">
        <f t="shared" si="7"/>
        <v>INDEM</v>
      </c>
      <c r="G183" s="26">
        <f>BY_Demands_Drivers!$F$78*$M$23</f>
        <v>7.4517717545077508E-2</v>
      </c>
      <c r="H183" s="26">
        <f>BY_Demands_Drivers!$G$78*$M$23</f>
        <v>0.18418229114544263</v>
      </c>
      <c r="I183" s="26">
        <f>BY_Demands_Drivers!$H$78*$M$23</f>
        <v>1.559208630448226</v>
      </c>
      <c r="J183" s="26">
        <f>BY_Demands_Drivers!$I$78*$M$23</f>
        <v>0.51721852586652217</v>
      </c>
    </row>
    <row r="184" spans="3:10">
      <c r="C184" s="206" t="str">
        <f t="shared" si="6"/>
        <v>Demand</v>
      </c>
      <c r="D184">
        <f>$L$24</f>
        <v>2031</v>
      </c>
      <c r="E184" t="s">
        <v>3</v>
      </c>
      <c r="F184" t="str">
        <f t="shared" si="7"/>
        <v>INDEM</v>
      </c>
      <c r="G184" s="26">
        <f>BY_Demands_Drivers!$F$78*$M$24</f>
        <v>7.4517717545077508E-2</v>
      </c>
      <c r="H184" s="26">
        <f>BY_Demands_Drivers!$G$78*$M$24</f>
        <v>0.18418229114544263</v>
      </c>
      <c r="I184" s="26">
        <f>BY_Demands_Drivers!$H$78*$M$24</f>
        <v>1.559208630448226</v>
      </c>
      <c r="J184" s="26">
        <f>BY_Demands_Drivers!$I$78*$M$24</f>
        <v>0.51721852586652217</v>
      </c>
    </row>
    <row r="185" spans="3:10">
      <c r="C185" s="206" t="str">
        <f t="shared" si="6"/>
        <v>Demand</v>
      </c>
      <c r="D185">
        <f>$L$25</f>
        <v>2032</v>
      </c>
      <c r="E185" t="s">
        <v>3</v>
      </c>
      <c r="F185" t="str">
        <f t="shared" si="7"/>
        <v>INDEM</v>
      </c>
      <c r="G185" s="26">
        <f>BY_Demands_Drivers!$F$78*$M$25</f>
        <v>7.4517717545077508E-2</v>
      </c>
      <c r="H185" s="26">
        <f>BY_Demands_Drivers!$G$78*$M$25</f>
        <v>0.18418229114544263</v>
      </c>
      <c r="I185" s="26">
        <f>BY_Demands_Drivers!$H$78*$M$25</f>
        <v>1.559208630448226</v>
      </c>
      <c r="J185" s="26">
        <f>BY_Demands_Drivers!$I$78*$M$25</f>
        <v>0.51721852586652217</v>
      </c>
    </row>
    <row r="186" spans="3:10">
      <c r="C186" s="206" t="str">
        <f t="shared" si="6"/>
        <v>Demand</v>
      </c>
      <c r="D186">
        <f>$L$26</f>
        <v>2033</v>
      </c>
      <c r="E186" t="s">
        <v>3</v>
      </c>
      <c r="F186" t="str">
        <f t="shared" si="7"/>
        <v>INDEM</v>
      </c>
      <c r="G186" s="26">
        <f>BY_Demands_Drivers!$F$78*$M$26</f>
        <v>7.4517717545077508E-2</v>
      </c>
      <c r="H186" s="26">
        <f>BY_Demands_Drivers!$G$78*$M$26</f>
        <v>0.18418229114544263</v>
      </c>
      <c r="I186" s="26">
        <f>BY_Demands_Drivers!$H$78*$M$26</f>
        <v>1.559208630448226</v>
      </c>
      <c r="J186" s="26">
        <f>BY_Demands_Drivers!$I$78*$M$26</f>
        <v>0.51721852586652217</v>
      </c>
    </row>
    <row r="187" spans="3:10">
      <c r="C187" s="206" t="str">
        <f t="shared" si="6"/>
        <v>Demand</v>
      </c>
      <c r="D187">
        <f>$L$27</f>
        <v>2034</v>
      </c>
      <c r="E187" t="s">
        <v>3</v>
      </c>
      <c r="F187" t="str">
        <f t="shared" si="7"/>
        <v>INDEM</v>
      </c>
      <c r="G187" s="26">
        <f>BY_Demands_Drivers!$F$78*$M$27</f>
        <v>7.4517717545077508E-2</v>
      </c>
      <c r="H187" s="26">
        <f>BY_Demands_Drivers!$G$78*$M$27</f>
        <v>0.18418229114544263</v>
      </c>
      <c r="I187" s="26">
        <f>BY_Demands_Drivers!$H$78*$M$27</f>
        <v>1.559208630448226</v>
      </c>
      <c r="J187" s="26">
        <f>BY_Demands_Drivers!$I$78*$M$27</f>
        <v>0.51721852586652217</v>
      </c>
    </row>
    <row r="188" spans="3:10">
      <c r="C188" s="206" t="str">
        <f t="shared" si="6"/>
        <v>Demand</v>
      </c>
      <c r="D188">
        <f>$L$28</f>
        <v>2035</v>
      </c>
      <c r="E188" t="s">
        <v>3</v>
      </c>
      <c r="F188" t="str">
        <f t="shared" si="7"/>
        <v>INDEM</v>
      </c>
      <c r="G188" s="26">
        <f>BY_Demands_Drivers!$F$78*$M$28</f>
        <v>7.4517717545077508E-2</v>
      </c>
      <c r="H188" s="26">
        <f>BY_Demands_Drivers!$G$78*$M$28</f>
        <v>0.18418229114544263</v>
      </c>
      <c r="I188" s="26">
        <f>BY_Demands_Drivers!$H$78*$M$28</f>
        <v>1.559208630448226</v>
      </c>
      <c r="J188" s="26">
        <f>BY_Demands_Drivers!$I$78*$M$28</f>
        <v>0.51721852586652217</v>
      </c>
    </row>
    <row r="189" spans="3:10">
      <c r="C189" s="206" t="str">
        <f t="shared" si="6"/>
        <v>Demand</v>
      </c>
      <c r="D189">
        <f>$L$29</f>
        <v>2036</v>
      </c>
      <c r="E189" t="s">
        <v>3</v>
      </c>
      <c r="F189" t="str">
        <f t="shared" si="7"/>
        <v>INDEM</v>
      </c>
      <c r="G189" s="26">
        <f>BY_Demands_Drivers!$F$78*$M$29</f>
        <v>7.4517717545077508E-2</v>
      </c>
      <c r="H189" s="26">
        <f>BY_Demands_Drivers!$G$78*$M$29</f>
        <v>0.18418229114544263</v>
      </c>
      <c r="I189" s="26">
        <f>BY_Demands_Drivers!$H$78*$M$29</f>
        <v>1.559208630448226</v>
      </c>
      <c r="J189" s="26">
        <f>BY_Demands_Drivers!$I$78*$M$29</f>
        <v>0.51721852586652217</v>
      </c>
    </row>
    <row r="190" spans="3:10">
      <c r="C190" s="206" t="str">
        <f t="shared" si="6"/>
        <v>Demand</v>
      </c>
      <c r="D190">
        <f>$L$30</f>
        <v>2037</v>
      </c>
      <c r="E190" t="s">
        <v>3</v>
      </c>
      <c r="F190" t="str">
        <f t="shared" si="7"/>
        <v>INDEM</v>
      </c>
      <c r="G190" s="26">
        <f>BY_Demands_Drivers!$F$78*$M$30</f>
        <v>7.4517717545077508E-2</v>
      </c>
      <c r="H190" s="26">
        <f>BY_Demands_Drivers!$G$78*$M$30</f>
        <v>0.18418229114544263</v>
      </c>
      <c r="I190" s="26">
        <f>BY_Demands_Drivers!$H$78*$M$30</f>
        <v>1.559208630448226</v>
      </c>
      <c r="J190" s="26">
        <f>BY_Demands_Drivers!$I$78*$M$30</f>
        <v>0.51721852586652217</v>
      </c>
    </row>
    <row r="191" spans="3:10">
      <c r="C191" s="206" t="str">
        <f t="shared" si="6"/>
        <v>Demand</v>
      </c>
      <c r="D191">
        <f>$L$31</f>
        <v>2038</v>
      </c>
      <c r="E191" t="s">
        <v>3</v>
      </c>
      <c r="F191" t="str">
        <f t="shared" si="7"/>
        <v>INDEM</v>
      </c>
      <c r="G191" s="26">
        <f>BY_Demands_Drivers!$F$78*$M$31</f>
        <v>7.4517717545077508E-2</v>
      </c>
      <c r="H191" s="26">
        <f>BY_Demands_Drivers!$G$78*$M$31</f>
        <v>0.18418229114544263</v>
      </c>
      <c r="I191" s="26">
        <f>BY_Demands_Drivers!$H$78*$M$31</f>
        <v>1.559208630448226</v>
      </c>
      <c r="J191" s="26">
        <f>BY_Demands_Drivers!$I$78*$M$31</f>
        <v>0.51721852586652217</v>
      </c>
    </row>
    <row r="192" spans="3:10">
      <c r="C192" s="206" t="str">
        <f t="shared" si="6"/>
        <v>Demand</v>
      </c>
      <c r="D192">
        <f>$L$32</f>
        <v>2039</v>
      </c>
      <c r="E192" t="s">
        <v>3</v>
      </c>
      <c r="F192" t="str">
        <f t="shared" si="7"/>
        <v>INDEM</v>
      </c>
      <c r="G192" s="26">
        <f>BY_Demands_Drivers!$F$78*$M$32</f>
        <v>7.4517717545077508E-2</v>
      </c>
      <c r="H192" s="26">
        <f>BY_Demands_Drivers!$G$78*$M$32</f>
        <v>0.18418229114544263</v>
      </c>
      <c r="I192" s="26">
        <f>BY_Demands_Drivers!$H$78*$M$32</f>
        <v>1.559208630448226</v>
      </c>
      <c r="J192" s="26">
        <f>BY_Demands_Drivers!$I$78*$M$32</f>
        <v>0.51721852586652217</v>
      </c>
    </row>
    <row r="193" spans="3:10">
      <c r="C193" s="206" t="str">
        <f t="shared" si="6"/>
        <v>Demand</v>
      </c>
      <c r="D193">
        <f>$L$33</f>
        <v>2040</v>
      </c>
      <c r="E193" t="s">
        <v>3</v>
      </c>
      <c r="F193" t="str">
        <f t="shared" si="7"/>
        <v>INDEM</v>
      </c>
      <c r="G193" s="26">
        <f>BY_Demands_Drivers!$F$78*$M$33</f>
        <v>7.4517717545077508E-2</v>
      </c>
      <c r="H193" s="26">
        <f>BY_Demands_Drivers!$G$78*$M$33</f>
        <v>0.18418229114544263</v>
      </c>
      <c r="I193" s="26">
        <f>BY_Demands_Drivers!$H$78*$M$33</f>
        <v>1.559208630448226</v>
      </c>
      <c r="J193" s="26">
        <f>BY_Demands_Drivers!$I$78*$M$33</f>
        <v>0.51721852586652217</v>
      </c>
    </row>
    <row r="194" spans="3:10">
      <c r="C194" s="206" t="str">
        <f t="shared" si="6"/>
        <v>Demand</v>
      </c>
      <c r="D194">
        <f>$L$34</f>
        <v>2041</v>
      </c>
      <c r="E194" t="s">
        <v>3</v>
      </c>
      <c r="F194" t="str">
        <f t="shared" si="7"/>
        <v>INDEM</v>
      </c>
      <c r="G194" s="26">
        <f>BY_Demands_Drivers!$F$78*$M$34</f>
        <v>7.4186527689321602E-2</v>
      </c>
      <c r="H194" s="26">
        <f>BY_Demands_Drivers!$G$78*$M$34</f>
        <v>0.1833637031847962</v>
      </c>
      <c r="I194" s="26">
        <f>BY_Demands_Drivers!$H$78*$M$34</f>
        <v>1.5522788143129005</v>
      </c>
      <c r="J194" s="26">
        <f>BY_Demands_Drivers!$I$78*$M$34</f>
        <v>0.51491977686267087</v>
      </c>
    </row>
    <row r="195" spans="3:10">
      <c r="C195" s="206" t="str">
        <f t="shared" si="6"/>
        <v>Demand</v>
      </c>
      <c r="D195">
        <f>$L$35</f>
        <v>2042</v>
      </c>
      <c r="E195" t="s">
        <v>3</v>
      </c>
      <c r="F195" t="str">
        <f t="shared" si="7"/>
        <v>INDEM</v>
      </c>
      <c r="G195" s="26">
        <f>BY_Demands_Drivers!$F$78*$M$35</f>
        <v>7.385533783356571E-2</v>
      </c>
      <c r="H195" s="26">
        <f>BY_Demands_Drivers!$G$78*$M$35</f>
        <v>0.18254511522414979</v>
      </c>
      <c r="I195" s="26">
        <f>BY_Demands_Drivers!$H$78*$M$35</f>
        <v>1.5453489981775752</v>
      </c>
      <c r="J195" s="26">
        <f>BY_Demands_Drivers!$I$78*$M$35</f>
        <v>0.51262102785881969</v>
      </c>
    </row>
    <row r="196" spans="3:10">
      <c r="C196" s="206" t="str">
        <f t="shared" si="6"/>
        <v>Demand</v>
      </c>
      <c r="D196">
        <f>$L$36</f>
        <v>2043</v>
      </c>
      <c r="E196" t="s">
        <v>3</v>
      </c>
      <c r="F196" t="str">
        <f t="shared" si="7"/>
        <v>INDEM</v>
      </c>
      <c r="G196" s="26">
        <f>BY_Demands_Drivers!$F$78*$M$36</f>
        <v>7.3524147977809803E-2</v>
      </c>
      <c r="H196" s="26">
        <f>BY_Demands_Drivers!$G$78*$M$36</f>
        <v>0.18172652726350338</v>
      </c>
      <c r="I196" s="26">
        <f>BY_Demands_Drivers!$H$78*$M$36</f>
        <v>1.5384191820422497</v>
      </c>
      <c r="J196" s="26">
        <f>BY_Demands_Drivers!$I$78*$M$36</f>
        <v>0.5103222788549685</v>
      </c>
    </row>
    <row r="197" spans="3:10">
      <c r="C197" s="206" t="str">
        <f t="shared" ref="C197:C260" si="8">IF(SUM(G197:J197)&gt;0,"Demand","\I:")</f>
        <v>Demand</v>
      </c>
      <c r="D197">
        <f>$L$37</f>
        <v>2044</v>
      </c>
      <c r="E197" t="s">
        <v>3</v>
      </c>
      <c r="F197" t="str">
        <f t="shared" si="7"/>
        <v>INDEM</v>
      </c>
      <c r="G197" s="26">
        <f>BY_Demands_Drivers!$F$78*$M$37</f>
        <v>7.3192958122053911E-2</v>
      </c>
      <c r="H197" s="26">
        <f>BY_Demands_Drivers!$G$78*$M$37</f>
        <v>0.18090793930285698</v>
      </c>
      <c r="I197" s="26">
        <f>BY_Demands_Drivers!$H$78*$M$37</f>
        <v>1.5314893659069242</v>
      </c>
      <c r="J197" s="26">
        <f>BY_Demands_Drivers!$I$78*$M$37</f>
        <v>0.50802352985111732</v>
      </c>
    </row>
    <row r="198" spans="3:10">
      <c r="C198" s="206" t="str">
        <f t="shared" si="8"/>
        <v>Demand</v>
      </c>
      <c r="D198">
        <f>$L$38</f>
        <v>2045</v>
      </c>
      <c r="E198" t="s">
        <v>3</v>
      </c>
      <c r="F198" t="str">
        <f t="shared" si="7"/>
        <v>INDEM</v>
      </c>
      <c r="G198" s="26">
        <f>BY_Demands_Drivers!$F$78*$M$38</f>
        <v>7.2861768266298005E-2</v>
      </c>
      <c r="H198" s="26">
        <f>BY_Demands_Drivers!$G$78*$M$38</f>
        <v>0.18008935134221055</v>
      </c>
      <c r="I198" s="26">
        <f>BY_Demands_Drivers!$H$78*$M$38</f>
        <v>1.5245595497715987</v>
      </c>
      <c r="J198" s="26">
        <f>BY_Demands_Drivers!$I$78*$M$38</f>
        <v>0.50572478084726602</v>
      </c>
    </row>
    <row r="199" spans="3:10">
      <c r="C199" s="206" t="str">
        <f t="shared" si="8"/>
        <v>Demand</v>
      </c>
      <c r="D199">
        <f>$L$39</f>
        <v>2046</v>
      </c>
      <c r="E199" t="s">
        <v>3</v>
      </c>
      <c r="F199" t="str">
        <f t="shared" si="7"/>
        <v>INDEM</v>
      </c>
      <c r="G199" s="26">
        <f>BY_Demands_Drivers!$F$78*$M$39</f>
        <v>7.2861768266298005E-2</v>
      </c>
      <c r="H199" s="26">
        <f>BY_Demands_Drivers!$G$78*$M$39</f>
        <v>0.18008935134221055</v>
      </c>
      <c r="I199" s="26">
        <f>BY_Demands_Drivers!$H$78*$M$39</f>
        <v>1.5245595497715987</v>
      </c>
      <c r="J199" s="26">
        <f>BY_Demands_Drivers!$I$78*$M$39</f>
        <v>0.50572478084726602</v>
      </c>
    </row>
    <row r="200" spans="3:10">
      <c r="C200" s="206" t="str">
        <f t="shared" si="8"/>
        <v>Demand</v>
      </c>
      <c r="D200">
        <f>$L$40</f>
        <v>2047</v>
      </c>
      <c r="E200" t="s">
        <v>3</v>
      </c>
      <c r="F200" t="str">
        <f t="shared" si="7"/>
        <v>INDEM</v>
      </c>
      <c r="G200" s="26">
        <f>BY_Demands_Drivers!$F$78*$M$40</f>
        <v>7.2861768266298005E-2</v>
      </c>
      <c r="H200" s="26">
        <f>BY_Demands_Drivers!$G$78*$M$40</f>
        <v>0.18008935134221055</v>
      </c>
      <c r="I200" s="26">
        <f>BY_Demands_Drivers!$H$78*$M$40</f>
        <v>1.5245595497715987</v>
      </c>
      <c r="J200" s="26">
        <f>BY_Demands_Drivers!$I$78*$M$40</f>
        <v>0.50572478084726602</v>
      </c>
    </row>
    <row r="201" spans="3:10">
      <c r="C201" s="206" t="str">
        <f t="shared" si="8"/>
        <v>Demand</v>
      </c>
      <c r="D201">
        <f>$L$41</f>
        <v>2048</v>
      </c>
      <c r="E201" t="s">
        <v>3</v>
      </c>
      <c r="F201" t="str">
        <f t="shared" si="7"/>
        <v>INDEM</v>
      </c>
      <c r="G201" s="26">
        <f>BY_Demands_Drivers!$F$78*$M$41</f>
        <v>7.2861768266298005E-2</v>
      </c>
      <c r="H201" s="26">
        <f>BY_Demands_Drivers!$G$78*$M$41</f>
        <v>0.18008935134221055</v>
      </c>
      <c r="I201" s="26">
        <f>BY_Demands_Drivers!$H$78*$M$41</f>
        <v>1.5245595497715987</v>
      </c>
      <c r="J201" s="26">
        <f>BY_Demands_Drivers!$I$78*$M$41</f>
        <v>0.50572478084726602</v>
      </c>
    </row>
    <row r="202" spans="3:10">
      <c r="C202" s="206" t="str">
        <f t="shared" si="8"/>
        <v>Demand</v>
      </c>
      <c r="D202">
        <f>$L$42</f>
        <v>2049</v>
      </c>
      <c r="E202" t="s">
        <v>3</v>
      </c>
      <c r="F202" t="str">
        <f t="shared" si="7"/>
        <v>INDEM</v>
      </c>
      <c r="G202" s="26">
        <f>BY_Demands_Drivers!$F$78*$M$42</f>
        <v>7.2861768266298005E-2</v>
      </c>
      <c r="H202" s="26">
        <f>BY_Demands_Drivers!$G$78*$M$42</f>
        <v>0.18008935134221055</v>
      </c>
      <c r="I202" s="26">
        <f>BY_Demands_Drivers!$H$78*$M$42</f>
        <v>1.5245595497715987</v>
      </c>
      <c r="J202" s="26">
        <f>BY_Demands_Drivers!$I$78*$M$42</f>
        <v>0.50572478084726602</v>
      </c>
    </row>
    <row r="203" spans="3:10">
      <c r="C203" s="206" t="str">
        <f t="shared" si="8"/>
        <v>Demand</v>
      </c>
      <c r="D203" s="23">
        <f>$L$43</f>
        <v>2050</v>
      </c>
      <c r="E203" s="23" t="s">
        <v>3</v>
      </c>
      <c r="F203" s="23" t="str">
        <f t="shared" si="7"/>
        <v>INDEM</v>
      </c>
      <c r="G203" s="44">
        <f>BY_Demands_Drivers!$F$78*$M$43</f>
        <v>7.2861768266298005E-2</v>
      </c>
      <c r="H203" s="44">
        <f>BY_Demands_Drivers!$G$78*$M$43</f>
        <v>0.18008935134221055</v>
      </c>
      <c r="I203" s="44">
        <f>BY_Demands_Drivers!$H$78*$M$43</f>
        <v>1.5245595497715987</v>
      </c>
      <c r="J203" s="44">
        <f>BY_Demands_Drivers!$I$78*$M$43</f>
        <v>0.50572478084726602</v>
      </c>
    </row>
    <row r="204" spans="3:10">
      <c r="C204" s="206" t="str">
        <f t="shared" si="8"/>
        <v>\I:</v>
      </c>
      <c r="D204">
        <f>$L$4</f>
        <v>2011</v>
      </c>
      <c r="E204" t="s">
        <v>3</v>
      </c>
      <c r="F204" t="str">
        <f>BY_Demands_Drivers!$J$79</f>
        <v>INDTF</v>
      </c>
      <c r="G204" s="26">
        <f>BY_Demands_Drivers!$F$79*$M$4</f>
        <v>0</v>
      </c>
      <c r="H204" s="26">
        <f>BY_Demands_Drivers!$G$79*$M$4</f>
        <v>0</v>
      </c>
      <c r="I204" s="26">
        <f>BY_Demands_Drivers!$H$79*$M$4</f>
        <v>0</v>
      </c>
      <c r="J204" s="26">
        <f>BY_Demands_Drivers!$I$79*$M$4</f>
        <v>0</v>
      </c>
    </row>
    <row r="205" spans="3:10">
      <c r="C205" s="206" t="str">
        <f t="shared" si="8"/>
        <v>\I:</v>
      </c>
      <c r="D205">
        <f>$L$5</f>
        <v>2012</v>
      </c>
      <c r="E205" t="s">
        <v>3</v>
      </c>
      <c r="F205" t="str">
        <f>$F$204</f>
        <v>INDTF</v>
      </c>
      <c r="G205" s="26">
        <f>BY_Demands_Drivers!$F$79*$M$5</f>
        <v>0</v>
      </c>
      <c r="H205" s="26">
        <f>BY_Demands_Drivers!$G$79*$M$5</f>
        <v>0</v>
      </c>
      <c r="I205" s="26">
        <f>BY_Demands_Drivers!$H$79*$M$5</f>
        <v>0</v>
      </c>
      <c r="J205" s="26">
        <f>BY_Demands_Drivers!$I$79*$M$5</f>
        <v>0</v>
      </c>
    </row>
    <row r="206" spans="3:10">
      <c r="C206" s="206" t="str">
        <f t="shared" si="8"/>
        <v>\I:</v>
      </c>
      <c r="D206">
        <f>$L$6</f>
        <v>2013</v>
      </c>
      <c r="E206" t="s">
        <v>3</v>
      </c>
      <c r="F206" t="str">
        <f t="shared" ref="F206:F243" si="9">$F$204</f>
        <v>INDTF</v>
      </c>
      <c r="G206" s="26">
        <f>BY_Demands_Drivers!$F$79*$M$6</f>
        <v>0</v>
      </c>
      <c r="H206" s="26">
        <f>BY_Demands_Drivers!$G$79*$M$6</f>
        <v>0</v>
      </c>
      <c r="I206" s="26">
        <f>BY_Demands_Drivers!$H$79*$M$6</f>
        <v>0</v>
      </c>
      <c r="J206" s="26">
        <f>BY_Demands_Drivers!$I$79*$M$6</f>
        <v>0</v>
      </c>
    </row>
    <row r="207" spans="3:10">
      <c r="C207" s="206" t="str">
        <f t="shared" si="8"/>
        <v>\I:</v>
      </c>
      <c r="D207">
        <f>$L$7</f>
        <v>2014</v>
      </c>
      <c r="E207" t="s">
        <v>3</v>
      </c>
      <c r="F207" t="str">
        <f t="shared" si="9"/>
        <v>INDTF</v>
      </c>
      <c r="G207" s="26">
        <f>BY_Demands_Drivers!$F$79*$M$7</f>
        <v>0</v>
      </c>
      <c r="H207" s="26">
        <f>BY_Demands_Drivers!$G$79*$M$7</f>
        <v>0</v>
      </c>
      <c r="I207" s="26">
        <f>BY_Demands_Drivers!$H$79*$M$7</f>
        <v>0</v>
      </c>
      <c r="J207" s="26">
        <f>BY_Demands_Drivers!$I$79*$M$7</f>
        <v>0</v>
      </c>
    </row>
    <row r="208" spans="3:10">
      <c r="C208" s="206" t="str">
        <f t="shared" si="8"/>
        <v>\I:</v>
      </c>
      <c r="D208">
        <f>$L$8</f>
        <v>2015</v>
      </c>
      <c r="E208" t="s">
        <v>3</v>
      </c>
      <c r="F208" t="str">
        <f t="shared" si="9"/>
        <v>INDTF</v>
      </c>
      <c r="G208" s="26">
        <f>BY_Demands_Drivers!$F$79*$M$8</f>
        <v>0</v>
      </c>
      <c r="H208" s="26">
        <f>BY_Demands_Drivers!$G$79*$M$8</f>
        <v>0</v>
      </c>
      <c r="I208" s="26">
        <f>BY_Demands_Drivers!$H$79*$M$8</f>
        <v>0</v>
      </c>
      <c r="J208" s="26">
        <f>BY_Demands_Drivers!$I$79*$M$8</f>
        <v>0</v>
      </c>
    </row>
    <row r="209" spans="3:10">
      <c r="C209" s="206" t="str">
        <f t="shared" si="8"/>
        <v>\I:</v>
      </c>
      <c r="D209">
        <f>$L$9</f>
        <v>2016</v>
      </c>
      <c r="E209" t="s">
        <v>3</v>
      </c>
      <c r="F209" t="str">
        <f t="shared" si="9"/>
        <v>INDTF</v>
      </c>
      <c r="G209" s="26">
        <f>BY_Demands_Drivers!$F$79*$M$9</f>
        <v>0</v>
      </c>
      <c r="H209" s="26">
        <f>BY_Demands_Drivers!$G$79*$M$9</f>
        <v>0</v>
      </c>
      <c r="I209" s="26">
        <f>BY_Demands_Drivers!$H$79*$M$9</f>
        <v>0</v>
      </c>
      <c r="J209" s="26">
        <f>BY_Demands_Drivers!$I$79*$M$9</f>
        <v>0</v>
      </c>
    </row>
    <row r="210" spans="3:10">
      <c r="C210" s="206" t="str">
        <f t="shared" si="8"/>
        <v>\I:</v>
      </c>
      <c r="D210">
        <f>$L$10</f>
        <v>2017</v>
      </c>
      <c r="E210" t="s">
        <v>3</v>
      </c>
      <c r="F210" t="str">
        <f t="shared" si="9"/>
        <v>INDTF</v>
      </c>
      <c r="G210" s="26">
        <f>BY_Demands_Drivers!$F$79*$M$10</f>
        <v>0</v>
      </c>
      <c r="H210" s="26">
        <f>BY_Demands_Drivers!$G$79*$M$10</f>
        <v>0</v>
      </c>
      <c r="I210" s="26">
        <f>BY_Demands_Drivers!$H$79*$M$10</f>
        <v>0</v>
      </c>
      <c r="J210" s="26">
        <f>BY_Demands_Drivers!$I$79*$M$10</f>
        <v>0</v>
      </c>
    </row>
    <row r="211" spans="3:10">
      <c r="C211" s="206" t="str">
        <f t="shared" si="8"/>
        <v>\I:</v>
      </c>
      <c r="D211">
        <f>$L$11</f>
        <v>2018</v>
      </c>
      <c r="E211" t="s">
        <v>3</v>
      </c>
      <c r="F211" t="str">
        <f t="shared" si="9"/>
        <v>INDTF</v>
      </c>
      <c r="G211" s="26">
        <f>BY_Demands_Drivers!$F$79*$M$11</f>
        <v>0</v>
      </c>
      <c r="H211" s="26">
        <f>BY_Demands_Drivers!$G$79*$M$11</f>
        <v>0</v>
      </c>
      <c r="I211" s="26">
        <f>BY_Demands_Drivers!$H$79*$M$11</f>
        <v>0</v>
      </c>
      <c r="J211" s="26">
        <f>BY_Demands_Drivers!$I$79*$M$11</f>
        <v>0</v>
      </c>
    </row>
    <row r="212" spans="3:10">
      <c r="C212" s="206" t="str">
        <f t="shared" si="8"/>
        <v>\I:</v>
      </c>
      <c r="D212">
        <f>$L$12</f>
        <v>2019</v>
      </c>
      <c r="E212" t="s">
        <v>3</v>
      </c>
      <c r="F212" t="str">
        <f t="shared" si="9"/>
        <v>INDTF</v>
      </c>
      <c r="G212" s="43">
        <f>BY_Demands_Drivers!$F$79*$M$12</f>
        <v>0</v>
      </c>
      <c r="H212" s="43">
        <f>BY_Demands_Drivers!$G$79*$M$12</f>
        <v>0</v>
      </c>
      <c r="I212" s="43">
        <f>BY_Demands_Drivers!$H$79*$M$12</f>
        <v>0</v>
      </c>
      <c r="J212" s="43">
        <f>BY_Demands_Drivers!$I$79*$M$12</f>
        <v>0</v>
      </c>
    </row>
    <row r="213" spans="3:10">
      <c r="C213" s="206" t="str">
        <f t="shared" si="8"/>
        <v>\I:</v>
      </c>
      <c r="D213">
        <f>$L$13</f>
        <v>2020</v>
      </c>
      <c r="E213" t="s">
        <v>3</v>
      </c>
      <c r="F213" t="str">
        <f t="shared" si="9"/>
        <v>INDTF</v>
      </c>
      <c r="G213" s="43">
        <f>BY_Demands_Drivers!$F$79*$M$13</f>
        <v>0</v>
      </c>
      <c r="H213" s="43">
        <f>BY_Demands_Drivers!$G$79*$M$13</f>
        <v>0</v>
      </c>
      <c r="I213" s="43">
        <f>BY_Demands_Drivers!$H$79*$M$13</f>
        <v>0</v>
      </c>
      <c r="J213" s="43">
        <f>BY_Demands_Drivers!$I$79*$M$13</f>
        <v>0</v>
      </c>
    </row>
    <row r="214" spans="3:10">
      <c r="C214" s="206" t="str">
        <f t="shared" si="8"/>
        <v>\I:</v>
      </c>
      <c r="D214">
        <f>$L$14</f>
        <v>2021</v>
      </c>
      <c r="E214" t="s">
        <v>3</v>
      </c>
      <c r="F214" t="str">
        <f t="shared" si="9"/>
        <v>INDTF</v>
      </c>
      <c r="G214" s="43">
        <f>BY_Demands_Drivers!$F$79*$M$14</f>
        <v>0</v>
      </c>
      <c r="H214" s="43">
        <f>BY_Demands_Drivers!$G$79*$M$14</f>
        <v>0</v>
      </c>
      <c r="I214" s="43">
        <f>BY_Demands_Drivers!$H$79*$M$14</f>
        <v>0</v>
      </c>
      <c r="J214" s="43">
        <f>BY_Demands_Drivers!$I$79*$M$14</f>
        <v>0</v>
      </c>
    </row>
    <row r="215" spans="3:10">
      <c r="C215" s="206" t="str">
        <f t="shared" si="8"/>
        <v>\I:</v>
      </c>
      <c r="D215">
        <f>$L$15</f>
        <v>2022</v>
      </c>
      <c r="E215" t="s">
        <v>3</v>
      </c>
      <c r="F215" t="str">
        <f t="shared" si="9"/>
        <v>INDTF</v>
      </c>
      <c r="G215" s="43">
        <f>BY_Demands_Drivers!$F$79*$M$15</f>
        <v>0</v>
      </c>
      <c r="H215" s="43">
        <f>BY_Demands_Drivers!$G$79*$M$15</f>
        <v>0</v>
      </c>
      <c r="I215" s="43">
        <f>BY_Demands_Drivers!$H$79*$M$15</f>
        <v>0</v>
      </c>
      <c r="J215" s="43">
        <f>BY_Demands_Drivers!$I$79*$M$15</f>
        <v>0</v>
      </c>
    </row>
    <row r="216" spans="3:10">
      <c r="C216" s="206" t="str">
        <f t="shared" si="8"/>
        <v>\I:</v>
      </c>
      <c r="D216">
        <f>$L$16</f>
        <v>2023</v>
      </c>
      <c r="E216" t="s">
        <v>3</v>
      </c>
      <c r="F216" t="str">
        <f t="shared" si="9"/>
        <v>INDTF</v>
      </c>
      <c r="G216" s="43">
        <f>BY_Demands_Drivers!$F$79*$M$16</f>
        <v>0</v>
      </c>
      <c r="H216" s="43">
        <f>BY_Demands_Drivers!$G$79*$M$16</f>
        <v>0</v>
      </c>
      <c r="I216" s="43">
        <f>BY_Demands_Drivers!$H$79*$M$16</f>
        <v>0</v>
      </c>
      <c r="J216" s="43">
        <f>BY_Demands_Drivers!$I$79*$M$16</f>
        <v>0</v>
      </c>
    </row>
    <row r="217" spans="3:10">
      <c r="C217" s="206" t="str">
        <f t="shared" si="8"/>
        <v>\I:</v>
      </c>
      <c r="D217">
        <f>$L$17</f>
        <v>2024</v>
      </c>
      <c r="E217" t="s">
        <v>3</v>
      </c>
      <c r="F217" t="str">
        <f t="shared" si="9"/>
        <v>INDTF</v>
      </c>
      <c r="G217" s="26">
        <f>BY_Demands_Drivers!$F$79*$M$17</f>
        <v>0</v>
      </c>
      <c r="H217" s="26">
        <f>BY_Demands_Drivers!$G$79*$M$17</f>
        <v>0</v>
      </c>
      <c r="I217" s="26">
        <f>BY_Demands_Drivers!$H$79*$M$17</f>
        <v>0</v>
      </c>
      <c r="J217" s="26">
        <f>BY_Demands_Drivers!$I$79*$M$17</f>
        <v>0</v>
      </c>
    </row>
    <row r="218" spans="3:10">
      <c r="C218" s="206" t="str">
        <f t="shared" si="8"/>
        <v>\I:</v>
      </c>
      <c r="D218">
        <f>$L$18</f>
        <v>2025</v>
      </c>
      <c r="E218" t="s">
        <v>3</v>
      </c>
      <c r="F218" t="str">
        <f t="shared" si="9"/>
        <v>INDTF</v>
      </c>
      <c r="G218" s="26">
        <f>BY_Demands_Drivers!$F$79*$M$18</f>
        <v>0</v>
      </c>
      <c r="H218" s="26">
        <f>BY_Demands_Drivers!$G$79*$M$18</f>
        <v>0</v>
      </c>
      <c r="I218" s="26">
        <f>BY_Demands_Drivers!$H$79*$M$18</f>
        <v>0</v>
      </c>
      <c r="J218" s="26">
        <f>BY_Demands_Drivers!$I$79*$M$18</f>
        <v>0</v>
      </c>
    </row>
    <row r="219" spans="3:10">
      <c r="C219" s="206" t="str">
        <f t="shared" si="8"/>
        <v>\I:</v>
      </c>
      <c r="D219">
        <f>$L$19</f>
        <v>2026</v>
      </c>
      <c r="E219" t="s">
        <v>3</v>
      </c>
      <c r="F219" t="str">
        <f t="shared" si="9"/>
        <v>INDTF</v>
      </c>
      <c r="G219" s="26">
        <f>BY_Demands_Drivers!$F$79*$M$19</f>
        <v>0</v>
      </c>
      <c r="H219" s="26">
        <f>BY_Demands_Drivers!$G$79*$M$19</f>
        <v>0</v>
      </c>
      <c r="I219" s="26">
        <f>BY_Demands_Drivers!$H$79*$M$19</f>
        <v>0</v>
      </c>
      <c r="J219" s="26">
        <f>BY_Demands_Drivers!$I$79*$M$19</f>
        <v>0</v>
      </c>
    </row>
    <row r="220" spans="3:10">
      <c r="C220" s="206" t="str">
        <f t="shared" si="8"/>
        <v>\I:</v>
      </c>
      <c r="D220">
        <f>$L$20</f>
        <v>2027</v>
      </c>
      <c r="E220" t="s">
        <v>3</v>
      </c>
      <c r="F220" t="str">
        <f t="shared" si="9"/>
        <v>INDTF</v>
      </c>
      <c r="G220" s="26">
        <f>BY_Demands_Drivers!$F$79*$M$20</f>
        <v>0</v>
      </c>
      <c r="H220" s="26">
        <f>BY_Demands_Drivers!$G$79*$M$20</f>
        <v>0</v>
      </c>
      <c r="I220" s="26">
        <f>BY_Demands_Drivers!$H$79*$M$20</f>
        <v>0</v>
      </c>
      <c r="J220" s="26">
        <f>BY_Demands_Drivers!$I$79*$M$20</f>
        <v>0</v>
      </c>
    </row>
    <row r="221" spans="3:10">
      <c r="C221" s="206" t="str">
        <f t="shared" si="8"/>
        <v>\I:</v>
      </c>
      <c r="D221">
        <f>$L$21</f>
        <v>2028</v>
      </c>
      <c r="E221" t="s">
        <v>3</v>
      </c>
      <c r="F221" t="str">
        <f t="shared" si="9"/>
        <v>INDTF</v>
      </c>
      <c r="G221" s="26">
        <f>BY_Demands_Drivers!$F$79*$M$21</f>
        <v>0</v>
      </c>
      <c r="H221" s="26">
        <f>BY_Demands_Drivers!$G$79*$M$21</f>
        <v>0</v>
      </c>
      <c r="I221" s="26">
        <f>BY_Demands_Drivers!$H$79*$M$21</f>
        <v>0</v>
      </c>
      <c r="J221" s="26">
        <f>BY_Demands_Drivers!$I$79*$M$21</f>
        <v>0</v>
      </c>
    </row>
    <row r="222" spans="3:10">
      <c r="C222" s="206" t="str">
        <f t="shared" si="8"/>
        <v>\I:</v>
      </c>
      <c r="D222">
        <f>$L$22</f>
        <v>2029</v>
      </c>
      <c r="E222" t="s">
        <v>3</v>
      </c>
      <c r="F222" t="str">
        <f t="shared" si="9"/>
        <v>INDTF</v>
      </c>
      <c r="G222" s="26">
        <f>BY_Demands_Drivers!$F$79*$M$22</f>
        <v>0</v>
      </c>
      <c r="H222" s="26">
        <f>BY_Demands_Drivers!$G$79*$M$22</f>
        <v>0</v>
      </c>
      <c r="I222" s="26">
        <f>BY_Demands_Drivers!$H$79*$M$22</f>
        <v>0</v>
      </c>
      <c r="J222" s="26">
        <f>BY_Demands_Drivers!$I$79*$M$22</f>
        <v>0</v>
      </c>
    </row>
    <row r="223" spans="3:10">
      <c r="C223" s="206" t="str">
        <f t="shared" si="8"/>
        <v>\I:</v>
      </c>
      <c r="D223">
        <f>$L$23</f>
        <v>2030</v>
      </c>
      <c r="E223" t="s">
        <v>3</v>
      </c>
      <c r="F223" t="str">
        <f t="shared" si="9"/>
        <v>INDTF</v>
      </c>
      <c r="G223" s="26">
        <f>BY_Demands_Drivers!$F$79*$M$23</f>
        <v>0</v>
      </c>
      <c r="H223" s="26">
        <f>BY_Demands_Drivers!$G$79*$M$23</f>
        <v>0</v>
      </c>
      <c r="I223" s="26">
        <f>BY_Demands_Drivers!$H$79*$M$23</f>
        <v>0</v>
      </c>
      <c r="J223" s="26">
        <f>BY_Demands_Drivers!$I$79*$M$23</f>
        <v>0</v>
      </c>
    </row>
    <row r="224" spans="3:10">
      <c r="C224" s="206" t="str">
        <f t="shared" si="8"/>
        <v>\I:</v>
      </c>
      <c r="D224">
        <f>$L$24</f>
        <v>2031</v>
      </c>
      <c r="E224" t="s">
        <v>3</v>
      </c>
      <c r="F224" t="str">
        <f t="shared" si="9"/>
        <v>INDTF</v>
      </c>
      <c r="G224" s="26">
        <f>BY_Demands_Drivers!$F$79*$M$24</f>
        <v>0</v>
      </c>
      <c r="H224" s="26">
        <f>BY_Demands_Drivers!$G$79*$M$24</f>
        <v>0</v>
      </c>
      <c r="I224" s="26">
        <f>BY_Demands_Drivers!$H$79*$M$24</f>
        <v>0</v>
      </c>
      <c r="J224" s="26">
        <f>BY_Demands_Drivers!$I$79*$M$24</f>
        <v>0</v>
      </c>
    </row>
    <row r="225" spans="3:10">
      <c r="C225" s="206" t="str">
        <f t="shared" si="8"/>
        <v>\I:</v>
      </c>
      <c r="D225">
        <f>$L$25</f>
        <v>2032</v>
      </c>
      <c r="E225" t="s">
        <v>3</v>
      </c>
      <c r="F225" t="str">
        <f t="shared" si="9"/>
        <v>INDTF</v>
      </c>
      <c r="G225" s="26">
        <f>BY_Demands_Drivers!$F$79*$M$25</f>
        <v>0</v>
      </c>
      <c r="H225" s="26">
        <f>BY_Demands_Drivers!$G$79*$M$25</f>
        <v>0</v>
      </c>
      <c r="I225" s="26">
        <f>BY_Demands_Drivers!$H$79*$M$25</f>
        <v>0</v>
      </c>
      <c r="J225" s="26">
        <f>BY_Demands_Drivers!$I$79*$M$25</f>
        <v>0</v>
      </c>
    </row>
    <row r="226" spans="3:10">
      <c r="C226" s="206" t="str">
        <f t="shared" si="8"/>
        <v>\I:</v>
      </c>
      <c r="D226">
        <f>$L$26</f>
        <v>2033</v>
      </c>
      <c r="E226" t="s">
        <v>3</v>
      </c>
      <c r="F226" t="str">
        <f t="shared" si="9"/>
        <v>INDTF</v>
      </c>
      <c r="G226" s="26">
        <f>BY_Demands_Drivers!$F$79*$M$26</f>
        <v>0</v>
      </c>
      <c r="H226" s="26">
        <f>BY_Demands_Drivers!$G$79*$M$26</f>
        <v>0</v>
      </c>
      <c r="I226" s="26">
        <f>BY_Demands_Drivers!$H$79*$M$26</f>
        <v>0</v>
      </c>
      <c r="J226" s="26">
        <f>BY_Demands_Drivers!$I$79*$M$26</f>
        <v>0</v>
      </c>
    </row>
    <row r="227" spans="3:10">
      <c r="C227" s="206" t="str">
        <f t="shared" si="8"/>
        <v>\I:</v>
      </c>
      <c r="D227">
        <f>$L$27</f>
        <v>2034</v>
      </c>
      <c r="E227" t="s">
        <v>3</v>
      </c>
      <c r="F227" t="str">
        <f t="shared" si="9"/>
        <v>INDTF</v>
      </c>
      <c r="G227" s="26">
        <f>BY_Demands_Drivers!$F$79*$M$27</f>
        <v>0</v>
      </c>
      <c r="H227" s="26">
        <f>BY_Demands_Drivers!$G$79*$M$27</f>
        <v>0</v>
      </c>
      <c r="I227" s="26">
        <f>BY_Demands_Drivers!$H$79*$M$27</f>
        <v>0</v>
      </c>
      <c r="J227" s="26">
        <f>BY_Demands_Drivers!$I$79*$M$27</f>
        <v>0</v>
      </c>
    </row>
    <row r="228" spans="3:10">
      <c r="C228" s="206" t="str">
        <f t="shared" si="8"/>
        <v>\I:</v>
      </c>
      <c r="D228">
        <f>$L$28</f>
        <v>2035</v>
      </c>
      <c r="E228" t="s">
        <v>3</v>
      </c>
      <c r="F228" t="str">
        <f t="shared" si="9"/>
        <v>INDTF</v>
      </c>
      <c r="G228" s="26">
        <f>BY_Demands_Drivers!$F$79*$M$28</f>
        <v>0</v>
      </c>
      <c r="H228" s="26">
        <f>BY_Demands_Drivers!$G$79*$M$28</f>
        <v>0</v>
      </c>
      <c r="I228" s="26">
        <f>BY_Demands_Drivers!$H$79*$M$28</f>
        <v>0</v>
      </c>
      <c r="J228" s="26">
        <f>BY_Demands_Drivers!$I$79*$M$28</f>
        <v>0</v>
      </c>
    </row>
    <row r="229" spans="3:10">
      <c r="C229" s="206" t="str">
        <f t="shared" si="8"/>
        <v>\I:</v>
      </c>
      <c r="D229">
        <f>$L$29</f>
        <v>2036</v>
      </c>
      <c r="E229" t="s">
        <v>3</v>
      </c>
      <c r="F229" t="str">
        <f t="shared" si="9"/>
        <v>INDTF</v>
      </c>
      <c r="G229" s="26">
        <f>BY_Demands_Drivers!$F$79*$M$29</f>
        <v>0</v>
      </c>
      <c r="H229" s="26">
        <f>BY_Demands_Drivers!$G$79*$M$29</f>
        <v>0</v>
      </c>
      <c r="I229" s="26">
        <f>BY_Demands_Drivers!$H$79*$M$29</f>
        <v>0</v>
      </c>
      <c r="J229" s="26">
        <f>BY_Demands_Drivers!$I$79*$M$29</f>
        <v>0</v>
      </c>
    </row>
    <row r="230" spans="3:10">
      <c r="C230" s="206" t="str">
        <f t="shared" si="8"/>
        <v>\I:</v>
      </c>
      <c r="D230">
        <f>$L$30</f>
        <v>2037</v>
      </c>
      <c r="E230" t="s">
        <v>3</v>
      </c>
      <c r="F230" t="str">
        <f t="shared" si="9"/>
        <v>INDTF</v>
      </c>
      <c r="G230" s="26">
        <f>BY_Demands_Drivers!$F$79*$M$30</f>
        <v>0</v>
      </c>
      <c r="H230" s="26">
        <f>BY_Demands_Drivers!$G$79*$M$30</f>
        <v>0</v>
      </c>
      <c r="I230" s="26">
        <f>BY_Demands_Drivers!$H$79*$M$30</f>
        <v>0</v>
      </c>
      <c r="J230" s="26">
        <f>BY_Demands_Drivers!$I$79*$M$30</f>
        <v>0</v>
      </c>
    </row>
    <row r="231" spans="3:10">
      <c r="C231" s="206" t="str">
        <f t="shared" si="8"/>
        <v>\I:</v>
      </c>
      <c r="D231">
        <f>$L$31</f>
        <v>2038</v>
      </c>
      <c r="E231" t="s">
        <v>3</v>
      </c>
      <c r="F231" t="str">
        <f t="shared" si="9"/>
        <v>INDTF</v>
      </c>
      <c r="G231" s="26">
        <f>BY_Demands_Drivers!$F$79*$M$31</f>
        <v>0</v>
      </c>
      <c r="H231" s="26">
        <f>BY_Demands_Drivers!$G$79*$M$31</f>
        <v>0</v>
      </c>
      <c r="I231" s="26">
        <f>BY_Demands_Drivers!$H$79*$M$31</f>
        <v>0</v>
      </c>
      <c r="J231" s="26">
        <f>BY_Demands_Drivers!$I$79*$M$31</f>
        <v>0</v>
      </c>
    </row>
    <row r="232" spans="3:10">
      <c r="C232" s="206" t="str">
        <f t="shared" si="8"/>
        <v>\I:</v>
      </c>
      <c r="D232">
        <f>$L$32</f>
        <v>2039</v>
      </c>
      <c r="E232" t="s">
        <v>3</v>
      </c>
      <c r="F232" t="str">
        <f t="shared" si="9"/>
        <v>INDTF</v>
      </c>
      <c r="G232" s="26">
        <f>BY_Demands_Drivers!$F$79*$M$32</f>
        <v>0</v>
      </c>
      <c r="H232" s="26">
        <f>BY_Demands_Drivers!$G$79*$M$32</f>
        <v>0</v>
      </c>
      <c r="I232" s="26">
        <f>BY_Demands_Drivers!$H$79*$M$32</f>
        <v>0</v>
      </c>
      <c r="J232" s="26">
        <f>BY_Demands_Drivers!$I$79*$M$32</f>
        <v>0</v>
      </c>
    </row>
    <row r="233" spans="3:10">
      <c r="C233" s="206" t="str">
        <f t="shared" si="8"/>
        <v>\I:</v>
      </c>
      <c r="D233">
        <f>$L$33</f>
        <v>2040</v>
      </c>
      <c r="E233" t="s">
        <v>3</v>
      </c>
      <c r="F233" t="str">
        <f t="shared" si="9"/>
        <v>INDTF</v>
      </c>
      <c r="G233" s="26">
        <f>BY_Demands_Drivers!$F$79*$M$33</f>
        <v>0</v>
      </c>
      <c r="H233" s="26">
        <f>BY_Demands_Drivers!$G$79*$M$33</f>
        <v>0</v>
      </c>
      <c r="I233" s="26">
        <f>BY_Demands_Drivers!$H$79*$M$33</f>
        <v>0</v>
      </c>
      <c r="J233" s="26">
        <f>BY_Demands_Drivers!$I$79*$M$33</f>
        <v>0</v>
      </c>
    </row>
    <row r="234" spans="3:10">
      <c r="C234" s="206" t="str">
        <f t="shared" si="8"/>
        <v>\I:</v>
      </c>
      <c r="D234">
        <f>$L$34</f>
        <v>2041</v>
      </c>
      <c r="E234" t="s">
        <v>3</v>
      </c>
      <c r="F234" t="str">
        <f t="shared" si="9"/>
        <v>INDTF</v>
      </c>
      <c r="G234" s="26">
        <f>BY_Demands_Drivers!$F$79*$M$34</f>
        <v>0</v>
      </c>
      <c r="H234" s="26">
        <f>BY_Demands_Drivers!$G$79*$M$34</f>
        <v>0</v>
      </c>
      <c r="I234" s="26">
        <f>BY_Demands_Drivers!$H$79*$M$34</f>
        <v>0</v>
      </c>
      <c r="J234" s="26">
        <f>BY_Demands_Drivers!$I$79*$M$34</f>
        <v>0</v>
      </c>
    </row>
    <row r="235" spans="3:10">
      <c r="C235" s="206" t="str">
        <f t="shared" si="8"/>
        <v>\I:</v>
      </c>
      <c r="D235">
        <f>$L$35</f>
        <v>2042</v>
      </c>
      <c r="E235" t="s">
        <v>3</v>
      </c>
      <c r="F235" t="str">
        <f t="shared" si="9"/>
        <v>INDTF</v>
      </c>
      <c r="G235" s="26">
        <f>BY_Demands_Drivers!$F$79*$M$35</f>
        <v>0</v>
      </c>
      <c r="H235" s="26">
        <f>BY_Demands_Drivers!$G$79*$M$35</f>
        <v>0</v>
      </c>
      <c r="I235" s="26">
        <f>BY_Demands_Drivers!$H$79*$M$35</f>
        <v>0</v>
      </c>
      <c r="J235" s="26">
        <f>BY_Demands_Drivers!$I$79*$M$35</f>
        <v>0</v>
      </c>
    </row>
    <row r="236" spans="3:10">
      <c r="C236" s="206" t="str">
        <f t="shared" si="8"/>
        <v>\I:</v>
      </c>
      <c r="D236">
        <f>$L$36</f>
        <v>2043</v>
      </c>
      <c r="E236" t="s">
        <v>3</v>
      </c>
      <c r="F236" t="str">
        <f t="shared" si="9"/>
        <v>INDTF</v>
      </c>
      <c r="G236" s="26">
        <f>BY_Demands_Drivers!$F$79*$M$36</f>
        <v>0</v>
      </c>
      <c r="H236" s="26">
        <f>BY_Demands_Drivers!$G$79*$M$36</f>
        <v>0</v>
      </c>
      <c r="I236" s="26">
        <f>BY_Demands_Drivers!$H$79*$M$36</f>
        <v>0</v>
      </c>
      <c r="J236" s="26">
        <f>BY_Demands_Drivers!$I$79*$M$36</f>
        <v>0</v>
      </c>
    </row>
    <row r="237" spans="3:10">
      <c r="C237" s="206" t="str">
        <f t="shared" si="8"/>
        <v>\I:</v>
      </c>
      <c r="D237">
        <f>$L$37</f>
        <v>2044</v>
      </c>
      <c r="E237" t="s">
        <v>3</v>
      </c>
      <c r="F237" t="str">
        <f t="shared" si="9"/>
        <v>INDTF</v>
      </c>
      <c r="G237" s="26">
        <f>BY_Demands_Drivers!$F$79*$M$37</f>
        <v>0</v>
      </c>
      <c r="H237" s="26">
        <f>BY_Demands_Drivers!$G$79*$M$37</f>
        <v>0</v>
      </c>
      <c r="I237" s="26">
        <f>BY_Demands_Drivers!$H$79*$M$37</f>
        <v>0</v>
      </c>
      <c r="J237" s="26">
        <f>BY_Demands_Drivers!$I$79*$M$37</f>
        <v>0</v>
      </c>
    </row>
    <row r="238" spans="3:10">
      <c r="C238" s="206" t="str">
        <f t="shared" si="8"/>
        <v>\I:</v>
      </c>
      <c r="D238">
        <f>$L$38</f>
        <v>2045</v>
      </c>
      <c r="E238" t="s">
        <v>3</v>
      </c>
      <c r="F238" t="str">
        <f t="shared" si="9"/>
        <v>INDTF</v>
      </c>
      <c r="G238" s="26">
        <f>BY_Demands_Drivers!$F$79*$M$38</f>
        <v>0</v>
      </c>
      <c r="H238" s="26">
        <f>BY_Demands_Drivers!$G$79*$M$38</f>
        <v>0</v>
      </c>
      <c r="I238" s="26">
        <f>BY_Demands_Drivers!$H$79*$M$38</f>
        <v>0</v>
      </c>
      <c r="J238" s="26">
        <f>BY_Demands_Drivers!$I$79*$M$38</f>
        <v>0</v>
      </c>
    </row>
    <row r="239" spans="3:10">
      <c r="C239" s="206" t="str">
        <f t="shared" si="8"/>
        <v>\I:</v>
      </c>
      <c r="D239">
        <f>$L$39</f>
        <v>2046</v>
      </c>
      <c r="E239" t="s">
        <v>3</v>
      </c>
      <c r="F239" t="str">
        <f t="shared" si="9"/>
        <v>INDTF</v>
      </c>
      <c r="G239" s="26">
        <f>BY_Demands_Drivers!$F$79*$M$39</f>
        <v>0</v>
      </c>
      <c r="H239" s="26">
        <f>BY_Demands_Drivers!$G$79*$M$39</f>
        <v>0</v>
      </c>
      <c r="I239" s="26">
        <f>BY_Demands_Drivers!$H$79*$M$39</f>
        <v>0</v>
      </c>
      <c r="J239" s="26">
        <f>BY_Demands_Drivers!$I$79*$M$39</f>
        <v>0</v>
      </c>
    </row>
    <row r="240" spans="3:10">
      <c r="C240" s="206" t="str">
        <f t="shared" si="8"/>
        <v>\I:</v>
      </c>
      <c r="D240">
        <f>$L$40</f>
        <v>2047</v>
      </c>
      <c r="E240" t="s">
        <v>3</v>
      </c>
      <c r="F240" t="str">
        <f t="shared" si="9"/>
        <v>INDTF</v>
      </c>
      <c r="G240" s="26">
        <f>BY_Demands_Drivers!$F$79*$M$40</f>
        <v>0</v>
      </c>
      <c r="H240" s="26">
        <f>BY_Demands_Drivers!$G$79*$M$40</f>
        <v>0</v>
      </c>
      <c r="I240" s="26">
        <f>BY_Demands_Drivers!$H$79*$M$40</f>
        <v>0</v>
      </c>
      <c r="J240" s="26">
        <f>BY_Demands_Drivers!$I$79*$M$40</f>
        <v>0</v>
      </c>
    </row>
    <row r="241" spans="3:10">
      <c r="C241" s="206" t="str">
        <f t="shared" si="8"/>
        <v>\I:</v>
      </c>
      <c r="D241">
        <f>$L$41</f>
        <v>2048</v>
      </c>
      <c r="E241" t="s">
        <v>3</v>
      </c>
      <c r="F241" t="str">
        <f t="shared" si="9"/>
        <v>INDTF</v>
      </c>
      <c r="G241" s="26">
        <f>BY_Demands_Drivers!$F$79*$M$41</f>
        <v>0</v>
      </c>
      <c r="H241" s="26">
        <f>BY_Demands_Drivers!$G$79*$M$41</f>
        <v>0</v>
      </c>
      <c r="I241" s="26">
        <f>BY_Demands_Drivers!$H$79*$M$41</f>
        <v>0</v>
      </c>
      <c r="J241" s="26">
        <f>BY_Demands_Drivers!$I$79*$M$41</f>
        <v>0</v>
      </c>
    </row>
    <row r="242" spans="3:10">
      <c r="C242" s="206" t="str">
        <f t="shared" si="8"/>
        <v>\I:</v>
      </c>
      <c r="D242">
        <f>$L$42</f>
        <v>2049</v>
      </c>
      <c r="E242" t="s">
        <v>3</v>
      </c>
      <c r="F242" t="str">
        <f t="shared" si="9"/>
        <v>INDTF</v>
      </c>
      <c r="G242" s="26">
        <f>BY_Demands_Drivers!$F$79*$M$42</f>
        <v>0</v>
      </c>
      <c r="H242" s="26">
        <f>BY_Demands_Drivers!$G$79*$M$42</f>
        <v>0</v>
      </c>
      <c r="I242" s="26">
        <f>BY_Demands_Drivers!$H$79*$M$42</f>
        <v>0</v>
      </c>
      <c r="J242" s="26">
        <f>BY_Demands_Drivers!$I$79*$M$42</f>
        <v>0</v>
      </c>
    </row>
    <row r="243" spans="3:10">
      <c r="C243" s="206" t="str">
        <f t="shared" si="8"/>
        <v>\I:</v>
      </c>
      <c r="D243" s="23">
        <f>$L$43</f>
        <v>2050</v>
      </c>
      <c r="E243" s="23" t="s">
        <v>3</v>
      </c>
      <c r="F243" s="23" t="str">
        <f t="shared" si="9"/>
        <v>INDTF</v>
      </c>
      <c r="G243" s="44">
        <f>BY_Demands_Drivers!$F$79*$M$43</f>
        <v>0</v>
      </c>
      <c r="H243" s="44">
        <f>BY_Demands_Drivers!$G$79*$M$43</f>
        <v>0</v>
      </c>
      <c r="I243" s="44">
        <f>BY_Demands_Drivers!$H$79*$M$43</f>
        <v>0</v>
      </c>
      <c r="J243" s="44">
        <f>BY_Demands_Drivers!$I$79*$M$43</f>
        <v>0</v>
      </c>
    </row>
    <row r="244" spans="3:10">
      <c r="C244" s="206" t="str">
        <f t="shared" si="8"/>
        <v>\I:</v>
      </c>
      <c r="D244">
        <f>$L$4</f>
        <v>2011</v>
      </c>
      <c r="E244" t="s">
        <v>3</v>
      </c>
      <c r="F244" t="str">
        <f>BY_Demands_Drivers!$J$80</f>
        <v>INDFL</v>
      </c>
      <c r="G244" s="26">
        <f>BY_Demands_Drivers!$F$80*$M$4</f>
        <v>0</v>
      </c>
      <c r="H244" s="26">
        <f>BY_Demands_Drivers!$G$80*$M$4</f>
        <v>0</v>
      </c>
      <c r="I244" s="26">
        <f>BY_Demands_Drivers!$H$80*$M$4</f>
        <v>0</v>
      </c>
      <c r="J244" s="26">
        <f>BY_Demands_Drivers!$I$80*$M$4</f>
        <v>0</v>
      </c>
    </row>
    <row r="245" spans="3:10">
      <c r="C245" s="206" t="str">
        <f t="shared" si="8"/>
        <v>\I:</v>
      </c>
      <c r="D245">
        <f>$L$5</f>
        <v>2012</v>
      </c>
      <c r="E245" t="s">
        <v>3</v>
      </c>
      <c r="F245" t="str">
        <f>$F$244</f>
        <v>INDFL</v>
      </c>
      <c r="G245" s="26">
        <f>BY_Demands_Drivers!$F$80*$M$5</f>
        <v>0</v>
      </c>
      <c r="H245" s="26">
        <f>BY_Demands_Drivers!$G$80*$M$5</f>
        <v>0</v>
      </c>
      <c r="I245" s="26">
        <f>BY_Demands_Drivers!$H$80*$M$5</f>
        <v>0</v>
      </c>
      <c r="J245" s="26">
        <f>BY_Demands_Drivers!$I$80*$M$5</f>
        <v>0</v>
      </c>
    </row>
    <row r="246" spans="3:10">
      <c r="C246" s="206" t="str">
        <f t="shared" si="8"/>
        <v>\I:</v>
      </c>
      <c r="D246">
        <f>$L$6</f>
        <v>2013</v>
      </c>
      <c r="E246" t="s">
        <v>3</v>
      </c>
      <c r="F246" t="str">
        <f t="shared" ref="F246:F283" si="10">$F$244</f>
        <v>INDFL</v>
      </c>
      <c r="G246" s="26">
        <f>BY_Demands_Drivers!$F$80*$M$6</f>
        <v>0</v>
      </c>
      <c r="H246" s="26">
        <f>BY_Demands_Drivers!$G$80*$M$6</f>
        <v>0</v>
      </c>
      <c r="I246" s="26">
        <f>BY_Demands_Drivers!$H$80*$M$6</f>
        <v>0</v>
      </c>
      <c r="J246" s="26">
        <f>BY_Demands_Drivers!$I$80*$M$6</f>
        <v>0</v>
      </c>
    </row>
    <row r="247" spans="3:10">
      <c r="C247" s="206" t="str">
        <f t="shared" si="8"/>
        <v>\I:</v>
      </c>
      <c r="D247">
        <f>$L$7</f>
        <v>2014</v>
      </c>
      <c r="E247" t="s">
        <v>3</v>
      </c>
      <c r="F247" t="str">
        <f t="shared" si="10"/>
        <v>INDFL</v>
      </c>
      <c r="G247" s="26">
        <f>BY_Demands_Drivers!$F$80*$M$7</f>
        <v>0</v>
      </c>
      <c r="H247" s="26">
        <f>BY_Demands_Drivers!$G$80*$M$7</f>
        <v>0</v>
      </c>
      <c r="I247" s="26">
        <f>BY_Demands_Drivers!$H$80*$M$7</f>
        <v>0</v>
      </c>
      <c r="J247" s="26">
        <f>BY_Demands_Drivers!$I$80*$M$7</f>
        <v>0</v>
      </c>
    </row>
    <row r="248" spans="3:10">
      <c r="C248" s="206" t="str">
        <f t="shared" si="8"/>
        <v>\I:</v>
      </c>
      <c r="D248">
        <f>$L$8</f>
        <v>2015</v>
      </c>
      <c r="E248" t="s">
        <v>3</v>
      </c>
      <c r="F248" t="str">
        <f t="shared" si="10"/>
        <v>INDFL</v>
      </c>
      <c r="G248" s="26">
        <f>BY_Demands_Drivers!$F$80*$M$8</f>
        <v>0</v>
      </c>
      <c r="H248" s="26">
        <f>BY_Demands_Drivers!$G$80*$M$8</f>
        <v>0</v>
      </c>
      <c r="I248" s="26">
        <f>BY_Demands_Drivers!$H$80*$M$8</f>
        <v>0</v>
      </c>
      <c r="J248" s="26">
        <f>BY_Demands_Drivers!$I$80*$M$8</f>
        <v>0</v>
      </c>
    </row>
    <row r="249" spans="3:10">
      <c r="C249" s="206" t="str">
        <f t="shared" si="8"/>
        <v>\I:</v>
      </c>
      <c r="D249">
        <f>$L$9</f>
        <v>2016</v>
      </c>
      <c r="E249" t="s">
        <v>3</v>
      </c>
      <c r="F249" t="str">
        <f t="shared" si="10"/>
        <v>INDFL</v>
      </c>
      <c r="G249" s="26">
        <f>BY_Demands_Drivers!$F$80*$M$9</f>
        <v>0</v>
      </c>
      <c r="H249" s="26">
        <f>BY_Demands_Drivers!$G$80*$M$9</f>
        <v>0</v>
      </c>
      <c r="I249" s="26">
        <f>BY_Demands_Drivers!$H$80*$M$9</f>
        <v>0</v>
      </c>
      <c r="J249" s="26">
        <f>BY_Demands_Drivers!$I$80*$M$9</f>
        <v>0</v>
      </c>
    </row>
    <row r="250" spans="3:10">
      <c r="C250" s="206" t="str">
        <f t="shared" si="8"/>
        <v>\I:</v>
      </c>
      <c r="D250">
        <f>$L$10</f>
        <v>2017</v>
      </c>
      <c r="E250" t="s">
        <v>3</v>
      </c>
      <c r="F250" t="str">
        <f t="shared" si="10"/>
        <v>INDFL</v>
      </c>
      <c r="G250" s="26">
        <f>BY_Demands_Drivers!$F$80*$M$10</f>
        <v>0</v>
      </c>
      <c r="H250" s="26">
        <f>BY_Demands_Drivers!$G$80*$M$10</f>
        <v>0</v>
      </c>
      <c r="I250" s="26">
        <f>BY_Demands_Drivers!$H$80*$M$10</f>
        <v>0</v>
      </c>
      <c r="J250" s="26">
        <f>BY_Demands_Drivers!$I$80*$M$10</f>
        <v>0</v>
      </c>
    </row>
    <row r="251" spans="3:10">
      <c r="C251" s="206" t="str">
        <f t="shared" si="8"/>
        <v>\I:</v>
      </c>
      <c r="D251">
        <f>$L$11</f>
        <v>2018</v>
      </c>
      <c r="E251" t="s">
        <v>3</v>
      </c>
      <c r="F251" t="str">
        <f t="shared" si="10"/>
        <v>INDFL</v>
      </c>
      <c r="G251" s="26">
        <f>BY_Demands_Drivers!$F$80*$M$11</f>
        <v>0</v>
      </c>
      <c r="H251" s="26">
        <f>BY_Demands_Drivers!$G$80*$M$11</f>
        <v>0</v>
      </c>
      <c r="I251" s="26">
        <f>BY_Demands_Drivers!$H$80*$M$11</f>
        <v>0</v>
      </c>
      <c r="J251" s="26">
        <f>BY_Demands_Drivers!$I$80*$M$11</f>
        <v>0</v>
      </c>
    </row>
    <row r="252" spans="3:10">
      <c r="C252" s="206" t="str">
        <f t="shared" si="8"/>
        <v>\I:</v>
      </c>
      <c r="D252">
        <f>$L$12</f>
        <v>2019</v>
      </c>
      <c r="E252" t="s">
        <v>3</v>
      </c>
      <c r="F252" t="str">
        <f t="shared" si="10"/>
        <v>INDFL</v>
      </c>
      <c r="G252" s="43">
        <f>BY_Demands_Drivers!$F$80*$M$12</f>
        <v>0</v>
      </c>
      <c r="H252" s="43">
        <f>BY_Demands_Drivers!$G$80*$M$12</f>
        <v>0</v>
      </c>
      <c r="I252" s="43">
        <f>BY_Demands_Drivers!$H$80*$M$12</f>
        <v>0</v>
      </c>
      <c r="J252" s="43">
        <f>BY_Demands_Drivers!$I$80*$M$12</f>
        <v>0</v>
      </c>
    </row>
    <row r="253" spans="3:10">
      <c r="C253" s="206" t="str">
        <f t="shared" si="8"/>
        <v>\I:</v>
      </c>
      <c r="D253">
        <f>$L$13</f>
        <v>2020</v>
      </c>
      <c r="E253" t="s">
        <v>3</v>
      </c>
      <c r="F253" t="str">
        <f t="shared" si="10"/>
        <v>INDFL</v>
      </c>
      <c r="G253" s="43">
        <f>BY_Demands_Drivers!$F$80*$M$13</f>
        <v>0</v>
      </c>
      <c r="H253" s="43">
        <f>BY_Demands_Drivers!$G$80*$M$13</f>
        <v>0</v>
      </c>
      <c r="I253" s="43">
        <f>BY_Demands_Drivers!$H$80*$M$13</f>
        <v>0</v>
      </c>
      <c r="J253" s="43">
        <f>BY_Demands_Drivers!$I$80*$M$13</f>
        <v>0</v>
      </c>
    </row>
    <row r="254" spans="3:10">
      <c r="C254" s="206" t="str">
        <f t="shared" si="8"/>
        <v>\I:</v>
      </c>
      <c r="D254">
        <f>$L$14</f>
        <v>2021</v>
      </c>
      <c r="E254" t="s">
        <v>3</v>
      </c>
      <c r="F254" t="str">
        <f t="shared" si="10"/>
        <v>INDFL</v>
      </c>
      <c r="G254" s="43">
        <f>BY_Demands_Drivers!$F$80*$M$14</f>
        <v>0</v>
      </c>
      <c r="H254" s="43">
        <f>BY_Demands_Drivers!$G$80*$M$14</f>
        <v>0</v>
      </c>
      <c r="I254" s="43">
        <f>BY_Demands_Drivers!$H$80*$M$14</f>
        <v>0</v>
      </c>
      <c r="J254" s="43">
        <f>BY_Demands_Drivers!$I$80*$M$14</f>
        <v>0</v>
      </c>
    </row>
    <row r="255" spans="3:10">
      <c r="C255" s="206" t="str">
        <f t="shared" si="8"/>
        <v>\I:</v>
      </c>
      <c r="D255">
        <f>$L$15</f>
        <v>2022</v>
      </c>
      <c r="E255" t="s">
        <v>3</v>
      </c>
      <c r="F255" t="str">
        <f t="shared" si="10"/>
        <v>INDFL</v>
      </c>
      <c r="G255" s="43">
        <f>BY_Demands_Drivers!$F$80*$M$15</f>
        <v>0</v>
      </c>
      <c r="H255" s="43">
        <f>BY_Demands_Drivers!$G$80*$M$15</f>
        <v>0</v>
      </c>
      <c r="I255" s="43">
        <f>BY_Demands_Drivers!$H$80*$M$15</f>
        <v>0</v>
      </c>
      <c r="J255" s="43">
        <f>BY_Demands_Drivers!$I$80*$M$15</f>
        <v>0</v>
      </c>
    </row>
    <row r="256" spans="3:10">
      <c r="C256" s="206" t="str">
        <f t="shared" si="8"/>
        <v>\I:</v>
      </c>
      <c r="D256">
        <f>$L$16</f>
        <v>2023</v>
      </c>
      <c r="E256" t="s">
        <v>3</v>
      </c>
      <c r="F256" t="str">
        <f t="shared" si="10"/>
        <v>INDFL</v>
      </c>
      <c r="G256" s="43">
        <f>BY_Demands_Drivers!$F$80*$M$16</f>
        <v>0</v>
      </c>
      <c r="H256" s="43">
        <f>BY_Demands_Drivers!$G$80*$M$16</f>
        <v>0</v>
      </c>
      <c r="I256" s="43">
        <f>BY_Demands_Drivers!$H$80*$M$16</f>
        <v>0</v>
      </c>
      <c r="J256" s="43">
        <f>BY_Demands_Drivers!$I$80*$M$16</f>
        <v>0</v>
      </c>
    </row>
    <row r="257" spans="3:10">
      <c r="C257" s="206" t="str">
        <f t="shared" si="8"/>
        <v>\I:</v>
      </c>
      <c r="D257">
        <f>$L$17</f>
        <v>2024</v>
      </c>
      <c r="E257" t="s">
        <v>3</v>
      </c>
      <c r="F257" t="str">
        <f t="shared" si="10"/>
        <v>INDFL</v>
      </c>
      <c r="G257" s="26">
        <f>BY_Demands_Drivers!$F$80*$M$17</f>
        <v>0</v>
      </c>
      <c r="H257" s="26">
        <f>BY_Demands_Drivers!$G$80*$M$17</f>
        <v>0</v>
      </c>
      <c r="I257" s="26">
        <f>BY_Demands_Drivers!$H$80*$M$17</f>
        <v>0</v>
      </c>
      <c r="J257" s="26">
        <f>BY_Demands_Drivers!$I$80*$M$17</f>
        <v>0</v>
      </c>
    </row>
    <row r="258" spans="3:10">
      <c r="C258" s="206" t="str">
        <f t="shared" si="8"/>
        <v>\I:</v>
      </c>
      <c r="D258">
        <f>$L$18</f>
        <v>2025</v>
      </c>
      <c r="E258" t="s">
        <v>3</v>
      </c>
      <c r="F258" t="str">
        <f t="shared" si="10"/>
        <v>INDFL</v>
      </c>
      <c r="G258" s="26">
        <f>BY_Demands_Drivers!$F$80*$M$18</f>
        <v>0</v>
      </c>
      <c r="H258" s="26">
        <f>BY_Demands_Drivers!$G$80*$M$18</f>
        <v>0</v>
      </c>
      <c r="I258" s="26">
        <f>BY_Demands_Drivers!$H$80*$M$18</f>
        <v>0</v>
      </c>
      <c r="J258" s="26">
        <f>BY_Demands_Drivers!$I$80*$M$18</f>
        <v>0</v>
      </c>
    </row>
    <row r="259" spans="3:10">
      <c r="C259" s="206" t="str">
        <f t="shared" si="8"/>
        <v>\I:</v>
      </c>
      <c r="D259">
        <f>$L$19</f>
        <v>2026</v>
      </c>
      <c r="E259" t="s">
        <v>3</v>
      </c>
      <c r="F259" t="str">
        <f t="shared" si="10"/>
        <v>INDFL</v>
      </c>
      <c r="G259" s="26">
        <f>BY_Demands_Drivers!$F$80*$M$19</f>
        <v>0</v>
      </c>
      <c r="H259" s="26">
        <f>BY_Demands_Drivers!$G$80*$M$19</f>
        <v>0</v>
      </c>
      <c r="I259" s="26">
        <f>BY_Demands_Drivers!$H$80*$M$19</f>
        <v>0</v>
      </c>
      <c r="J259" s="26">
        <f>BY_Demands_Drivers!$I$80*$M$19</f>
        <v>0</v>
      </c>
    </row>
    <row r="260" spans="3:10">
      <c r="C260" s="206" t="str">
        <f t="shared" si="8"/>
        <v>\I:</v>
      </c>
      <c r="D260">
        <f>$L$20</f>
        <v>2027</v>
      </c>
      <c r="E260" t="s">
        <v>3</v>
      </c>
      <c r="F260" t="str">
        <f t="shared" si="10"/>
        <v>INDFL</v>
      </c>
      <c r="G260" s="26">
        <f>BY_Demands_Drivers!$F$80*$M$20</f>
        <v>0</v>
      </c>
      <c r="H260" s="26">
        <f>BY_Demands_Drivers!$G$80*$M$20</f>
        <v>0</v>
      </c>
      <c r="I260" s="26">
        <f>BY_Demands_Drivers!$H$80*$M$20</f>
        <v>0</v>
      </c>
      <c r="J260" s="26">
        <f>BY_Demands_Drivers!$I$80*$M$20</f>
        <v>0</v>
      </c>
    </row>
    <row r="261" spans="3:10">
      <c r="C261" s="206" t="str">
        <f t="shared" ref="C261:C283" si="11">IF(SUM(G261:J261)&gt;0,"Demand","\I:")</f>
        <v>\I:</v>
      </c>
      <c r="D261">
        <f>$L$21</f>
        <v>2028</v>
      </c>
      <c r="E261" t="s">
        <v>3</v>
      </c>
      <c r="F261" t="str">
        <f t="shared" si="10"/>
        <v>INDFL</v>
      </c>
      <c r="G261" s="26">
        <f>BY_Demands_Drivers!$F$80*$M$21</f>
        <v>0</v>
      </c>
      <c r="H261" s="26">
        <f>BY_Demands_Drivers!$G$80*$M$21</f>
        <v>0</v>
      </c>
      <c r="I261" s="26">
        <f>BY_Demands_Drivers!$H$80*$M$21</f>
        <v>0</v>
      </c>
      <c r="J261" s="26">
        <f>BY_Demands_Drivers!$I$80*$M$21</f>
        <v>0</v>
      </c>
    </row>
    <row r="262" spans="3:10">
      <c r="C262" s="206" t="str">
        <f t="shared" si="11"/>
        <v>\I:</v>
      </c>
      <c r="D262">
        <f>$L$22</f>
        <v>2029</v>
      </c>
      <c r="E262" t="s">
        <v>3</v>
      </c>
      <c r="F262" t="str">
        <f t="shared" si="10"/>
        <v>INDFL</v>
      </c>
      <c r="G262" s="26">
        <f>BY_Demands_Drivers!$F$80*$M$22</f>
        <v>0</v>
      </c>
      <c r="H262" s="26">
        <f>BY_Demands_Drivers!$G$80*$M$22</f>
        <v>0</v>
      </c>
      <c r="I262" s="26">
        <f>BY_Demands_Drivers!$H$80*$M$22</f>
        <v>0</v>
      </c>
      <c r="J262" s="26">
        <f>BY_Demands_Drivers!$I$80*$M$22</f>
        <v>0</v>
      </c>
    </row>
    <row r="263" spans="3:10">
      <c r="C263" s="206" t="str">
        <f t="shared" si="11"/>
        <v>\I:</v>
      </c>
      <c r="D263">
        <f>$L$23</f>
        <v>2030</v>
      </c>
      <c r="E263" t="s">
        <v>3</v>
      </c>
      <c r="F263" t="str">
        <f t="shared" si="10"/>
        <v>INDFL</v>
      </c>
      <c r="G263" s="26">
        <f>BY_Demands_Drivers!$F$80*$M$23</f>
        <v>0</v>
      </c>
      <c r="H263" s="26">
        <f>BY_Demands_Drivers!$G$80*$M$23</f>
        <v>0</v>
      </c>
      <c r="I263" s="26">
        <f>BY_Demands_Drivers!$H$80*$M$23</f>
        <v>0</v>
      </c>
      <c r="J263" s="26">
        <f>BY_Demands_Drivers!$I$80*$M$23</f>
        <v>0</v>
      </c>
    </row>
    <row r="264" spans="3:10">
      <c r="C264" s="206" t="str">
        <f t="shared" si="11"/>
        <v>\I:</v>
      </c>
      <c r="D264">
        <f>$L$24</f>
        <v>2031</v>
      </c>
      <c r="E264" t="s">
        <v>3</v>
      </c>
      <c r="F264" t="str">
        <f t="shared" si="10"/>
        <v>INDFL</v>
      </c>
      <c r="G264" s="26">
        <f>BY_Demands_Drivers!$F$80*$M$24</f>
        <v>0</v>
      </c>
      <c r="H264" s="26">
        <f>BY_Demands_Drivers!$G$80*$M$24</f>
        <v>0</v>
      </c>
      <c r="I264" s="26">
        <f>BY_Demands_Drivers!$H$80*$M$24</f>
        <v>0</v>
      </c>
      <c r="J264" s="26">
        <f>BY_Demands_Drivers!$I$80*$M$24</f>
        <v>0</v>
      </c>
    </row>
    <row r="265" spans="3:10">
      <c r="C265" s="206" t="str">
        <f t="shared" si="11"/>
        <v>\I:</v>
      </c>
      <c r="D265">
        <f>$L$25</f>
        <v>2032</v>
      </c>
      <c r="E265" t="s">
        <v>3</v>
      </c>
      <c r="F265" t="str">
        <f t="shared" si="10"/>
        <v>INDFL</v>
      </c>
      <c r="G265" s="26">
        <f>BY_Demands_Drivers!$F$80*$M$25</f>
        <v>0</v>
      </c>
      <c r="H265" s="26">
        <f>BY_Demands_Drivers!$G$80*$M$25</f>
        <v>0</v>
      </c>
      <c r="I265" s="26">
        <f>BY_Demands_Drivers!$H$80*$M$25</f>
        <v>0</v>
      </c>
      <c r="J265" s="26">
        <f>BY_Demands_Drivers!$I$80*$M$25</f>
        <v>0</v>
      </c>
    </row>
    <row r="266" spans="3:10">
      <c r="C266" s="206" t="str">
        <f t="shared" si="11"/>
        <v>\I:</v>
      </c>
      <c r="D266">
        <f>$L$26</f>
        <v>2033</v>
      </c>
      <c r="E266" t="s">
        <v>3</v>
      </c>
      <c r="F266" t="str">
        <f t="shared" si="10"/>
        <v>INDFL</v>
      </c>
      <c r="G266" s="26">
        <f>BY_Demands_Drivers!$F$80*$M$26</f>
        <v>0</v>
      </c>
      <c r="H266" s="26">
        <f>BY_Demands_Drivers!$G$80*$M$26</f>
        <v>0</v>
      </c>
      <c r="I266" s="26">
        <f>BY_Demands_Drivers!$H$80*$M$26</f>
        <v>0</v>
      </c>
      <c r="J266" s="26">
        <f>BY_Demands_Drivers!$I$80*$M$26</f>
        <v>0</v>
      </c>
    </row>
    <row r="267" spans="3:10">
      <c r="C267" s="206" t="str">
        <f t="shared" si="11"/>
        <v>\I:</v>
      </c>
      <c r="D267">
        <f>$L$27</f>
        <v>2034</v>
      </c>
      <c r="E267" t="s">
        <v>3</v>
      </c>
      <c r="F267" t="str">
        <f t="shared" si="10"/>
        <v>INDFL</v>
      </c>
      <c r="G267" s="26">
        <f>BY_Demands_Drivers!$F$80*$M$27</f>
        <v>0</v>
      </c>
      <c r="H267" s="26">
        <f>BY_Demands_Drivers!$G$80*$M$27</f>
        <v>0</v>
      </c>
      <c r="I267" s="26">
        <f>BY_Demands_Drivers!$H$80*$M$27</f>
        <v>0</v>
      </c>
      <c r="J267" s="26">
        <f>BY_Demands_Drivers!$I$80*$M$27</f>
        <v>0</v>
      </c>
    </row>
    <row r="268" spans="3:10">
      <c r="C268" s="206" t="str">
        <f t="shared" si="11"/>
        <v>\I:</v>
      </c>
      <c r="D268">
        <f>$L$28</f>
        <v>2035</v>
      </c>
      <c r="E268" t="s">
        <v>3</v>
      </c>
      <c r="F268" t="str">
        <f t="shared" si="10"/>
        <v>INDFL</v>
      </c>
      <c r="G268" s="26">
        <f>BY_Demands_Drivers!$F$80*$M$28</f>
        <v>0</v>
      </c>
      <c r="H268" s="26">
        <f>BY_Demands_Drivers!$G$80*$M$28</f>
        <v>0</v>
      </c>
      <c r="I268" s="26">
        <f>BY_Demands_Drivers!$H$80*$M$28</f>
        <v>0</v>
      </c>
      <c r="J268" s="26">
        <f>BY_Demands_Drivers!$I$80*$M$28</f>
        <v>0</v>
      </c>
    </row>
    <row r="269" spans="3:10">
      <c r="C269" s="206" t="str">
        <f t="shared" si="11"/>
        <v>\I:</v>
      </c>
      <c r="D269">
        <f>$L$29</f>
        <v>2036</v>
      </c>
      <c r="E269" t="s">
        <v>3</v>
      </c>
      <c r="F269" t="str">
        <f t="shared" si="10"/>
        <v>INDFL</v>
      </c>
      <c r="G269" s="26">
        <f>BY_Demands_Drivers!$F$80*$M$29</f>
        <v>0</v>
      </c>
      <c r="H269" s="26">
        <f>BY_Demands_Drivers!$G$80*$M$29</f>
        <v>0</v>
      </c>
      <c r="I269" s="26">
        <f>BY_Demands_Drivers!$H$80*$M$29</f>
        <v>0</v>
      </c>
      <c r="J269" s="26">
        <f>BY_Demands_Drivers!$I$80*$M$29</f>
        <v>0</v>
      </c>
    </row>
    <row r="270" spans="3:10">
      <c r="C270" s="206" t="str">
        <f t="shared" si="11"/>
        <v>\I:</v>
      </c>
      <c r="D270">
        <f>$L$30</f>
        <v>2037</v>
      </c>
      <c r="E270" t="s">
        <v>3</v>
      </c>
      <c r="F270" t="str">
        <f t="shared" si="10"/>
        <v>INDFL</v>
      </c>
      <c r="G270" s="26">
        <f>BY_Demands_Drivers!$F$80*$M$30</f>
        <v>0</v>
      </c>
      <c r="H270" s="26">
        <f>BY_Demands_Drivers!$G$80*$M$30</f>
        <v>0</v>
      </c>
      <c r="I270" s="26">
        <f>BY_Demands_Drivers!$H$80*$M$30</f>
        <v>0</v>
      </c>
      <c r="J270" s="26">
        <f>BY_Demands_Drivers!$I$80*$M$30</f>
        <v>0</v>
      </c>
    </row>
    <row r="271" spans="3:10">
      <c r="C271" s="206" t="str">
        <f t="shared" si="11"/>
        <v>\I:</v>
      </c>
      <c r="D271">
        <f>$L$31</f>
        <v>2038</v>
      </c>
      <c r="E271" t="s">
        <v>3</v>
      </c>
      <c r="F271" t="str">
        <f t="shared" si="10"/>
        <v>INDFL</v>
      </c>
      <c r="G271" s="26">
        <f>BY_Demands_Drivers!$F$80*$M$31</f>
        <v>0</v>
      </c>
      <c r="H271" s="26">
        <f>BY_Demands_Drivers!$G$80*$M$31</f>
        <v>0</v>
      </c>
      <c r="I271" s="26">
        <f>BY_Demands_Drivers!$H$80*$M$31</f>
        <v>0</v>
      </c>
      <c r="J271" s="26">
        <f>BY_Demands_Drivers!$I$80*$M$31</f>
        <v>0</v>
      </c>
    </row>
    <row r="272" spans="3:10">
      <c r="C272" s="206" t="str">
        <f t="shared" si="11"/>
        <v>\I:</v>
      </c>
      <c r="D272">
        <f>$L$32</f>
        <v>2039</v>
      </c>
      <c r="E272" t="s">
        <v>3</v>
      </c>
      <c r="F272" t="str">
        <f t="shared" si="10"/>
        <v>INDFL</v>
      </c>
      <c r="G272" s="26">
        <f>BY_Demands_Drivers!$F$80*$M$32</f>
        <v>0</v>
      </c>
      <c r="H272" s="26">
        <f>BY_Demands_Drivers!$G$80*$M$32</f>
        <v>0</v>
      </c>
      <c r="I272" s="26">
        <f>BY_Demands_Drivers!$H$80*$M$32</f>
        <v>0</v>
      </c>
      <c r="J272" s="26">
        <f>BY_Demands_Drivers!$I$80*$M$32</f>
        <v>0</v>
      </c>
    </row>
    <row r="273" spans="3:10">
      <c r="C273" s="206" t="str">
        <f t="shared" si="11"/>
        <v>\I:</v>
      </c>
      <c r="D273">
        <f>$L$33</f>
        <v>2040</v>
      </c>
      <c r="E273" t="s">
        <v>3</v>
      </c>
      <c r="F273" t="str">
        <f t="shared" si="10"/>
        <v>INDFL</v>
      </c>
      <c r="G273" s="26">
        <f>BY_Demands_Drivers!$F$80*$M$33</f>
        <v>0</v>
      </c>
      <c r="H273" s="26">
        <f>BY_Demands_Drivers!$G$80*$M$33</f>
        <v>0</v>
      </c>
      <c r="I273" s="26">
        <f>BY_Demands_Drivers!$H$80*$M$33</f>
        <v>0</v>
      </c>
      <c r="J273" s="26">
        <f>BY_Demands_Drivers!$I$80*$M$33</f>
        <v>0</v>
      </c>
    </row>
    <row r="274" spans="3:10">
      <c r="C274" s="206" t="str">
        <f t="shared" si="11"/>
        <v>\I:</v>
      </c>
      <c r="D274">
        <f>$L$34</f>
        <v>2041</v>
      </c>
      <c r="E274" t="s">
        <v>3</v>
      </c>
      <c r="F274" t="str">
        <f t="shared" si="10"/>
        <v>INDFL</v>
      </c>
      <c r="G274" s="26">
        <f>BY_Demands_Drivers!$F$80*$M$34</f>
        <v>0</v>
      </c>
      <c r="H274" s="26">
        <f>BY_Demands_Drivers!$G$80*$M$34</f>
        <v>0</v>
      </c>
      <c r="I274" s="26">
        <f>BY_Demands_Drivers!$H$80*$M$34</f>
        <v>0</v>
      </c>
      <c r="J274" s="26">
        <f>BY_Demands_Drivers!$I$80*$M$34</f>
        <v>0</v>
      </c>
    </row>
    <row r="275" spans="3:10">
      <c r="C275" s="206" t="str">
        <f t="shared" si="11"/>
        <v>\I:</v>
      </c>
      <c r="D275">
        <f>$L$35</f>
        <v>2042</v>
      </c>
      <c r="E275" t="s">
        <v>3</v>
      </c>
      <c r="F275" t="str">
        <f t="shared" si="10"/>
        <v>INDFL</v>
      </c>
      <c r="G275" s="26">
        <f>BY_Demands_Drivers!$F$80*$M$35</f>
        <v>0</v>
      </c>
      <c r="H275" s="26">
        <f>BY_Demands_Drivers!$G$80*$M$35</f>
        <v>0</v>
      </c>
      <c r="I275" s="26">
        <f>BY_Demands_Drivers!$H$80*$M$35</f>
        <v>0</v>
      </c>
      <c r="J275" s="26">
        <f>BY_Demands_Drivers!$I$80*$M$35</f>
        <v>0</v>
      </c>
    </row>
    <row r="276" spans="3:10">
      <c r="C276" s="206" t="str">
        <f t="shared" si="11"/>
        <v>\I:</v>
      </c>
      <c r="D276">
        <f>$L$36</f>
        <v>2043</v>
      </c>
      <c r="E276" t="s">
        <v>3</v>
      </c>
      <c r="F276" t="str">
        <f t="shared" si="10"/>
        <v>INDFL</v>
      </c>
      <c r="G276" s="26">
        <f>BY_Demands_Drivers!$F$80*$M$36</f>
        <v>0</v>
      </c>
      <c r="H276" s="26">
        <f>BY_Demands_Drivers!$G$80*$M$36</f>
        <v>0</v>
      </c>
      <c r="I276" s="26">
        <f>BY_Demands_Drivers!$H$80*$M$36</f>
        <v>0</v>
      </c>
      <c r="J276" s="26">
        <f>BY_Demands_Drivers!$I$80*$M$36</f>
        <v>0</v>
      </c>
    </row>
    <row r="277" spans="3:10">
      <c r="C277" s="206" t="str">
        <f t="shared" si="11"/>
        <v>\I:</v>
      </c>
      <c r="D277">
        <f>$L$37</f>
        <v>2044</v>
      </c>
      <c r="E277" t="s">
        <v>3</v>
      </c>
      <c r="F277" t="str">
        <f t="shared" si="10"/>
        <v>INDFL</v>
      </c>
      <c r="G277" s="26">
        <f>BY_Demands_Drivers!$F$80*$M$37</f>
        <v>0</v>
      </c>
      <c r="H277" s="26">
        <f>BY_Demands_Drivers!$G$80*$M$37</f>
        <v>0</v>
      </c>
      <c r="I277" s="26">
        <f>BY_Demands_Drivers!$H$80*$M$37</f>
        <v>0</v>
      </c>
      <c r="J277" s="26">
        <f>BY_Demands_Drivers!$I$80*$M$37</f>
        <v>0</v>
      </c>
    </row>
    <row r="278" spans="3:10">
      <c r="C278" s="206" t="str">
        <f t="shared" si="11"/>
        <v>\I:</v>
      </c>
      <c r="D278">
        <f>$L$38</f>
        <v>2045</v>
      </c>
      <c r="E278" t="s">
        <v>3</v>
      </c>
      <c r="F278" t="str">
        <f t="shared" si="10"/>
        <v>INDFL</v>
      </c>
      <c r="G278" s="26">
        <f>BY_Demands_Drivers!$F$80*$M$38</f>
        <v>0</v>
      </c>
      <c r="H278" s="26">
        <f>BY_Demands_Drivers!$G$80*$M$38</f>
        <v>0</v>
      </c>
      <c r="I278" s="26">
        <f>BY_Demands_Drivers!$H$80*$M$38</f>
        <v>0</v>
      </c>
      <c r="J278" s="26">
        <f>BY_Demands_Drivers!$I$80*$M$38</f>
        <v>0</v>
      </c>
    </row>
    <row r="279" spans="3:10">
      <c r="C279" s="206" t="str">
        <f t="shared" si="11"/>
        <v>\I:</v>
      </c>
      <c r="D279">
        <f>$L$39</f>
        <v>2046</v>
      </c>
      <c r="E279" t="s">
        <v>3</v>
      </c>
      <c r="F279" t="str">
        <f t="shared" si="10"/>
        <v>INDFL</v>
      </c>
      <c r="G279" s="26">
        <f>BY_Demands_Drivers!$F$80*$M$39</f>
        <v>0</v>
      </c>
      <c r="H279" s="26">
        <f>BY_Demands_Drivers!$G$80*$M$39</f>
        <v>0</v>
      </c>
      <c r="I279" s="26">
        <f>BY_Demands_Drivers!$H$80*$M$39</f>
        <v>0</v>
      </c>
      <c r="J279" s="26">
        <f>BY_Demands_Drivers!$I$80*$M$39</f>
        <v>0</v>
      </c>
    </row>
    <row r="280" spans="3:10">
      <c r="C280" s="206" t="str">
        <f t="shared" si="11"/>
        <v>\I:</v>
      </c>
      <c r="D280">
        <f>$L$40</f>
        <v>2047</v>
      </c>
      <c r="E280" t="s">
        <v>3</v>
      </c>
      <c r="F280" t="str">
        <f t="shared" si="10"/>
        <v>INDFL</v>
      </c>
      <c r="G280" s="26">
        <f>BY_Demands_Drivers!$F$80*$M$40</f>
        <v>0</v>
      </c>
      <c r="H280" s="26">
        <f>BY_Demands_Drivers!$G$80*$M$40</f>
        <v>0</v>
      </c>
      <c r="I280" s="26">
        <f>BY_Demands_Drivers!$H$80*$M$40</f>
        <v>0</v>
      </c>
      <c r="J280" s="26">
        <f>BY_Demands_Drivers!$I$80*$M$40</f>
        <v>0</v>
      </c>
    </row>
    <row r="281" spans="3:10">
      <c r="C281" s="206" t="str">
        <f t="shared" si="11"/>
        <v>\I:</v>
      </c>
      <c r="D281">
        <f>$L$41</f>
        <v>2048</v>
      </c>
      <c r="E281" t="s">
        <v>3</v>
      </c>
      <c r="F281" t="str">
        <f t="shared" si="10"/>
        <v>INDFL</v>
      </c>
      <c r="G281" s="26">
        <f>BY_Demands_Drivers!$F$80*$M$41</f>
        <v>0</v>
      </c>
      <c r="H281" s="26">
        <f>BY_Demands_Drivers!$G$80*$M$41</f>
        <v>0</v>
      </c>
      <c r="I281" s="26">
        <f>BY_Demands_Drivers!$H$80*$M$41</f>
        <v>0</v>
      </c>
      <c r="J281" s="26">
        <f>BY_Demands_Drivers!$I$80*$M$41</f>
        <v>0</v>
      </c>
    </row>
    <row r="282" spans="3:10">
      <c r="C282" s="206" t="str">
        <f t="shared" si="11"/>
        <v>\I:</v>
      </c>
      <c r="D282">
        <f>$L$42</f>
        <v>2049</v>
      </c>
      <c r="E282" t="s">
        <v>3</v>
      </c>
      <c r="F282" t="str">
        <f t="shared" si="10"/>
        <v>INDFL</v>
      </c>
      <c r="G282" s="26">
        <f>BY_Demands_Drivers!$F$80*$M$42</f>
        <v>0</v>
      </c>
      <c r="H282" s="26">
        <f>BY_Demands_Drivers!$G$80*$M$42</f>
        <v>0</v>
      </c>
      <c r="I282" s="26">
        <f>BY_Demands_Drivers!$H$80*$M$42</f>
        <v>0</v>
      </c>
      <c r="J282" s="26">
        <f>BY_Demands_Drivers!$I$80*$M$42</f>
        <v>0</v>
      </c>
    </row>
    <row r="283" spans="3:10">
      <c r="C283" s="206" t="str">
        <f t="shared" si="11"/>
        <v>\I:</v>
      </c>
      <c r="D283" s="23">
        <f>$L$43</f>
        <v>2050</v>
      </c>
      <c r="E283" s="23" t="s">
        <v>3</v>
      </c>
      <c r="F283" s="23" t="str">
        <f t="shared" si="10"/>
        <v>INDFL</v>
      </c>
      <c r="G283" s="44">
        <f>BY_Demands_Drivers!$F$80*$M$43</f>
        <v>0</v>
      </c>
      <c r="H283" s="44">
        <f>BY_Demands_Drivers!$G$80*$M$43</f>
        <v>0</v>
      </c>
      <c r="I283" s="44">
        <f>BY_Demands_Drivers!$H$80*$M$43</f>
        <v>0</v>
      </c>
      <c r="J283" s="44">
        <f>BY_Demands_Drivers!$I$80*$M$43</f>
        <v>0</v>
      </c>
    </row>
    <row r="284" spans="3:10">
      <c r="C284" s="206"/>
      <c r="G284" s="26"/>
      <c r="H284" s="26"/>
      <c r="I284" s="26"/>
      <c r="J284" s="26"/>
    </row>
    <row r="285" spans="3:10">
      <c r="C285" s="206"/>
      <c r="G285" s="26"/>
      <c r="H285" s="26"/>
      <c r="I285" s="26"/>
      <c r="J285" s="26"/>
    </row>
    <row r="286" spans="3:10">
      <c r="C286" s="206"/>
      <c r="G286" s="26"/>
      <c r="H286" s="26"/>
      <c r="I286" s="26"/>
      <c r="J286" s="26"/>
    </row>
    <row r="287" spans="3:10">
      <c r="C287" s="206"/>
      <c r="G287" s="26"/>
      <c r="H287" s="26"/>
      <c r="I287" s="26"/>
      <c r="J287" s="26"/>
    </row>
    <row r="288" spans="3:10">
      <c r="C288" s="206"/>
      <c r="G288" s="26"/>
      <c r="H288" s="26"/>
      <c r="I288" s="26"/>
      <c r="J288" s="26"/>
    </row>
    <row r="289" spans="3:10">
      <c r="C289" s="206"/>
      <c r="G289" s="26"/>
      <c r="H289" s="26"/>
      <c r="I289" s="26"/>
      <c r="J289" s="26"/>
    </row>
    <row r="290" spans="3:10">
      <c r="C290" s="206"/>
      <c r="G290" s="26"/>
      <c r="H290" s="26"/>
      <c r="I290" s="26"/>
      <c r="J290" s="26"/>
    </row>
    <row r="291" spans="3:10">
      <c r="C291" s="206"/>
      <c r="G291" s="26"/>
      <c r="H291" s="26"/>
      <c r="I291" s="26"/>
      <c r="J291" s="26"/>
    </row>
    <row r="292" spans="3:10">
      <c r="C292" s="206"/>
      <c r="G292" s="43"/>
      <c r="H292" s="43"/>
      <c r="I292" s="43"/>
      <c r="J292" s="43"/>
    </row>
    <row r="293" spans="3:10">
      <c r="C293" s="206"/>
      <c r="G293" s="43"/>
      <c r="H293" s="43"/>
      <c r="I293" s="43"/>
      <c r="J293" s="43"/>
    </row>
    <row r="294" spans="3:10">
      <c r="C294" s="206"/>
      <c r="G294" s="43"/>
      <c r="H294" s="43"/>
      <c r="I294" s="43"/>
      <c r="J294" s="43"/>
    </row>
    <row r="295" spans="3:10">
      <c r="C295" s="206"/>
      <c r="G295" s="43"/>
      <c r="H295" s="43"/>
      <c r="I295" s="43"/>
      <c r="J295" s="43"/>
    </row>
    <row r="296" spans="3:10">
      <c r="C296" s="206"/>
      <c r="G296" s="43"/>
      <c r="H296" s="43"/>
      <c r="I296" s="43"/>
      <c r="J296" s="43"/>
    </row>
    <row r="297" spans="3:10">
      <c r="C297" s="206"/>
      <c r="G297" s="26"/>
      <c r="H297" s="26"/>
      <c r="I297" s="26"/>
      <c r="J297" s="26"/>
    </row>
    <row r="298" spans="3:10">
      <c r="C298" s="206"/>
      <c r="G298" s="26"/>
      <c r="H298" s="26"/>
      <c r="I298" s="26"/>
      <c r="J298" s="26"/>
    </row>
    <row r="299" spans="3:10">
      <c r="C299" s="206"/>
      <c r="G299" s="26"/>
      <c r="H299" s="26"/>
      <c r="I299" s="26"/>
      <c r="J299" s="26"/>
    </row>
    <row r="300" spans="3:10">
      <c r="C300" s="206"/>
      <c r="G300" s="26"/>
      <c r="H300" s="26"/>
      <c r="I300" s="26"/>
      <c r="J300" s="26"/>
    </row>
    <row r="301" spans="3:10">
      <c r="C301" s="206"/>
      <c r="G301" s="26"/>
      <c r="H301" s="26"/>
      <c r="I301" s="26"/>
      <c r="J301" s="26"/>
    </row>
    <row r="302" spans="3:10">
      <c r="C302" s="206"/>
      <c r="G302" s="26"/>
      <c r="H302" s="26"/>
      <c r="I302" s="26"/>
      <c r="J302" s="26"/>
    </row>
    <row r="303" spans="3:10">
      <c r="C303" s="206"/>
      <c r="G303" s="26"/>
      <c r="H303" s="26"/>
      <c r="I303" s="26"/>
      <c r="J303" s="26"/>
    </row>
    <row r="304" spans="3:10">
      <c r="C304" s="206"/>
      <c r="G304" s="26"/>
      <c r="H304" s="26"/>
      <c r="I304" s="26"/>
      <c r="J304" s="26"/>
    </row>
    <row r="305" spans="3:10">
      <c r="C305" s="206"/>
      <c r="G305" s="26"/>
      <c r="H305" s="26"/>
      <c r="I305" s="26"/>
      <c r="J305" s="26"/>
    </row>
    <row r="306" spans="3:10">
      <c r="C306" s="206"/>
      <c r="G306" s="26"/>
      <c r="H306" s="26"/>
      <c r="I306" s="26"/>
      <c r="J306" s="26"/>
    </row>
    <row r="307" spans="3:10">
      <c r="C307" s="206"/>
      <c r="G307" s="26"/>
      <c r="H307" s="26"/>
      <c r="I307" s="26"/>
      <c r="J307" s="26"/>
    </row>
    <row r="308" spans="3:10">
      <c r="C308" s="206"/>
      <c r="G308" s="26"/>
      <c r="H308" s="26"/>
      <c r="I308" s="26"/>
      <c r="J308" s="26"/>
    </row>
    <row r="309" spans="3:10">
      <c r="C309" s="206"/>
      <c r="G309" s="26"/>
      <c r="H309" s="26"/>
      <c r="I309" s="26"/>
      <c r="J309" s="26"/>
    </row>
    <row r="310" spans="3:10">
      <c r="C310" s="206"/>
      <c r="G310" s="26"/>
      <c r="H310" s="26"/>
      <c r="I310" s="26"/>
      <c r="J310" s="26"/>
    </row>
    <row r="311" spans="3:10">
      <c r="C311" s="206"/>
      <c r="G311" s="26"/>
      <c r="H311" s="26"/>
      <c r="I311" s="26"/>
      <c r="J311" s="26"/>
    </row>
    <row r="312" spans="3:10">
      <c r="C312" s="206"/>
      <c r="G312" s="26"/>
      <c r="H312" s="26"/>
      <c r="I312" s="26"/>
      <c r="J312" s="26"/>
    </row>
    <row r="313" spans="3:10">
      <c r="C313" s="206"/>
      <c r="G313" s="26"/>
      <c r="H313" s="26"/>
      <c r="I313" s="26"/>
      <c r="J313" s="26"/>
    </row>
    <row r="314" spans="3:10">
      <c r="C314" s="206"/>
      <c r="G314" s="26"/>
      <c r="H314" s="26"/>
      <c r="I314" s="26"/>
      <c r="J314" s="26"/>
    </row>
    <row r="315" spans="3:10">
      <c r="C315" s="206"/>
      <c r="G315" s="26"/>
      <c r="H315" s="26"/>
      <c r="I315" s="26"/>
      <c r="J315" s="26"/>
    </row>
    <row r="316" spans="3:10">
      <c r="C316" s="206"/>
      <c r="G316" s="26"/>
      <c r="H316" s="26"/>
      <c r="I316" s="26"/>
      <c r="J316" s="26"/>
    </row>
    <row r="317" spans="3:10">
      <c r="C317" s="206"/>
      <c r="G317" s="26"/>
      <c r="H317" s="26"/>
      <c r="I317" s="26"/>
      <c r="J317" s="26"/>
    </row>
    <row r="318" spans="3:10">
      <c r="C318" s="206"/>
      <c r="G318" s="26"/>
      <c r="H318" s="26"/>
      <c r="I318" s="26"/>
      <c r="J318" s="26"/>
    </row>
    <row r="319" spans="3:10">
      <c r="C319" s="206"/>
      <c r="G319" s="26"/>
      <c r="H319" s="26"/>
      <c r="I319" s="26"/>
      <c r="J319" s="26"/>
    </row>
    <row r="320" spans="3:10">
      <c r="C320" s="206"/>
      <c r="G320" s="26"/>
      <c r="H320" s="26"/>
      <c r="I320" s="26"/>
      <c r="J320" s="26"/>
    </row>
    <row r="321" spans="3:10">
      <c r="C321" s="206"/>
      <c r="G321" s="26"/>
      <c r="H321" s="26"/>
      <c r="I321" s="26"/>
      <c r="J321" s="26"/>
    </row>
    <row r="322" spans="3:10">
      <c r="C322" s="206"/>
      <c r="G322" s="26"/>
      <c r="H322" s="26"/>
      <c r="I322" s="26"/>
      <c r="J322" s="26"/>
    </row>
    <row r="323" spans="3:10">
      <c r="C323" s="206"/>
      <c r="D323" s="24"/>
      <c r="E323" s="24"/>
      <c r="G323" s="43"/>
      <c r="H323" s="43"/>
      <c r="I323" s="43"/>
      <c r="J323" s="43"/>
    </row>
    <row r="324" spans="3:10">
      <c r="C324" s="24"/>
      <c r="D324" s="24"/>
      <c r="E324" s="24"/>
      <c r="F324" s="24"/>
      <c r="G324" s="24"/>
      <c r="H324" s="24"/>
      <c r="I324" s="24"/>
      <c r="J324" s="24"/>
    </row>
    <row r="325" spans="3:10">
      <c r="C325" s="24"/>
      <c r="D325" s="24"/>
      <c r="E325" s="24"/>
      <c r="F325" s="24"/>
      <c r="G325" s="24"/>
      <c r="H325" s="24"/>
      <c r="I325" s="24"/>
      <c r="J325" s="24"/>
    </row>
    <row r="326" spans="3:10">
      <c r="C326" s="24"/>
      <c r="D326" s="24"/>
      <c r="E326" s="24"/>
      <c r="F326" s="24"/>
      <c r="G326" s="24"/>
      <c r="H326" s="24"/>
      <c r="I326" s="24"/>
      <c r="J326" s="24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C2:M326"/>
  <sheetViews>
    <sheetView zoomScale="70" zoomScaleNormal="70" workbookViewId="0">
      <selection activeCell="M4" sqref="M4:M7"/>
    </sheetView>
  </sheetViews>
  <sheetFormatPr defaultRowHeight="14.4"/>
  <cols>
    <col min="1" max="1" width="4.5546875" customWidth="1"/>
    <col min="3" max="3" width="11.44140625" bestFit="1" customWidth="1"/>
    <col min="4" max="4" width="9.44140625" customWidth="1"/>
    <col min="5" max="5" width="9.44140625" bestFit="1" customWidth="1"/>
    <col min="6" max="6" width="8.44140625" bestFit="1" customWidth="1"/>
  </cols>
  <sheetData>
    <row r="2" spans="3:13">
      <c r="C2" s="1" t="s">
        <v>64</v>
      </c>
      <c r="E2" s="2"/>
    </row>
    <row r="3" spans="3:13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</row>
    <row r="4" spans="3:13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t="str">
        <f>BY_Demands_Drivers!$J$81</f>
        <v>IWDMT</v>
      </c>
      <c r="G4" s="26">
        <f>BY_Demands_Drivers!$F$81*$M$4</f>
        <v>0.87311309554612504</v>
      </c>
      <c r="H4" s="26">
        <f>BY_Demands_Drivers!$G$81*$M$4</f>
        <v>4.3655654777306259</v>
      </c>
      <c r="I4" s="26">
        <f>BY_Demands_Drivers!$H$81*$M$4</f>
        <v>3.9290089299575661</v>
      </c>
      <c r="J4" s="26">
        <f>BY_Demands_Drivers!$I$81*$M$4</f>
        <v>2.1827827388653076</v>
      </c>
      <c r="L4" s="18">
        <f>BY_Demands_Drivers!V4</f>
        <v>2011</v>
      </c>
      <c r="M4" s="184">
        <f>(1-$M$8)/5*4+$M$8</f>
        <v>0.98779026435954775</v>
      </c>
    </row>
    <row r="5" spans="3:13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t="str">
        <f>$F$4</f>
        <v>IWDMT</v>
      </c>
      <c r="G5" s="26">
        <f>BY_Demands_Drivers!$F$81*$M$5</f>
        <v>0.86232084493840422</v>
      </c>
      <c r="H5" s="26">
        <f>BY_Demands_Drivers!$G$81*$M$5</f>
        <v>4.3116042246920214</v>
      </c>
      <c r="I5" s="26">
        <f>BY_Demands_Drivers!$H$81*$M$5</f>
        <v>3.880443802222822</v>
      </c>
      <c r="J5" s="26">
        <f>BY_Demands_Drivers!$I$81*$M$5</f>
        <v>2.1558021123460054</v>
      </c>
      <c r="L5" s="18">
        <f>BY_Demands_Drivers!W4</f>
        <v>2012</v>
      </c>
      <c r="M5" s="184">
        <f>(1-$M$8)/5*3+$M$8</f>
        <v>0.97558052871909551</v>
      </c>
    </row>
    <row r="6" spans="3:13" ht="15.75" customHeight="1">
      <c r="C6" s="206" t="str">
        <f t="shared" si="0"/>
        <v>Demand</v>
      </c>
      <c r="D6">
        <f>$L$6</f>
        <v>2013</v>
      </c>
      <c r="E6" t="s">
        <v>3</v>
      </c>
      <c r="F6" t="str">
        <f t="shared" ref="F6:F43" si="1">$F$4</f>
        <v>IWDMT</v>
      </c>
      <c r="G6" s="26">
        <f>BY_Demands_Drivers!$F$81*$M$6</f>
        <v>0.85152859433068318</v>
      </c>
      <c r="H6" s="26">
        <f>BY_Demands_Drivers!$G$81*$M$6</f>
        <v>4.2576429716534161</v>
      </c>
      <c r="I6" s="26">
        <f>BY_Demands_Drivers!$H$81*$M$6</f>
        <v>3.8318786744880775</v>
      </c>
      <c r="J6" s="26">
        <f>BY_Demands_Drivers!$I$81*$M$6</f>
        <v>2.1288214858267032</v>
      </c>
      <c r="L6" s="18">
        <f>BY_Demands_Drivers!X4</f>
        <v>2013</v>
      </c>
      <c r="M6" s="184">
        <f>(1-$M$8)/5*2+$M$8</f>
        <v>0.96337079307864315</v>
      </c>
    </row>
    <row r="7" spans="3:13" ht="15.75" customHeight="1">
      <c r="C7" s="206" t="str">
        <f t="shared" si="0"/>
        <v>Demand</v>
      </c>
      <c r="D7">
        <f>$L$7</f>
        <v>2014</v>
      </c>
      <c r="E7" t="s">
        <v>3</v>
      </c>
      <c r="F7" t="str">
        <f t="shared" si="1"/>
        <v>IWDMT</v>
      </c>
      <c r="G7" s="26">
        <f>BY_Demands_Drivers!$F$81*$M$7</f>
        <v>0.84073634372296235</v>
      </c>
      <c r="H7" s="26">
        <f>BY_Demands_Drivers!$G$81*$M$7</f>
        <v>4.2036817186148117</v>
      </c>
      <c r="I7" s="26">
        <f>BY_Demands_Drivers!$H$81*$M$7</f>
        <v>3.7833135467533334</v>
      </c>
      <c r="J7" s="26">
        <f>BY_Demands_Drivers!$I$81*$M$7</f>
        <v>2.1018408593074009</v>
      </c>
      <c r="L7" s="18">
        <f>BY_Demands_Drivers!Y4</f>
        <v>2014</v>
      </c>
      <c r="M7" s="184">
        <f>(1-$M$8)/5*1+$M$8</f>
        <v>0.9511610574381909</v>
      </c>
    </row>
    <row r="8" spans="3:13" ht="15.75" customHeight="1">
      <c r="C8" s="206" t="str">
        <f t="shared" si="0"/>
        <v>Demand</v>
      </c>
      <c r="D8">
        <f>$L$8</f>
        <v>2015</v>
      </c>
      <c r="E8" t="s">
        <v>3</v>
      </c>
      <c r="F8" t="str">
        <f t="shared" si="1"/>
        <v>IWDMT</v>
      </c>
      <c r="G8" s="26">
        <f>BY_Demands_Drivers!$F$81*$M$8</f>
        <v>0.82994409311524142</v>
      </c>
      <c r="H8" s="26">
        <f>BY_Demands_Drivers!$G$81*$M$8</f>
        <v>4.1497204655762072</v>
      </c>
      <c r="I8" s="26">
        <f>BY_Demands_Drivers!$H$81*$M$8</f>
        <v>3.7347484190185893</v>
      </c>
      <c r="J8" s="26">
        <f>BY_Demands_Drivers!$I$81*$M$8</f>
        <v>2.0748602327880987</v>
      </c>
      <c r="L8" s="18">
        <f>BY_Demands_Drivers!Z4</f>
        <v>2015</v>
      </c>
      <c r="M8" s="26">
        <f>BY_Demands_Drivers!Z16</f>
        <v>0.93895132179773866</v>
      </c>
    </row>
    <row r="9" spans="3:13" ht="15.75" customHeight="1">
      <c r="C9" s="206" t="str">
        <f t="shared" si="0"/>
        <v>Demand</v>
      </c>
      <c r="D9">
        <f>$L$9</f>
        <v>2016</v>
      </c>
      <c r="E9" t="s">
        <v>3</v>
      </c>
      <c r="F9" t="str">
        <f t="shared" si="1"/>
        <v>IWDMT</v>
      </c>
      <c r="G9" s="26">
        <f>BY_Demands_Drivers!$F$81*$M$9</f>
        <v>0.81915184250752049</v>
      </c>
      <c r="H9" s="26">
        <f>BY_Demands_Drivers!$G$81*$M$9</f>
        <v>4.0957592125376028</v>
      </c>
      <c r="I9" s="26">
        <f>BY_Demands_Drivers!$H$81*$M$9</f>
        <v>3.6861832912838453</v>
      </c>
      <c r="J9" s="26">
        <f>BY_Demands_Drivers!$I$81*$M$9</f>
        <v>2.0478796062687965</v>
      </c>
      <c r="L9" s="18">
        <f>BY_Demands_Drivers!AA4</f>
        <v>2016</v>
      </c>
      <c r="M9" s="26">
        <f>BY_Demands_Drivers!AA16</f>
        <v>0.92674158615728641</v>
      </c>
    </row>
    <row r="10" spans="3:13" ht="15.75" customHeight="1">
      <c r="C10" s="206" t="str">
        <f t="shared" si="0"/>
        <v>Demand</v>
      </c>
      <c r="D10">
        <f>$L$10</f>
        <v>2017</v>
      </c>
      <c r="E10" t="s">
        <v>3</v>
      </c>
      <c r="F10" t="str">
        <f t="shared" si="1"/>
        <v>IWDMT</v>
      </c>
      <c r="G10" s="26">
        <f>BY_Demands_Drivers!$F$81*$M$10</f>
        <v>0.82234051747606518</v>
      </c>
      <c r="H10" s="26">
        <f>BY_Demands_Drivers!$G$81*$M$10</f>
        <v>4.1117025873803268</v>
      </c>
      <c r="I10" s="26">
        <f>BY_Demands_Drivers!$H$81*$M$10</f>
        <v>3.7005323286422964</v>
      </c>
      <c r="J10" s="26">
        <f>BY_Demands_Drivers!$I$81*$M$10</f>
        <v>2.0558512936901581</v>
      </c>
      <c r="L10" s="18">
        <f>BY_Demands_Drivers!AB4</f>
        <v>2017</v>
      </c>
      <c r="M10" s="26">
        <f>BY_Demands_Drivers!AB16</f>
        <v>0.93034907080755991</v>
      </c>
    </row>
    <row r="11" spans="3:13" ht="15.75" customHeight="1">
      <c r="C11" s="206" t="str">
        <f t="shared" si="0"/>
        <v>Demand</v>
      </c>
      <c r="D11">
        <f>$L$11</f>
        <v>2018</v>
      </c>
      <c r="E11" t="s">
        <v>3</v>
      </c>
      <c r="F11" t="str">
        <f t="shared" si="1"/>
        <v>IWDMT</v>
      </c>
      <c r="G11" s="26">
        <f>BY_Demands_Drivers!$F$81*$M$11</f>
        <v>0.82552919244460965</v>
      </c>
      <c r="H11" s="26">
        <f>BY_Demands_Drivers!$G$81*$M$11</f>
        <v>4.127645962223049</v>
      </c>
      <c r="I11" s="26">
        <f>BY_Demands_Drivers!$H$81*$M$11</f>
        <v>3.7148813660007467</v>
      </c>
      <c r="J11" s="26">
        <f>BY_Demands_Drivers!$I$81*$M$11</f>
        <v>2.0638229811115196</v>
      </c>
      <c r="L11" s="18">
        <f>BY_Demands_Drivers!AC4</f>
        <v>2018</v>
      </c>
      <c r="M11" s="26">
        <f>BY_Demands_Drivers!AC16</f>
        <v>0.93395655545783318</v>
      </c>
    </row>
    <row r="12" spans="3:13" ht="15.75" customHeight="1">
      <c r="C12" s="206" t="str">
        <f t="shared" si="0"/>
        <v>Demand</v>
      </c>
      <c r="D12">
        <f>$L$12</f>
        <v>2019</v>
      </c>
      <c r="E12" t="s">
        <v>3</v>
      </c>
      <c r="F12" t="str">
        <f t="shared" si="1"/>
        <v>IWDMT</v>
      </c>
      <c r="G12" s="43">
        <f>BY_Demands_Drivers!$F$81*$M$12</f>
        <v>0.82871786741315412</v>
      </c>
      <c r="H12" s="43">
        <f>BY_Demands_Drivers!$G$81*$M$12</f>
        <v>4.1435893370657713</v>
      </c>
      <c r="I12" s="43">
        <f>BY_Demands_Drivers!$H$81*$M$12</f>
        <v>3.729230403359197</v>
      </c>
      <c r="J12" s="43">
        <f>BY_Demands_Drivers!$I$81*$M$12</f>
        <v>2.0717946685328807</v>
      </c>
      <c r="L12" s="18">
        <f>BY_Demands_Drivers!AD4</f>
        <v>2019</v>
      </c>
      <c r="M12" s="26">
        <f>BY_Demands_Drivers!AD16</f>
        <v>0.93756404010810646</v>
      </c>
    </row>
    <row r="13" spans="3:13" ht="15.75" customHeight="1">
      <c r="C13" s="206" t="str">
        <f t="shared" si="0"/>
        <v>Demand</v>
      </c>
      <c r="D13">
        <f>$L$13</f>
        <v>2020</v>
      </c>
      <c r="E13" t="s">
        <v>3</v>
      </c>
      <c r="F13" t="str">
        <f t="shared" si="1"/>
        <v>IWDMT</v>
      </c>
      <c r="G13" s="43">
        <f>BY_Demands_Drivers!$F$81*$M$13</f>
        <v>0.8319065423816987</v>
      </c>
      <c r="H13" s="43">
        <f>BY_Demands_Drivers!$G$81*$M$13</f>
        <v>4.1595327119084944</v>
      </c>
      <c r="I13" s="43">
        <f>BY_Demands_Drivers!$H$81*$M$13</f>
        <v>3.7435794407176477</v>
      </c>
      <c r="J13" s="43">
        <f>BY_Demands_Drivers!$I$81*$M$13</f>
        <v>2.0797663559542419</v>
      </c>
      <c r="L13" s="18">
        <f>BY_Demands_Drivers!AE4</f>
        <v>2020</v>
      </c>
      <c r="M13" s="26">
        <f>BY_Demands_Drivers!AE16</f>
        <v>0.94117152475837984</v>
      </c>
    </row>
    <row r="14" spans="3:13" ht="15.75" customHeight="1">
      <c r="C14" s="206" t="str">
        <f t="shared" si="0"/>
        <v>Demand</v>
      </c>
      <c r="D14">
        <f>$L$14</f>
        <v>2021</v>
      </c>
      <c r="E14" t="s">
        <v>3</v>
      </c>
      <c r="F14" t="str">
        <f t="shared" si="1"/>
        <v>IWDMT</v>
      </c>
      <c r="G14" s="43">
        <f>BY_Demands_Drivers!$F$81*$M$14</f>
        <v>0.82758494995374188</v>
      </c>
      <c r="H14" s="43">
        <f>BY_Demands_Drivers!$G$81*$M$14</f>
        <v>4.1379247497687102</v>
      </c>
      <c r="I14" s="43">
        <f>BY_Demands_Drivers!$H$81*$M$14</f>
        <v>3.7241322747918417</v>
      </c>
      <c r="J14" s="43">
        <f>BY_Demands_Drivers!$I$81*$M$14</f>
        <v>2.0689623748843498</v>
      </c>
      <c r="L14" s="18">
        <f>BY_Demands_Drivers!AF4</f>
        <v>2021</v>
      </c>
      <c r="M14" s="26">
        <f>BY_Demands_Drivers!AF16</f>
        <v>0.93628232203236228</v>
      </c>
    </row>
    <row r="15" spans="3:13" ht="15.75" customHeight="1">
      <c r="C15" s="206" t="str">
        <f t="shared" si="0"/>
        <v>Demand</v>
      </c>
      <c r="D15">
        <f>$L$15</f>
        <v>2022</v>
      </c>
      <c r="E15" t="s">
        <v>3</v>
      </c>
      <c r="F15" t="str">
        <f t="shared" si="1"/>
        <v>IWDMT</v>
      </c>
      <c r="G15" s="43">
        <f>BY_Demands_Drivers!$F$81*$M$15</f>
        <v>0.82326335752578494</v>
      </c>
      <c r="H15" s="43">
        <f>BY_Demands_Drivers!$G$81*$M$15</f>
        <v>4.1163167876289251</v>
      </c>
      <c r="I15" s="43">
        <f>BY_Demands_Drivers!$H$81*$M$15</f>
        <v>3.7046851088660357</v>
      </c>
      <c r="J15" s="43">
        <f>BY_Demands_Drivers!$I$81*$M$15</f>
        <v>2.0581583938144576</v>
      </c>
      <c r="L15" s="18">
        <f>BY_Demands_Drivers!AG4</f>
        <v>2022</v>
      </c>
      <c r="M15" s="26">
        <f>BY_Demands_Drivers!AG16</f>
        <v>0.93139311930634472</v>
      </c>
    </row>
    <row r="16" spans="3:13" ht="15.75" customHeight="1">
      <c r="C16" s="206" t="str">
        <f t="shared" si="0"/>
        <v>Demand</v>
      </c>
      <c r="D16">
        <f>$L$16</f>
        <v>2023</v>
      </c>
      <c r="E16" t="s">
        <v>3</v>
      </c>
      <c r="F16" t="str">
        <f t="shared" si="1"/>
        <v>IWDMT</v>
      </c>
      <c r="G16" s="43">
        <f>BY_Demands_Drivers!$F$81*$M$16</f>
        <v>0.81894176509782812</v>
      </c>
      <c r="H16" s="43">
        <f>BY_Demands_Drivers!$G$81*$M$16</f>
        <v>4.0947088254891408</v>
      </c>
      <c r="I16" s="43">
        <f>BY_Demands_Drivers!$H$81*$M$16</f>
        <v>3.6852379429402298</v>
      </c>
      <c r="J16" s="43">
        <f>BY_Demands_Drivers!$I$81*$M$16</f>
        <v>2.0473544127445655</v>
      </c>
      <c r="L16" s="18">
        <f>BY_Demands_Drivers!AH4</f>
        <v>2023</v>
      </c>
      <c r="M16" s="26">
        <f>BY_Demands_Drivers!AH16</f>
        <v>0.92650391658032716</v>
      </c>
    </row>
    <row r="17" spans="3:13" ht="15.75" customHeight="1">
      <c r="C17" s="206" t="str">
        <f t="shared" si="0"/>
        <v>Demand</v>
      </c>
      <c r="D17">
        <f>$L$17</f>
        <v>2024</v>
      </c>
      <c r="E17" t="s">
        <v>3</v>
      </c>
      <c r="F17" t="str">
        <f t="shared" si="1"/>
        <v>IWDMT</v>
      </c>
      <c r="G17" s="26">
        <f>BY_Demands_Drivers!$F$81*$M$17</f>
        <v>0.81462017266987119</v>
      </c>
      <c r="H17" s="26">
        <f>BY_Demands_Drivers!$G$81*$M$17</f>
        <v>4.0731008633493566</v>
      </c>
      <c r="I17" s="26">
        <f>BY_Demands_Drivers!$H$81*$M$17</f>
        <v>3.6657907770144238</v>
      </c>
      <c r="J17" s="26">
        <f>BY_Demands_Drivers!$I$81*$M$17</f>
        <v>2.0365504316746734</v>
      </c>
      <c r="L17" s="18">
        <f>BY_Demands_Drivers!AI4</f>
        <v>2024</v>
      </c>
      <c r="M17" s="26">
        <f>BY_Demands_Drivers!AI16</f>
        <v>0.9216147138543096</v>
      </c>
    </row>
    <row r="18" spans="3:13" ht="15.75" customHeight="1">
      <c r="C18" s="206" t="str">
        <f t="shared" si="0"/>
        <v>Demand</v>
      </c>
      <c r="D18">
        <f>$L$18</f>
        <v>2025</v>
      </c>
      <c r="E18" t="s">
        <v>3</v>
      </c>
      <c r="F18" t="str">
        <f t="shared" si="1"/>
        <v>IWDMT</v>
      </c>
      <c r="G18" s="26">
        <f>BY_Demands_Drivers!$F$81*$M$18</f>
        <v>0.81029858024191426</v>
      </c>
      <c r="H18" s="26">
        <f>BY_Demands_Drivers!$G$81*$M$18</f>
        <v>4.0514929012095715</v>
      </c>
      <c r="I18" s="26">
        <f>BY_Demands_Drivers!$H$81*$M$18</f>
        <v>3.6463436110886174</v>
      </c>
      <c r="J18" s="26">
        <f>BY_Demands_Drivers!$I$81*$M$18</f>
        <v>2.0257464506047809</v>
      </c>
      <c r="L18" s="18">
        <f>BY_Demands_Drivers!AJ4</f>
        <v>2025</v>
      </c>
      <c r="M18" s="26">
        <f>BY_Demands_Drivers!AJ16</f>
        <v>0.91672551112829193</v>
      </c>
    </row>
    <row r="19" spans="3:13" ht="15.75" customHeight="1">
      <c r="C19" s="206" t="str">
        <f t="shared" si="0"/>
        <v>Demand</v>
      </c>
      <c r="D19">
        <f>$L$19</f>
        <v>2026</v>
      </c>
      <c r="E19" t="s">
        <v>3</v>
      </c>
      <c r="F19" t="str">
        <f t="shared" si="1"/>
        <v>IWDMT</v>
      </c>
      <c r="G19" s="26">
        <f>BY_Demands_Drivers!$F$81*$M$19</f>
        <v>0.80597698781395744</v>
      </c>
      <c r="H19" s="26">
        <f>BY_Demands_Drivers!$G$81*$M$19</f>
        <v>4.0298849390697882</v>
      </c>
      <c r="I19" s="26">
        <f>BY_Demands_Drivers!$H$81*$M$19</f>
        <v>3.6268964451628118</v>
      </c>
      <c r="J19" s="26">
        <f>BY_Demands_Drivers!$I$81*$M$19</f>
        <v>2.0149424695348892</v>
      </c>
      <c r="L19" s="18">
        <f>BY_Demands_Drivers!AK4</f>
        <v>2026</v>
      </c>
      <c r="M19" s="26">
        <f>BY_Demands_Drivers!AK16</f>
        <v>0.91183630840227448</v>
      </c>
    </row>
    <row r="20" spans="3:13" ht="15.75" customHeight="1">
      <c r="C20" s="206" t="str">
        <f t="shared" si="0"/>
        <v>Demand</v>
      </c>
      <c r="D20">
        <f>$L$20</f>
        <v>2027</v>
      </c>
      <c r="E20" t="s">
        <v>3</v>
      </c>
      <c r="F20" t="str">
        <f t="shared" si="1"/>
        <v>IWDMT</v>
      </c>
      <c r="G20" s="26">
        <f>BY_Demands_Drivers!$F$81*$M$20</f>
        <v>0.80165539538600061</v>
      </c>
      <c r="H20" s="26">
        <f>BY_Demands_Drivers!$G$81*$M$20</f>
        <v>4.0082769769300031</v>
      </c>
      <c r="I20" s="26">
        <f>BY_Demands_Drivers!$H$81*$M$20</f>
        <v>3.6074492792370059</v>
      </c>
      <c r="J20" s="26">
        <f>BY_Demands_Drivers!$I$81*$M$20</f>
        <v>2.0041384884649966</v>
      </c>
      <c r="L20" s="18">
        <f>BY_Demands_Drivers!AL4</f>
        <v>2027</v>
      </c>
      <c r="M20" s="26">
        <f>BY_Demands_Drivers!AL16</f>
        <v>0.90694710567625691</v>
      </c>
    </row>
    <row r="21" spans="3:13" ht="15.75" customHeight="1">
      <c r="C21" s="206" t="str">
        <f t="shared" si="0"/>
        <v>Demand</v>
      </c>
      <c r="D21">
        <f>$L$21</f>
        <v>2028</v>
      </c>
      <c r="E21" t="s">
        <v>3</v>
      </c>
      <c r="F21" t="str">
        <f t="shared" si="1"/>
        <v>IWDMT</v>
      </c>
      <c r="G21" s="26">
        <f>BY_Demands_Drivers!$F$81*$M$21</f>
        <v>0.79733380295804368</v>
      </c>
      <c r="H21" s="26">
        <f>BY_Demands_Drivers!$G$81*$M$21</f>
        <v>3.9866690147902188</v>
      </c>
      <c r="I21" s="26">
        <f>BY_Demands_Drivers!$H$81*$M$21</f>
        <v>3.5880021133111999</v>
      </c>
      <c r="J21" s="26">
        <f>BY_Demands_Drivers!$I$81*$M$21</f>
        <v>1.9933345073951048</v>
      </c>
      <c r="L21" s="18">
        <f>BY_Demands_Drivers!AM4</f>
        <v>2028</v>
      </c>
      <c r="M21" s="26">
        <f>BY_Demands_Drivers!AM16</f>
        <v>0.90205790295023935</v>
      </c>
    </row>
    <row r="22" spans="3:13" ht="15.75" customHeight="1">
      <c r="C22" s="206" t="str">
        <f t="shared" si="0"/>
        <v>Demand</v>
      </c>
      <c r="D22">
        <f>$L$22</f>
        <v>2029</v>
      </c>
      <c r="E22" t="s">
        <v>3</v>
      </c>
      <c r="F22" t="str">
        <f t="shared" si="1"/>
        <v>IWDMT</v>
      </c>
      <c r="G22" s="26">
        <f>BY_Demands_Drivers!$F$81*$M$22</f>
        <v>0.79301221053008697</v>
      </c>
      <c r="H22" s="26">
        <f>BY_Demands_Drivers!$G$81*$M$22</f>
        <v>3.9650610526504351</v>
      </c>
      <c r="I22" s="26">
        <f>BY_Demands_Drivers!$H$81*$M$22</f>
        <v>3.5685549473853944</v>
      </c>
      <c r="J22" s="26">
        <f>BY_Demands_Drivers!$I$81*$M$22</f>
        <v>1.9825305263252126</v>
      </c>
      <c r="L22" s="18">
        <f>BY_Demands_Drivers!AN4</f>
        <v>2029</v>
      </c>
      <c r="M22" s="26">
        <f>BY_Demands_Drivers!AN16</f>
        <v>0.8971687002242219</v>
      </c>
    </row>
    <row r="23" spans="3:13" ht="15.75" customHeight="1">
      <c r="C23" s="206" t="str">
        <f t="shared" si="0"/>
        <v>Demand</v>
      </c>
      <c r="D23">
        <f>$L$23</f>
        <v>2030</v>
      </c>
      <c r="E23" t="s">
        <v>3</v>
      </c>
      <c r="F23" t="str">
        <f t="shared" si="1"/>
        <v>IWDMT</v>
      </c>
      <c r="G23" s="26">
        <f>BY_Demands_Drivers!$F$81*$M$23</f>
        <v>0.78869061810212993</v>
      </c>
      <c r="H23" s="26">
        <f>BY_Demands_Drivers!$G$81*$M$23</f>
        <v>3.94345309051065</v>
      </c>
      <c r="I23" s="26">
        <f>BY_Demands_Drivers!$H$81*$M$23</f>
        <v>3.5491077814595879</v>
      </c>
      <c r="J23" s="26">
        <f>BY_Demands_Drivers!$I$81*$M$23</f>
        <v>1.9717265452553203</v>
      </c>
      <c r="L23" s="18">
        <f>BY_Demands_Drivers!AO4</f>
        <v>2030</v>
      </c>
      <c r="M23" s="26">
        <f>BY_Demands_Drivers!AO16</f>
        <v>0.89227949749820423</v>
      </c>
    </row>
    <row r="24" spans="3:13" ht="15.75" customHeight="1">
      <c r="C24" s="206" t="str">
        <f t="shared" si="0"/>
        <v>Demand</v>
      </c>
      <c r="D24">
        <f>$L$24</f>
        <v>2031</v>
      </c>
      <c r="E24" t="s">
        <v>3</v>
      </c>
      <c r="F24" t="str">
        <f t="shared" si="1"/>
        <v>IWDMT</v>
      </c>
      <c r="G24" s="26">
        <f>BY_Demands_Drivers!$F$81*$M$24</f>
        <v>0.78004743324621606</v>
      </c>
      <c r="H24" s="26">
        <f>BY_Demands_Drivers!$G$81*$M$24</f>
        <v>3.9002371662310811</v>
      </c>
      <c r="I24" s="26">
        <f>BY_Demands_Drivers!$H$81*$M$24</f>
        <v>3.5102134496079755</v>
      </c>
      <c r="J24" s="26">
        <f>BY_Demands_Drivers!$I$81*$M$24</f>
        <v>1.9501185831155357</v>
      </c>
      <c r="L24" s="18">
        <f>BY_Demands_Drivers!AP4</f>
        <v>2031</v>
      </c>
      <c r="M24" s="26">
        <f>BY_Demands_Drivers!AP16</f>
        <v>0.882501092046169</v>
      </c>
    </row>
    <row r="25" spans="3:13" ht="15.75" customHeight="1">
      <c r="C25" s="206" t="str">
        <f t="shared" si="0"/>
        <v>Demand</v>
      </c>
      <c r="D25">
        <f>$L$25</f>
        <v>2032</v>
      </c>
      <c r="E25" t="s">
        <v>3</v>
      </c>
      <c r="F25" t="str">
        <f t="shared" si="1"/>
        <v>IWDMT</v>
      </c>
      <c r="G25" s="26">
        <f>BY_Demands_Drivers!$F$81*$M$25</f>
        <v>0.77140424839030242</v>
      </c>
      <c r="H25" s="26">
        <f>BY_Demands_Drivers!$G$81*$M$25</f>
        <v>3.8570212419515126</v>
      </c>
      <c r="I25" s="26">
        <f>BY_Demands_Drivers!$H$81*$M$25</f>
        <v>3.471319117756364</v>
      </c>
      <c r="J25" s="26">
        <f>BY_Demands_Drivers!$I$81*$M$25</f>
        <v>1.9285106209757517</v>
      </c>
      <c r="L25" s="18">
        <f>BY_Demands_Drivers!AQ4</f>
        <v>2032</v>
      </c>
      <c r="M25" s="26">
        <f>BY_Demands_Drivers!AQ16</f>
        <v>0.87272268659413399</v>
      </c>
    </row>
    <row r="26" spans="3:13" ht="15.75" customHeight="1">
      <c r="C26" s="206" t="str">
        <f t="shared" si="0"/>
        <v>Demand</v>
      </c>
      <c r="D26">
        <f>$L$26</f>
        <v>2033</v>
      </c>
      <c r="E26" t="s">
        <v>3</v>
      </c>
      <c r="F26" t="str">
        <f t="shared" si="1"/>
        <v>IWDMT</v>
      </c>
      <c r="G26" s="26">
        <f>BY_Demands_Drivers!$F$81*$M$26</f>
        <v>0.76276106353438877</v>
      </c>
      <c r="H26" s="26">
        <f>BY_Demands_Drivers!$G$81*$M$26</f>
        <v>3.8138053176719442</v>
      </c>
      <c r="I26" s="26">
        <f>BY_Demands_Drivers!$H$81*$M$26</f>
        <v>3.4324247859047525</v>
      </c>
      <c r="J26" s="26">
        <f>BY_Demands_Drivers!$I$81*$M$26</f>
        <v>1.9069026588359674</v>
      </c>
      <c r="L26" s="18">
        <f>BY_Demands_Drivers!AR4</f>
        <v>2033</v>
      </c>
      <c r="M26" s="26">
        <f>BY_Demands_Drivers!AR16</f>
        <v>0.86294428114209898</v>
      </c>
    </row>
    <row r="27" spans="3:13" ht="15.75" customHeight="1">
      <c r="C27" s="206" t="str">
        <f t="shared" si="0"/>
        <v>Demand</v>
      </c>
      <c r="D27">
        <f>$L$27</f>
        <v>2034</v>
      </c>
      <c r="E27" t="s">
        <v>3</v>
      </c>
      <c r="F27" t="str">
        <f t="shared" si="1"/>
        <v>IWDMT</v>
      </c>
      <c r="G27" s="26">
        <f>BY_Demands_Drivers!$F$81*$M$27</f>
        <v>0.75411787867847502</v>
      </c>
      <c r="H27" s="26">
        <f>BY_Demands_Drivers!$G$81*$M$27</f>
        <v>3.7705893933923753</v>
      </c>
      <c r="I27" s="26">
        <f>BY_Demands_Drivers!$H$81*$M$27</f>
        <v>3.3935304540531406</v>
      </c>
      <c r="J27" s="26">
        <f>BY_Demands_Drivers!$I$81*$M$27</f>
        <v>1.8852946966961832</v>
      </c>
      <c r="L27" s="18">
        <f>BY_Demands_Drivers!AS4</f>
        <v>2034</v>
      </c>
      <c r="M27" s="26">
        <f>BY_Demands_Drivers!AS16</f>
        <v>0.85316587569006386</v>
      </c>
    </row>
    <row r="28" spans="3:13" ht="15.75" customHeight="1">
      <c r="C28" s="206" t="str">
        <f t="shared" si="0"/>
        <v>Demand</v>
      </c>
      <c r="D28">
        <f>$L$28</f>
        <v>2035</v>
      </c>
      <c r="E28" t="s">
        <v>3</v>
      </c>
      <c r="F28" t="str">
        <f t="shared" si="1"/>
        <v>IWDMT</v>
      </c>
      <c r="G28" s="26">
        <f>BY_Demands_Drivers!$F$81*$M$28</f>
        <v>0.74547469382256115</v>
      </c>
      <c r="H28" s="26">
        <f>BY_Demands_Drivers!$G$81*$M$28</f>
        <v>3.727373469112806</v>
      </c>
      <c r="I28" s="26">
        <f>BY_Demands_Drivers!$H$81*$M$28</f>
        <v>3.3546361222015282</v>
      </c>
      <c r="J28" s="26">
        <f>BY_Demands_Drivers!$I$81*$M$28</f>
        <v>1.8636867345563985</v>
      </c>
      <c r="L28" s="18">
        <f>BY_Demands_Drivers!AT4</f>
        <v>2035</v>
      </c>
      <c r="M28" s="26">
        <f>BY_Demands_Drivers!AT16</f>
        <v>0.84338747023802862</v>
      </c>
    </row>
    <row r="29" spans="3:13" ht="15.75" customHeight="1">
      <c r="C29" s="206" t="str">
        <f t="shared" si="0"/>
        <v>Demand</v>
      </c>
      <c r="D29">
        <f>$L$29</f>
        <v>2036</v>
      </c>
      <c r="E29" t="s">
        <v>3</v>
      </c>
      <c r="F29" t="str">
        <f t="shared" si="1"/>
        <v>IWDMT</v>
      </c>
      <c r="G29" s="26">
        <f>BY_Demands_Drivers!$F$81*$M$29</f>
        <v>0.73899230518062586</v>
      </c>
      <c r="H29" s="26">
        <f>BY_Demands_Drivers!$G$81*$M$29</f>
        <v>3.6949615259031297</v>
      </c>
      <c r="I29" s="26">
        <f>BY_Demands_Drivers!$H$81*$M$29</f>
        <v>3.3254653733128192</v>
      </c>
      <c r="J29" s="26">
        <f>BY_Demands_Drivers!$I$81*$M$29</f>
        <v>1.8474807629515604</v>
      </c>
      <c r="L29" s="18">
        <f>BY_Demands_Drivers!AU4</f>
        <v>2036</v>
      </c>
      <c r="M29" s="26">
        <f>BY_Demands_Drivers!AU16</f>
        <v>0.83605366614900234</v>
      </c>
    </row>
    <row r="30" spans="3:13" ht="15.75" customHeight="1">
      <c r="C30" s="206" t="str">
        <f t="shared" si="0"/>
        <v>Demand</v>
      </c>
      <c r="D30">
        <f>$L$30</f>
        <v>2037</v>
      </c>
      <c r="E30" t="s">
        <v>3</v>
      </c>
      <c r="F30" t="str">
        <f t="shared" si="1"/>
        <v>IWDMT</v>
      </c>
      <c r="G30" s="26">
        <f>BY_Demands_Drivers!$F$81*$M$30</f>
        <v>0.73250991653869058</v>
      </c>
      <c r="H30" s="26">
        <f>BY_Demands_Drivers!$G$81*$M$30</f>
        <v>3.6625495826934533</v>
      </c>
      <c r="I30" s="26">
        <f>BY_Demands_Drivers!$H$81*$M$30</f>
        <v>3.2962946244241107</v>
      </c>
      <c r="J30" s="26">
        <f>BY_Demands_Drivers!$I$81*$M$30</f>
        <v>1.8312747913467222</v>
      </c>
      <c r="L30" s="18">
        <f>BY_Demands_Drivers!AV4</f>
        <v>2037</v>
      </c>
      <c r="M30" s="26">
        <f>BY_Demands_Drivers!AV16</f>
        <v>0.82871986205997605</v>
      </c>
    </row>
    <row r="31" spans="3:13" ht="15.75" customHeight="1">
      <c r="C31" s="206" t="str">
        <f t="shared" si="0"/>
        <v>Demand</v>
      </c>
      <c r="D31">
        <f>$L$31</f>
        <v>2038</v>
      </c>
      <c r="E31" t="s">
        <v>3</v>
      </c>
      <c r="F31" t="str">
        <f t="shared" si="1"/>
        <v>IWDMT</v>
      </c>
      <c r="G31" s="26">
        <f>BY_Demands_Drivers!$F$81*$M$31</f>
        <v>0.72602752789675529</v>
      </c>
      <c r="H31" s="26">
        <f>BY_Demands_Drivers!$G$81*$M$31</f>
        <v>3.6301376394837765</v>
      </c>
      <c r="I31" s="26">
        <f>BY_Demands_Drivers!$H$81*$M$31</f>
        <v>3.2671238755354013</v>
      </c>
      <c r="J31" s="26">
        <f>BY_Demands_Drivers!$I$81*$M$31</f>
        <v>1.8150688197418838</v>
      </c>
      <c r="L31" s="18">
        <f>BY_Demands_Drivers!AW4</f>
        <v>2038</v>
      </c>
      <c r="M31" s="26">
        <f>BY_Demands_Drivers!AW16</f>
        <v>0.82138605797094966</v>
      </c>
    </row>
    <row r="32" spans="3:13" ht="15.75" customHeight="1">
      <c r="C32" s="206" t="str">
        <f t="shared" si="0"/>
        <v>Demand</v>
      </c>
      <c r="D32">
        <f>$L$32</f>
        <v>2039</v>
      </c>
      <c r="E32" t="s">
        <v>3</v>
      </c>
      <c r="F32" t="str">
        <f t="shared" si="1"/>
        <v>IWDMT</v>
      </c>
      <c r="G32" s="26">
        <f>BY_Demands_Drivers!$F$81*$M$32</f>
        <v>0.71954513925482</v>
      </c>
      <c r="H32" s="26">
        <f>BY_Demands_Drivers!$G$81*$M$32</f>
        <v>3.5977256962741002</v>
      </c>
      <c r="I32" s="26">
        <f>BY_Demands_Drivers!$H$81*$M$32</f>
        <v>3.2379531266466928</v>
      </c>
      <c r="J32" s="26">
        <f>BY_Demands_Drivers!$I$81*$M$32</f>
        <v>1.7988628481370459</v>
      </c>
      <c r="L32" s="18">
        <f>BY_Demands_Drivers!AX4</f>
        <v>2039</v>
      </c>
      <c r="M32" s="26">
        <f>BY_Demands_Drivers!AX16</f>
        <v>0.81405225388192337</v>
      </c>
    </row>
    <row r="33" spans="3:13" ht="15.75" customHeight="1">
      <c r="C33" s="206" t="str">
        <f t="shared" si="0"/>
        <v>Demand</v>
      </c>
      <c r="D33">
        <f>$L$33</f>
        <v>2040</v>
      </c>
      <c r="E33" t="s">
        <v>3</v>
      </c>
      <c r="F33" t="str">
        <f t="shared" si="1"/>
        <v>IWDMT</v>
      </c>
      <c r="G33" s="26">
        <f>BY_Demands_Drivers!$F$81*$M$33</f>
        <v>0.7130627506128846</v>
      </c>
      <c r="H33" s="26">
        <f>BY_Demands_Drivers!$G$81*$M$33</f>
        <v>3.5653137530644234</v>
      </c>
      <c r="I33" s="26">
        <f>BY_Demands_Drivers!$H$81*$M$33</f>
        <v>3.2087823777579834</v>
      </c>
      <c r="J33" s="26">
        <f>BY_Demands_Drivers!$I$81*$M$33</f>
        <v>1.7826568765322075</v>
      </c>
      <c r="L33" s="18">
        <f>BY_Demands_Drivers!AY4</f>
        <v>2040</v>
      </c>
      <c r="M33" s="26">
        <f>BY_Demands_Drivers!AY16</f>
        <v>0.80671844979289697</v>
      </c>
    </row>
    <row r="34" spans="3:13" ht="15.75" customHeight="1">
      <c r="C34" s="206" t="str">
        <f t="shared" si="0"/>
        <v>Demand</v>
      </c>
      <c r="D34">
        <f>$L$34</f>
        <v>2041</v>
      </c>
      <c r="E34" t="s">
        <v>3</v>
      </c>
      <c r="F34" t="str">
        <f t="shared" si="1"/>
        <v>IWDMT</v>
      </c>
      <c r="G34" s="26">
        <f>BY_Demands_Drivers!$F$81*$M$34</f>
        <v>0.70874115818492778</v>
      </c>
      <c r="H34" s="26">
        <f>BY_Demands_Drivers!$G$81*$M$34</f>
        <v>3.5437057909246392</v>
      </c>
      <c r="I34" s="26">
        <f>BY_Demands_Drivers!$H$81*$M$34</f>
        <v>3.1893352118321774</v>
      </c>
      <c r="J34" s="26">
        <f>BY_Demands_Drivers!$I$81*$M$34</f>
        <v>1.7718528954623152</v>
      </c>
      <c r="L34" s="18">
        <f>BY_Demands_Drivers!AZ4</f>
        <v>2041</v>
      </c>
      <c r="M34" s="26">
        <f>BY_Demands_Drivers!AZ16</f>
        <v>0.80182924706687941</v>
      </c>
    </row>
    <row r="35" spans="3:13" ht="15.75" customHeight="1">
      <c r="C35" s="206" t="str">
        <f t="shared" si="0"/>
        <v>Demand</v>
      </c>
      <c r="D35">
        <f>$L$35</f>
        <v>2042</v>
      </c>
      <c r="E35" t="s">
        <v>3</v>
      </c>
      <c r="F35" t="str">
        <f t="shared" si="1"/>
        <v>IWDMT</v>
      </c>
      <c r="G35" s="26">
        <f>BY_Demands_Drivers!$F$81*$M$35</f>
        <v>0.70441956575697084</v>
      </c>
      <c r="H35" s="26">
        <f>BY_Demands_Drivers!$G$81*$M$35</f>
        <v>3.5220978287848546</v>
      </c>
      <c r="I35" s="26">
        <f>BY_Demands_Drivers!$H$81*$M$35</f>
        <v>3.1698880459063714</v>
      </c>
      <c r="J35" s="26">
        <f>BY_Demands_Drivers!$I$81*$M$35</f>
        <v>1.7610489143924231</v>
      </c>
      <c r="L35" s="18">
        <f>BY_Demands_Drivers!BA4</f>
        <v>2042</v>
      </c>
      <c r="M35" s="26">
        <f>BY_Demands_Drivers!BA16</f>
        <v>0.79694004434086185</v>
      </c>
    </row>
    <row r="36" spans="3:13">
      <c r="C36" s="206" t="str">
        <f t="shared" si="0"/>
        <v>Demand</v>
      </c>
      <c r="D36">
        <f>$L$36</f>
        <v>2043</v>
      </c>
      <c r="E36" t="s">
        <v>3</v>
      </c>
      <c r="F36" t="str">
        <f t="shared" si="1"/>
        <v>IWDMT</v>
      </c>
      <c r="G36" s="26">
        <f>BY_Demands_Drivers!$F$81*$M$36</f>
        <v>0.70009797332901402</v>
      </c>
      <c r="H36" s="26">
        <f>BY_Demands_Drivers!$G$81*$M$36</f>
        <v>3.5004898666450708</v>
      </c>
      <c r="I36" s="26">
        <f>BY_Demands_Drivers!$H$81*$M$36</f>
        <v>3.1504408799805659</v>
      </c>
      <c r="J36" s="26">
        <f>BY_Demands_Drivers!$I$81*$M$36</f>
        <v>1.7502449333225312</v>
      </c>
      <c r="L36" s="18">
        <f>BY_Demands_Drivers!BB4</f>
        <v>2043</v>
      </c>
      <c r="M36" s="26">
        <f>BY_Demands_Drivers!BB16</f>
        <v>0.7920508416148444</v>
      </c>
    </row>
    <row r="37" spans="3:13">
      <c r="C37" s="206" t="str">
        <f t="shared" si="0"/>
        <v>Demand</v>
      </c>
      <c r="D37">
        <f>$L$37</f>
        <v>2044</v>
      </c>
      <c r="E37" t="s">
        <v>3</v>
      </c>
      <c r="F37" t="str">
        <f t="shared" si="1"/>
        <v>IWDMT</v>
      </c>
      <c r="G37" s="26">
        <f>BY_Demands_Drivers!$F$81*$M$37</f>
        <v>0.69577638090105731</v>
      </c>
      <c r="H37" s="26">
        <f>BY_Demands_Drivers!$G$81*$M$37</f>
        <v>3.478881904505287</v>
      </c>
      <c r="I37" s="26">
        <f>BY_Demands_Drivers!$H$81*$M$37</f>
        <v>3.1309937140547603</v>
      </c>
      <c r="J37" s="26">
        <f>BY_Demands_Drivers!$I$81*$M$37</f>
        <v>1.7394409522526393</v>
      </c>
      <c r="L37" s="18">
        <f>BY_Demands_Drivers!BC4</f>
        <v>2044</v>
      </c>
      <c r="M37" s="26">
        <f>BY_Demands_Drivers!BC16</f>
        <v>0.78716163888882695</v>
      </c>
    </row>
    <row r="38" spans="3:13">
      <c r="C38" s="206" t="str">
        <f t="shared" si="0"/>
        <v>Demand</v>
      </c>
      <c r="D38">
        <f>$L$38</f>
        <v>2045</v>
      </c>
      <c r="E38" t="s">
        <v>3</v>
      </c>
      <c r="F38" t="str">
        <f t="shared" si="1"/>
        <v>IWDMT</v>
      </c>
      <c r="G38" s="26">
        <f>BY_Demands_Drivers!$F$81*$M$38</f>
        <v>0.69145478847310027</v>
      </c>
      <c r="H38" s="26">
        <f>BY_Demands_Drivers!$G$81*$M$38</f>
        <v>3.4572739423655019</v>
      </c>
      <c r="I38" s="26">
        <f>BY_Demands_Drivers!$H$81*$M$38</f>
        <v>3.1115465481289539</v>
      </c>
      <c r="J38" s="26">
        <f>BY_Demands_Drivers!$I$81*$M$38</f>
        <v>1.7286369711827467</v>
      </c>
      <c r="L38" s="18">
        <f>BY_Demands_Drivers!BD4</f>
        <v>2045</v>
      </c>
      <c r="M38" s="26">
        <f>BY_Demands_Drivers!BD16</f>
        <v>0.78227243616280928</v>
      </c>
    </row>
    <row r="39" spans="3:13">
      <c r="C39" s="206" t="str">
        <f t="shared" si="0"/>
        <v>Demand</v>
      </c>
      <c r="D39">
        <f>$L$39</f>
        <v>2046</v>
      </c>
      <c r="E39" t="s">
        <v>3</v>
      </c>
      <c r="F39" t="str">
        <f t="shared" si="1"/>
        <v>IWDMT</v>
      </c>
      <c r="G39" s="26">
        <f>BY_Demands_Drivers!$F$81*$M$39</f>
        <v>0.68713319604514345</v>
      </c>
      <c r="H39" s="26">
        <f>BY_Demands_Drivers!$G$81*$M$39</f>
        <v>3.4356659802257177</v>
      </c>
      <c r="I39" s="26">
        <f>BY_Demands_Drivers!$H$81*$M$39</f>
        <v>3.092099382203148</v>
      </c>
      <c r="J39" s="26">
        <f>BY_Demands_Drivers!$I$81*$M$39</f>
        <v>1.7178329901128546</v>
      </c>
      <c r="L39" s="18">
        <f>BY_Demands_Drivers!BE4</f>
        <v>2046</v>
      </c>
      <c r="M39" s="26">
        <f>BY_Demands_Drivers!BE16</f>
        <v>0.77738323343679172</v>
      </c>
    </row>
    <row r="40" spans="3:13">
      <c r="C40" s="206" t="str">
        <f t="shared" si="0"/>
        <v>Demand</v>
      </c>
      <c r="D40">
        <f>$L$40</f>
        <v>2047</v>
      </c>
      <c r="E40" t="s">
        <v>3</v>
      </c>
      <c r="F40" t="str">
        <f t="shared" si="1"/>
        <v>IWDMT</v>
      </c>
      <c r="G40" s="26">
        <f>BY_Demands_Drivers!$F$81*$M$40</f>
        <v>0.6828116036171864</v>
      </c>
      <c r="H40" s="26">
        <f>BY_Demands_Drivers!$G$81*$M$40</f>
        <v>3.4140580180859326</v>
      </c>
      <c r="I40" s="26">
        <f>BY_Demands_Drivers!$H$81*$M$40</f>
        <v>3.0726522162773415</v>
      </c>
      <c r="J40" s="26">
        <f>BY_Demands_Drivers!$I$81*$M$40</f>
        <v>1.7070290090429623</v>
      </c>
      <c r="L40" s="18">
        <f>BY_Demands_Drivers!BF4</f>
        <v>2047</v>
      </c>
      <c r="M40" s="26">
        <f>BY_Demands_Drivers!BF16</f>
        <v>0.77249403071077405</v>
      </c>
    </row>
    <row r="41" spans="3:13">
      <c r="C41" s="206" t="str">
        <f t="shared" si="0"/>
        <v>Demand</v>
      </c>
      <c r="D41">
        <f>$L$41</f>
        <v>2048</v>
      </c>
      <c r="E41" t="s">
        <v>3</v>
      </c>
      <c r="F41" t="str">
        <f t="shared" si="1"/>
        <v>IWDMT</v>
      </c>
      <c r="G41" s="26">
        <f>BY_Demands_Drivers!$F$81*$M$41</f>
        <v>0.67849001118922969</v>
      </c>
      <c r="H41" s="26">
        <f>BY_Demands_Drivers!$G$81*$M$41</f>
        <v>3.3924500559461488</v>
      </c>
      <c r="I41" s="26">
        <f>BY_Demands_Drivers!$H$81*$M$41</f>
        <v>3.053205050351536</v>
      </c>
      <c r="J41" s="26">
        <f>BY_Demands_Drivers!$I$81*$M$41</f>
        <v>1.6962250279730702</v>
      </c>
      <c r="L41" s="18">
        <f>BY_Demands_Drivers!BG4</f>
        <v>2048</v>
      </c>
      <c r="M41" s="26">
        <f>BY_Demands_Drivers!BG16</f>
        <v>0.7676048279847566</v>
      </c>
    </row>
    <row r="42" spans="3:13">
      <c r="C42" s="206" t="str">
        <f t="shared" si="0"/>
        <v>Demand</v>
      </c>
      <c r="D42">
        <f>$L$42</f>
        <v>2049</v>
      </c>
      <c r="E42" t="s">
        <v>3</v>
      </c>
      <c r="F42" t="str">
        <f t="shared" si="1"/>
        <v>IWDMT</v>
      </c>
      <c r="G42" s="26">
        <f>BY_Demands_Drivers!$F$81*$M$42</f>
        <v>0.67416841876127276</v>
      </c>
      <c r="H42" s="26">
        <f>BY_Demands_Drivers!$G$81*$M$42</f>
        <v>3.3708420938063641</v>
      </c>
      <c r="I42" s="26">
        <f>BY_Demands_Drivers!$H$81*$M$42</f>
        <v>3.03375788442573</v>
      </c>
      <c r="J42" s="26">
        <f>BY_Demands_Drivers!$I$81*$M$42</f>
        <v>1.6854210469031781</v>
      </c>
      <c r="L42" s="18">
        <f>BY_Demands_Drivers!BH4</f>
        <v>2049</v>
      </c>
      <c r="M42" s="26">
        <f>BY_Demands_Drivers!BH16</f>
        <v>0.76271562525873904</v>
      </c>
    </row>
    <row r="43" spans="3:13">
      <c r="C43" s="206" t="str">
        <f t="shared" si="0"/>
        <v>Demand</v>
      </c>
      <c r="D43" s="23">
        <f>$L$43</f>
        <v>2050</v>
      </c>
      <c r="E43" s="23" t="s">
        <v>3</v>
      </c>
      <c r="F43" s="23" t="str">
        <f t="shared" si="1"/>
        <v>IWDMT</v>
      </c>
      <c r="G43" s="44">
        <f>BY_Demands_Drivers!$F$81*$M$43</f>
        <v>0.66984682633331594</v>
      </c>
      <c r="H43" s="44">
        <f>BY_Demands_Drivers!$G$81*$M$43</f>
        <v>3.3492341316665799</v>
      </c>
      <c r="I43" s="44">
        <f>BY_Demands_Drivers!$H$81*$M$43</f>
        <v>3.014310718499924</v>
      </c>
      <c r="J43" s="44">
        <f>BY_Demands_Drivers!$I$81*$M$43</f>
        <v>1.674617065833286</v>
      </c>
      <c r="L43" s="18">
        <f>BY_Demands_Drivers!BI4</f>
        <v>2050</v>
      </c>
      <c r="M43" s="26">
        <f>BY_Demands_Drivers!BI16</f>
        <v>0.75782642253272148</v>
      </c>
    </row>
    <row r="44" spans="3:13">
      <c r="C44" s="206" t="str">
        <f t="shared" si="0"/>
        <v>\I:</v>
      </c>
      <c r="D44">
        <f>$L$4</f>
        <v>2011</v>
      </c>
      <c r="E44" t="s">
        <v>3</v>
      </c>
      <c r="F44" t="str">
        <f>BY_Demands_Drivers!$J$82</f>
        <v>IWDHT</v>
      </c>
      <c r="G44" s="26">
        <f>BY_Demands_Drivers!$F$82*$M$4</f>
        <v>0</v>
      </c>
      <c r="H44" s="26">
        <f>BY_Demands_Drivers!$G$82*$M$4</f>
        <v>0</v>
      </c>
      <c r="I44" s="26">
        <f>BY_Demands_Drivers!$H$82*$M$4</f>
        <v>0</v>
      </c>
      <c r="J44" s="26">
        <f>BY_Demands_Drivers!$I$82*$M$4</f>
        <v>0</v>
      </c>
    </row>
    <row r="45" spans="3:13">
      <c r="C45" s="206" t="str">
        <f t="shared" si="0"/>
        <v>\I:</v>
      </c>
      <c r="D45">
        <f>$L$5</f>
        <v>2012</v>
      </c>
      <c r="E45" t="s">
        <v>3</v>
      </c>
      <c r="F45" t="str">
        <f>$F$44</f>
        <v>IWDHT</v>
      </c>
      <c r="G45" s="26">
        <f>BY_Demands_Drivers!$F$82*$M$5</f>
        <v>0</v>
      </c>
      <c r="H45" s="26">
        <f>BY_Demands_Drivers!$G$82*$M$5</f>
        <v>0</v>
      </c>
      <c r="I45" s="26">
        <f>BY_Demands_Drivers!$H$82*$M$5</f>
        <v>0</v>
      </c>
      <c r="J45" s="26">
        <f>BY_Demands_Drivers!$I$82*$M$5</f>
        <v>0</v>
      </c>
    </row>
    <row r="46" spans="3:13">
      <c r="C46" s="206" t="str">
        <f t="shared" si="0"/>
        <v>\I:</v>
      </c>
      <c r="D46">
        <f>$L$6</f>
        <v>2013</v>
      </c>
      <c r="E46" t="s">
        <v>3</v>
      </c>
      <c r="F46" t="str">
        <f t="shared" ref="F46:F83" si="2">$F$44</f>
        <v>IWDHT</v>
      </c>
      <c r="G46" s="26">
        <f>BY_Demands_Drivers!$F$82*$M$6</f>
        <v>0</v>
      </c>
      <c r="H46" s="26">
        <f>BY_Demands_Drivers!$G$82*$M$6</f>
        <v>0</v>
      </c>
      <c r="I46" s="26">
        <f>BY_Demands_Drivers!$H$82*$M$6</f>
        <v>0</v>
      </c>
      <c r="J46" s="26">
        <f>BY_Demands_Drivers!$I$82*$M$6</f>
        <v>0</v>
      </c>
    </row>
    <row r="47" spans="3:13">
      <c r="C47" s="206" t="str">
        <f t="shared" si="0"/>
        <v>\I:</v>
      </c>
      <c r="D47">
        <f>$L$7</f>
        <v>2014</v>
      </c>
      <c r="E47" t="s">
        <v>3</v>
      </c>
      <c r="F47" t="str">
        <f t="shared" si="2"/>
        <v>IWDHT</v>
      </c>
      <c r="G47" s="26">
        <f>BY_Demands_Drivers!$F$82*$M$7</f>
        <v>0</v>
      </c>
      <c r="H47" s="26">
        <f>BY_Demands_Drivers!$G$82*$M$7</f>
        <v>0</v>
      </c>
      <c r="I47" s="26">
        <f>BY_Demands_Drivers!$H$82*$M$7</f>
        <v>0</v>
      </c>
      <c r="J47" s="26">
        <f>BY_Demands_Drivers!$I$82*$M$7</f>
        <v>0</v>
      </c>
    </row>
    <row r="48" spans="3:13">
      <c r="C48" s="206" t="str">
        <f t="shared" si="0"/>
        <v>\I:</v>
      </c>
      <c r="D48">
        <f>$L$8</f>
        <v>2015</v>
      </c>
      <c r="E48" t="s">
        <v>3</v>
      </c>
      <c r="F48" t="str">
        <f t="shared" si="2"/>
        <v>IWDHT</v>
      </c>
      <c r="G48" s="26">
        <f>BY_Demands_Drivers!$F$82*$M$8</f>
        <v>0</v>
      </c>
      <c r="H48" s="26">
        <f>BY_Demands_Drivers!$G$82*$M$8</f>
        <v>0</v>
      </c>
      <c r="I48" s="26">
        <f>BY_Demands_Drivers!$H$82*$M$8</f>
        <v>0</v>
      </c>
      <c r="J48" s="26">
        <f>BY_Demands_Drivers!$I$82*$M$8</f>
        <v>0</v>
      </c>
    </row>
    <row r="49" spans="3:10">
      <c r="C49" s="206" t="str">
        <f t="shared" si="0"/>
        <v>\I:</v>
      </c>
      <c r="D49">
        <f>$L$9</f>
        <v>2016</v>
      </c>
      <c r="E49" t="s">
        <v>3</v>
      </c>
      <c r="F49" t="str">
        <f t="shared" si="2"/>
        <v>IWDHT</v>
      </c>
      <c r="G49" s="26">
        <f>BY_Demands_Drivers!$F$82*$M$9</f>
        <v>0</v>
      </c>
      <c r="H49" s="26">
        <f>BY_Demands_Drivers!$G$82*$M$9</f>
        <v>0</v>
      </c>
      <c r="I49" s="26">
        <f>BY_Demands_Drivers!$H$82*$M$9</f>
        <v>0</v>
      </c>
      <c r="J49" s="26">
        <f>BY_Demands_Drivers!$I$82*$M$9</f>
        <v>0</v>
      </c>
    </row>
    <row r="50" spans="3:10">
      <c r="C50" s="206" t="str">
        <f t="shared" si="0"/>
        <v>\I:</v>
      </c>
      <c r="D50">
        <f>$L$10</f>
        <v>2017</v>
      </c>
      <c r="E50" t="s">
        <v>3</v>
      </c>
      <c r="F50" t="str">
        <f t="shared" si="2"/>
        <v>IWDHT</v>
      </c>
      <c r="G50" s="26">
        <f>BY_Demands_Drivers!$F$82*$M$10</f>
        <v>0</v>
      </c>
      <c r="H50" s="26">
        <f>BY_Demands_Drivers!$G$82*$M$10</f>
        <v>0</v>
      </c>
      <c r="I50" s="26">
        <f>BY_Demands_Drivers!$H$82*$M$10</f>
        <v>0</v>
      </c>
      <c r="J50" s="26">
        <f>BY_Demands_Drivers!$I$82*$M$10</f>
        <v>0</v>
      </c>
    </row>
    <row r="51" spans="3:10">
      <c r="C51" s="206" t="str">
        <f t="shared" si="0"/>
        <v>\I:</v>
      </c>
      <c r="D51">
        <f>$L$11</f>
        <v>2018</v>
      </c>
      <c r="E51" t="s">
        <v>3</v>
      </c>
      <c r="F51" t="str">
        <f t="shared" si="2"/>
        <v>IWDHT</v>
      </c>
      <c r="G51" s="26">
        <f>BY_Demands_Drivers!$F$82*$M$11</f>
        <v>0</v>
      </c>
      <c r="H51" s="26">
        <f>BY_Demands_Drivers!$G$82*$M$11</f>
        <v>0</v>
      </c>
      <c r="I51" s="26">
        <f>BY_Demands_Drivers!$H$82*$M$11</f>
        <v>0</v>
      </c>
      <c r="J51" s="26">
        <f>BY_Demands_Drivers!$I$82*$M$11</f>
        <v>0</v>
      </c>
    </row>
    <row r="52" spans="3:10">
      <c r="C52" s="206" t="str">
        <f t="shared" si="0"/>
        <v>\I:</v>
      </c>
      <c r="D52">
        <f>$L$12</f>
        <v>2019</v>
      </c>
      <c r="E52" t="s">
        <v>3</v>
      </c>
      <c r="F52" t="str">
        <f t="shared" si="2"/>
        <v>IWDHT</v>
      </c>
      <c r="G52" s="43">
        <f>BY_Demands_Drivers!$F$82*$M$12</f>
        <v>0</v>
      </c>
      <c r="H52" s="43">
        <f>BY_Demands_Drivers!$G$82*$M$12</f>
        <v>0</v>
      </c>
      <c r="I52" s="43">
        <f>BY_Demands_Drivers!$H$82*$M$12</f>
        <v>0</v>
      </c>
      <c r="J52" s="43">
        <f>BY_Demands_Drivers!$I$82*$M$12</f>
        <v>0</v>
      </c>
    </row>
    <row r="53" spans="3:10">
      <c r="C53" s="206" t="str">
        <f t="shared" si="0"/>
        <v>\I:</v>
      </c>
      <c r="D53">
        <f>$L$13</f>
        <v>2020</v>
      </c>
      <c r="E53" t="s">
        <v>3</v>
      </c>
      <c r="F53" t="str">
        <f t="shared" si="2"/>
        <v>IWDHT</v>
      </c>
      <c r="G53" s="43">
        <f>BY_Demands_Drivers!$F$82*$M$13</f>
        <v>0</v>
      </c>
      <c r="H53" s="43">
        <f>BY_Demands_Drivers!$G$82*$M$13</f>
        <v>0</v>
      </c>
      <c r="I53" s="43">
        <f>BY_Demands_Drivers!$H$82*$M$13</f>
        <v>0</v>
      </c>
      <c r="J53" s="43">
        <f>BY_Demands_Drivers!$I$82*$M$13</f>
        <v>0</v>
      </c>
    </row>
    <row r="54" spans="3:10">
      <c r="C54" s="206" t="str">
        <f t="shared" si="0"/>
        <v>\I:</v>
      </c>
      <c r="D54">
        <f>$L$14</f>
        <v>2021</v>
      </c>
      <c r="E54" t="s">
        <v>3</v>
      </c>
      <c r="F54" t="str">
        <f t="shared" si="2"/>
        <v>IWDHT</v>
      </c>
      <c r="G54" s="43">
        <f>BY_Demands_Drivers!$F$82*$M$14</f>
        <v>0</v>
      </c>
      <c r="H54" s="43">
        <f>BY_Demands_Drivers!$G$82*$M$14</f>
        <v>0</v>
      </c>
      <c r="I54" s="43">
        <f>BY_Demands_Drivers!$H$82*$M$14</f>
        <v>0</v>
      </c>
      <c r="J54" s="43">
        <f>BY_Demands_Drivers!$I$82*$M$14</f>
        <v>0</v>
      </c>
    </row>
    <row r="55" spans="3:10">
      <c r="C55" s="206" t="str">
        <f t="shared" si="0"/>
        <v>\I:</v>
      </c>
      <c r="D55">
        <f>$L$15</f>
        <v>2022</v>
      </c>
      <c r="E55" t="s">
        <v>3</v>
      </c>
      <c r="F55" t="str">
        <f t="shared" si="2"/>
        <v>IWDHT</v>
      </c>
      <c r="G55" s="43">
        <f>BY_Demands_Drivers!$F$82*$M$15</f>
        <v>0</v>
      </c>
      <c r="H55" s="43">
        <f>BY_Demands_Drivers!$G$82*$M$15</f>
        <v>0</v>
      </c>
      <c r="I55" s="43">
        <f>BY_Demands_Drivers!$H$82*$M$15</f>
        <v>0</v>
      </c>
      <c r="J55" s="43">
        <f>BY_Demands_Drivers!$I$82*$M$15</f>
        <v>0</v>
      </c>
    </row>
    <row r="56" spans="3:10">
      <c r="C56" s="206" t="str">
        <f t="shared" si="0"/>
        <v>\I:</v>
      </c>
      <c r="D56">
        <f>$L$16</f>
        <v>2023</v>
      </c>
      <c r="E56" t="s">
        <v>3</v>
      </c>
      <c r="F56" t="str">
        <f t="shared" si="2"/>
        <v>IWDHT</v>
      </c>
      <c r="G56" s="43">
        <f>BY_Demands_Drivers!$F$82*$M$16</f>
        <v>0</v>
      </c>
      <c r="H56" s="43">
        <f>BY_Demands_Drivers!$G$82*$M$16</f>
        <v>0</v>
      </c>
      <c r="I56" s="43">
        <f>BY_Demands_Drivers!$H$82*$M$16</f>
        <v>0</v>
      </c>
      <c r="J56" s="43">
        <f>BY_Demands_Drivers!$I$82*$M$16</f>
        <v>0</v>
      </c>
    </row>
    <row r="57" spans="3:10">
      <c r="C57" s="206" t="str">
        <f t="shared" si="0"/>
        <v>\I:</v>
      </c>
      <c r="D57">
        <f>$L$17</f>
        <v>2024</v>
      </c>
      <c r="E57" t="s">
        <v>3</v>
      </c>
      <c r="F57" t="str">
        <f t="shared" si="2"/>
        <v>IWDHT</v>
      </c>
      <c r="G57" s="26">
        <f>BY_Demands_Drivers!$F$82*$M$17</f>
        <v>0</v>
      </c>
      <c r="H57" s="26">
        <f>BY_Demands_Drivers!$G$82*$M$17</f>
        <v>0</v>
      </c>
      <c r="I57" s="26">
        <f>BY_Demands_Drivers!$H$82*$M$17</f>
        <v>0</v>
      </c>
      <c r="J57" s="26">
        <f>BY_Demands_Drivers!$I$82*$M$17</f>
        <v>0</v>
      </c>
    </row>
    <row r="58" spans="3:10">
      <c r="C58" s="206" t="str">
        <f t="shared" si="0"/>
        <v>\I:</v>
      </c>
      <c r="D58">
        <f>$L$18</f>
        <v>2025</v>
      </c>
      <c r="E58" t="s">
        <v>3</v>
      </c>
      <c r="F58" t="str">
        <f t="shared" si="2"/>
        <v>IWDHT</v>
      </c>
      <c r="G58" s="26">
        <f>BY_Demands_Drivers!$F$82*$M$18</f>
        <v>0</v>
      </c>
      <c r="H58" s="26">
        <f>BY_Demands_Drivers!$G$82*$M$18</f>
        <v>0</v>
      </c>
      <c r="I58" s="26">
        <f>BY_Demands_Drivers!$H$82*$M$18</f>
        <v>0</v>
      </c>
      <c r="J58" s="26">
        <f>BY_Demands_Drivers!$I$82*$M$18</f>
        <v>0</v>
      </c>
    </row>
    <row r="59" spans="3:10">
      <c r="C59" s="206" t="str">
        <f t="shared" si="0"/>
        <v>\I:</v>
      </c>
      <c r="D59">
        <f>$L$19</f>
        <v>2026</v>
      </c>
      <c r="E59" t="s">
        <v>3</v>
      </c>
      <c r="F59" t="str">
        <f t="shared" si="2"/>
        <v>IWDHT</v>
      </c>
      <c r="G59" s="26">
        <f>BY_Demands_Drivers!$F$82*$M$19</f>
        <v>0</v>
      </c>
      <c r="H59" s="26">
        <f>BY_Demands_Drivers!$G$82*$M$19</f>
        <v>0</v>
      </c>
      <c r="I59" s="26">
        <f>BY_Demands_Drivers!$H$82*$M$19</f>
        <v>0</v>
      </c>
      <c r="J59" s="26">
        <f>BY_Demands_Drivers!$I$82*$M$19</f>
        <v>0</v>
      </c>
    </row>
    <row r="60" spans="3:10">
      <c r="C60" s="206" t="str">
        <f t="shared" si="0"/>
        <v>\I:</v>
      </c>
      <c r="D60">
        <f>$L$20</f>
        <v>2027</v>
      </c>
      <c r="E60" t="s">
        <v>3</v>
      </c>
      <c r="F60" t="str">
        <f t="shared" si="2"/>
        <v>IWDHT</v>
      </c>
      <c r="G60" s="26">
        <f>BY_Demands_Drivers!$F$82*$M$20</f>
        <v>0</v>
      </c>
      <c r="H60" s="26">
        <f>BY_Demands_Drivers!$G$82*$M$20</f>
        <v>0</v>
      </c>
      <c r="I60" s="26">
        <f>BY_Demands_Drivers!$H$82*$M$20</f>
        <v>0</v>
      </c>
      <c r="J60" s="26">
        <f>BY_Demands_Drivers!$I$82*$M$20</f>
        <v>0</v>
      </c>
    </row>
    <row r="61" spans="3:10">
      <c r="C61" s="206" t="str">
        <f t="shared" si="0"/>
        <v>\I:</v>
      </c>
      <c r="D61">
        <f>$L$21</f>
        <v>2028</v>
      </c>
      <c r="E61" t="s">
        <v>3</v>
      </c>
      <c r="F61" t="str">
        <f t="shared" si="2"/>
        <v>IWDHT</v>
      </c>
      <c r="G61" s="26">
        <f>BY_Demands_Drivers!$F$82*$M$21</f>
        <v>0</v>
      </c>
      <c r="H61" s="26">
        <f>BY_Demands_Drivers!$G$82*$M$21</f>
        <v>0</v>
      </c>
      <c r="I61" s="26">
        <f>BY_Demands_Drivers!$H$82*$M$21</f>
        <v>0</v>
      </c>
      <c r="J61" s="26">
        <f>BY_Demands_Drivers!$I$82*$M$21</f>
        <v>0</v>
      </c>
    </row>
    <row r="62" spans="3:10">
      <c r="C62" s="206" t="str">
        <f t="shared" si="0"/>
        <v>\I:</v>
      </c>
      <c r="D62">
        <f>$L$22</f>
        <v>2029</v>
      </c>
      <c r="E62" t="s">
        <v>3</v>
      </c>
      <c r="F62" t="str">
        <f t="shared" si="2"/>
        <v>IWDHT</v>
      </c>
      <c r="G62" s="26">
        <f>BY_Demands_Drivers!$F$82*$M$22</f>
        <v>0</v>
      </c>
      <c r="H62" s="26">
        <f>BY_Demands_Drivers!$G$82*$M$22</f>
        <v>0</v>
      </c>
      <c r="I62" s="26">
        <f>BY_Demands_Drivers!$H$82*$M$22</f>
        <v>0</v>
      </c>
      <c r="J62" s="26">
        <f>BY_Demands_Drivers!$I$82*$M$22</f>
        <v>0</v>
      </c>
    </row>
    <row r="63" spans="3:10">
      <c r="C63" s="206" t="str">
        <f t="shared" si="0"/>
        <v>\I:</v>
      </c>
      <c r="D63">
        <f>$L$23</f>
        <v>2030</v>
      </c>
      <c r="E63" t="s">
        <v>3</v>
      </c>
      <c r="F63" t="str">
        <f t="shared" si="2"/>
        <v>IWDHT</v>
      </c>
      <c r="G63" s="26">
        <f>BY_Demands_Drivers!$F$82*$M$23</f>
        <v>0</v>
      </c>
      <c r="H63" s="26">
        <f>BY_Demands_Drivers!$G$82*$M$23</f>
        <v>0</v>
      </c>
      <c r="I63" s="26">
        <f>BY_Demands_Drivers!$H$82*$M$23</f>
        <v>0</v>
      </c>
      <c r="J63" s="26">
        <f>BY_Demands_Drivers!$I$82*$M$23</f>
        <v>0</v>
      </c>
    </row>
    <row r="64" spans="3:10">
      <c r="C64" s="206" t="str">
        <f t="shared" si="0"/>
        <v>\I:</v>
      </c>
      <c r="D64">
        <f>$L$24</f>
        <v>2031</v>
      </c>
      <c r="E64" t="s">
        <v>3</v>
      </c>
      <c r="F64" t="str">
        <f t="shared" si="2"/>
        <v>IWDHT</v>
      </c>
      <c r="G64" s="26">
        <f>BY_Demands_Drivers!$F$82*$M$24</f>
        <v>0</v>
      </c>
      <c r="H64" s="26">
        <f>BY_Demands_Drivers!$G$82*$M$24</f>
        <v>0</v>
      </c>
      <c r="I64" s="26">
        <f>BY_Demands_Drivers!$H$82*$M$24</f>
        <v>0</v>
      </c>
      <c r="J64" s="26">
        <f>BY_Demands_Drivers!$I$82*$M$24</f>
        <v>0</v>
      </c>
    </row>
    <row r="65" spans="3:10">
      <c r="C65" s="206" t="str">
        <f t="shared" si="0"/>
        <v>\I:</v>
      </c>
      <c r="D65">
        <f>$L$25</f>
        <v>2032</v>
      </c>
      <c r="E65" t="s">
        <v>3</v>
      </c>
      <c r="F65" t="str">
        <f t="shared" si="2"/>
        <v>IWDHT</v>
      </c>
      <c r="G65" s="26">
        <f>BY_Demands_Drivers!$F$82*$M$25</f>
        <v>0</v>
      </c>
      <c r="H65" s="26">
        <f>BY_Demands_Drivers!$G$82*$M$25</f>
        <v>0</v>
      </c>
      <c r="I65" s="26">
        <f>BY_Demands_Drivers!$H$82*$M$25</f>
        <v>0</v>
      </c>
      <c r="J65" s="26">
        <f>BY_Demands_Drivers!$I$82*$M$25</f>
        <v>0</v>
      </c>
    </row>
    <row r="66" spans="3:10">
      <c r="C66" s="206" t="str">
        <f t="shared" si="0"/>
        <v>\I:</v>
      </c>
      <c r="D66">
        <f>$L$26</f>
        <v>2033</v>
      </c>
      <c r="E66" t="s">
        <v>3</v>
      </c>
      <c r="F66" t="str">
        <f t="shared" si="2"/>
        <v>IWDHT</v>
      </c>
      <c r="G66" s="26">
        <f>BY_Demands_Drivers!$F$82*$M$26</f>
        <v>0</v>
      </c>
      <c r="H66" s="26">
        <f>BY_Demands_Drivers!$G$82*$M$26</f>
        <v>0</v>
      </c>
      <c r="I66" s="26">
        <f>BY_Demands_Drivers!$H$82*$M$26</f>
        <v>0</v>
      </c>
      <c r="J66" s="26">
        <f>BY_Demands_Drivers!$I$82*$M$26</f>
        <v>0</v>
      </c>
    </row>
    <row r="67" spans="3:10">
      <c r="C67" s="206" t="str">
        <f t="shared" si="0"/>
        <v>\I:</v>
      </c>
      <c r="D67">
        <f>$L$27</f>
        <v>2034</v>
      </c>
      <c r="E67" t="s">
        <v>3</v>
      </c>
      <c r="F67" t="str">
        <f t="shared" si="2"/>
        <v>IWDHT</v>
      </c>
      <c r="G67" s="26">
        <f>BY_Demands_Drivers!$F$82*$M$27</f>
        <v>0</v>
      </c>
      <c r="H67" s="26">
        <f>BY_Demands_Drivers!$G$82*$M$27</f>
        <v>0</v>
      </c>
      <c r="I67" s="26">
        <f>BY_Demands_Drivers!$H$82*$M$27</f>
        <v>0</v>
      </c>
      <c r="J67" s="26">
        <f>BY_Demands_Drivers!$I$82*$M$27</f>
        <v>0</v>
      </c>
    </row>
    <row r="68" spans="3:10">
      <c r="C68" s="206" t="str">
        <f t="shared" si="0"/>
        <v>\I:</v>
      </c>
      <c r="D68">
        <f>$L$28</f>
        <v>2035</v>
      </c>
      <c r="E68" t="s">
        <v>3</v>
      </c>
      <c r="F68" t="str">
        <f t="shared" si="2"/>
        <v>IWDHT</v>
      </c>
      <c r="G68" s="26">
        <f>BY_Demands_Drivers!$F$82*$M$28</f>
        <v>0</v>
      </c>
      <c r="H68" s="26">
        <f>BY_Demands_Drivers!$G$82*$M$28</f>
        <v>0</v>
      </c>
      <c r="I68" s="26">
        <f>BY_Demands_Drivers!$H$82*$M$28</f>
        <v>0</v>
      </c>
      <c r="J68" s="26">
        <f>BY_Demands_Drivers!$I$82*$M$28</f>
        <v>0</v>
      </c>
    </row>
    <row r="69" spans="3:10">
      <c r="C69" s="206" t="str">
        <f t="shared" ref="C69:C132" si="3">IF(SUM(G69:J69)&gt;0,"Demand","\I:")</f>
        <v>\I:</v>
      </c>
      <c r="D69">
        <f>$L$29</f>
        <v>2036</v>
      </c>
      <c r="E69" t="s">
        <v>3</v>
      </c>
      <c r="F69" t="str">
        <f t="shared" si="2"/>
        <v>IWDHT</v>
      </c>
      <c r="G69" s="26">
        <f>BY_Demands_Drivers!$F$82*$M$29</f>
        <v>0</v>
      </c>
      <c r="H69" s="26">
        <f>BY_Demands_Drivers!$G$82*$M$29</f>
        <v>0</v>
      </c>
      <c r="I69" s="26">
        <f>BY_Demands_Drivers!$H$82*$M$29</f>
        <v>0</v>
      </c>
      <c r="J69" s="26">
        <f>BY_Demands_Drivers!$I$82*$M$29</f>
        <v>0</v>
      </c>
    </row>
    <row r="70" spans="3:10">
      <c r="C70" s="206" t="str">
        <f t="shared" si="3"/>
        <v>\I:</v>
      </c>
      <c r="D70">
        <f>$L$30</f>
        <v>2037</v>
      </c>
      <c r="E70" t="s">
        <v>3</v>
      </c>
      <c r="F70" t="str">
        <f t="shared" si="2"/>
        <v>IWDHT</v>
      </c>
      <c r="G70" s="26">
        <f>BY_Demands_Drivers!$F$82*$M$30</f>
        <v>0</v>
      </c>
      <c r="H70" s="26">
        <f>BY_Demands_Drivers!$G$82*$M$30</f>
        <v>0</v>
      </c>
      <c r="I70" s="26">
        <f>BY_Demands_Drivers!$H$82*$M$30</f>
        <v>0</v>
      </c>
      <c r="J70" s="26">
        <f>BY_Demands_Drivers!$I$82*$M$30</f>
        <v>0</v>
      </c>
    </row>
    <row r="71" spans="3:10">
      <c r="C71" s="206" t="str">
        <f t="shared" si="3"/>
        <v>\I:</v>
      </c>
      <c r="D71">
        <f>$L$31</f>
        <v>2038</v>
      </c>
      <c r="E71" t="s">
        <v>3</v>
      </c>
      <c r="F71" t="str">
        <f t="shared" si="2"/>
        <v>IWDHT</v>
      </c>
      <c r="G71" s="26">
        <f>BY_Demands_Drivers!$F$82*$M$31</f>
        <v>0</v>
      </c>
      <c r="H71" s="26">
        <f>BY_Demands_Drivers!$G$82*$M$31</f>
        <v>0</v>
      </c>
      <c r="I71" s="26">
        <f>BY_Demands_Drivers!$H$82*$M$31</f>
        <v>0</v>
      </c>
      <c r="J71" s="26">
        <f>BY_Demands_Drivers!$I$82*$M$31</f>
        <v>0</v>
      </c>
    </row>
    <row r="72" spans="3:10">
      <c r="C72" s="206" t="str">
        <f t="shared" si="3"/>
        <v>\I:</v>
      </c>
      <c r="D72">
        <f>$L$32</f>
        <v>2039</v>
      </c>
      <c r="E72" t="s">
        <v>3</v>
      </c>
      <c r="F72" t="str">
        <f t="shared" si="2"/>
        <v>IWDHT</v>
      </c>
      <c r="G72" s="26">
        <f>BY_Demands_Drivers!$F$82*$M$32</f>
        <v>0</v>
      </c>
      <c r="H72" s="26">
        <f>BY_Demands_Drivers!$G$82*$M$32</f>
        <v>0</v>
      </c>
      <c r="I72" s="26">
        <f>BY_Demands_Drivers!$H$82*$M$32</f>
        <v>0</v>
      </c>
      <c r="J72" s="26">
        <f>BY_Demands_Drivers!$I$82*$M$32</f>
        <v>0</v>
      </c>
    </row>
    <row r="73" spans="3:10">
      <c r="C73" s="206" t="str">
        <f t="shared" si="3"/>
        <v>\I:</v>
      </c>
      <c r="D73">
        <f>$L$33</f>
        <v>2040</v>
      </c>
      <c r="E73" t="s">
        <v>3</v>
      </c>
      <c r="F73" t="str">
        <f t="shared" si="2"/>
        <v>IWDHT</v>
      </c>
      <c r="G73" s="26">
        <f>BY_Demands_Drivers!$F$82*$M$33</f>
        <v>0</v>
      </c>
      <c r="H73" s="26">
        <f>BY_Demands_Drivers!$G$82*$M$33</f>
        <v>0</v>
      </c>
      <c r="I73" s="26">
        <f>BY_Demands_Drivers!$H$82*$M$33</f>
        <v>0</v>
      </c>
      <c r="J73" s="26">
        <f>BY_Demands_Drivers!$I$82*$M$33</f>
        <v>0</v>
      </c>
    </row>
    <row r="74" spans="3:10">
      <c r="C74" s="206" t="str">
        <f t="shared" si="3"/>
        <v>\I:</v>
      </c>
      <c r="D74">
        <f>$L$34</f>
        <v>2041</v>
      </c>
      <c r="E74" t="s">
        <v>3</v>
      </c>
      <c r="F74" t="str">
        <f t="shared" si="2"/>
        <v>IWDHT</v>
      </c>
      <c r="G74" s="26">
        <f>BY_Demands_Drivers!$F$82*$M$34</f>
        <v>0</v>
      </c>
      <c r="H74" s="26">
        <f>BY_Demands_Drivers!$G$82*$M$34</f>
        <v>0</v>
      </c>
      <c r="I74" s="26">
        <f>BY_Demands_Drivers!$H$82*$M$34</f>
        <v>0</v>
      </c>
      <c r="J74" s="26">
        <f>BY_Demands_Drivers!$I$82*$M$34</f>
        <v>0</v>
      </c>
    </row>
    <row r="75" spans="3:10">
      <c r="C75" s="206" t="str">
        <f t="shared" si="3"/>
        <v>\I:</v>
      </c>
      <c r="D75">
        <f>$L$35</f>
        <v>2042</v>
      </c>
      <c r="E75" t="s">
        <v>3</v>
      </c>
      <c r="F75" t="str">
        <f t="shared" si="2"/>
        <v>IWDHT</v>
      </c>
      <c r="G75" s="26">
        <f>BY_Demands_Drivers!$F$82*$M$35</f>
        <v>0</v>
      </c>
      <c r="H75" s="26">
        <f>BY_Demands_Drivers!$G$82*$M$35</f>
        <v>0</v>
      </c>
      <c r="I75" s="26">
        <f>BY_Demands_Drivers!$H$82*$M$35</f>
        <v>0</v>
      </c>
      <c r="J75" s="26">
        <f>BY_Demands_Drivers!$I$82*$M$35</f>
        <v>0</v>
      </c>
    </row>
    <row r="76" spans="3:10">
      <c r="C76" s="206" t="str">
        <f t="shared" si="3"/>
        <v>\I:</v>
      </c>
      <c r="D76">
        <f>$L$36</f>
        <v>2043</v>
      </c>
      <c r="E76" t="s">
        <v>3</v>
      </c>
      <c r="F76" t="str">
        <f t="shared" si="2"/>
        <v>IWDHT</v>
      </c>
      <c r="G76" s="26">
        <f>BY_Demands_Drivers!$F$82*$M$36</f>
        <v>0</v>
      </c>
      <c r="H76" s="26">
        <f>BY_Demands_Drivers!$G$82*$M$36</f>
        <v>0</v>
      </c>
      <c r="I76" s="26">
        <f>BY_Demands_Drivers!$H$82*$M$36</f>
        <v>0</v>
      </c>
      <c r="J76" s="26">
        <f>BY_Demands_Drivers!$I$82*$M$36</f>
        <v>0</v>
      </c>
    </row>
    <row r="77" spans="3:10">
      <c r="C77" s="206" t="str">
        <f t="shared" si="3"/>
        <v>\I:</v>
      </c>
      <c r="D77">
        <f>$L$37</f>
        <v>2044</v>
      </c>
      <c r="E77" t="s">
        <v>3</v>
      </c>
      <c r="F77" t="str">
        <f t="shared" si="2"/>
        <v>IWDHT</v>
      </c>
      <c r="G77" s="26">
        <f>BY_Demands_Drivers!$F$82*$M$37</f>
        <v>0</v>
      </c>
      <c r="H77" s="26">
        <f>BY_Demands_Drivers!$G$82*$M$37</f>
        <v>0</v>
      </c>
      <c r="I77" s="26">
        <f>BY_Demands_Drivers!$H$82*$M$37</f>
        <v>0</v>
      </c>
      <c r="J77" s="26">
        <f>BY_Demands_Drivers!$I$82*$M$37</f>
        <v>0</v>
      </c>
    </row>
    <row r="78" spans="3:10">
      <c r="C78" s="206" t="str">
        <f t="shared" si="3"/>
        <v>\I:</v>
      </c>
      <c r="D78">
        <f>$L$38</f>
        <v>2045</v>
      </c>
      <c r="E78" t="s">
        <v>3</v>
      </c>
      <c r="F78" t="str">
        <f t="shared" si="2"/>
        <v>IWDHT</v>
      </c>
      <c r="G78" s="26">
        <f>BY_Demands_Drivers!$F$82*$M$38</f>
        <v>0</v>
      </c>
      <c r="H78" s="26">
        <f>BY_Demands_Drivers!$G$82*$M$38</f>
        <v>0</v>
      </c>
      <c r="I78" s="26">
        <f>BY_Demands_Drivers!$H$82*$M$38</f>
        <v>0</v>
      </c>
      <c r="J78" s="26">
        <f>BY_Demands_Drivers!$I$82*$M$38</f>
        <v>0</v>
      </c>
    </row>
    <row r="79" spans="3:10">
      <c r="C79" s="206" t="str">
        <f t="shared" si="3"/>
        <v>\I:</v>
      </c>
      <c r="D79">
        <f>$L$39</f>
        <v>2046</v>
      </c>
      <c r="E79" t="s">
        <v>3</v>
      </c>
      <c r="F79" t="str">
        <f t="shared" si="2"/>
        <v>IWDHT</v>
      </c>
      <c r="G79" s="26">
        <f>BY_Demands_Drivers!$F$82*$M$39</f>
        <v>0</v>
      </c>
      <c r="H79" s="26">
        <f>BY_Demands_Drivers!$G$82*$M$39</f>
        <v>0</v>
      </c>
      <c r="I79" s="26">
        <f>BY_Demands_Drivers!$H$82*$M$39</f>
        <v>0</v>
      </c>
      <c r="J79" s="26">
        <f>BY_Demands_Drivers!$I$82*$M$39</f>
        <v>0</v>
      </c>
    </row>
    <row r="80" spans="3:10">
      <c r="C80" s="206" t="str">
        <f t="shared" si="3"/>
        <v>\I:</v>
      </c>
      <c r="D80">
        <f>$L$40</f>
        <v>2047</v>
      </c>
      <c r="E80" t="s">
        <v>3</v>
      </c>
      <c r="F80" t="str">
        <f t="shared" si="2"/>
        <v>IWDHT</v>
      </c>
      <c r="G80" s="26">
        <f>BY_Demands_Drivers!$F$82*$M$40</f>
        <v>0</v>
      </c>
      <c r="H80" s="26">
        <f>BY_Demands_Drivers!$G$82*$M$40</f>
        <v>0</v>
      </c>
      <c r="I80" s="26">
        <f>BY_Demands_Drivers!$H$82*$M$40</f>
        <v>0</v>
      </c>
      <c r="J80" s="26">
        <f>BY_Demands_Drivers!$I$82*$M$40</f>
        <v>0</v>
      </c>
    </row>
    <row r="81" spans="3:10">
      <c r="C81" s="206" t="str">
        <f t="shared" si="3"/>
        <v>\I:</v>
      </c>
      <c r="D81">
        <f>$L$41</f>
        <v>2048</v>
      </c>
      <c r="E81" t="s">
        <v>3</v>
      </c>
      <c r="F81" t="str">
        <f t="shared" si="2"/>
        <v>IWDHT</v>
      </c>
      <c r="G81" s="26">
        <f>BY_Demands_Drivers!$F$82*$M$41</f>
        <v>0</v>
      </c>
      <c r="H81" s="26">
        <f>BY_Demands_Drivers!$G$82*$M$41</f>
        <v>0</v>
      </c>
      <c r="I81" s="26">
        <f>BY_Demands_Drivers!$H$82*$M$41</f>
        <v>0</v>
      </c>
      <c r="J81" s="26">
        <f>BY_Demands_Drivers!$I$82*$M$41</f>
        <v>0</v>
      </c>
    </row>
    <row r="82" spans="3:10">
      <c r="C82" s="206" t="str">
        <f t="shared" si="3"/>
        <v>\I:</v>
      </c>
      <c r="D82">
        <f>$L$42</f>
        <v>2049</v>
      </c>
      <c r="E82" t="s">
        <v>3</v>
      </c>
      <c r="F82" t="str">
        <f t="shared" si="2"/>
        <v>IWDHT</v>
      </c>
      <c r="G82" s="26">
        <f>BY_Demands_Drivers!$F$82*$M$42</f>
        <v>0</v>
      </c>
      <c r="H82" s="26">
        <f>BY_Demands_Drivers!$G$82*$M$42</f>
        <v>0</v>
      </c>
      <c r="I82" s="26">
        <f>BY_Demands_Drivers!$H$82*$M$42</f>
        <v>0</v>
      </c>
      <c r="J82" s="26">
        <f>BY_Demands_Drivers!$I$82*$M$42</f>
        <v>0</v>
      </c>
    </row>
    <row r="83" spans="3:10">
      <c r="C83" s="206" t="str">
        <f t="shared" si="3"/>
        <v>\I:</v>
      </c>
      <c r="D83" s="23">
        <f>$L$43</f>
        <v>2050</v>
      </c>
      <c r="E83" s="23" t="s">
        <v>3</v>
      </c>
      <c r="F83" s="23" t="str">
        <f t="shared" si="2"/>
        <v>IWDHT</v>
      </c>
      <c r="G83" s="44">
        <f>BY_Demands_Drivers!$F$82*$M$43</f>
        <v>0</v>
      </c>
      <c r="H83" s="44">
        <f>BY_Demands_Drivers!$G$82*$M$43</f>
        <v>0</v>
      </c>
      <c r="I83" s="44">
        <f>BY_Demands_Drivers!$H$82*$M$43</f>
        <v>0</v>
      </c>
      <c r="J83" s="44">
        <f>BY_Demands_Drivers!$I$82*$M$43</f>
        <v>0</v>
      </c>
    </row>
    <row r="84" spans="3:10">
      <c r="C84" s="206" t="str">
        <f t="shared" si="3"/>
        <v>Demand</v>
      </c>
      <c r="D84">
        <f>$L$4</f>
        <v>2011</v>
      </c>
      <c r="E84" t="s">
        <v>3</v>
      </c>
      <c r="F84" t="str">
        <f>BY_Demands_Drivers!$J$83</f>
        <v>IWDRH</v>
      </c>
      <c r="G84" s="26">
        <f>BY_Demands_Drivers!$F$83*$M$4</f>
        <v>0.23280354926225572</v>
      </c>
      <c r="H84" s="26">
        <f>BY_Demands_Drivers!$G$83*$M$4</f>
        <v>1.1640177463112784</v>
      </c>
      <c r="I84" s="26">
        <f>BY_Demands_Drivers!$H$83*$M$4</f>
        <v>1.0476159716801476</v>
      </c>
      <c r="J84" s="26">
        <f>BY_Demands_Drivers!$I$83*$M$4</f>
        <v>0.58200887315563921</v>
      </c>
    </row>
    <row r="85" spans="3:10">
      <c r="C85" s="206" t="str">
        <f t="shared" si="3"/>
        <v>Demand</v>
      </c>
      <c r="D85">
        <f>$L$5</f>
        <v>2012</v>
      </c>
      <c r="E85" t="s">
        <v>3</v>
      </c>
      <c r="F85" t="str">
        <f>$F$84</f>
        <v>IWDRH</v>
      </c>
      <c r="G85" s="26">
        <f>BY_Demands_Drivers!$F$83*$M$5</f>
        <v>0.22992594467835742</v>
      </c>
      <c r="H85" s="26">
        <f>BY_Demands_Drivers!$G$83*$M$5</f>
        <v>1.1496297233917869</v>
      </c>
      <c r="I85" s="26">
        <f>BY_Demands_Drivers!$H$83*$M$5</f>
        <v>1.0346667510526053</v>
      </c>
      <c r="J85" s="26">
        <f>BY_Demands_Drivers!$I$83*$M$5</f>
        <v>0.57481486169589346</v>
      </c>
    </row>
    <row r="86" spans="3:10">
      <c r="C86" s="206" t="str">
        <f t="shared" si="3"/>
        <v>Demand</v>
      </c>
      <c r="D86">
        <f>$L$6</f>
        <v>2013</v>
      </c>
      <c r="E86" t="s">
        <v>3</v>
      </c>
      <c r="F86" t="str">
        <f t="shared" ref="F86:F123" si="4">$F$84</f>
        <v>IWDRH</v>
      </c>
      <c r="G86" s="26">
        <f>BY_Demands_Drivers!$F$83*$M$6</f>
        <v>0.22704834009445909</v>
      </c>
      <c r="H86" s="26">
        <f>BY_Demands_Drivers!$G$83*$M$6</f>
        <v>1.1352417004722954</v>
      </c>
      <c r="I86" s="26">
        <f>BY_Demands_Drivers!$H$83*$M$6</f>
        <v>1.021717530425063</v>
      </c>
      <c r="J86" s="26">
        <f>BY_Demands_Drivers!$I$83*$M$6</f>
        <v>0.56762085023614772</v>
      </c>
    </row>
    <row r="87" spans="3:10">
      <c r="C87" s="206" t="str">
        <f t="shared" si="3"/>
        <v>Demand</v>
      </c>
      <c r="D87">
        <f>$L$7</f>
        <v>2014</v>
      </c>
      <c r="E87" t="s">
        <v>3</v>
      </c>
      <c r="F87" t="str">
        <f t="shared" si="4"/>
        <v>IWDRH</v>
      </c>
      <c r="G87" s="26">
        <f>BY_Demands_Drivers!$F$83*$M$7</f>
        <v>0.2241707355105608</v>
      </c>
      <c r="H87" s="26">
        <f>BY_Demands_Drivers!$G$83*$M$7</f>
        <v>1.120853677552804</v>
      </c>
      <c r="I87" s="26">
        <f>BY_Demands_Drivers!$H$83*$M$7</f>
        <v>1.0087683097975206</v>
      </c>
      <c r="J87" s="26">
        <f>BY_Demands_Drivers!$I$83*$M$7</f>
        <v>0.56042683877640198</v>
      </c>
    </row>
    <row r="88" spans="3:10">
      <c r="C88" s="206" t="str">
        <f t="shared" si="3"/>
        <v>Demand</v>
      </c>
      <c r="D88">
        <f>$L$8</f>
        <v>2015</v>
      </c>
      <c r="E88" t="s">
        <v>3</v>
      </c>
      <c r="F88" t="str">
        <f t="shared" si="4"/>
        <v>IWDRH</v>
      </c>
      <c r="G88" s="26">
        <f>BY_Demands_Drivers!$F$83*$M$8</f>
        <v>0.2212931309266625</v>
      </c>
      <c r="H88" s="26">
        <f>BY_Demands_Drivers!$G$83*$M$8</f>
        <v>1.1064656546333125</v>
      </c>
      <c r="I88" s="26">
        <f>BY_Demands_Drivers!$H$83*$M$8</f>
        <v>0.99581908916997841</v>
      </c>
      <c r="J88" s="26">
        <f>BY_Demands_Drivers!$I$83*$M$8</f>
        <v>0.55323282731665624</v>
      </c>
    </row>
    <row r="89" spans="3:10">
      <c r="C89" s="206" t="str">
        <f t="shared" si="3"/>
        <v>Demand</v>
      </c>
      <c r="D89">
        <f>$L$9</f>
        <v>2016</v>
      </c>
      <c r="E89" t="s">
        <v>3</v>
      </c>
      <c r="F89" t="str">
        <f t="shared" si="4"/>
        <v>IWDRH</v>
      </c>
      <c r="G89" s="26">
        <f>BY_Demands_Drivers!$F$83*$M$9</f>
        <v>0.2184155263427642</v>
      </c>
      <c r="H89" s="26">
        <f>BY_Demands_Drivers!$G$83*$M$9</f>
        <v>1.092077631713821</v>
      </c>
      <c r="I89" s="26">
        <f>BY_Demands_Drivers!$H$83*$M$9</f>
        <v>0.98286986854243608</v>
      </c>
      <c r="J89" s="26">
        <f>BY_Demands_Drivers!$I$83*$M$9</f>
        <v>0.5460388158569105</v>
      </c>
    </row>
    <row r="90" spans="3:10">
      <c r="C90" s="206" t="str">
        <f t="shared" si="3"/>
        <v>Demand</v>
      </c>
      <c r="D90">
        <f>$L$10</f>
        <v>2017</v>
      </c>
      <c r="E90" t="s">
        <v>3</v>
      </c>
      <c r="F90" t="str">
        <f t="shared" si="4"/>
        <v>IWDRH</v>
      </c>
      <c r="G90" s="26">
        <f>BY_Demands_Drivers!$F$83*$M$10</f>
        <v>0.21926574248762296</v>
      </c>
      <c r="H90" s="26">
        <f>BY_Demands_Drivers!$G$83*$M$10</f>
        <v>1.0963287124381147</v>
      </c>
      <c r="I90" s="26">
        <f>BY_Demands_Drivers!$H$83*$M$10</f>
        <v>0.98669584119430043</v>
      </c>
      <c r="J90" s="26">
        <f>BY_Demands_Drivers!$I$83*$M$10</f>
        <v>0.54816435621905735</v>
      </c>
    </row>
    <row r="91" spans="3:10">
      <c r="C91" s="206" t="str">
        <f t="shared" si="3"/>
        <v>Demand</v>
      </c>
      <c r="D91">
        <f>$L$11</f>
        <v>2018</v>
      </c>
      <c r="E91" t="s">
        <v>3</v>
      </c>
      <c r="F91" t="str">
        <f t="shared" si="4"/>
        <v>IWDRH</v>
      </c>
      <c r="G91" s="26">
        <f>BY_Demands_Drivers!$F$83*$M$11</f>
        <v>0.22011595863248165</v>
      </c>
      <c r="H91" s="26">
        <f>BY_Demands_Drivers!$G$83*$M$11</f>
        <v>1.1005797931624082</v>
      </c>
      <c r="I91" s="26">
        <f>BY_Demands_Drivers!$H$83*$M$11</f>
        <v>0.99052181384616456</v>
      </c>
      <c r="J91" s="26">
        <f>BY_Demands_Drivers!$I$83*$M$11</f>
        <v>0.55028989658120409</v>
      </c>
    </row>
    <row r="92" spans="3:10">
      <c r="C92" s="206" t="str">
        <f t="shared" si="3"/>
        <v>Demand</v>
      </c>
      <c r="D92">
        <f>$L$12</f>
        <v>2019</v>
      </c>
      <c r="E92" t="s">
        <v>3</v>
      </c>
      <c r="F92" t="str">
        <f t="shared" si="4"/>
        <v>IWDRH</v>
      </c>
      <c r="G92" s="43">
        <f>BY_Demands_Drivers!$F$83*$M$12</f>
        <v>0.22096617477734035</v>
      </c>
      <c r="H92" s="43">
        <f>BY_Demands_Drivers!$G$83*$M$12</f>
        <v>1.1048308738867016</v>
      </c>
      <c r="I92" s="43">
        <f>BY_Demands_Drivers!$H$83*$M$12</f>
        <v>0.99434778649802869</v>
      </c>
      <c r="J92" s="43">
        <f>BY_Demands_Drivers!$I$83*$M$12</f>
        <v>0.55241543694335082</v>
      </c>
    </row>
    <row r="93" spans="3:10">
      <c r="C93" s="206" t="str">
        <f t="shared" si="3"/>
        <v>Demand</v>
      </c>
      <c r="D93">
        <f>$L$13</f>
        <v>2020</v>
      </c>
      <c r="E93" t="s">
        <v>3</v>
      </c>
      <c r="F93" t="str">
        <f t="shared" si="4"/>
        <v>IWDRH</v>
      </c>
      <c r="G93" s="43">
        <f>BY_Demands_Drivers!$F$83*$M$13</f>
        <v>0.22181639092219907</v>
      </c>
      <c r="H93" s="43">
        <f>BY_Demands_Drivers!$G$83*$M$13</f>
        <v>1.1090819546109951</v>
      </c>
      <c r="I93" s="43">
        <f>BY_Demands_Drivers!$H$83*$M$13</f>
        <v>0.99817375914989293</v>
      </c>
      <c r="J93" s="43">
        <f>BY_Demands_Drivers!$I$83*$M$13</f>
        <v>0.55454097730549756</v>
      </c>
    </row>
    <row r="94" spans="3:10">
      <c r="C94" s="206" t="str">
        <f t="shared" si="3"/>
        <v>Demand</v>
      </c>
      <c r="D94">
        <f>$L$14</f>
        <v>2021</v>
      </c>
      <c r="E94" t="s">
        <v>3</v>
      </c>
      <c r="F94" t="str">
        <f t="shared" si="4"/>
        <v>IWDRH</v>
      </c>
      <c r="G94" s="43">
        <f>BY_Demands_Drivers!$F$83*$M$14</f>
        <v>0.22066409798234349</v>
      </c>
      <c r="H94" s="43">
        <f>BY_Demands_Drivers!$G$83*$M$14</f>
        <v>1.1033204899117173</v>
      </c>
      <c r="I94" s="43">
        <f>BY_Demands_Drivers!$H$83*$M$14</f>
        <v>0.99298844092054284</v>
      </c>
      <c r="J94" s="43">
        <f>BY_Demands_Drivers!$I$83*$M$14</f>
        <v>0.55166024495585864</v>
      </c>
    </row>
    <row r="95" spans="3:10">
      <c r="C95" s="206" t="str">
        <f t="shared" si="3"/>
        <v>Demand</v>
      </c>
      <c r="D95">
        <f>$L$15</f>
        <v>2022</v>
      </c>
      <c r="E95" t="s">
        <v>3</v>
      </c>
      <c r="F95" t="str">
        <f t="shared" si="4"/>
        <v>IWDRH</v>
      </c>
      <c r="G95" s="43">
        <f>BY_Demands_Drivers!$F$83*$M$15</f>
        <v>0.21951180504248791</v>
      </c>
      <c r="H95" s="43">
        <f>BY_Demands_Drivers!$G$83*$M$15</f>
        <v>1.0975590252124394</v>
      </c>
      <c r="I95" s="43">
        <f>BY_Demands_Drivers!$H$83*$M$15</f>
        <v>0.98780312269119275</v>
      </c>
      <c r="J95" s="43">
        <f>BY_Demands_Drivers!$I$83*$M$15</f>
        <v>0.54877951260621971</v>
      </c>
    </row>
    <row r="96" spans="3:10">
      <c r="C96" s="206" t="str">
        <f t="shared" si="3"/>
        <v>Demand</v>
      </c>
      <c r="D96">
        <f>$L$16</f>
        <v>2023</v>
      </c>
      <c r="E96" t="s">
        <v>3</v>
      </c>
      <c r="F96" t="str">
        <f t="shared" si="4"/>
        <v>IWDRH</v>
      </c>
      <c r="G96" s="43">
        <f>BY_Demands_Drivers!$F$83*$M$16</f>
        <v>0.21835951210263232</v>
      </c>
      <c r="H96" s="43">
        <f>BY_Demands_Drivers!$G$83*$M$16</f>
        <v>1.0917975605131616</v>
      </c>
      <c r="I96" s="43">
        <f>BY_Demands_Drivers!$H$83*$M$16</f>
        <v>0.98261780446184266</v>
      </c>
      <c r="J96" s="43">
        <f>BY_Demands_Drivers!$I$83*$M$16</f>
        <v>0.54589878025658078</v>
      </c>
    </row>
    <row r="97" spans="3:10">
      <c r="C97" s="206" t="str">
        <f t="shared" si="3"/>
        <v>Demand</v>
      </c>
      <c r="D97">
        <f>$L$17</f>
        <v>2024</v>
      </c>
      <c r="E97" t="s">
        <v>3</v>
      </c>
      <c r="F97" t="str">
        <f t="shared" si="4"/>
        <v>IWDRH</v>
      </c>
      <c r="G97" s="26">
        <f>BY_Demands_Drivers!$F$83*$M$17</f>
        <v>0.21720721916277674</v>
      </c>
      <c r="H97" s="26">
        <f>BY_Demands_Drivers!$G$83*$M$17</f>
        <v>1.0860360958138835</v>
      </c>
      <c r="I97" s="26">
        <f>BY_Demands_Drivers!$H$83*$M$17</f>
        <v>0.97743248623249257</v>
      </c>
      <c r="J97" s="26">
        <f>BY_Demands_Drivers!$I$83*$M$17</f>
        <v>0.54301804790694175</v>
      </c>
    </row>
    <row r="98" spans="3:10">
      <c r="C98" s="206" t="str">
        <f t="shared" si="3"/>
        <v>Demand</v>
      </c>
      <c r="D98">
        <f>$L$18</f>
        <v>2025</v>
      </c>
      <c r="E98" t="s">
        <v>3</v>
      </c>
      <c r="F98" t="str">
        <f t="shared" si="4"/>
        <v>IWDRH</v>
      </c>
      <c r="G98" s="26">
        <f>BY_Demands_Drivers!$F$83*$M$18</f>
        <v>0.21605492622292113</v>
      </c>
      <c r="H98" s="26">
        <f>BY_Demands_Drivers!$G$83*$M$18</f>
        <v>1.0802746311146056</v>
      </c>
      <c r="I98" s="26">
        <f>BY_Demands_Drivers!$H$83*$M$18</f>
        <v>0.97224716800314226</v>
      </c>
      <c r="J98" s="26">
        <f>BY_Demands_Drivers!$I$83*$M$18</f>
        <v>0.54013731555730282</v>
      </c>
    </row>
    <row r="99" spans="3:10">
      <c r="C99" s="206" t="str">
        <f t="shared" si="3"/>
        <v>Demand</v>
      </c>
      <c r="D99">
        <f>$L$19</f>
        <v>2026</v>
      </c>
      <c r="E99" t="s">
        <v>3</v>
      </c>
      <c r="F99" t="str">
        <f t="shared" si="4"/>
        <v>IWDRH</v>
      </c>
      <c r="G99" s="26">
        <f>BY_Demands_Drivers!$F$83*$M$19</f>
        <v>0.21490263328306558</v>
      </c>
      <c r="H99" s="26">
        <f>BY_Demands_Drivers!$G$83*$M$19</f>
        <v>1.0745131664153278</v>
      </c>
      <c r="I99" s="26">
        <f>BY_Demands_Drivers!$H$83*$M$19</f>
        <v>0.96706184977379228</v>
      </c>
      <c r="J99" s="26">
        <f>BY_Demands_Drivers!$I$83*$M$19</f>
        <v>0.5372565832076639</v>
      </c>
    </row>
    <row r="100" spans="3:10">
      <c r="C100" s="206" t="str">
        <f t="shared" si="3"/>
        <v>Demand</v>
      </c>
      <c r="D100">
        <f>$L$20</f>
        <v>2027</v>
      </c>
      <c r="E100" t="s">
        <v>3</v>
      </c>
      <c r="F100" t="str">
        <f t="shared" si="4"/>
        <v>IWDRH</v>
      </c>
      <c r="G100" s="26">
        <f>BY_Demands_Drivers!$F$83*$M$20</f>
        <v>0.21375034034321</v>
      </c>
      <c r="H100" s="26">
        <f>BY_Demands_Drivers!$G$83*$M$20</f>
        <v>1.0687517017160499</v>
      </c>
      <c r="I100" s="26">
        <f>BY_Demands_Drivers!$H$83*$M$20</f>
        <v>0.96187653154444219</v>
      </c>
      <c r="J100" s="26">
        <f>BY_Demands_Drivers!$I$83*$M$20</f>
        <v>0.53437585085802497</v>
      </c>
    </row>
    <row r="101" spans="3:10">
      <c r="C101" s="206" t="str">
        <f t="shared" si="3"/>
        <v>Demand</v>
      </c>
      <c r="D101">
        <f>$L$21</f>
        <v>2028</v>
      </c>
      <c r="E101" t="s">
        <v>3</v>
      </c>
      <c r="F101" t="str">
        <f t="shared" si="4"/>
        <v>IWDRH</v>
      </c>
      <c r="G101" s="26">
        <f>BY_Demands_Drivers!$F$83*$M$21</f>
        <v>0.21259804740335442</v>
      </c>
      <c r="H101" s="26">
        <f>BY_Demands_Drivers!$G$83*$M$21</f>
        <v>1.0629902370167721</v>
      </c>
      <c r="I101" s="26">
        <f>BY_Demands_Drivers!$H$83*$M$21</f>
        <v>0.9566912133150921</v>
      </c>
      <c r="J101" s="26">
        <f>BY_Demands_Drivers!$I$83*$M$21</f>
        <v>0.53149511850838604</v>
      </c>
    </row>
    <row r="102" spans="3:10">
      <c r="C102" s="206" t="str">
        <f t="shared" si="3"/>
        <v>Demand</v>
      </c>
      <c r="D102">
        <f>$L$22</f>
        <v>2029</v>
      </c>
      <c r="E102" t="s">
        <v>3</v>
      </c>
      <c r="F102" t="str">
        <f t="shared" si="4"/>
        <v>IWDRH</v>
      </c>
      <c r="G102" s="26">
        <f>BY_Demands_Drivers!$F$83*$M$22</f>
        <v>0.21144575446349886</v>
      </c>
      <c r="H102" s="26">
        <f>BY_Demands_Drivers!$G$83*$M$22</f>
        <v>1.0572287723174942</v>
      </c>
      <c r="I102" s="26">
        <f>BY_Demands_Drivers!$H$83*$M$22</f>
        <v>0.95150589508574213</v>
      </c>
      <c r="J102" s="26">
        <f>BY_Demands_Drivers!$I$83*$M$22</f>
        <v>0.52861438615874712</v>
      </c>
    </row>
    <row r="103" spans="3:10">
      <c r="C103" s="206" t="str">
        <f t="shared" si="3"/>
        <v>Demand</v>
      </c>
      <c r="D103">
        <f>$L$23</f>
        <v>2030</v>
      </c>
      <c r="E103" t="s">
        <v>3</v>
      </c>
      <c r="F103" t="str">
        <f t="shared" si="4"/>
        <v>IWDRH</v>
      </c>
      <c r="G103" s="26">
        <f>BY_Demands_Drivers!$F$83*$M$23</f>
        <v>0.21029346152364325</v>
      </c>
      <c r="H103" s="26">
        <f>BY_Demands_Drivers!$G$83*$M$23</f>
        <v>1.0514673076182162</v>
      </c>
      <c r="I103" s="26">
        <f>BY_Demands_Drivers!$H$83*$M$23</f>
        <v>0.94632057685639193</v>
      </c>
      <c r="J103" s="26">
        <f>BY_Demands_Drivers!$I$83*$M$23</f>
        <v>0.52573365380910808</v>
      </c>
    </row>
    <row r="104" spans="3:10">
      <c r="C104" s="206" t="str">
        <f t="shared" si="3"/>
        <v>Demand</v>
      </c>
      <c r="D104">
        <f>$L$24</f>
        <v>2031</v>
      </c>
      <c r="E104" t="s">
        <v>3</v>
      </c>
      <c r="F104" t="str">
        <f t="shared" si="4"/>
        <v>IWDRH</v>
      </c>
      <c r="G104" s="26">
        <f>BY_Demands_Drivers!$F$83*$M$24</f>
        <v>0.20798887564393209</v>
      </c>
      <c r="H104" s="26">
        <f>BY_Demands_Drivers!$G$83*$M$24</f>
        <v>1.0399443782196602</v>
      </c>
      <c r="I104" s="26">
        <f>BY_Demands_Drivers!$H$83*$M$24</f>
        <v>0.93594994039769164</v>
      </c>
      <c r="J104" s="26">
        <f>BY_Demands_Drivers!$I$83*$M$24</f>
        <v>0.51997218910983012</v>
      </c>
    </row>
    <row r="105" spans="3:10">
      <c r="C105" s="206" t="str">
        <f t="shared" si="3"/>
        <v>Demand</v>
      </c>
      <c r="D105">
        <f>$L$25</f>
        <v>2032</v>
      </c>
      <c r="E105" t="s">
        <v>3</v>
      </c>
      <c r="F105" t="str">
        <f t="shared" si="4"/>
        <v>IWDRH</v>
      </c>
      <c r="G105" s="26">
        <f>BY_Demands_Drivers!$F$83*$M$25</f>
        <v>0.20568428976422096</v>
      </c>
      <c r="H105" s="26">
        <f>BY_Demands_Drivers!$G$83*$M$25</f>
        <v>1.0284214488211045</v>
      </c>
      <c r="I105" s="26">
        <f>BY_Demands_Drivers!$H$83*$M$25</f>
        <v>0.92557930393899157</v>
      </c>
      <c r="J105" s="26">
        <f>BY_Demands_Drivers!$I$83*$M$25</f>
        <v>0.51421072441055227</v>
      </c>
    </row>
    <row r="106" spans="3:10">
      <c r="C106" s="206" t="str">
        <f t="shared" si="3"/>
        <v>Demand</v>
      </c>
      <c r="D106">
        <f>$L$26</f>
        <v>2033</v>
      </c>
      <c r="E106" t="s">
        <v>3</v>
      </c>
      <c r="F106" t="str">
        <f t="shared" si="4"/>
        <v>IWDRH</v>
      </c>
      <c r="G106" s="26">
        <f>BY_Demands_Drivers!$F$83*$M$26</f>
        <v>0.20337970388450982</v>
      </c>
      <c r="H106" s="26">
        <f>BY_Demands_Drivers!$G$83*$M$26</f>
        <v>1.0168985194225488</v>
      </c>
      <c r="I106" s="26">
        <f>BY_Demands_Drivers!$H$83*$M$26</f>
        <v>0.9152086674802915</v>
      </c>
      <c r="J106" s="26">
        <f>BY_Demands_Drivers!$I$83*$M$26</f>
        <v>0.50844925971127441</v>
      </c>
    </row>
    <row r="107" spans="3:10">
      <c r="C107" s="206" t="str">
        <f t="shared" si="3"/>
        <v>Demand</v>
      </c>
      <c r="D107">
        <f>$L$27</f>
        <v>2034</v>
      </c>
      <c r="E107" t="s">
        <v>3</v>
      </c>
      <c r="F107" t="str">
        <f t="shared" si="4"/>
        <v>IWDRH</v>
      </c>
      <c r="G107" s="26">
        <f>BY_Demands_Drivers!$F$83*$M$27</f>
        <v>0.20107511800479866</v>
      </c>
      <c r="H107" s="26">
        <f>BY_Demands_Drivers!$G$83*$M$27</f>
        <v>1.0053755900239931</v>
      </c>
      <c r="I107" s="26">
        <f>BY_Demands_Drivers!$H$83*$M$27</f>
        <v>0.90483803102159133</v>
      </c>
      <c r="J107" s="26">
        <f>BY_Demands_Drivers!$I$83*$M$27</f>
        <v>0.50268779501199656</v>
      </c>
    </row>
    <row r="108" spans="3:10">
      <c r="C108" s="206" t="str">
        <f t="shared" si="3"/>
        <v>Demand</v>
      </c>
      <c r="D108">
        <f>$L$28</f>
        <v>2035</v>
      </c>
      <c r="E108" t="s">
        <v>3</v>
      </c>
      <c r="F108" t="str">
        <f t="shared" si="4"/>
        <v>IWDRH</v>
      </c>
      <c r="G108" s="26">
        <f>BY_Demands_Drivers!$F$83*$M$28</f>
        <v>0.19877053212508747</v>
      </c>
      <c r="H108" s="26">
        <f>BY_Demands_Drivers!$G$83*$M$28</f>
        <v>0.9938526606254372</v>
      </c>
      <c r="I108" s="26">
        <f>BY_Demands_Drivers!$H$83*$M$28</f>
        <v>0.89446739456289104</v>
      </c>
      <c r="J108" s="26">
        <f>BY_Demands_Drivers!$I$83*$M$28</f>
        <v>0.4969263303127186</v>
      </c>
    </row>
    <row r="109" spans="3:10">
      <c r="C109" s="206" t="str">
        <f t="shared" si="3"/>
        <v>Demand</v>
      </c>
      <c r="D109">
        <f>$L$29</f>
        <v>2036</v>
      </c>
      <c r="E109" t="s">
        <v>3</v>
      </c>
      <c r="F109" t="str">
        <f t="shared" si="4"/>
        <v>IWDRH</v>
      </c>
      <c r="G109" s="26">
        <f>BY_Demands_Drivers!$F$83*$M$29</f>
        <v>0.1970420927153041</v>
      </c>
      <c r="H109" s="26">
        <f>BY_Demands_Drivers!$G$83*$M$29</f>
        <v>0.98521046357652042</v>
      </c>
      <c r="I109" s="26">
        <f>BY_Demands_Drivers!$H$83*$M$29</f>
        <v>0.88668941721886585</v>
      </c>
      <c r="J109" s="26">
        <f>BY_Demands_Drivers!$I$83*$M$29</f>
        <v>0.49260523178826021</v>
      </c>
    </row>
    <row r="110" spans="3:10">
      <c r="C110" s="206" t="str">
        <f t="shared" si="3"/>
        <v>Demand</v>
      </c>
      <c r="D110">
        <f>$L$30</f>
        <v>2037</v>
      </c>
      <c r="E110" t="s">
        <v>3</v>
      </c>
      <c r="F110" t="str">
        <f t="shared" si="4"/>
        <v>IWDRH</v>
      </c>
      <c r="G110" s="26">
        <f>BY_Demands_Drivers!$F$83*$M$30</f>
        <v>0.19531365330552075</v>
      </c>
      <c r="H110" s="26">
        <f>BY_Demands_Drivers!$G$83*$M$30</f>
        <v>0.97656826652760365</v>
      </c>
      <c r="I110" s="26">
        <f>BY_Demands_Drivers!$H$83*$M$30</f>
        <v>0.87891143987484077</v>
      </c>
      <c r="J110" s="26">
        <f>BY_Demands_Drivers!$I$83*$M$30</f>
        <v>0.48828413326380182</v>
      </c>
    </row>
    <row r="111" spans="3:10">
      <c r="C111" s="206" t="str">
        <f t="shared" si="3"/>
        <v>Demand</v>
      </c>
      <c r="D111">
        <f>$L$31</f>
        <v>2038</v>
      </c>
      <c r="E111" t="s">
        <v>3</v>
      </c>
      <c r="F111" t="str">
        <f t="shared" si="4"/>
        <v>IWDRH</v>
      </c>
      <c r="G111" s="26">
        <f>BY_Demands_Drivers!$F$83*$M$31</f>
        <v>0.19358521389573735</v>
      </c>
      <c r="H111" s="26">
        <f>BY_Demands_Drivers!$G$83*$M$31</f>
        <v>0.96792606947868665</v>
      </c>
      <c r="I111" s="26">
        <f>BY_Demands_Drivers!$H$83*$M$31</f>
        <v>0.87113346253081558</v>
      </c>
      <c r="J111" s="26">
        <f>BY_Demands_Drivers!$I$83*$M$31</f>
        <v>0.48396303473934332</v>
      </c>
    </row>
    <row r="112" spans="3:10">
      <c r="C112" s="206" t="str">
        <f t="shared" si="3"/>
        <v>Demand</v>
      </c>
      <c r="D112">
        <f>$L$32</f>
        <v>2039</v>
      </c>
      <c r="E112" t="s">
        <v>3</v>
      </c>
      <c r="F112" t="str">
        <f t="shared" si="4"/>
        <v>IWDRH</v>
      </c>
      <c r="G112" s="26">
        <f>BY_Demands_Drivers!$F$83*$M$32</f>
        <v>0.19185677448595401</v>
      </c>
      <c r="H112" s="26">
        <f>BY_Demands_Drivers!$G$83*$M$32</f>
        <v>0.95928387242976987</v>
      </c>
      <c r="I112" s="26">
        <f>BY_Demands_Drivers!$H$83*$M$32</f>
        <v>0.86335548518679051</v>
      </c>
      <c r="J112" s="26">
        <f>BY_Demands_Drivers!$I$83*$M$32</f>
        <v>0.47964193621488493</v>
      </c>
    </row>
    <row r="113" spans="3:10">
      <c r="C113" s="206" t="str">
        <f t="shared" si="3"/>
        <v>Demand</v>
      </c>
      <c r="D113">
        <f>$L$33</f>
        <v>2040</v>
      </c>
      <c r="E113" t="s">
        <v>3</v>
      </c>
      <c r="F113" t="str">
        <f t="shared" si="4"/>
        <v>IWDRH</v>
      </c>
      <c r="G113" s="26">
        <f>BY_Demands_Drivers!$F$83*$M$33</f>
        <v>0.19012833507617063</v>
      </c>
      <c r="H113" s="26">
        <f>BY_Demands_Drivers!$G$83*$M$33</f>
        <v>0.95064167538085298</v>
      </c>
      <c r="I113" s="26">
        <f>BY_Demands_Drivers!$H$83*$M$33</f>
        <v>0.85557750784276532</v>
      </c>
      <c r="J113" s="26">
        <f>BY_Demands_Drivers!$I$83*$M$33</f>
        <v>0.47532083769042649</v>
      </c>
    </row>
    <row r="114" spans="3:10">
      <c r="C114" s="206" t="str">
        <f t="shared" si="3"/>
        <v>Demand</v>
      </c>
      <c r="D114">
        <f>$L$34</f>
        <v>2041</v>
      </c>
      <c r="E114" t="s">
        <v>3</v>
      </c>
      <c r="F114" t="str">
        <f t="shared" si="4"/>
        <v>IWDRH</v>
      </c>
      <c r="G114" s="26">
        <f>BY_Demands_Drivers!$F$83*$M$34</f>
        <v>0.18897604213631505</v>
      </c>
      <c r="H114" s="26">
        <f>BY_Demands_Drivers!$G$83*$M$34</f>
        <v>0.94488021068157513</v>
      </c>
      <c r="I114" s="26">
        <f>BY_Demands_Drivers!$H$83*$M$34</f>
        <v>0.85039218961341523</v>
      </c>
      <c r="J114" s="26">
        <f>BY_Demands_Drivers!$I$83*$M$34</f>
        <v>0.47244010534078756</v>
      </c>
    </row>
    <row r="115" spans="3:10">
      <c r="C115" s="206" t="str">
        <f t="shared" si="3"/>
        <v>Demand</v>
      </c>
      <c r="D115">
        <f>$L$35</f>
        <v>2042</v>
      </c>
      <c r="E115" t="s">
        <v>3</v>
      </c>
      <c r="F115" t="str">
        <f t="shared" si="4"/>
        <v>IWDRH</v>
      </c>
      <c r="G115" s="26">
        <f>BY_Demands_Drivers!$F$83*$M$35</f>
        <v>0.18782374919645947</v>
      </c>
      <c r="H115" s="26">
        <f>BY_Demands_Drivers!$G$83*$M$35</f>
        <v>0.93911874598229717</v>
      </c>
      <c r="I115" s="26">
        <f>BY_Demands_Drivers!$H$83*$M$35</f>
        <v>0.84520687138406514</v>
      </c>
      <c r="J115" s="26">
        <f>BY_Demands_Drivers!$I$83*$M$35</f>
        <v>0.46955937299114858</v>
      </c>
    </row>
    <row r="116" spans="3:10">
      <c r="C116" s="206" t="str">
        <f t="shared" si="3"/>
        <v>Demand</v>
      </c>
      <c r="D116">
        <f>$L$36</f>
        <v>2043</v>
      </c>
      <c r="E116" t="s">
        <v>3</v>
      </c>
      <c r="F116" t="str">
        <f t="shared" si="4"/>
        <v>IWDRH</v>
      </c>
      <c r="G116" s="26">
        <f>BY_Demands_Drivers!$F$83*$M$36</f>
        <v>0.18667145625660392</v>
      </c>
      <c r="H116" s="26">
        <f>BY_Demands_Drivers!$G$83*$M$36</f>
        <v>0.93335728128301942</v>
      </c>
      <c r="I116" s="26">
        <f>BY_Demands_Drivers!$H$83*$M$36</f>
        <v>0.84002155315471516</v>
      </c>
      <c r="J116" s="26">
        <f>BY_Demands_Drivers!$I$83*$M$36</f>
        <v>0.46667864064150971</v>
      </c>
    </row>
    <row r="117" spans="3:10">
      <c r="C117" s="206" t="str">
        <f t="shared" si="3"/>
        <v>Demand</v>
      </c>
      <c r="D117">
        <f>$L$37</f>
        <v>2044</v>
      </c>
      <c r="E117" t="s">
        <v>3</v>
      </c>
      <c r="F117" t="str">
        <f t="shared" si="4"/>
        <v>IWDRH</v>
      </c>
      <c r="G117" s="26">
        <f>BY_Demands_Drivers!$F$83*$M$37</f>
        <v>0.18551916331674836</v>
      </c>
      <c r="H117" s="26">
        <f>BY_Demands_Drivers!$G$83*$M$37</f>
        <v>0.92759581658374168</v>
      </c>
      <c r="I117" s="26">
        <f>BY_Demands_Drivers!$H$83*$M$37</f>
        <v>0.83483623492536518</v>
      </c>
      <c r="J117" s="26">
        <f>BY_Demands_Drivers!$I$83*$M$37</f>
        <v>0.46379790829187084</v>
      </c>
    </row>
    <row r="118" spans="3:10">
      <c r="C118" s="206" t="str">
        <f t="shared" si="3"/>
        <v>Demand</v>
      </c>
      <c r="D118">
        <f>$L$38</f>
        <v>2045</v>
      </c>
      <c r="E118" t="s">
        <v>3</v>
      </c>
      <c r="F118" t="str">
        <f t="shared" si="4"/>
        <v>IWDRH</v>
      </c>
      <c r="G118" s="26">
        <f>BY_Demands_Drivers!$F$83*$M$38</f>
        <v>0.18436687037689276</v>
      </c>
      <c r="H118" s="26">
        <f>BY_Demands_Drivers!$G$83*$M$38</f>
        <v>0.92183435188446361</v>
      </c>
      <c r="I118" s="26">
        <f>BY_Demands_Drivers!$H$83*$M$38</f>
        <v>0.82965091669601498</v>
      </c>
      <c r="J118" s="26">
        <f>BY_Demands_Drivers!$I$83*$M$38</f>
        <v>0.4609171759422318</v>
      </c>
    </row>
    <row r="119" spans="3:10">
      <c r="C119" s="206" t="str">
        <f t="shared" si="3"/>
        <v>Demand</v>
      </c>
      <c r="D119">
        <f>$L$39</f>
        <v>2046</v>
      </c>
      <c r="E119" t="s">
        <v>3</v>
      </c>
      <c r="F119" t="str">
        <f t="shared" si="4"/>
        <v>IWDRH</v>
      </c>
      <c r="G119" s="26">
        <f>BY_Demands_Drivers!$F$83*$M$39</f>
        <v>0.18321457743703717</v>
      </c>
      <c r="H119" s="26">
        <f>BY_Demands_Drivers!$G$83*$M$39</f>
        <v>0.91607288718518576</v>
      </c>
      <c r="I119" s="26">
        <f>BY_Demands_Drivers!$H$83*$M$39</f>
        <v>0.8244655984666649</v>
      </c>
      <c r="J119" s="26">
        <f>BY_Demands_Drivers!$I$83*$M$39</f>
        <v>0.45803644359259288</v>
      </c>
    </row>
    <row r="120" spans="3:10">
      <c r="C120" s="206" t="str">
        <f t="shared" si="3"/>
        <v>Demand</v>
      </c>
      <c r="D120">
        <f>$L$40</f>
        <v>2047</v>
      </c>
      <c r="E120" t="s">
        <v>3</v>
      </c>
      <c r="F120" t="str">
        <f t="shared" si="4"/>
        <v>IWDRH</v>
      </c>
      <c r="G120" s="26">
        <f>BY_Demands_Drivers!$F$83*$M$40</f>
        <v>0.18206228449718156</v>
      </c>
      <c r="H120" s="26">
        <f>BY_Demands_Drivers!$G$83*$M$40</f>
        <v>0.91031142248590768</v>
      </c>
      <c r="I120" s="26">
        <f>BY_Demands_Drivers!$H$83*$M$40</f>
        <v>0.8192802802373147</v>
      </c>
      <c r="J120" s="26">
        <f>BY_Demands_Drivers!$I$83*$M$40</f>
        <v>0.45515571124295384</v>
      </c>
    </row>
    <row r="121" spans="3:10">
      <c r="C121" s="206" t="str">
        <f t="shared" si="3"/>
        <v>Demand</v>
      </c>
      <c r="D121">
        <f>$L$41</f>
        <v>2048</v>
      </c>
      <c r="E121" t="s">
        <v>3</v>
      </c>
      <c r="F121" t="str">
        <f t="shared" si="4"/>
        <v>IWDRH</v>
      </c>
      <c r="G121" s="26">
        <f>BY_Demands_Drivers!$F$83*$M$41</f>
        <v>0.18090999155732601</v>
      </c>
      <c r="H121" s="26">
        <f>BY_Demands_Drivers!$G$83*$M$41</f>
        <v>0.90454995778662994</v>
      </c>
      <c r="I121" s="26">
        <f>BY_Demands_Drivers!$H$83*$M$41</f>
        <v>0.81409496200796472</v>
      </c>
      <c r="J121" s="26">
        <f>BY_Demands_Drivers!$I$83*$M$41</f>
        <v>0.45227497889331497</v>
      </c>
    </row>
    <row r="122" spans="3:10">
      <c r="C122" s="206" t="str">
        <f t="shared" si="3"/>
        <v>Demand</v>
      </c>
      <c r="D122">
        <f>$L$42</f>
        <v>2049</v>
      </c>
      <c r="E122" t="s">
        <v>3</v>
      </c>
      <c r="F122" t="str">
        <f t="shared" si="4"/>
        <v>IWDRH</v>
      </c>
      <c r="G122" s="26">
        <f>BY_Demands_Drivers!$F$83*$M$42</f>
        <v>0.17975769861747043</v>
      </c>
      <c r="H122" s="26">
        <f>BY_Demands_Drivers!$G$83*$M$42</f>
        <v>0.89878849308735198</v>
      </c>
      <c r="I122" s="26">
        <f>BY_Demands_Drivers!$H$83*$M$42</f>
        <v>0.80890964377861452</v>
      </c>
      <c r="J122" s="26">
        <f>BY_Demands_Drivers!$I$83*$M$42</f>
        <v>0.44939424654367599</v>
      </c>
    </row>
    <row r="123" spans="3:10">
      <c r="C123" s="206" t="str">
        <f t="shared" si="3"/>
        <v>Demand</v>
      </c>
      <c r="D123" s="23">
        <f>$L$43</f>
        <v>2050</v>
      </c>
      <c r="E123" s="23" t="s">
        <v>3</v>
      </c>
      <c r="F123" s="23" t="str">
        <f t="shared" si="4"/>
        <v>IWDRH</v>
      </c>
      <c r="G123" s="44">
        <f>BY_Demands_Drivers!$F$83*$M$43</f>
        <v>0.17860540567761485</v>
      </c>
      <c r="H123" s="44">
        <f>BY_Demands_Drivers!$G$83*$M$43</f>
        <v>0.89302702838807413</v>
      </c>
      <c r="I123" s="44">
        <f>BY_Demands_Drivers!$H$83*$M$43</f>
        <v>0.80372432554926443</v>
      </c>
      <c r="J123" s="44">
        <f>BY_Demands_Drivers!$I$83*$M$43</f>
        <v>0.44651351419403706</v>
      </c>
    </row>
    <row r="124" spans="3:10">
      <c r="C124" s="206" t="str">
        <f t="shared" si="3"/>
        <v>Demand</v>
      </c>
      <c r="D124">
        <f>$L$4</f>
        <v>2011</v>
      </c>
      <c r="E124" t="s">
        <v>3</v>
      </c>
      <c r="F124" t="str">
        <f>BY_Demands_Drivers!$J$84</f>
        <v>IWDLA</v>
      </c>
      <c r="G124" s="26">
        <f>BY_Demands_Drivers!$F$84*$M$4</f>
        <v>0.12172615411569174</v>
      </c>
      <c r="H124" s="26">
        <f>BY_Demands_Drivers!$G$84*$M$4</f>
        <v>0.60863077057845971</v>
      </c>
      <c r="I124" s="26">
        <f>BY_Demands_Drivers!$H$84*$M$4</f>
        <v>0.54776769352061427</v>
      </c>
      <c r="J124" s="26">
        <f>BY_Demands_Drivers!$I$84*$M$4</f>
        <v>0.30431538528922986</v>
      </c>
    </row>
    <row r="125" spans="3:10">
      <c r="C125" s="206" t="str">
        <f t="shared" si="3"/>
        <v>Demand</v>
      </c>
      <c r="D125">
        <f>$L$5</f>
        <v>2012</v>
      </c>
      <c r="E125" t="s">
        <v>3</v>
      </c>
      <c r="F125" t="str">
        <f>$F$124</f>
        <v>IWDLA</v>
      </c>
      <c r="G125" s="26">
        <f>BY_Demands_Drivers!$F$84*$M$5</f>
        <v>0.12022153900061447</v>
      </c>
      <c r="H125" s="26">
        <f>BY_Demands_Drivers!$G$84*$M$5</f>
        <v>0.60110769500307337</v>
      </c>
      <c r="I125" s="26">
        <f>BY_Demands_Drivers!$H$84*$M$5</f>
        <v>0.54099692550276657</v>
      </c>
      <c r="J125" s="26">
        <f>BY_Demands_Drivers!$I$84*$M$5</f>
        <v>0.30055384750153669</v>
      </c>
    </row>
    <row r="126" spans="3:10">
      <c r="C126" s="206" t="str">
        <f t="shared" si="3"/>
        <v>Demand</v>
      </c>
      <c r="D126">
        <f>$L$6</f>
        <v>2013</v>
      </c>
      <c r="E126" t="s">
        <v>3</v>
      </c>
      <c r="F126" t="str">
        <f t="shared" ref="F126:F163" si="5">$F$124</f>
        <v>IWDLA</v>
      </c>
      <c r="G126" s="26">
        <f>BY_Demands_Drivers!$F$84*$M$6</f>
        <v>0.11871692388553719</v>
      </c>
      <c r="H126" s="26">
        <f>BY_Demands_Drivers!$G$84*$M$6</f>
        <v>0.59358461942768692</v>
      </c>
      <c r="I126" s="26">
        <f>BY_Demands_Drivers!$H$84*$M$6</f>
        <v>0.53422615748491875</v>
      </c>
      <c r="J126" s="26">
        <f>BY_Demands_Drivers!$I$84*$M$6</f>
        <v>0.29679230971384346</v>
      </c>
    </row>
    <row r="127" spans="3:10">
      <c r="C127" s="206" t="str">
        <f t="shared" si="3"/>
        <v>Demand</v>
      </c>
      <c r="D127">
        <f>$L$7</f>
        <v>2014</v>
      </c>
      <c r="E127" t="s">
        <v>3</v>
      </c>
      <c r="F127" t="str">
        <f t="shared" si="5"/>
        <v>IWDLA</v>
      </c>
      <c r="G127" s="26">
        <f>BY_Demands_Drivers!$F$84*$M$7</f>
        <v>0.11721230877045992</v>
      </c>
      <c r="H127" s="26">
        <f>BY_Demands_Drivers!$G$84*$M$7</f>
        <v>0.58606154385230058</v>
      </c>
      <c r="I127" s="26">
        <f>BY_Demands_Drivers!$H$84*$M$7</f>
        <v>0.52745538946707105</v>
      </c>
      <c r="J127" s="26">
        <f>BY_Demands_Drivers!$I$84*$M$7</f>
        <v>0.29303077192615029</v>
      </c>
    </row>
    <row r="128" spans="3:10">
      <c r="C128" s="206" t="str">
        <f t="shared" si="3"/>
        <v>Demand</v>
      </c>
      <c r="D128">
        <f>$L$8</f>
        <v>2015</v>
      </c>
      <c r="E128" t="s">
        <v>3</v>
      </c>
      <c r="F128" t="str">
        <f t="shared" si="5"/>
        <v>IWDLA</v>
      </c>
      <c r="G128" s="26">
        <f>BY_Demands_Drivers!$F$84*$M$8</f>
        <v>0.11570769365538267</v>
      </c>
      <c r="H128" s="26">
        <f>BY_Demands_Drivers!$G$84*$M$8</f>
        <v>0.57853846827691424</v>
      </c>
      <c r="I128" s="26">
        <f>BY_Demands_Drivers!$H$84*$M$8</f>
        <v>0.52068462144922334</v>
      </c>
      <c r="J128" s="26">
        <f>BY_Demands_Drivers!$I$84*$M$8</f>
        <v>0.28926923413845712</v>
      </c>
    </row>
    <row r="129" spans="3:10">
      <c r="C129" s="206" t="str">
        <f t="shared" si="3"/>
        <v>Demand</v>
      </c>
      <c r="D129">
        <f>$L$9</f>
        <v>2016</v>
      </c>
      <c r="E129" t="s">
        <v>3</v>
      </c>
      <c r="F129" t="str">
        <f t="shared" si="5"/>
        <v>IWDLA</v>
      </c>
      <c r="G129" s="26">
        <f>BY_Demands_Drivers!$F$84*$M$9</f>
        <v>0.1142030785403054</v>
      </c>
      <c r="H129" s="26">
        <f>BY_Demands_Drivers!$G$84*$M$9</f>
        <v>0.5710153927015279</v>
      </c>
      <c r="I129" s="26">
        <f>BY_Demands_Drivers!$H$84*$M$9</f>
        <v>0.51391385343137563</v>
      </c>
      <c r="J129" s="26">
        <f>BY_Demands_Drivers!$I$84*$M$9</f>
        <v>0.28550769635076395</v>
      </c>
    </row>
    <row r="130" spans="3:10">
      <c r="C130" s="206" t="str">
        <f t="shared" si="3"/>
        <v>Demand</v>
      </c>
      <c r="D130">
        <f>$L$10</f>
        <v>2017</v>
      </c>
      <c r="E130" t="s">
        <v>3</v>
      </c>
      <c r="F130" t="str">
        <f t="shared" si="5"/>
        <v>IWDLA</v>
      </c>
      <c r="G130" s="26">
        <f>BY_Demands_Drivers!$F$84*$M$10</f>
        <v>0.11464763164874679</v>
      </c>
      <c r="H130" s="26">
        <f>BY_Demands_Drivers!$G$84*$M$10</f>
        <v>0.57323815824373492</v>
      </c>
      <c r="I130" s="26">
        <f>BY_Demands_Drivers!$H$84*$M$10</f>
        <v>0.51591434241936185</v>
      </c>
      <c r="J130" s="26">
        <f>BY_Demands_Drivers!$I$84*$M$10</f>
        <v>0.28661907912186746</v>
      </c>
    </row>
    <row r="131" spans="3:10">
      <c r="C131" s="206" t="str">
        <f t="shared" si="3"/>
        <v>Demand</v>
      </c>
      <c r="D131">
        <f>$L$11</f>
        <v>2018</v>
      </c>
      <c r="E131" t="s">
        <v>3</v>
      </c>
      <c r="F131" t="str">
        <f t="shared" si="5"/>
        <v>IWDLA</v>
      </c>
      <c r="G131" s="26">
        <f>BY_Demands_Drivers!$F$84*$M$11</f>
        <v>0.11509218475718816</v>
      </c>
      <c r="H131" s="26">
        <f>BY_Demands_Drivers!$G$84*$M$11</f>
        <v>0.57546092378594171</v>
      </c>
      <c r="I131" s="26">
        <f>BY_Demands_Drivers!$H$84*$M$11</f>
        <v>0.51791483140734806</v>
      </c>
      <c r="J131" s="26">
        <f>BY_Demands_Drivers!$I$84*$M$11</f>
        <v>0.28773046189297086</v>
      </c>
    </row>
    <row r="132" spans="3:10">
      <c r="C132" s="206" t="str">
        <f t="shared" si="3"/>
        <v>Demand</v>
      </c>
      <c r="D132">
        <f>$L$12</f>
        <v>2019</v>
      </c>
      <c r="E132" t="s">
        <v>3</v>
      </c>
      <c r="F132" t="str">
        <f t="shared" si="5"/>
        <v>IWDLA</v>
      </c>
      <c r="G132" s="43">
        <f>BY_Demands_Drivers!$F$84*$M$12</f>
        <v>0.11553673786562953</v>
      </c>
      <c r="H132" s="43">
        <f>BY_Demands_Drivers!$G$84*$M$12</f>
        <v>0.57768368932814862</v>
      </c>
      <c r="I132" s="43">
        <f>BY_Demands_Drivers!$H$84*$M$12</f>
        <v>0.51991532039533417</v>
      </c>
      <c r="J132" s="43">
        <f>BY_Demands_Drivers!$I$84*$M$12</f>
        <v>0.28884184466407431</v>
      </c>
    </row>
    <row r="133" spans="3:10">
      <c r="C133" s="206" t="str">
        <f t="shared" ref="C133:C196" si="6">IF(SUM(G133:J133)&gt;0,"Demand","\I:")</f>
        <v>Demand</v>
      </c>
      <c r="D133">
        <f>$L$13</f>
        <v>2020</v>
      </c>
      <c r="E133" t="s">
        <v>3</v>
      </c>
      <c r="F133" t="str">
        <f t="shared" si="5"/>
        <v>IWDLA</v>
      </c>
      <c r="G133" s="43">
        <f>BY_Demands_Drivers!$F$84*$M$13</f>
        <v>0.11598129097407091</v>
      </c>
      <c r="H133" s="43">
        <f>BY_Demands_Drivers!$G$84*$M$13</f>
        <v>0.57990645487035553</v>
      </c>
      <c r="I133" s="43">
        <f>BY_Demands_Drivers!$H$84*$M$13</f>
        <v>0.52191580938332038</v>
      </c>
      <c r="J133" s="43">
        <f>BY_Demands_Drivers!$I$84*$M$13</f>
        <v>0.28995322743517776</v>
      </c>
    </row>
    <row r="134" spans="3:10">
      <c r="C134" s="206" t="str">
        <f t="shared" si="6"/>
        <v>Demand</v>
      </c>
      <c r="D134">
        <f>$L$14</f>
        <v>2021</v>
      </c>
      <c r="E134" t="s">
        <v>3</v>
      </c>
      <c r="F134" t="str">
        <f t="shared" si="5"/>
        <v>IWDLA</v>
      </c>
      <c r="G134" s="43">
        <f>BY_Demands_Drivers!$F$84*$M$14</f>
        <v>0.11537879076121858</v>
      </c>
      <c r="H134" s="43">
        <f>BY_Demands_Drivers!$G$84*$M$14</f>
        <v>0.57689395380609387</v>
      </c>
      <c r="I134" s="43">
        <f>BY_Demands_Drivers!$H$84*$M$14</f>
        <v>0.51920455842548496</v>
      </c>
      <c r="J134" s="43">
        <f>BY_Demands_Drivers!$I$84*$M$14</f>
        <v>0.28844697690304694</v>
      </c>
    </row>
    <row r="135" spans="3:10">
      <c r="C135" s="206" t="str">
        <f t="shared" si="6"/>
        <v>Demand</v>
      </c>
      <c r="D135">
        <f>$L$15</f>
        <v>2022</v>
      </c>
      <c r="E135" t="s">
        <v>3</v>
      </c>
      <c r="F135" t="str">
        <f t="shared" si="5"/>
        <v>IWDLA</v>
      </c>
      <c r="G135" s="43">
        <f>BY_Demands_Drivers!$F$84*$M$15</f>
        <v>0.11477629054836627</v>
      </c>
      <c r="H135" s="43">
        <f>BY_Demands_Drivers!$G$84*$M$15</f>
        <v>0.57388145274183233</v>
      </c>
      <c r="I135" s="43">
        <f>BY_Demands_Drivers!$H$84*$M$15</f>
        <v>0.51649330746764954</v>
      </c>
      <c r="J135" s="43">
        <f>BY_Demands_Drivers!$I$84*$M$15</f>
        <v>0.28694072637091617</v>
      </c>
    </row>
    <row r="136" spans="3:10">
      <c r="C136" s="206" t="str">
        <f t="shared" si="6"/>
        <v>Demand</v>
      </c>
      <c r="D136">
        <f>$L$16</f>
        <v>2023</v>
      </c>
      <c r="E136" t="s">
        <v>3</v>
      </c>
      <c r="F136" t="str">
        <f t="shared" si="5"/>
        <v>IWDLA</v>
      </c>
      <c r="G136" s="43">
        <f>BY_Demands_Drivers!$F$84*$M$16</f>
        <v>0.11417379033551395</v>
      </c>
      <c r="H136" s="43">
        <f>BY_Demands_Drivers!$G$84*$M$16</f>
        <v>0.57086895167757068</v>
      </c>
      <c r="I136" s="43">
        <f>BY_Demands_Drivers!$H$84*$M$16</f>
        <v>0.51378205650981412</v>
      </c>
      <c r="J136" s="43">
        <f>BY_Demands_Drivers!$I$84*$M$16</f>
        <v>0.28543447583878534</v>
      </c>
    </row>
    <row r="137" spans="3:10">
      <c r="C137" s="206" t="str">
        <f t="shared" si="6"/>
        <v>Demand</v>
      </c>
      <c r="D137">
        <f>$L$17</f>
        <v>2024</v>
      </c>
      <c r="E137" t="s">
        <v>3</v>
      </c>
      <c r="F137" t="str">
        <f t="shared" si="5"/>
        <v>IWDLA</v>
      </c>
      <c r="G137" s="26">
        <f>BY_Demands_Drivers!$F$84*$M$17</f>
        <v>0.11357129012266164</v>
      </c>
      <c r="H137" s="26">
        <f>BY_Demands_Drivers!$G$84*$M$17</f>
        <v>0.56785645061330914</v>
      </c>
      <c r="I137" s="26">
        <f>BY_Demands_Drivers!$H$84*$M$17</f>
        <v>0.5110708055519787</v>
      </c>
      <c r="J137" s="26">
        <f>BY_Demands_Drivers!$I$84*$M$17</f>
        <v>0.28392822530665457</v>
      </c>
    </row>
    <row r="138" spans="3:10">
      <c r="C138" s="206" t="str">
        <f t="shared" si="6"/>
        <v>Demand</v>
      </c>
      <c r="D138">
        <f>$L$18</f>
        <v>2025</v>
      </c>
      <c r="E138" t="s">
        <v>3</v>
      </c>
      <c r="F138" t="str">
        <f t="shared" si="5"/>
        <v>IWDLA</v>
      </c>
      <c r="G138" s="26">
        <f>BY_Demands_Drivers!$F$84*$M$18</f>
        <v>0.11296878990980931</v>
      </c>
      <c r="H138" s="26">
        <f>BY_Demands_Drivers!$G$84*$M$18</f>
        <v>0.56484394954904749</v>
      </c>
      <c r="I138" s="26">
        <f>BY_Demands_Drivers!$H$84*$M$18</f>
        <v>0.50835955459414317</v>
      </c>
      <c r="J138" s="26">
        <f>BY_Demands_Drivers!$I$84*$M$18</f>
        <v>0.28242197477452374</v>
      </c>
    </row>
    <row r="139" spans="3:10">
      <c r="C139" s="206" t="str">
        <f t="shared" si="6"/>
        <v>Demand</v>
      </c>
      <c r="D139">
        <f>$L$19</f>
        <v>2026</v>
      </c>
      <c r="E139" t="s">
        <v>3</v>
      </c>
      <c r="F139" t="str">
        <f t="shared" si="5"/>
        <v>IWDLA</v>
      </c>
      <c r="G139" s="26">
        <f>BY_Demands_Drivers!$F$84*$M$19</f>
        <v>0.112366289696957</v>
      </c>
      <c r="H139" s="26">
        <f>BY_Demands_Drivers!$G$84*$M$19</f>
        <v>0.56183144848478594</v>
      </c>
      <c r="I139" s="26">
        <f>BY_Demands_Drivers!$H$84*$M$19</f>
        <v>0.50564830363630786</v>
      </c>
      <c r="J139" s="26">
        <f>BY_Demands_Drivers!$I$84*$M$19</f>
        <v>0.28091572424239297</v>
      </c>
    </row>
    <row r="140" spans="3:10">
      <c r="C140" s="206" t="str">
        <f t="shared" si="6"/>
        <v>Demand</v>
      </c>
      <c r="D140">
        <f>$L$20</f>
        <v>2027</v>
      </c>
      <c r="E140" t="s">
        <v>3</v>
      </c>
      <c r="F140" t="str">
        <f t="shared" si="5"/>
        <v>IWDLA</v>
      </c>
      <c r="G140" s="26">
        <f>BY_Demands_Drivers!$F$84*$M$20</f>
        <v>0.11176378948410469</v>
      </c>
      <c r="H140" s="26">
        <f>BY_Demands_Drivers!$G$84*$M$20</f>
        <v>0.5588189474205244</v>
      </c>
      <c r="I140" s="26">
        <f>BY_Demands_Drivers!$H$84*$M$20</f>
        <v>0.50293705267847244</v>
      </c>
      <c r="J140" s="26">
        <f>BY_Demands_Drivers!$I$84*$M$20</f>
        <v>0.2794094737102622</v>
      </c>
    </row>
    <row r="141" spans="3:10">
      <c r="C141" s="206" t="str">
        <f t="shared" si="6"/>
        <v>Demand</v>
      </c>
      <c r="D141">
        <f>$L$21</f>
        <v>2028</v>
      </c>
      <c r="E141" t="s">
        <v>3</v>
      </c>
      <c r="F141" t="str">
        <f t="shared" si="5"/>
        <v>IWDLA</v>
      </c>
      <c r="G141" s="26">
        <f>BY_Demands_Drivers!$F$84*$M$21</f>
        <v>0.11116128927125236</v>
      </c>
      <c r="H141" s="26">
        <f>BY_Demands_Drivers!$G$84*$M$21</f>
        <v>0.55580644635626275</v>
      </c>
      <c r="I141" s="26">
        <f>BY_Demands_Drivers!$H$84*$M$21</f>
        <v>0.50022580172063702</v>
      </c>
      <c r="J141" s="26">
        <f>BY_Demands_Drivers!$I$84*$M$21</f>
        <v>0.27790322317813138</v>
      </c>
    </row>
    <row r="142" spans="3:10">
      <c r="C142" s="206" t="str">
        <f t="shared" si="6"/>
        <v>Demand</v>
      </c>
      <c r="D142">
        <f>$L$22</f>
        <v>2029</v>
      </c>
      <c r="E142" t="s">
        <v>3</v>
      </c>
      <c r="F142" t="str">
        <f t="shared" si="5"/>
        <v>IWDLA</v>
      </c>
      <c r="G142" s="26">
        <f>BY_Demands_Drivers!$F$84*$M$22</f>
        <v>0.11055878905840007</v>
      </c>
      <c r="H142" s="26">
        <f>BY_Demands_Drivers!$G$84*$M$22</f>
        <v>0.55279394529200121</v>
      </c>
      <c r="I142" s="26">
        <f>BY_Demands_Drivers!$H$84*$M$22</f>
        <v>0.4975145507628016</v>
      </c>
      <c r="J142" s="26">
        <f>BY_Demands_Drivers!$I$84*$M$22</f>
        <v>0.2763969726460006</v>
      </c>
    </row>
    <row r="143" spans="3:10">
      <c r="C143" s="206" t="str">
        <f t="shared" si="6"/>
        <v>Demand</v>
      </c>
      <c r="D143">
        <f>$L$23</f>
        <v>2030</v>
      </c>
      <c r="E143" t="s">
        <v>3</v>
      </c>
      <c r="F143" t="str">
        <f t="shared" si="5"/>
        <v>IWDLA</v>
      </c>
      <c r="G143" s="26">
        <f>BY_Demands_Drivers!$F$84*$M$23</f>
        <v>0.10995628884554774</v>
      </c>
      <c r="H143" s="26">
        <f>BY_Demands_Drivers!$G$84*$M$23</f>
        <v>0.54978144422773956</v>
      </c>
      <c r="I143" s="26">
        <f>BY_Demands_Drivers!$H$84*$M$23</f>
        <v>0.49480329980496612</v>
      </c>
      <c r="J143" s="26">
        <f>BY_Demands_Drivers!$I$84*$M$23</f>
        <v>0.27489072211386978</v>
      </c>
    </row>
    <row r="144" spans="3:10">
      <c r="C144" s="206" t="str">
        <f t="shared" si="6"/>
        <v>Demand</v>
      </c>
      <c r="D144">
        <f>$L$24</f>
        <v>2031</v>
      </c>
      <c r="E144" t="s">
        <v>3</v>
      </c>
      <c r="F144" t="str">
        <f t="shared" si="5"/>
        <v>IWDLA</v>
      </c>
      <c r="G144" s="26">
        <f>BY_Demands_Drivers!$F$84*$M$24</f>
        <v>0.10875128841984309</v>
      </c>
      <c r="H144" s="26">
        <f>BY_Demands_Drivers!$G$84*$M$24</f>
        <v>0.54375644209921636</v>
      </c>
      <c r="I144" s="26">
        <f>BY_Demands_Drivers!$H$84*$M$24</f>
        <v>0.48938079788929517</v>
      </c>
      <c r="J144" s="26">
        <f>BY_Demands_Drivers!$I$84*$M$24</f>
        <v>0.27187822104960818</v>
      </c>
    </row>
    <row r="145" spans="3:10">
      <c r="C145" s="206" t="str">
        <f t="shared" si="6"/>
        <v>Demand</v>
      </c>
      <c r="D145">
        <f>$L$25</f>
        <v>2032</v>
      </c>
      <c r="E145" t="s">
        <v>3</v>
      </c>
      <c r="F145" t="str">
        <f t="shared" si="5"/>
        <v>IWDLA</v>
      </c>
      <c r="G145" s="26">
        <f>BY_Demands_Drivers!$F$84*$M$25</f>
        <v>0.10754628799413847</v>
      </c>
      <c r="H145" s="26">
        <f>BY_Demands_Drivers!$G$84*$M$25</f>
        <v>0.53773143997069328</v>
      </c>
      <c r="I145" s="26">
        <f>BY_Demands_Drivers!$H$84*$M$25</f>
        <v>0.48395829597362439</v>
      </c>
      <c r="J145" s="26">
        <f>BY_Demands_Drivers!$I$84*$M$25</f>
        <v>0.26886571998534664</v>
      </c>
    </row>
    <row r="146" spans="3:10">
      <c r="C146" s="206" t="str">
        <f t="shared" si="6"/>
        <v>Demand</v>
      </c>
      <c r="D146">
        <f>$L$26</f>
        <v>2033</v>
      </c>
      <c r="E146" t="s">
        <v>3</v>
      </c>
      <c r="F146" t="str">
        <f t="shared" si="5"/>
        <v>IWDLA</v>
      </c>
      <c r="G146" s="26">
        <f>BY_Demands_Drivers!$F$84*$M$26</f>
        <v>0.10634128756843385</v>
      </c>
      <c r="H146" s="26">
        <f>BY_Demands_Drivers!$G$84*$M$26</f>
        <v>0.53170643784217009</v>
      </c>
      <c r="I146" s="26">
        <f>BY_Demands_Drivers!$H$84*$M$26</f>
        <v>0.4785357940579536</v>
      </c>
      <c r="J146" s="26">
        <f>BY_Demands_Drivers!$I$84*$M$26</f>
        <v>0.26585321892108504</v>
      </c>
    </row>
    <row r="147" spans="3:10">
      <c r="C147" s="206" t="str">
        <f t="shared" si="6"/>
        <v>Demand</v>
      </c>
      <c r="D147">
        <f>$L$27</f>
        <v>2034</v>
      </c>
      <c r="E147" t="s">
        <v>3</v>
      </c>
      <c r="F147" t="str">
        <f t="shared" si="5"/>
        <v>IWDLA</v>
      </c>
      <c r="G147" s="26">
        <f>BY_Demands_Drivers!$F$84*$M$27</f>
        <v>0.10513628714272921</v>
      </c>
      <c r="H147" s="26">
        <f>BY_Demands_Drivers!$G$84*$M$27</f>
        <v>0.52568143571364701</v>
      </c>
      <c r="I147" s="26">
        <f>BY_Demands_Drivers!$H$84*$M$27</f>
        <v>0.4731132921422827</v>
      </c>
      <c r="J147" s="26">
        <f>BY_Demands_Drivers!$I$84*$M$27</f>
        <v>0.2628407178568235</v>
      </c>
    </row>
    <row r="148" spans="3:10">
      <c r="C148" s="206" t="str">
        <f t="shared" si="6"/>
        <v>Demand</v>
      </c>
      <c r="D148">
        <f>$L$28</f>
        <v>2035</v>
      </c>
      <c r="E148" t="s">
        <v>3</v>
      </c>
      <c r="F148" t="str">
        <f t="shared" si="5"/>
        <v>IWDLA</v>
      </c>
      <c r="G148" s="26">
        <f>BY_Demands_Drivers!$F$84*$M$28</f>
        <v>0.10393128671702456</v>
      </c>
      <c r="H148" s="26">
        <f>BY_Demands_Drivers!$G$84*$M$28</f>
        <v>0.5196564335851237</v>
      </c>
      <c r="I148" s="26">
        <f>BY_Demands_Drivers!$H$84*$M$28</f>
        <v>0.46769079022661181</v>
      </c>
      <c r="J148" s="26">
        <f>BY_Demands_Drivers!$I$84*$M$28</f>
        <v>0.25982821679256185</v>
      </c>
    </row>
    <row r="149" spans="3:10">
      <c r="C149" s="206" t="str">
        <f t="shared" si="6"/>
        <v>Demand</v>
      </c>
      <c r="D149">
        <f>$L$29</f>
        <v>2036</v>
      </c>
      <c r="E149" t="s">
        <v>3</v>
      </c>
      <c r="F149" t="str">
        <f t="shared" si="5"/>
        <v>IWDLA</v>
      </c>
      <c r="G149" s="26">
        <f>BY_Demands_Drivers!$F$84*$M$29</f>
        <v>0.1030275363977461</v>
      </c>
      <c r="H149" s="26">
        <f>BY_Demands_Drivers!$G$84*$M$29</f>
        <v>0.51513768198873133</v>
      </c>
      <c r="I149" s="26">
        <f>BY_Demands_Drivers!$H$84*$M$29</f>
        <v>0.46362391378985868</v>
      </c>
      <c r="J149" s="26">
        <f>BY_Demands_Drivers!$I$84*$M$29</f>
        <v>0.25756884099436567</v>
      </c>
    </row>
    <row r="150" spans="3:10">
      <c r="C150" s="206" t="str">
        <f t="shared" si="6"/>
        <v>Demand</v>
      </c>
      <c r="D150">
        <f>$L$30</f>
        <v>2037</v>
      </c>
      <c r="E150" t="s">
        <v>3</v>
      </c>
      <c r="F150" t="str">
        <f t="shared" si="5"/>
        <v>IWDLA</v>
      </c>
      <c r="G150" s="26">
        <f>BY_Demands_Drivers!$F$84*$M$30</f>
        <v>0.10212378607846763</v>
      </c>
      <c r="H150" s="26">
        <f>BY_Demands_Drivers!$G$84*$M$30</f>
        <v>0.51061893039233897</v>
      </c>
      <c r="I150" s="26">
        <f>BY_Demands_Drivers!$H$84*$M$30</f>
        <v>0.45955703735310555</v>
      </c>
      <c r="J150" s="26">
        <f>BY_Demands_Drivers!$I$84*$M$30</f>
        <v>0.25530946519616948</v>
      </c>
    </row>
    <row r="151" spans="3:10">
      <c r="C151" s="206" t="str">
        <f t="shared" si="6"/>
        <v>Demand</v>
      </c>
      <c r="D151">
        <f>$L$31</f>
        <v>2038</v>
      </c>
      <c r="E151" t="s">
        <v>3</v>
      </c>
      <c r="F151" t="str">
        <f t="shared" si="5"/>
        <v>IWDLA</v>
      </c>
      <c r="G151" s="26">
        <f>BY_Demands_Drivers!$F$84*$M$31</f>
        <v>0.10122003575918916</v>
      </c>
      <c r="H151" s="26">
        <f>BY_Demands_Drivers!$G$84*$M$31</f>
        <v>0.5061001787959466</v>
      </c>
      <c r="I151" s="26">
        <f>BY_Demands_Drivers!$H$84*$M$31</f>
        <v>0.45549016091635236</v>
      </c>
      <c r="J151" s="26">
        <f>BY_Demands_Drivers!$I$84*$M$31</f>
        <v>0.2530500893979733</v>
      </c>
    </row>
    <row r="152" spans="3:10">
      <c r="C152" s="206" t="str">
        <f t="shared" si="6"/>
        <v>Demand</v>
      </c>
      <c r="D152">
        <f>$L$32</f>
        <v>2039</v>
      </c>
      <c r="E152" t="s">
        <v>3</v>
      </c>
      <c r="F152" t="str">
        <f t="shared" si="5"/>
        <v>IWDLA</v>
      </c>
      <c r="G152" s="26">
        <f>BY_Demands_Drivers!$F$84*$M$32</f>
        <v>0.10031628543991068</v>
      </c>
      <c r="H152" s="26">
        <f>BY_Demands_Drivers!$G$84*$M$32</f>
        <v>0.50158142719955423</v>
      </c>
      <c r="I152" s="26">
        <f>BY_Demands_Drivers!$H$84*$M$32</f>
        <v>0.45142328447959923</v>
      </c>
      <c r="J152" s="26">
        <f>BY_Demands_Drivers!$I$84*$M$32</f>
        <v>0.25079071359977712</v>
      </c>
    </row>
    <row r="153" spans="3:10">
      <c r="C153" s="206" t="str">
        <f t="shared" si="6"/>
        <v>Demand</v>
      </c>
      <c r="D153">
        <f>$L$33</f>
        <v>2040</v>
      </c>
      <c r="E153" t="s">
        <v>3</v>
      </c>
      <c r="F153" t="str">
        <f t="shared" si="5"/>
        <v>IWDLA</v>
      </c>
      <c r="G153" s="26">
        <f>BY_Demands_Drivers!$F$84*$M$33</f>
        <v>9.9412535120632195E-2</v>
      </c>
      <c r="H153" s="26">
        <f>BY_Demands_Drivers!$G$84*$M$33</f>
        <v>0.49706267560316181</v>
      </c>
      <c r="I153" s="26">
        <f>BY_Demands_Drivers!$H$84*$M$33</f>
        <v>0.44735640804284604</v>
      </c>
      <c r="J153" s="26">
        <f>BY_Demands_Drivers!$I$84*$M$33</f>
        <v>0.2485313378015809</v>
      </c>
    </row>
    <row r="154" spans="3:10">
      <c r="C154" s="206" t="str">
        <f t="shared" si="6"/>
        <v>Demand</v>
      </c>
      <c r="D154">
        <f>$L$34</f>
        <v>2041</v>
      </c>
      <c r="E154" t="s">
        <v>3</v>
      </c>
      <c r="F154" t="str">
        <f t="shared" si="5"/>
        <v>IWDLA</v>
      </c>
      <c r="G154" s="26">
        <f>BY_Demands_Drivers!$F$84*$M$34</f>
        <v>9.8810034907779884E-2</v>
      </c>
      <c r="H154" s="26">
        <f>BY_Demands_Drivers!$G$84*$M$34</f>
        <v>0.49405017453890021</v>
      </c>
      <c r="I154" s="26">
        <f>BY_Demands_Drivers!$H$84*$M$34</f>
        <v>0.44464515708501062</v>
      </c>
      <c r="J154" s="26">
        <f>BY_Demands_Drivers!$I$84*$M$34</f>
        <v>0.24702508726945011</v>
      </c>
    </row>
    <row r="155" spans="3:10">
      <c r="C155" s="206" t="str">
        <f t="shared" si="6"/>
        <v>Demand</v>
      </c>
      <c r="D155">
        <f>$L$35</f>
        <v>2042</v>
      </c>
      <c r="E155" t="s">
        <v>3</v>
      </c>
      <c r="F155" t="str">
        <f t="shared" si="5"/>
        <v>IWDLA</v>
      </c>
      <c r="G155" s="26">
        <f>BY_Demands_Drivers!$F$84*$M$35</f>
        <v>9.8207534694927559E-2</v>
      </c>
      <c r="H155" s="26">
        <f>BY_Demands_Drivers!$G$84*$M$35</f>
        <v>0.49103767347463867</v>
      </c>
      <c r="I155" s="26">
        <f>BY_Demands_Drivers!$H$84*$M$35</f>
        <v>0.4419339061271752</v>
      </c>
      <c r="J155" s="26">
        <f>BY_Demands_Drivers!$I$84*$M$35</f>
        <v>0.24551883673731933</v>
      </c>
    </row>
    <row r="156" spans="3:10">
      <c r="C156" s="206" t="str">
        <f t="shared" si="6"/>
        <v>Demand</v>
      </c>
      <c r="D156">
        <f>$L$36</f>
        <v>2043</v>
      </c>
      <c r="E156" t="s">
        <v>3</v>
      </c>
      <c r="F156" t="str">
        <f t="shared" si="5"/>
        <v>IWDLA</v>
      </c>
      <c r="G156" s="26">
        <f>BY_Demands_Drivers!$F$84*$M$36</f>
        <v>9.7605034482075262E-2</v>
      </c>
      <c r="H156" s="26">
        <f>BY_Demands_Drivers!$G$84*$M$36</f>
        <v>0.48802517241037713</v>
      </c>
      <c r="I156" s="26">
        <f>BY_Demands_Drivers!$H$84*$M$36</f>
        <v>0.43922265516933984</v>
      </c>
      <c r="J156" s="26">
        <f>BY_Demands_Drivers!$I$84*$M$36</f>
        <v>0.24401258620518856</v>
      </c>
    </row>
    <row r="157" spans="3:10">
      <c r="C157" s="206" t="str">
        <f t="shared" si="6"/>
        <v>Demand</v>
      </c>
      <c r="D157">
        <f>$L$37</f>
        <v>2044</v>
      </c>
      <c r="E157" t="s">
        <v>3</v>
      </c>
      <c r="F157" t="str">
        <f t="shared" si="5"/>
        <v>IWDLA</v>
      </c>
      <c r="G157" s="26">
        <f>BY_Demands_Drivers!$F$84*$M$37</f>
        <v>9.7002534269222965E-2</v>
      </c>
      <c r="H157" s="26">
        <f>BY_Demands_Drivers!$G$84*$M$37</f>
        <v>0.48501267134611559</v>
      </c>
      <c r="I157" s="26">
        <f>BY_Demands_Drivers!$H$84*$M$37</f>
        <v>0.43651140421150447</v>
      </c>
      <c r="J157" s="26">
        <f>BY_Demands_Drivers!$I$84*$M$37</f>
        <v>0.24250633567305779</v>
      </c>
    </row>
    <row r="158" spans="3:10">
      <c r="C158" s="206" t="str">
        <f t="shared" si="6"/>
        <v>Demand</v>
      </c>
      <c r="D158">
        <f>$L$38</f>
        <v>2045</v>
      </c>
      <c r="E158" t="s">
        <v>3</v>
      </c>
      <c r="F158" t="str">
        <f t="shared" si="5"/>
        <v>IWDLA</v>
      </c>
      <c r="G158" s="26">
        <f>BY_Demands_Drivers!$F$84*$M$38</f>
        <v>9.6400034056370626E-2</v>
      </c>
      <c r="H158" s="26">
        <f>BY_Demands_Drivers!$G$84*$M$38</f>
        <v>0.48200017028185393</v>
      </c>
      <c r="I158" s="26">
        <f>BY_Demands_Drivers!$H$84*$M$38</f>
        <v>0.433800153253669</v>
      </c>
      <c r="J158" s="26">
        <f>BY_Demands_Drivers!$I$84*$M$38</f>
        <v>0.24100008514092697</v>
      </c>
    </row>
    <row r="159" spans="3:10">
      <c r="C159" s="206" t="str">
        <f t="shared" si="6"/>
        <v>Demand</v>
      </c>
      <c r="D159">
        <f>$L$39</f>
        <v>2046</v>
      </c>
      <c r="E159" t="s">
        <v>3</v>
      </c>
      <c r="F159" t="str">
        <f t="shared" si="5"/>
        <v>IWDLA</v>
      </c>
      <c r="G159" s="26">
        <f>BY_Demands_Drivers!$F$84*$M$39</f>
        <v>9.5797533843518315E-2</v>
      </c>
      <c r="H159" s="26">
        <f>BY_Demands_Drivers!$G$84*$M$39</f>
        <v>0.47898766921759234</v>
      </c>
      <c r="I159" s="26">
        <f>BY_Demands_Drivers!$H$84*$M$39</f>
        <v>0.43108890229583352</v>
      </c>
      <c r="J159" s="26">
        <f>BY_Demands_Drivers!$I$84*$M$39</f>
        <v>0.23949383460879617</v>
      </c>
    </row>
    <row r="160" spans="3:10">
      <c r="C160" s="206" t="str">
        <f t="shared" si="6"/>
        <v>Demand</v>
      </c>
      <c r="D160">
        <f>$L$40</f>
        <v>2047</v>
      </c>
      <c r="E160" t="s">
        <v>3</v>
      </c>
      <c r="F160" t="str">
        <f t="shared" si="5"/>
        <v>IWDLA</v>
      </c>
      <c r="G160" s="26">
        <f>BY_Demands_Drivers!$F$84*$M$40</f>
        <v>9.5195033630665976E-2</v>
      </c>
      <c r="H160" s="26">
        <f>BY_Demands_Drivers!$G$84*$M$40</f>
        <v>0.47597516815333069</v>
      </c>
      <c r="I160" s="26">
        <f>BY_Demands_Drivers!$H$84*$M$40</f>
        <v>0.42837765133799804</v>
      </c>
      <c r="J160" s="26">
        <f>BY_Demands_Drivers!$I$84*$M$40</f>
        <v>0.23798758407666534</v>
      </c>
    </row>
    <row r="161" spans="3:10">
      <c r="C161" s="206" t="str">
        <f t="shared" si="6"/>
        <v>Demand</v>
      </c>
      <c r="D161">
        <f>$L$41</f>
        <v>2048</v>
      </c>
      <c r="E161" t="s">
        <v>3</v>
      </c>
      <c r="F161" t="str">
        <f t="shared" si="5"/>
        <v>IWDLA</v>
      </c>
      <c r="G161" s="26">
        <f>BY_Demands_Drivers!$F$84*$M$41</f>
        <v>9.4592533417813679E-2</v>
      </c>
      <c r="H161" s="26">
        <f>BY_Demands_Drivers!$G$84*$M$41</f>
        <v>0.4729626670890692</v>
      </c>
      <c r="I161" s="26">
        <f>BY_Demands_Drivers!$H$84*$M$41</f>
        <v>0.42566640038016268</v>
      </c>
      <c r="J161" s="26">
        <f>BY_Demands_Drivers!$I$84*$M$41</f>
        <v>0.2364813335445346</v>
      </c>
    </row>
    <row r="162" spans="3:10">
      <c r="C162" s="206" t="str">
        <f t="shared" si="6"/>
        <v>Demand</v>
      </c>
      <c r="D162">
        <f>$L$42</f>
        <v>2049</v>
      </c>
      <c r="E162" t="s">
        <v>3</v>
      </c>
      <c r="F162" t="str">
        <f t="shared" si="5"/>
        <v>IWDLA</v>
      </c>
      <c r="G162" s="26">
        <f>BY_Demands_Drivers!$F$84*$M$42</f>
        <v>9.3990033204961368E-2</v>
      </c>
      <c r="H162" s="26">
        <f>BY_Demands_Drivers!$G$84*$M$42</f>
        <v>0.4699501660248076</v>
      </c>
      <c r="I162" s="26">
        <f>BY_Demands_Drivers!$H$84*$M$42</f>
        <v>0.42295514942232726</v>
      </c>
      <c r="J162" s="26">
        <f>BY_Demands_Drivers!$I$84*$M$42</f>
        <v>0.2349750830124038</v>
      </c>
    </row>
    <row r="163" spans="3:10">
      <c r="C163" s="206" t="str">
        <f t="shared" si="6"/>
        <v>Demand</v>
      </c>
      <c r="D163" s="23">
        <f>$L$43</f>
        <v>2050</v>
      </c>
      <c r="E163" s="23" t="s">
        <v>3</v>
      </c>
      <c r="F163" s="23" t="str">
        <f t="shared" si="5"/>
        <v>IWDLA</v>
      </c>
      <c r="G163" s="44">
        <f>BY_Demands_Drivers!$F$84*$M$43</f>
        <v>9.3387532992109043E-2</v>
      </c>
      <c r="H163" s="44">
        <f>BY_Demands_Drivers!$G$84*$M$43</f>
        <v>0.46693766496054601</v>
      </c>
      <c r="I163" s="44">
        <f>BY_Demands_Drivers!$H$84*$M$43</f>
        <v>0.42024389846449178</v>
      </c>
      <c r="J163" s="44">
        <f>BY_Demands_Drivers!$I$84*$M$43</f>
        <v>0.233468832480273</v>
      </c>
    </row>
    <row r="164" spans="3:10">
      <c r="C164" s="206" t="str">
        <f t="shared" si="6"/>
        <v>Demand</v>
      </c>
      <c r="D164">
        <f>$L$4</f>
        <v>2011</v>
      </c>
      <c r="E164" t="s">
        <v>3</v>
      </c>
      <c r="F164" t="str">
        <f>BY_Demands_Drivers!$J$85</f>
        <v>IWDEM</v>
      </c>
      <c r="G164" s="26">
        <f>BY_Demands_Drivers!$F$85*$M$4</f>
        <v>0.42604153940492157</v>
      </c>
      <c r="H164" s="26">
        <f>BY_Demands_Drivers!$G$85*$M$4</f>
        <v>2.1302076970246078</v>
      </c>
      <c r="I164" s="26">
        <f>BY_Demands_Drivers!$H$85*$M$4</f>
        <v>1.9171869273221529</v>
      </c>
      <c r="J164" s="26">
        <f>BY_Demands_Drivers!$I$85*$M$4</f>
        <v>1.0651038485123039</v>
      </c>
    </row>
    <row r="165" spans="3:10">
      <c r="C165" s="206" t="str">
        <f t="shared" si="6"/>
        <v>Demand</v>
      </c>
      <c r="D165">
        <f>$L$5</f>
        <v>2012</v>
      </c>
      <c r="E165" t="s">
        <v>3</v>
      </c>
      <c r="F165" t="str">
        <f>$F$164</f>
        <v>IWDEM</v>
      </c>
      <c r="G165" s="26">
        <f>BY_Demands_Drivers!$F$85*$M$5</f>
        <v>0.42077538650215113</v>
      </c>
      <c r="H165" s="26">
        <f>BY_Demands_Drivers!$G$85*$M$5</f>
        <v>2.1038769325107558</v>
      </c>
      <c r="I165" s="26">
        <f>BY_Demands_Drivers!$H$85*$M$5</f>
        <v>1.8934892392596858</v>
      </c>
      <c r="J165" s="26">
        <f>BY_Demands_Drivers!$I$85*$M$5</f>
        <v>1.0519384662553779</v>
      </c>
    </row>
    <row r="166" spans="3:10">
      <c r="C166" s="206" t="str">
        <f t="shared" si="6"/>
        <v>Demand</v>
      </c>
      <c r="D166">
        <f>$L$6</f>
        <v>2013</v>
      </c>
      <c r="E166" t="s">
        <v>3</v>
      </c>
      <c r="F166" t="str">
        <f t="shared" ref="F166:F203" si="7">$F$164</f>
        <v>IWDEM</v>
      </c>
      <c r="G166" s="26">
        <f>BY_Demands_Drivers!$F$85*$M$6</f>
        <v>0.41550923359938063</v>
      </c>
      <c r="H166" s="26">
        <f>BY_Demands_Drivers!$G$85*$M$6</f>
        <v>2.0775461679969034</v>
      </c>
      <c r="I166" s="26">
        <f>BY_Demands_Drivers!$H$85*$M$6</f>
        <v>1.8697915511972187</v>
      </c>
      <c r="J166" s="26">
        <f>BY_Demands_Drivers!$I$85*$M$6</f>
        <v>1.0387730839984517</v>
      </c>
    </row>
    <row r="167" spans="3:10">
      <c r="C167" s="206" t="str">
        <f t="shared" si="6"/>
        <v>Demand</v>
      </c>
      <c r="D167">
        <f>$L$7</f>
        <v>2014</v>
      </c>
      <c r="E167" t="s">
        <v>3</v>
      </c>
      <c r="F167" t="str">
        <f t="shared" si="7"/>
        <v>IWDEM</v>
      </c>
      <c r="G167" s="26">
        <f>BY_Demands_Drivers!$F$85*$M$7</f>
        <v>0.4102430806966102</v>
      </c>
      <c r="H167" s="26">
        <f>BY_Demands_Drivers!$G$85*$M$7</f>
        <v>2.051215403483051</v>
      </c>
      <c r="I167" s="26">
        <f>BY_Demands_Drivers!$H$85*$M$7</f>
        <v>1.8460938631347517</v>
      </c>
      <c r="J167" s="26">
        <f>BY_Demands_Drivers!$I$85*$M$7</f>
        <v>1.0256077017415255</v>
      </c>
    </row>
    <row r="168" spans="3:10">
      <c r="C168" s="206" t="str">
        <f t="shared" si="6"/>
        <v>Demand</v>
      </c>
      <c r="D168">
        <f>$L$8</f>
        <v>2015</v>
      </c>
      <c r="E168" t="s">
        <v>3</v>
      </c>
      <c r="F168" t="str">
        <f t="shared" si="7"/>
        <v>IWDEM</v>
      </c>
      <c r="G168" s="26">
        <f>BY_Demands_Drivers!$F$85*$M$8</f>
        <v>0.40497692779383976</v>
      </c>
      <c r="H168" s="26">
        <f>BY_Demands_Drivers!$G$85*$M$8</f>
        <v>2.024884638969199</v>
      </c>
      <c r="I168" s="26">
        <f>BY_Demands_Drivers!$H$85*$M$8</f>
        <v>1.8223961750722846</v>
      </c>
      <c r="J168" s="26">
        <f>BY_Demands_Drivers!$I$85*$M$8</f>
        <v>1.0124423194845995</v>
      </c>
    </row>
    <row r="169" spans="3:10">
      <c r="C169" s="206" t="str">
        <f t="shared" si="6"/>
        <v>Demand</v>
      </c>
      <c r="D169">
        <f>$L$9</f>
        <v>2016</v>
      </c>
      <c r="E169" t="s">
        <v>3</v>
      </c>
      <c r="F169" t="str">
        <f t="shared" si="7"/>
        <v>IWDEM</v>
      </c>
      <c r="G169" s="26">
        <f>BY_Demands_Drivers!$F$85*$M$9</f>
        <v>0.39971077489106932</v>
      </c>
      <c r="H169" s="26">
        <f>BY_Demands_Drivers!$G$85*$M$9</f>
        <v>1.9985538744553468</v>
      </c>
      <c r="I169" s="26">
        <f>BY_Demands_Drivers!$H$85*$M$9</f>
        <v>1.7986984870098175</v>
      </c>
      <c r="J169" s="26">
        <f>BY_Demands_Drivers!$I$85*$M$9</f>
        <v>0.99927693722767341</v>
      </c>
    </row>
    <row r="170" spans="3:10">
      <c r="C170" s="206" t="str">
        <f t="shared" si="6"/>
        <v>Demand</v>
      </c>
      <c r="D170">
        <f>$L$10</f>
        <v>2017</v>
      </c>
      <c r="E170" t="s">
        <v>3</v>
      </c>
      <c r="F170" t="str">
        <f t="shared" si="7"/>
        <v>IWDEM</v>
      </c>
      <c r="G170" s="26">
        <f>BY_Demands_Drivers!$F$85*$M$10</f>
        <v>0.40126671077061421</v>
      </c>
      <c r="H170" s="26">
        <f>BY_Demands_Drivers!$G$85*$M$10</f>
        <v>2.0063335538530711</v>
      </c>
      <c r="I170" s="26">
        <f>BY_Demands_Drivers!$H$85*$M$10</f>
        <v>1.8057001984677694</v>
      </c>
      <c r="J170" s="26">
        <f>BY_Demands_Drivers!$I$85*$M$10</f>
        <v>1.0031667769265356</v>
      </c>
    </row>
    <row r="171" spans="3:10">
      <c r="C171" s="206" t="str">
        <f t="shared" si="6"/>
        <v>Demand</v>
      </c>
      <c r="D171">
        <f>$L$11</f>
        <v>2018</v>
      </c>
      <c r="E171" t="s">
        <v>3</v>
      </c>
      <c r="F171" t="str">
        <f t="shared" si="7"/>
        <v>IWDEM</v>
      </c>
      <c r="G171" s="26">
        <f>BY_Demands_Drivers!$F$85*$M$11</f>
        <v>0.40282264665015899</v>
      </c>
      <c r="H171" s="26">
        <f>BY_Demands_Drivers!$G$85*$M$11</f>
        <v>2.0141132332507952</v>
      </c>
      <c r="I171" s="26">
        <f>BY_Demands_Drivers!$H$85*$M$11</f>
        <v>1.8127019099257211</v>
      </c>
      <c r="J171" s="26">
        <f>BY_Demands_Drivers!$I$85*$M$11</f>
        <v>1.0070566166253976</v>
      </c>
    </row>
    <row r="172" spans="3:10">
      <c r="C172" s="206" t="str">
        <f t="shared" si="6"/>
        <v>Demand</v>
      </c>
      <c r="D172">
        <f>$L$12</f>
        <v>2019</v>
      </c>
      <c r="E172" t="s">
        <v>3</v>
      </c>
      <c r="F172" t="str">
        <f t="shared" si="7"/>
        <v>IWDEM</v>
      </c>
      <c r="G172" s="43">
        <f>BY_Demands_Drivers!$F$85*$M$12</f>
        <v>0.40437858252970377</v>
      </c>
      <c r="H172" s="43">
        <f>BY_Demands_Drivers!$G$85*$M$12</f>
        <v>2.0218929126485192</v>
      </c>
      <c r="I172" s="43">
        <f>BY_Demands_Drivers!$H$85*$M$12</f>
        <v>1.8197036213836726</v>
      </c>
      <c r="J172" s="43">
        <f>BY_Demands_Drivers!$I$85*$M$12</f>
        <v>1.0109464563242596</v>
      </c>
    </row>
    <row r="173" spans="3:10">
      <c r="C173" s="206" t="str">
        <f t="shared" si="6"/>
        <v>Demand</v>
      </c>
      <c r="D173">
        <f>$L$13</f>
        <v>2020</v>
      </c>
      <c r="E173" t="s">
        <v>3</v>
      </c>
      <c r="F173" t="str">
        <f t="shared" si="7"/>
        <v>IWDEM</v>
      </c>
      <c r="G173" s="43">
        <f>BY_Demands_Drivers!$F$85*$M$13</f>
        <v>0.4059345184092486</v>
      </c>
      <c r="H173" s="43">
        <f>BY_Demands_Drivers!$G$85*$M$13</f>
        <v>2.0296725920462433</v>
      </c>
      <c r="I173" s="43">
        <f>BY_Demands_Drivers!$H$85*$M$13</f>
        <v>1.8267053328416245</v>
      </c>
      <c r="J173" s="43">
        <f>BY_Demands_Drivers!$I$85*$M$13</f>
        <v>1.0148362960231216</v>
      </c>
    </row>
    <row r="174" spans="3:10">
      <c r="C174" s="206" t="str">
        <f t="shared" si="6"/>
        <v>Demand</v>
      </c>
      <c r="D174">
        <f>$L$14</f>
        <v>2021</v>
      </c>
      <c r="E174" t="s">
        <v>3</v>
      </c>
      <c r="F174" t="str">
        <f t="shared" si="7"/>
        <v>IWDEM</v>
      </c>
      <c r="G174" s="43">
        <f>BY_Demands_Drivers!$F$85*$M$14</f>
        <v>0.40382576766426553</v>
      </c>
      <c r="H174" s="43">
        <f>BY_Demands_Drivers!$G$85*$M$14</f>
        <v>2.0191288383213277</v>
      </c>
      <c r="I174" s="43">
        <f>BY_Demands_Drivers!$H$85*$M$14</f>
        <v>1.8172159544892004</v>
      </c>
      <c r="J174" s="43">
        <f>BY_Demands_Drivers!$I$85*$M$14</f>
        <v>1.0095644191606639</v>
      </c>
    </row>
    <row r="175" spans="3:10">
      <c r="C175" s="206" t="str">
        <f t="shared" si="6"/>
        <v>Demand</v>
      </c>
      <c r="D175">
        <f>$L$15</f>
        <v>2022</v>
      </c>
      <c r="E175" t="s">
        <v>3</v>
      </c>
      <c r="F175" t="str">
        <f t="shared" si="7"/>
        <v>IWDEM</v>
      </c>
      <c r="G175" s="43">
        <f>BY_Demands_Drivers!$F$85*$M$15</f>
        <v>0.40171701691928241</v>
      </c>
      <c r="H175" s="43">
        <f>BY_Demands_Drivers!$G$85*$M$15</f>
        <v>2.0085850845964122</v>
      </c>
      <c r="I175" s="43">
        <f>BY_Demands_Drivers!$H$85*$M$15</f>
        <v>1.8077265761367762</v>
      </c>
      <c r="J175" s="43">
        <f>BY_Demands_Drivers!$I$85*$M$15</f>
        <v>1.0042925422982061</v>
      </c>
    </row>
    <row r="176" spans="3:10">
      <c r="C176" s="206" t="str">
        <f t="shared" si="6"/>
        <v>Demand</v>
      </c>
      <c r="D176">
        <f>$L$16</f>
        <v>2023</v>
      </c>
      <c r="E176" t="s">
        <v>3</v>
      </c>
      <c r="F176" t="str">
        <f t="shared" si="7"/>
        <v>IWDEM</v>
      </c>
      <c r="G176" s="43">
        <f>BY_Demands_Drivers!$F$85*$M$16</f>
        <v>0.39960826617429929</v>
      </c>
      <c r="H176" s="43">
        <f>BY_Demands_Drivers!$G$85*$M$16</f>
        <v>1.9980413308714966</v>
      </c>
      <c r="I176" s="43">
        <f>BY_Demands_Drivers!$H$85*$M$16</f>
        <v>1.7982371977843523</v>
      </c>
      <c r="J176" s="43">
        <f>BY_Demands_Drivers!$I$85*$M$16</f>
        <v>0.9990206654357483</v>
      </c>
    </row>
    <row r="177" spans="3:10">
      <c r="C177" s="206" t="str">
        <f t="shared" si="6"/>
        <v>Demand</v>
      </c>
      <c r="D177">
        <f>$L$17</f>
        <v>2024</v>
      </c>
      <c r="E177" t="s">
        <v>3</v>
      </c>
      <c r="F177" t="str">
        <f t="shared" si="7"/>
        <v>IWDEM</v>
      </c>
      <c r="G177" s="26">
        <f>BY_Demands_Drivers!$F$85*$M$17</f>
        <v>0.39749951542931616</v>
      </c>
      <c r="H177" s="26">
        <f>BY_Demands_Drivers!$G$85*$M$17</f>
        <v>1.987497577146581</v>
      </c>
      <c r="I177" s="26">
        <f>BY_Demands_Drivers!$H$85*$M$17</f>
        <v>1.7887478194319282</v>
      </c>
      <c r="J177" s="26">
        <f>BY_Demands_Drivers!$I$85*$M$17</f>
        <v>0.99374878857329052</v>
      </c>
    </row>
    <row r="178" spans="3:10">
      <c r="C178" s="206" t="str">
        <f t="shared" si="6"/>
        <v>Demand</v>
      </c>
      <c r="D178">
        <f>$L$18</f>
        <v>2025</v>
      </c>
      <c r="E178" t="s">
        <v>3</v>
      </c>
      <c r="F178" t="str">
        <f t="shared" si="7"/>
        <v>IWDEM</v>
      </c>
      <c r="G178" s="26">
        <f>BY_Demands_Drivers!$F$85*$M$18</f>
        <v>0.39539076468433304</v>
      </c>
      <c r="H178" s="26">
        <f>BY_Demands_Drivers!$G$85*$M$18</f>
        <v>1.9769538234216653</v>
      </c>
      <c r="I178" s="26">
        <f>BY_Demands_Drivers!$H$85*$M$18</f>
        <v>1.779258441079504</v>
      </c>
      <c r="J178" s="26">
        <f>BY_Demands_Drivers!$I$85*$M$18</f>
        <v>0.98847691171083263</v>
      </c>
    </row>
    <row r="179" spans="3:10">
      <c r="C179" s="206" t="str">
        <f t="shared" si="6"/>
        <v>Demand</v>
      </c>
      <c r="D179">
        <f>$L$19</f>
        <v>2026</v>
      </c>
      <c r="E179" t="s">
        <v>3</v>
      </c>
      <c r="F179" t="str">
        <f t="shared" si="7"/>
        <v>IWDEM</v>
      </c>
      <c r="G179" s="26">
        <f>BY_Demands_Drivers!$F$85*$M$19</f>
        <v>0.39328201393934997</v>
      </c>
      <c r="H179" s="26">
        <f>BY_Demands_Drivers!$G$85*$M$19</f>
        <v>1.9664100696967499</v>
      </c>
      <c r="I179" s="26">
        <f>BY_Demands_Drivers!$H$85*$M$19</f>
        <v>1.7697690627270801</v>
      </c>
      <c r="J179" s="26">
        <f>BY_Demands_Drivers!$I$85*$M$19</f>
        <v>0.98320503484837496</v>
      </c>
    </row>
    <row r="180" spans="3:10">
      <c r="C180" s="206" t="str">
        <f t="shared" si="6"/>
        <v>Demand</v>
      </c>
      <c r="D180">
        <f>$L$20</f>
        <v>2027</v>
      </c>
      <c r="E180" t="s">
        <v>3</v>
      </c>
      <c r="F180" t="str">
        <f t="shared" si="7"/>
        <v>IWDEM</v>
      </c>
      <c r="G180" s="26">
        <f>BY_Demands_Drivers!$F$85*$M$20</f>
        <v>0.39117326319436685</v>
      </c>
      <c r="H180" s="26">
        <f>BY_Demands_Drivers!$G$85*$M$20</f>
        <v>1.9558663159718344</v>
      </c>
      <c r="I180" s="26">
        <f>BY_Demands_Drivers!$H$85*$M$20</f>
        <v>1.7602796843746562</v>
      </c>
      <c r="J180" s="26">
        <f>BY_Demands_Drivers!$I$85*$M$20</f>
        <v>0.97793315798591718</v>
      </c>
    </row>
    <row r="181" spans="3:10">
      <c r="C181" s="206" t="str">
        <f t="shared" si="6"/>
        <v>Demand</v>
      </c>
      <c r="D181">
        <f>$L$21</f>
        <v>2028</v>
      </c>
      <c r="E181" t="s">
        <v>3</v>
      </c>
      <c r="F181" t="str">
        <f t="shared" si="7"/>
        <v>IWDEM</v>
      </c>
      <c r="G181" s="26">
        <f>BY_Demands_Drivers!$F$85*$M$21</f>
        <v>0.38906451244938373</v>
      </c>
      <c r="H181" s="26">
        <f>BY_Demands_Drivers!$G$85*$M$21</f>
        <v>1.9453225622469188</v>
      </c>
      <c r="I181" s="26">
        <f>BY_Demands_Drivers!$H$85*$M$21</f>
        <v>1.7507903060222321</v>
      </c>
      <c r="J181" s="26">
        <f>BY_Demands_Drivers!$I$85*$M$21</f>
        <v>0.9726612811234594</v>
      </c>
    </row>
    <row r="182" spans="3:10">
      <c r="C182" s="206" t="str">
        <f t="shared" si="6"/>
        <v>Demand</v>
      </c>
      <c r="D182">
        <f>$L$22</f>
        <v>2029</v>
      </c>
      <c r="E182" t="s">
        <v>3</v>
      </c>
      <c r="F182" t="str">
        <f t="shared" si="7"/>
        <v>IWDEM</v>
      </c>
      <c r="G182" s="26">
        <f>BY_Demands_Drivers!$F$85*$M$22</f>
        <v>0.38695576170440066</v>
      </c>
      <c r="H182" s="26">
        <f>BY_Demands_Drivers!$G$85*$M$22</f>
        <v>1.9347788085220035</v>
      </c>
      <c r="I182" s="26">
        <f>BY_Demands_Drivers!$H$85*$M$22</f>
        <v>1.7413009276698084</v>
      </c>
      <c r="J182" s="26">
        <f>BY_Demands_Drivers!$I$85*$M$22</f>
        <v>0.96738940426100173</v>
      </c>
    </row>
    <row r="183" spans="3:10">
      <c r="C183" s="206" t="str">
        <f t="shared" si="6"/>
        <v>Demand</v>
      </c>
      <c r="D183">
        <f>$L$23</f>
        <v>2030</v>
      </c>
      <c r="E183" t="s">
        <v>3</v>
      </c>
      <c r="F183" t="str">
        <f t="shared" si="7"/>
        <v>IWDEM</v>
      </c>
      <c r="G183" s="26">
        <f>BY_Demands_Drivers!$F$85*$M$23</f>
        <v>0.38484701095941753</v>
      </c>
      <c r="H183" s="26">
        <f>BY_Demands_Drivers!$G$85*$M$23</f>
        <v>1.9242350547970877</v>
      </c>
      <c r="I183" s="26">
        <f>BY_Demands_Drivers!$H$85*$M$23</f>
        <v>1.731811549317384</v>
      </c>
      <c r="J183" s="26">
        <f>BY_Demands_Drivers!$I$85*$M$23</f>
        <v>0.96211752739854384</v>
      </c>
    </row>
    <row r="184" spans="3:10">
      <c r="C184" s="206" t="str">
        <f t="shared" si="6"/>
        <v>Demand</v>
      </c>
      <c r="D184">
        <f>$L$24</f>
        <v>2031</v>
      </c>
      <c r="E184" t="s">
        <v>3</v>
      </c>
      <c r="F184" t="str">
        <f t="shared" si="7"/>
        <v>IWDEM</v>
      </c>
      <c r="G184" s="26">
        <f>BY_Demands_Drivers!$F$85*$M$24</f>
        <v>0.38062950946945123</v>
      </c>
      <c r="H184" s="26">
        <f>BY_Demands_Drivers!$G$85*$M$24</f>
        <v>1.9031475473472563</v>
      </c>
      <c r="I184" s="26">
        <f>BY_Demands_Drivers!$H$85*$M$24</f>
        <v>1.7128327926125357</v>
      </c>
      <c r="J184" s="26">
        <f>BY_Demands_Drivers!$I$85*$M$24</f>
        <v>0.95157377367362816</v>
      </c>
    </row>
    <row r="185" spans="3:10">
      <c r="C185" s="206" t="str">
        <f t="shared" si="6"/>
        <v>Demand</v>
      </c>
      <c r="D185">
        <f>$L$25</f>
        <v>2032</v>
      </c>
      <c r="E185" t="s">
        <v>3</v>
      </c>
      <c r="F185" t="str">
        <f t="shared" si="7"/>
        <v>IWDEM</v>
      </c>
      <c r="G185" s="26">
        <f>BY_Demands_Drivers!$F$85*$M$25</f>
        <v>0.37641200797948504</v>
      </c>
      <c r="H185" s="26">
        <f>BY_Demands_Drivers!$G$85*$M$25</f>
        <v>1.8820600398974254</v>
      </c>
      <c r="I185" s="26">
        <f>BY_Demands_Drivers!$H$85*$M$25</f>
        <v>1.6938540359076879</v>
      </c>
      <c r="J185" s="26">
        <f>BY_Demands_Drivers!$I$85*$M$25</f>
        <v>0.94103001994871271</v>
      </c>
    </row>
    <row r="186" spans="3:10">
      <c r="C186" s="206" t="str">
        <f t="shared" si="6"/>
        <v>Demand</v>
      </c>
      <c r="D186">
        <f>$L$26</f>
        <v>2033</v>
      </c>
      <c r="E186" t="s">
        <v>3</v>
      </c>
      <c r="F186" t="str">
        <f t="shared" si="7"/>
        <v>IWDEM</v>
      </c>
      <c r="G186" s="26">
        <f>BY_Demands_Drivers!$F$85*$M$26</f>
        <v>0.37219450648951891</v>
      </c>
      <c r="H186" s="26">
        <f>BY_Demands_Drivers!$G$85*$M$26</f>
        <v>1.8609725324475945</v>
      </c>
      <c r="I186" s="26">
        <f>BY_Demands_Drivers!$H$85*$M$26</f>
        <v>1.6748752792028401</v>
      </c>
      <c r="J186" s="26">
        <f>BY_Demands_Drivers!$I$85*$M$26</f>
        <v>0.93048626622379726</v>
      </c>
    </row>
    <row r="187" spans="3:10">
      <c r="C187" s="206" t="str">
        <f t="shared" si="6"/>
        <v>Demand</v>
      </c>
      <c r="D187">
        <f>$L$27</f>
        <v>2034</v>
      </c>
      <c r="E187" t="s">
        <v>3</v>
      </c>
      <c r="F187" t="str">
        <f t="shared" si="7"/>
        <v>IWDEM</v>
      </c>
      <c r="G187" s="26">
        <f>BY_Demands_Drivers!$F$85*$M$27</f>
        <v>0.36797700499955266</v>
      </c>
      <c r="H187" s="26">
        <f>BY_Demands_Drivers!$G$85*$M$27</f>
        <v>1.8398850249977634</v>
      </c>
      <c r="I187" s="26">
        <f>BY_Demands_Drivers!$H$85*$M$27</f>
        <v>1.655896522497992</v>
      </c>
      <c r="J187" s="26">
        <f>BY_Demands_Drivers!$I$85*$M$27</f>
        <v>0.9199425124988817</v>
      </c>
    </row>
    <row r="188" spans="3:10">
      <c r="C188" s="206" t="str">
        <f t="shared" si="6"/>
        <v>Demand</v>
      </c>
      <c r="D188">
        <f>$L$28</f>
        <v>2035</v>
      </c>
      <c r="E188" t="s">
        <v>3</v>
      </c>
      <c r="F188" t="str">
        <f t="shared" si="7"/>
        <v>IWDEM</v>
      </c>
      <c r="G188" s="26">
        <f>BY_Demands_Drivers!$F$85*$M$28</f>
        <v>0.36375950350958641</v>
      </c>
      <c r="H188" s="26">
        <f>BY_Demands_Drivers!$G$85*$M$28</f>
        <v>1.8187975175479321</v>
      </c>
      <c r="I188" s="26">
        <f>BY_Demands_Drivers!$H$85*$M$28</f>
        <v>1.6369177657931437</v>
      </c>
      <c r="J188" s="26">
        <f>BY_Demands_Drivers!$I$85*$M$28</f>
        <v>0.90939875877396603</v>
      </c>
    </row>
    <row r="189" spans="3:10">
      <c r="C189" s="206" t="str">
        <f t="shared" si="6"/>
        <v>Demand</v>
      </c>
      <c r="D189">
        <f>$L$29</f>
        <v>2036</v>
      </c>
      <c r="E189" t="s">
        <v>3</v>
      </c>
      <c r="F189" t="str">
        <f t="shared" si="7"/>
        <v>IWDEM</v>
      </c>
      <c r="G189" s="26">
        <f>BY_Demands_Drivers!$F$85*$M$29</f>
        <v>0.36059637739211176</v>
      </c>
      <c r="H189" s="26">
        <f>BY_Demands_Drivers!$G$85*$M$29</f>
        <v>1.8029818869605589</v>
      </c>
      <c r="I189" s="26">
        <f>BY_Demands_Drivers!$H$85*$M$29</f>
        <v>1.6226836982645079</v>
      </c>
      <c r="J189" s="26">
        <f>BY_Demands_Drivers!$I$85*$M$29</f>
        <v>0.90149094348027947</v>
      </c>
    </row>
    <row r="190" spans="3:10">
      <c r="C190" s="206" t="str">
        <f t="shared" si="6"/>
        <v>Demand</v>
      </c>
      <c r="D190">
        <f>$L$30</f>
        <v>2037</v>
      </c>
      <c r="E190" t="s">
        <v>3</v>
      </c>
      <c r="F190" t="str">
        <f t="shared" si="7"/>
        <v>IWDEM</v>
      </c>
      <c r="G190" s="26">
        <f>BY_Demands_Drivers!$F$85*$M$30</f>
        <v>0.3574332512746371</v>
      </c>
      <c r="H190" s="26">
        <f>BY_Demands_Drivers!$G$85*$M$30</f>
        <v>1.7871662563731856</v>
      </c>
      <c r="I190" s="26">
        <f>BY_Demands_Drivers!$H$85*$M$30</f>
        <v>1.608449630735872</v>
      </c>
      <c r="J190" s="26">
        <f>BY_Demands_Drivers!$I$85*$M$30</f>
        <v>0.8935831281865928</v>
      </c>
    </row>
    <row r="191" spans="3:10">
      <c r="C191" s="206" t="str">
        <f t="shared" si="6"/>
        <v>Demand</v>
      </c>
      <c r="D191">
        <f>$L$31</f>
        <v>2038</v>
      </c>
      <c r="E191" t="s">
        <v>3</v>
      </c>
      <c r="F191" t="str">
        <f t="shared" si="7"/>
        <v>IWDEM</v>
      </c>
      <c r="G191" s="26">
        <f>BY_Demands_Drivers!$F$85*$M$31</f>
        <v>0.35427012515716244</v>
      </c>
      <c r="H191" s="26">
        <f>BY_Demands_Drivers!$G$85*$M$31</f>
        <v>1.7713506257858123</v>
      </c>
      <c r="I191" s="26">
        <f>BY_Demands_Drivers!$H$85*$M$31</f>
        <v>1.5942155632072359</v>
      </c>
      <c r="J191" s="26">
        <f>BY_Demands_Drivers!$I$85*$M$31</f>
        <v>0.88567531289290613</v>
      </c>
    </row>
    <row r="192" spans="3:10">
      <c r="C192" s="206" t="str">
        <f t="shared" si="6"/>
        <v>Demand</v>
      </c>
      <c r="D192">
        <f>$L$32</f>
        <v>2039</v>
      </c>
      <c r="E192" t="s">
        <v>3</v>
      </c>
      <c r="F192" t="str">
        <f t="shared" si="7"/>
        <v>IWDEM</v>
      </c>
      <c r="G192" s="26">
        <f>BY_Demands_Drivers!$F$85*$M$32</f>
        <v>0.35110699903968778</v>
      </c>
      <c r="H192" s="26">
        <f>BY_Demands_Drivers!$G$85*$M$32</f>
        <v>1.7555349951984389</v>
      </c>
      <c r="I192" s="26">
        <f>BY_Demands_Drivers!$H$85*$M$32</f>
        <v>1.5799814956785998</v>
      </c>
      <c r="J192" s="26">
        <f>BY_Demands_Drivers!$I$85*$M$32</f>
        <v>0.87776749759921946</v>
      </c>
    </row>
    <row r="193" spans="3:10">
      <c r="C193" s="206" t="str">
        <f t="shared" si="6"/>
        <v>Demand</v>
      </c>
      <c r="D193">
        <f>$L$33</f>
        <v>2040</v>
      </c>
      <c r="E193" t="s">
        <v>3</v>
      </c>
      <c r="F193" t="str">
        <f t="shared" si="7"/>
        <v>IWDEM</v>
      </c>
      <c r="G193" s="26">
        <f>BY_Demands_Drivers!$F$85*$M$33</f>
        <v>0.34794387292221307</v>
      </c>
      <c r="H193" s="26">
        <f>BY_Demands_Drivers!$G$85*$M$33</f>
        <v>1.7397193646110656</v>
      </c>
      <c r="I193" s="26">
        <f>BY_Demands_Drivers!$H$85*$M$33</f>
        <v>1.5657474281499637</v>
      </c>
      <c r="J193" s="26">
        <f>BY_Demands_Drivers!$I$85*$M$33</f>
        <v>0.86985968230553279</v>
      </c>
    </row>
    <row r="194" spans="3:10">
      <c r="C194" s="206" t="str">
        <f t="shared" si="6"/>
        <v>Demand</v>
      </c>
      <c r="D194">
        <f>$L$34</f>
        <v>2041</v>
      </c>
      <c r="E194" t="s">
        <v>3</v>
      </c>
      <c r="F194" t="str">
        <f t="shared" si="7"/>
        <v>IWDEM</v>
      </c>
      <c r="G194" s="26">
        <f>BY_Demands_Drivers!$F$85*$M$34</f>
        <v>0.34583512217723</v>
      </c>
      <c r="H194" s="26">
        <f>BY_Demands_Drivers!$G$85*$M$34</f>
        <v>1.72917561088615</v>
      </c>
      <c r="I194" s="26">
        <f>BY_Demands_Drivers!$H$85*$M$34</f>
        <v>1.5562580497975398</v>
      </c>
      <c r="J194" s="26">
        <f>BY_Demands_Drivers!$I$85*$M$34</f>
        <v>0.86458780544307501</v>
      </c>
    </row>
    <row r="195" spans="3:10">
      <c r="C195" s="206" t="str">
        <f t="shared" si="6"/>
        <v>Demand</v>
      </c>
      <c r="D195">
        <f>$L$35</f>
        <v>2042</v>
      </c>
      <c r="E195" t="s">
        <v>3</v>
      </c>
      <c r="F195" t="str">
        <f t="shared" si="7"/>
        <v>IWDEM</v>
      </c>
      <c r="G195" s="26">
        <f>BY_Demands_Drivers!$F$85*$M$35</f>
        <v>0.34372637143224688</v>
      </c>
      <c r="H195" s="26">
        <f>BY_Demands_Drivers!$G$85*$M$35</f>
        <v>1.7186318571612345</v>
      </c>
      <c r="I195" s="26">
        <f>BY_Demands_Drivers!$H$85*$M$35</f>
        <v>1.5467686714451157</v>
      </c>
      <c r="J195" s="26">
        <f>BY_Demands_Drivers!$I$85*$M$35</f>
        <v>0.85931592858061723</v>
      </c>
    </row>
    <row r="196" spans="3:10">
      <c r="C196" s="206" t="str">
        <f t="shared" si="6"/>
        <v>Demand</v>
      </c>
      <c r="D196">
        <f>$L$36</f>
        <v>2043</v>
      </c>
      <c r="E196" t="s">
        <v>3</v>
      </c>
      <c r="F196" t="str">
        <f t="shared" si="7"/>
        <v>IWDEM</v>
      </c>
      <c r="G196" s="26">
        <f>BY_Demands_Drivers!$F$85*$M$36</f>
        <v>0.34161762068726381</v>
      </c>
      <c r="H196" s="26">
        <f>BY_Demands_Drivers!$G$85*$M$36</f>
        <v>1.7080881034363191</v>
      </c>
      <c r="I196" s="26">
        <f>BY_Demands_Drivers!$H$85*$M$36</f>
        <v>1.5372792930926917</v>
      </c>
      <c r="J196" s="26">
        <f>BY_Demands_Drivers!$I$85*$M$36</f>
        <v>0.85404405171815956</v>
      </c>
    </row>
    <row r="197" spans="3:10">
      <c r="C197" s="206" t="str">
        <f t="shared" ref="C197:C260" si="8">IF(SUM(G197:J197)&gt;0,"Demand","\I:")</f>
        <v>Demand</v>
      </c>
      <c r="D197">
        <f>$L$37</f>
        <v>2044</v>
      </c>
      <c r="E197" t="s">
        <v>3</v>
      </c>
      <c r="F197" t="str">
        <f t="shared" si="7"/>
        <v>IWDEM</v>
      </c>
      <c r="G197" s="26">
        <f>BY_Demands_Drivers!$F$85*$M$37</f>
        <v>0.33950886994228074</v>
      </c>
      <c r="H197" s="26">
        <f>BY_Demands_Drivers!$G$85*$M$37</f>
        <v>1.6975443497114038</v>
      </c>
      <c r="I197" s="26">
        <f>BY_Demands_Drivers!$H$85*$M$37</f>
        <v>1.527789914740268</v>
      </c>
      <c r="J197" s="26">
        <f>BY_Demands_Drivers!$I$85*$M$37</f>
        <v>0.84877217485570189</v>
      </c>
    </row>
    <row r="198" spans="3:10">
      <c r="C198" s="206" t="str">
        <f t="shared" si="8"/>
        <v>Demand</v>
      </c>
      <c r="D198">
        <f>$L$38</f>
        <v>2045</v>
      </c>
      <c r="E198" t="s">
        <v>3</v>
      </c>
      <c r="F198" t="str">
        <f t="shared" si="7"/>
        <v>IWDEM</v>
      </c>
      <c r="G198" s="26">
        <f>BY_Demands_Drivers!$F$85*$M$38</f>
        <v>0.33740011919729757</v>
      </c>
      <c r="H198" s="26">
        <f>BY_Demands_Drivers!$G$85*$M$38</f>
        <v>1.687000595986488</v>
      </c>
      <c r="I198" s="26">
        <f>BY_Demands_Drivers!$H$85*$M$38</f>
        <v>1.5183005363878437</v>
      </c>
      <c r="J198" s="26">
        <f>BY_Demands_Drivers!$I$85*$M$38</f>
        <v>0.843500297993244</v>
      </c>
    </row>
    <row r="199" spans="3:10">
      <c r="C199" s="206" t="str">
        <f t="shared" si="8"/>
        <v>Demand</v>
      </c>
      <c r="D199">
        <f>$L$39</f>
        <v>2046</v>
      </c>
      <c r="E199" t="s">
        <v>3</v>
      </c>
      <c r="F199" t="str">
        <f t="shared" si="7"/>
        <v>IWDEM</v>
      </c>
      <c r="G199" s="26">
        <f>BY_Demands_Drivers!$F$85*$M$39</f>
        <v>0.33529136845231444</v>
      </c>
      <c r="H199" s="26">
        <f>BY_Demands_Drivers!$G$85*$M$39</f>
        <v>1.6764568422615724</v>
      </c>
      <c r="I199" s="26">
        <f>BY_Demands_Drivers!$H$85*$M$39</f>
        <v>1.5088111580354198</v>
      </c>
      <c r="J199" s="26">
        <f>BY_Demands_Drivers!$I$85*$M$39</f>
        <v>0.83822842113078622</v>
      </c>
    </row>
    <row r="200" spans="3:10">
      <c r="C200" s="206" t="str">
        <f t="shared" si="8"/>
        <v>Demand</v>
      </c>
      <c r="D200">
        <f>$L$40</f>
        <v>2047</v>
      </c>
      <c r="E200" t="s">
        <v>3</v>
      </c>
      <c r="F200" t="str">
        <f t="shared" si="7"/>
        <v>IWDEM</v>
      </c>
      <c r="G200" s="26">
        <f>BY_Demands_Drivers!$F$85*$M$40</f>
        <v>0.33318261770733132</v>
      </c>
      <c r="H200" s="26">
        <f>BY_Demands_Drivers!$G$85*$M$40</f>
        <v>1.6659130885366566</v>
      </c>
      <c r="I200" s="26">
        <f>BY_Demands_Drivers!$H$85*$M$40</f>
        <v>1.4993217796829954</v>
      </c>
      <c r="J200" s="26">
        <f>BY_Demands_Drivers!$I$85*$M$40</f>
        <v>0.83295654426832832</v>
      </c>
    </row>
    <row r="201" spans="3:10">
      <c r="C201" s="206" t="str">
        <f t="shared" si="8"/>
        <v>Demand</v>
      </c>
      <c r="D201">
        <f>$L$41</f>
        <v>2048</v>
      </c>
      <c r="E201" t="s">
        <v>3</v>
      </c>
      <c r="F201" t="str">
        <f t="shared" si="7"/>
        <v>IWDEM</v>
      </c>
      <c r="G201" s="26">
        <f>BY_Demands_Drivers!$F$85*$M$41</f>
        <v>0.33107386696234825</v>
      </c>
      <c r="H201" s="26">
        <f>BY_Demands_Drivers!$G$85*$M$41</f>
        <v>1.6553693348117413</v>
      </c>
      <c r="I201" s="26">
        <f>BY_Demands_Drivers!$H$85*$M$41</f>
        <v>1.4898324013305717</v>
      </c>
      <c r="J201" s="26">
        <f>BY_Demands_Drivers!$I$85*$M$41</f>
        <v>0.82768466740587066</v>
      </c>
    </row>
    <row r="202" spans="3:10">
      <c r="C202" s="206" t="str">
        <f t="shared" si="8"/>
        <v>Demand</v>
      </c>
      <c r="D202">
        <f>$L$42</f>
        <v>2049</v>
      </c>
      <c r="E202" t="s">
        <v>3</v>
      </c>
      <c r="F202" t="str">
        <f t="shared" si="7"/>
        <v>IWDEM</v>
      </c>
      <c r="G202" s="26">
        <f>BY_Demands_Drivers!$F$85*$M$42</f>
        <v>0.32896511621736513</v>
      </c>
      <c r="H202" s="26">
        <f>BY_Demands_Drivers!$G$85*$M$42</f>
        <v>1.6448255810868257</v>
      </c>
      <c r="I202" s="26">
        <f>BY_Demands_Drivers!$H$85*$M$42</f>
        <v>1.4803430229781476</v>
      </c>
      <c r="J202" s="26">
        <f>BY_Demands_Drivers!$I$85*$M$42</f>
        <v>0.82241279054341287</v>
      </c>
    </row>
    <row r="203" spans="3:10">
      <c r="C203" s="206" t="str">
        <f t="shared" si="8"/>
        <v>Demand</v>
      </c>
      <c r="D203" s="23">
        <f>$L$43</f>
        <v>2050</v>
      </c>
      <c r="E203" s="23" t="s">
        <v>3</v>
      </c>
      <c r="F203" s="23" t="str">
        <f t="shared" si="7"/>
        <v>IWDEM</v>
      </c>
      <c r="G203" s="44">
        <f>BY_Demands_Drivers!$F$85*$M$43</f>
        <v>0.326856365472382</v>
      </c>
      <c r="H203" s="44">
        <f>BY_Demands_Drivers!$G$85*$M$43</f>
        <v>1.6342818273619102</v>
      </c>
      <c r="I203" s="44">
        <f>BY_Demands_Drivers!$H$85*$M$43</f>
        <v>1.4708536446257237</v>
      </c>
      <c r="J203" s="44">
        <f>BY_Demands_Drivers!$I$85*$M$43</f>
        <v>0.81714091368095509</v>
      </c>
    </row>
    <row r="204" spans="3:10">
      <c r="C204" s="206" t="str">
        <f t="shared" si="8"/>
        <v>Demand</v>
      </c>
      <c r="D204">
        <f>$L$4</f>
        <v>2011</v>
      </c>
      <c r="E204" t="s">
        <v>3</v>
      </c>
      <c r="F204" t="str">
        <f>BY_Demands_Drivers!$J$86</f>
        <v>IWDTF</v>
      </c>
      <c r="G204" s="26">
        <f>BY_Demands_Drivers!$F$86*$M$4</f>
        <v>9.8019187771062784E-3</v>
      </c>
      <c r="H204" s="26">
        <f>BY_Demands_Drivers!$G$86*$M$4</f>
        <v>4.9009593885531395E-2</v>
      </c>
      <c r="I204" s="26">
        <f>BY_Demands_Drivers!$H$86*$M$4</f>
        <v>4.4108634496978306E-2</v>
      </c>
      <c r="J204" s="26">
        <f>BY_Demands_Drivers!$I$86*$M$4</f>
        <v>2.4504796942765698E-2</v>
      </c>
    </row>
    <row r="205" spans="3:10">
      <c r="C205" s="206" t="str">
        <f t="shared" si="8"/>
        <v>Demand</v>
      </c>
      <c r="D205">
        <f>$L$5</f>
        <v>2012</v>
      </c>
      <c r="E205" t="s">
        <v>3</v>
      </c>
      <c r="F205" t="str">
        <f>$F$204</f>
        <v>IWDTF</v>
      </c>
      <c r="G205" s="26">
        <f>BY_Demands_Drivers!$F$86*$M$5</f>
        <v>9.6807606311356369E-3</v>
      </c>
      <c r="H205" s="26">
        <f>BY_Demands_Drivers!$G$86*$M$5</f>
        <v>4.8403803155678188E-2</v>
      </c>
      <c r="I205" s="26">
        <f>BY_Demands_Drivers!$H$86*$M$5</f>
        <v>4.3563422840110423E-2</v>
      </c>
      <c r="J205" s="26">
        <f>BY_Demands_Drivers!$I$86*$M$5</f>
        <v>2.4201901577839094E-2</v>
      </c>
    </row>
    <row r="206" spans="3:10">
      <c r="C206" s="206" t="str">
        <f t="shared" si="8"/>
        <v>Demand</v>
      </c>
      <c r="D206">
        <f>$L$6</f>
        <v>2013</v>
      </c>
      <c r="E206" t="s">
        <v>3</v>
      </c>
      <c r="F206" t="str">
        <f t="shared" ref="F206:F243" si="9">$F$204</f>
        <v>IWDTF</v>
      </c>
      <c r="G206" s="26">
        <f>BY_Demands_Drivers!$F$86*$M$6</f>
        <v>9.5596024851649936E-3</v>
      </c>
      <c r="H206" s="26">
        <f>BY_Demands_Drivers!$G$86*$M$6</f>
        <v>4.7798012425824973E-2</v>
      </c>
      <c r="I206" s="26">
        <f>BY_Demands_Drivers!$H$86*$M$6</f>
        <v>4.3018211183242533E-2</v>
      </c>
      <c r="J206" s="26">
        <f>BY_Demands_Drivers!$I$86*$M$6</f>
        <v>2.3899006212912487E-2</v>
      </c>
    </row>
    <row r="207" spans="3:10">
      <c r="C207" s="206" t="str">
        <f t="shared" si="8"/>
        <v>Demand</v>
      </c>
      <c r="D207">
        <f>$L$7</f>
        <v>2014</v>
      </c>
      <c r="E207" t="s">
        <v>3</v>
      </c>
      <c r="F207" t="str">
        <f t="shared" si="9"/>
        <v>IWDTF</v>
      </c>
      <c r="G207" s="26">
        <f>BY_Demands_Drivers!$F$86*$M$7</f>
        <v>9.4384443391943521E-3</v>
      </c>
      <c r="H207" s="26">
        <f>BY_Demands_Drivers!$G$86*$M$7</f>
        <v>4.7192221695971766E-2</v>
      </c>
      <c r="I207" s="26">
        <f>BY_Demands_Drivers!$H$86*$M$7</f>
        <v>4.2472999526374643E-2</v>
      </c>
      <c r="J207" s="26">
        <f>BY_Demands_Drivers!$I$86*$M$7</f>
        <v>2.3596110847985883E-2</v>
      </c>
    </row>
    <row r="208" spans="3:10">
      <c r="C208" s="206" t="str">
        <f t="shared" si="8"/>
        <v>Demand</v>
      </c>
      <c r="D208">
        <f>$L$8</f>
        <v>2015</v>
      </c>
      <c r="E208" t="s">
        <v>3</v>
      </c>
      <c r="F208" t="str">
        <f t="shared" si="9"/>
        <v>IWDTF</v>
      </c>
      <c r="G208" s="26">
        <f>BY_Demands_Drivers!$F$86*$M$8</f>
        <v>9.3172861932237106E-3</v>
      </c>
      <c r="H208" s="26">
        <f>BY_Demands_Drivers!$G$86*$M$8</f>
        <v>4.6586430966118558E-2</v>
      </c>
      <c r="I208" s="26">
        <f>BY_Demands_Drivers!$H$86*$M$8</f>
        <v>4.1927787869506752E-2</v>
      </c>
      <c r="J208" s="26">
        <f>BY_Demands_Drivers!$I$86*$M$8</f>
        <v>2.3293215483059279E-2</v>
      </c>
    </row>
    <row r="209" spans="3:10">
      <c r="C209" s="206" t="str">
        <f t="shared" si="8"/>
        <v>Demand</v>
      </c>
      <c r="D209">
        <f>$L$9</f>
        <v>2016</v>
      </c>
      <c r="E209" t="s">
        <v>3</v>
      </c>
      <c r="F209" t="str">
        <f t="shared" si="9"/>
        <v>IWDTF</v>
      </c>
      <c r="G209" s="26">
        <f>BY_Demands_Drivers!$F$86*$M$9</f>
        <v>9.1961280472530691E-3</v>
      </c>
      <c r="H209" s="26">
        <f>BY_Demands_Drivers!$G$86*$M$9</f>
        <v>4.5980640236265351E-2</v>
      </c>
      <c r="I209" s="26">
        <f>BY_Demands_Drivers!$H$86*$M$9</f>
        <v>4.1382576212638869E-2</v>
      </c>
      <c r="J209" s="26">
        <f>BY_Demands_Drivers!$I$86*$M$9</f>
        <v>2.2990320118132675E-2</v>
      </c>
    </row>
    <row r="210" spans="3:10">
      <c r="C210" s="206" t="str">
        <f t="shared" si="8"/>
        <v>Demand</v>
      </c>
      <c r="D210">
        <f>$L$10</f>
        <v>2017</v>
      </c>
      <c r="E210" t="s">
        <v>3</v>
      </c>
      <c r="F210" t="str">
        <f t="shared" si="9"/>
        <v>IWDTF</v>
      </c>
      <c r="G210" s="26">
        <f>BY_Demands_Drivers!$F$86*$M$10</f>
        <v>9.2319253949365524E-3</v>
      </c>
      <c r="H210" s="26">
        <f>BY_Demands_Drivers!$G$86*$M$10</f>
        <v>4.6159626974682767E-2</v>
      </c>
      <c r="I210" s="26">
        <f>BY_Demands_Drivers!$H$86*$M$10</f>
        <v>4.1543664277214544E-2</v>
      </c>
      <c r="J210" s="26">
        <f>BY_Demands_Drivers!$I$86*$M$10</f>
        <v>2.3079813487341384E-2</v>
      </c>
    </row>
    <row r="211" spans="3:10">
      <c r="C211" s="206" t="str">
        <f t="shared" si="8"/>
        <v>Demand</v>
      </c>
      <c r="D211">
        <f>$L$11</f>
        <v>2018</v>
      </c>
      <c r="E211" t="s">
        <v>3</v>
      </c>
      <c r="F211" t="str">
        <f t="shared" si="9"/>
        <v>IWDTF</v>
      </c>
      <c r="G211" s="26">
        <f>BY_Demands_Drivers!$F$86*$M$11</f>
        <v>9.267722742620034E-3</v>
      </c>
      <c r="H211" s="26">
        <f>BY_Demands_Drivers!$G$86*$M$11</f>
        <v>4.633861371310017E-2</v>
      </c>
      <c r="I211" s="26">
        <f>BY_Demands_Drivers!$H$86*$M$11</f>
        <v>4.1704752341790205E-2</v>
      </c>
      <c r="J211" s="26">
        <f>BY_Demands_Drivers!$I$86*$M$11</f>
        <v>2.3169306856550085E-2</v>
      </c>
    </row>
    <row r="212" spans="3:10">
      <c r="C212" s="206" t="str">
        <f t="shared" si="8"/>
        <v>Demand</v>
      </c>
      <c r="D212">
        <f>$L$12</f>
        <v>2019</v>
      </c>
      <c r="E212" t="s">
        <v>3</v>
      </c>
      <c r="F212" t="str">
        <f t="shared" si="9"/>
        <v>IWDTF</v>
      </c>
      <c r="G212" s="43">
        <f>BY_Demands_Drivers!$F$86*$M$12</f>
        <v>9.3035200903035156E-3</v>
      </c>
      <c r="H212" s="43">
        <f>BY_Demands_Drivers!$G$86*$M$12</f>
        <v>4.6517600451517579E-2</v>
      </c>
      <c r="I212" s="43">
        <f>BY_Demands_Drivers!$H$86*$M$12</f>
        <v>4.1865840406365873E-2</v>
      </c>
      <c r="J212" s="43">
        <f>BY_Demands_Drivers!$I$86*$M$12</f>
        <v>2.325880022575879E-2</v>
      </c>
    </row>
    <row r="213" spans="3:10">
      <c r="C213" s="206" t="str">
        <f t="shared" si="8"/>
        <v>Demand</v>
      </c>
      <c r="D213">
        <f>$L$13</f>
        <v>2020</v>
      </c>
      <c r="E213" t="s">
        <v>3</v>
      </c>
      <c r="F213" t="str">
        <f t="shared" si="9"/>
        <v>IWDTF</v>
      </c>
      <c r="G213" s="43">
        <f>BY_Demands_Drivers!$F$86*$M$13</f>
        <v>9.3393174379869971E-3</v>
      </c>
      <c r="H213" s="43">
        <f>BY_Demands_Drivers!$G$86*$M$13</f>
        <v>4.6696587189934989E-2</v>
      </c>
      <c r="I213" s="43">
        <f>BY_Demands_Drivers!$H$86*$M$13</f>
        <v>4.2026928470941541E-2</v>
      </c>
      <c r="J213" s="43">
        <f>BY_Demands_Drivers!$I$86*$M$13</f>
        <v>2.3348293594967495E-2</v>
      </c>
    </row>
    <row r="214" spans="3:10">
      <c r="C214" s="206" t="str">
        <f t="shared" si="8"/>
        <v>Demand</v>
      </c>
      <c r="D214">
        <f>$L$14</f>
        <v>2021</v>
      </c>
      <c r="E214" t="s">
        <v>3</v>
      </c>
      <c r="F214" t="str">
        <f t="shared" si="9"/>
        <v>IWDTF</v>
      </c>
      <c r="G214" s="43">
        <f>BY_Demands_Drivers!$F$86*$M$14</f>
        <v>9.290801503244208E-3</v>
      </c>
      <c r="H214" s="43">
        <f>BY_Demands_Drivers!$G$86*$M$14</f>
        <v>4.6454007516221037E-2</v>
      </c>
      <c r="I214" s="43">
        <f>BY_Demands_Drivers!$H$86*$M$14</f>
        <v>4.1808606764598986E-2</v>
      </c>
      <c r="J214" s="43">
        <f>BY_Demands_Drivers!$I$86*$M$14</f>
        <v>2.3227003758110518E-2</v>
      </c>
    </row>
    <row r="215" spans="3:10">
      <c r="C215" s="206" t="str">
        <f t="shared" si="8"/>
        <v>Demand</v>
      </c>
      <c r="D215">
        <f>$L$15</f>
        <v>2022</v>
      </c>
      <c r="E215" t="s">
        <v>3</v>
      </c>
      <c r="F215" t="str">
        <f t="shared" si="9"/>
        <v>IWDTF</v>
      </c>
      <c r="G215" s="43">
        <f>BY_Demands_Drivers!$F$86*$M$15</f>
        <v>9.2422855685014172E-3</v>
      </c>
      <c r="H215" s="43">
        <f>BY_Demands_Drivers!$G$86*$M$15</f>
        <v>4.6211427842507091E-2</v>
      </c>
      <c r="I215" s="43">
        <f>BY_Demands_Drivers!$H$86*$M$15</f>
        <v>4.1590285058256432E-2</v>
      </c>
      <c r="J215" s="43">
        <f>BY_Demands_Drivers!$I$86*$M$15</f>
        <v>2.3105713921253546E-2</v>
      </c>
    </row>
    <row r="216" spans="3:10">
      <c r="C216" s="206" t="str">
        <f t="shared" si="8"/>
        <v>Demand</v>
      </c>
      <c r="D216">
        <f>$L$16</f>
        <v>2023</v>
      </c>
      <c r="E216" t="s">
        <v>3</v>
      </c>
      <c r="F216" t="str">
        <f t="shared" si="9"/>
        <v>IWDTF</v>
      </c>
      <c r="G216" s="43">
        <f>BY_Demands_Drivers!$F$86*$M$16</f>
        <v>9.1937696337586281E-3</v>
      </c>
      <c r="H216" s="43">
        <f>BY_Demands_Drivers!$G$86*$M$16</f>
        <v>4.5968848168793146E-2</v>
      </c>
      <c r="I216" s="43">
        <f>BY_Demands_Drivers!$H$86*$M$16</f>
        <v>4.1371963351913878E-2</v>
      </c>
      <c r="J216" s="43">
        <f>BY_Demands_Drivers!$I$86*$M$16</f>
        <v>2.2984424084396573E-2</v>
      </c>
    </row>
    <row r="217" spans="3:10">
      <c r="C217" s="206" t="str">
        <f t="shared" si="8"/>
        <v>Demand</v>
      </c>
      <c r="D217">
        <f>$L$17</f>
        <v>2024</v>
      </c>
      <c r="E217" t="s">
        <v>3</v>
      </c>
      <c r="F217" t="str">
        <f t="shared" si="9"/>
        <v>IWDTF</v>
      </c>
      <c r="G217" s="26">
        <f>BY_Demands_Drivers!$F$86*$M$17</f>
        <v>9.145253699015839E-3</v>
      </c>
      <c r="H217" s="26">
        <f>BY_Demands_Drivers!$G$86*$M$17</f>
        <v>4.5726268495079193E-2</v>
      </c>
      <c r="I217" s="26">
        <f>BY_Demands_Drivers!$H$86*$M$17</f>
        <v>4.1153641645571323E-2</v>
      </c>
      <c r="J217" s="26">
        <f>BY_Demands_Drivers!$I$86*$M$17</f>
        <v>2.2863134247539597E-2</v>
      </c>
    </row>
    <row r="218" spans="3:10">
      <c r="C218" s="206" t="str">
        <f t="shared" si="8"/>
        <v>Demand</v>
      </c>
      <c r="D218">
        <f>$L$18</f>
        <v>2025</v>
      </c>
      <c r="E218" t="s">
        <v>3</v>
      </c>
      <c r="F218" t="str">
        <f t="shared" si="9"/>
        <v>IWDTF</v>
      </c>
      <c r="G218" s="26">
        <f>BY_Demands_Drivers!$F$86*$M$18</f>
        <v>9.0967377642730482E-3</v>
      </c>
      <c r="H218" s="26">
        <f>BY_Demands_Drivers!$G$86*$M$18</f>
        <v>4.5483688821365241E-2</v>
      </c>
      <c r="I218" s="26">
        <f>BY_Demands_Drivers!$H$86*$M$18</f>
        <v>4.0935319939228769E-2</v>
      </c>
      <c r="J218" s="26">
        <f>BY_Demands_Drivers!$I$86*$M$18</f>
        <v>2.274184441068262E-2</v>
      </c>
    </row>
    <row r="219" spans="3:10">
      <c r="C219" s="206" t="str">
        <f t="shared" si="8"/>
        <v>Demand</v>
      </c>
      <c r="D219">
        <f>$L$19</f>
        <v>2026</v>
      </c>
      <c r="E219" t="s">
        <v>3</v>
      </c>
      <c r="F219" t="str">
        <f t="shared" si="9"/>
        <v>IWDTF</v>
      </c>
      <c r="G219" s="26">
        <f>BY_Demands_Drivers!$F$86*$M$19</f>
        <v>9.0482218295302591E-3</v>
      </c>
      <c r="H219" s="26">
        <f>BY_Demands_Drivers!$G$86*$M$19</f>
        <v>4.5241109147651302E-2</v>
      </c>
      <c r="I219" s="26">
        <f>BY_Demands_Drivers!$H$86*$M$19</f>
        <v>4.0716998232886221E-2</v>
      </c>
      <c r="J219" s="26">
        <f>BY_Demands_Drivers!$I$86*$M$19</f>
        <v>2.2620554573825651E-2</v>
      </c>
    </row>
    <row r="220" spans="3:10">
      <c r="C220" s="206" t="str">
        <f t="shared" si="8"/>
        <v>Demand</v>
      </c>
      <c r="D220">
        <f>$L$20</f>
        <v>2027</v>
      </c>
      <c r="E220" t="s">
        <v>3</v>
      </c>
      <c r="F220" t="str">
        <f t="shared" si="9"/>
        <v>IWDTF</v>
      </c>
      <c r="G220" s="26">
        <f>BY_Demands_Drivers!$F$86*$M$20</f>
        <v>8.99970589478747E-3</v>
      </c>
      <c r="H220" s="26">
        <f>BY_Demands_Drivers!$G$86*$M$20</f>
        <v>4.499852947393735E-2</v>
      </c>
      <c r="I220" s="26">
        <f>BY_Demands_Drivers!$H$86*$M$20</f>
        <v>4.0498676526543667E-2</v>
      </c>
      <c r="J220" s="26">
        <f>BY_Demands_Drivers!$I$86*$M$20</f>
        <v>2.2499264736968675E-2</v>
      </c>
    </row>
    <row r="221" spans="3:10">
      <c r="C221" s="206" t="str">
        <f t="shared" si="8"/>
        <v>Demand</v>
      </c>
      <c r="D221">
        <f>$L$21</f>
        <v>2028</v>
      </c>
      <c r="E221" t="s">
        <v>3</v>
      </c>
      <c r="F221" t="str">
        <f t="shared" si="9"/>
        <v>IWDTF</v>
      </c>
      <c r="G221" s="26">
        <f>BY_Demands_Drivers!$F$86*$M$21</f>
        <v>8.9511899600446792E-3</v>
      </c>
      <c r="H221" s="26">
        <f>BY_Demands_Drivers!$G$86*$M$21</f>
        <v>4.4755949800223405E-2</v>
      </c>
      <c r="I221" s="26">
        <f>BY_Demands_Drivers!$H$86*$M$21</f>
        <v>4.0280354820201113E-2</v>
      </c>
      <c r="J221" s="26">
        <f>BY_Demands_Drivers!$I$86*$M$21</f>
        <v>2.2377974900111702E-2</v>
      </c>
    </row>
    <row r="222" spans="3:10">
      <c r="C222" s="206" t="str">
        <f t="shared" si="8"/>
        <v>Demand</v>
      </c>
      <c r="D222">
        <f>$L$22</f>
        <v>2029</v>
      </c>
      <c r="E222" t="s">
        <v>3</v>
      </c>
      <c r="F222" t="str">
        <f t="shared" si="9"/>
        <v>IWDTF</v>
      </c>
      <c r="G222" s="26">
        <f>BY_Demands_Drivers!$F$86*$M$22</f>
        <v>8.9026740253018918E-3</v>
      </c>
      <c r="H222" s="26">
        <f>BY_Demands_Drivers!$G$86*$M$22</f>
        <v>4.4513370126509459E-2</v>
      </c>
      <c r="I222" s="26">
        <f>BY_Demands_Drivers!$H$86*$M$22</f>
        <v>4.0062033113858565E-2</v>
      </c>
      <c r="J222" s="26">
        <f>BY_Demands_Drivers!$I$86*$M$22</f>
        <v>2.225668506325473E-2</v>
      </c>
    </row>
    <row r="223" spans="3:10">
      <c r="C223" s="206" t="str">
        <f t="shared" si="8"/>
        <v>Demand</v>
      </c>
      <c r="D223">
        <f>$L$23</f>
        <v>2030</v>
      </c>
      <c r="E223" t="s">
        <v>3</v>
      </c>
      <c r="F223" t="str">
        <f t="shared" si="9"/>
        <v>IWDTF</v>
      </c>
      <c r="G223" s="26">
        <f>BY_Demands_Drivers!$F$86*$M$23</f>
        <v>8.854158090559101E-3</v>
      </c>
      <c r="H223" s="26">
        <f>BY_Demands_Drivers!$G$86*$M$23</f>
        <v>4.4270790452795507E-2</v>
      </c>
      <c r="I223" s="26">
        <f>BY_Demands_Drivers!$H$86*$M$23</f>
        <v>3.9843711407516004E-2</v>
      </c>
      <c r="J223" s="26">
        <f>BY_Demands_Drivers!$I$86*$M$23</f>
        <v>2.2135395226397753E-2</v>
      </c>
    </row>
    <row r="224" spans="3:10">
      <c r="C224" s="206" t="str">
        <f t="shared" si="8"/>
        <v>Demand</v>
      </c>
      <c r="D224">
        <f>$L$24</f>
        <v>2031</v>
      </c>
      <c r="E224" t="s">
        <v>3</v>
      </c>
      <c r="F224" t="str">
        <f t="shared" si="9"/>
        <v>IWDTF</v>
      </c>
      <c r="G224" s="26">
        <f>BY_Demands_Drivers!$F$86*$M$24</f>
        <v>8.7571262210735211E-3</v>
      </c>
      <c r="H224" s="26">
        <f>BY_Demands_Drivers!$G$86*$M$24</f>
        <v>4.3785631105367602E-2</v>
      </c>
      <c r="I224" s="26">
        <f>BY_Demands_Drivers!$H$86*$M$24</f>
        <v>3.9407067994830895E-2</v>
      </c>
      <c r="J224" s="26">
        <f>BY_Demands_Drivers!$I$86*$M$24</f>
        <v>2.1892815552683801E-2</v>
      </c>
    </row>
    <row r="225" spans="3:10">
      <c r="C225" s="206" t="str">
        <f t="shared" si="8"/>
        <v>Demand</v>
      </c>
      <c r="D225">
        <f>$L$25</f>
        <v>2032</v>
      </c>
      <c r="E225" t="s">
        <v>3</v>
      </c>
      <c r="F225" t="str">
        <f t="shared" si="9"/>
        <v>IWDTF</v>
      </c>
      <c r="G225" s="26">
        <f>BY_Demands_Drivers!$F$86*$M$25</f>
        <v>8.6600943515879429E-3</v>
      </c>
      <c r="H225" s="26">
        <f>BY_Demands_Drivers!$G$86*$M$25</f>
        <v>4.3300471757939711E-2</v>
      </c>
      <c r="I225" s="26">
        <f>BY_Demands_Drivers!$H$86*$M$25</f>
        <v>3.8970424582145786E-2</v>
      </c>
      <c r="J225" s="26">
        <f>BY_Demands_Drivers!$I$86*$M$25</f>
        <v>2.1650235878969856E-2</v>
      </c>
    </row>
    <row r="226" spans="3:10">
      <c r="C226" s="206" t="str">
        <f t="shared" si="8"/>
        <v>Demand</v>
      </c>
      <c r="D226">
        <f>$L$26</f>
        <v>2033</v>
      </c>
      <c r="E226" t="s">
        <v>3</v>
      </c>
      <c r="F226" t="str">
        <f t="shared" si="9"/>
        <v>IWDTF</v>
      </c>
      <c r="G226" s="26">
        <f>BY_Demands_Drivers!$F$86*$M$26</f>
        <v>8.5630624821023647E-3</v>
      </c>
      <c r="H226" s="26">
        <f>BY_Demands_Drivers!$G$86*$M$26</f>
        <v>4.281531241051182E-2</v>
      </c>
      <c r="I226" s="26">
        <f>BY_Demands_Drivers!$H$86*$M$26</f>
        <v>3.8533781169460685E-2</v>
      </c>
      <c r="J226" s="26">
        <f>BY_Demands_Drivers!$I$86*$M$26</f>
        <v>2.140765620525591E-2</v>
      </c>
    </row>
    <row r="227" spans="3:10">
      <c r="C227" s="206" t="str">
        <f t="shared" si="8"/>
        <v>Demand</v>
      </c>
      <c r="D227">
        <f>$L$27</f>
        <v>2034</v>
      </c>
      <c r="E227" t="s">
        <v>3</v>
      </c>
      <c r="F227" t="str">
        <f t="shared" si="9"/>
        <v>IWDTF</v>
      </c>
      <c r="G227" s="26">
        <f>BY_Demands_Drivers!$F$86*$M$27</f>
        <v>8.4660306126167848E-3</v>
      </c>
      <c r="H227" s="26">
        <f>BY_Demands_Drivers!$G$86*$M$27</f>
        <v>4.2330153063083929E-2</v>
      </c>
      <c r="I227" s="26">
        <f>BY_Demands_Drivers!$H$86*$M$27</f>
        <v>3.8097137756775583E-2</v>
      </c>
      <c r="J227" s="26">
        <f>BY_Demands_Drivers!$I$86*$M$27</f>
        <v>2.1165076531541965E-2</v>
      </c>
    </row>
    <row r="228" spans="3:10">
      <c r="C228" s="206" t="str">
        <f t="shared" si="8"/>
        <v>Demand</v>
      </c>
      <c r="D228">
        <f>$L$28</f>
        <v>2035</v>
      </c>
      <c r="E228" t="s">
        <v>3</v>
      </c>
      <c r="F228" t="str">
        <f t="shared" si="9"/>
        <v>IWDTF</v>
      </c>
      <c r="G228" s="26">
        <f>BY_Demands_Drivers!$F$86*$M$28</f>
        <v>8.3689987431312049E-3</v>
      </c>
      <c r="H228" s="26">
        <f>BY_Demands_Drivers!$G$86*$M$28</f>
        <v>4.1844993715656024E-2</v>
      </c>
      <c r="I228" s="26">
        <f>BY_Demands_Drivers!$H$86*$M$28</f>
        <v>3.7660494344090467E-2</v>
      </c>
      <c r="J228" s="26">
        <f>BY_Demands_Drivers!$I$86*$M$28</f>
        <v>2.0922496857828012E-2</v>
      </c>
    </row>
    <row r="229" spans="3:10">
      <c r="C229" s="206" t="str">
        <f t="shared" si="8"/>
        <v>Demand</v>
      </c>
      <c r="D229">
        <f>$L$29</f>
        <v>2036</v>
      </c>
      <c r="E229" t="s">
        <v>3</v>
      </c>
      <c r="F229" t="str">
        <f t="shared" si="9"/>
        <v>IWDTF</v>
      </c>
      <c r="G229" s="26">
        <f>BY_Demands_Drivers!$F$86*$M$29</f>
        <v>8.2962248410170213E-3</v>
      </c>
      <c r="H229" s="26">
        <f>BY_Demands_Drivers!$G$86*$M$29</f>
        <v>4.1481124205085103E-2</v>
      </c>
      <c r="I229" s="26">
        <f>BY_Demands_Drivers!$H$86*$M$29</f>
        <v>3.7333011784576639E-2</v>
      </c>
      <c r="J229" s="26">
        <f>BY_Demands_Drivers!$I$86*$M$29</f>
        <v>2.0740562102542551E-2</v>
      </c>
    </row>
    <row r="230" spans="3:10">
      <c r="C230" s="206" t="str">
        <f t="shared" si="8"/>
        <v>Demand</v>
      </c>
      <c r="D230">
        <f>$L$30</f>
        <v>2037</v>
      </c>
      <c r="E230" t="s">
        <v>3</v>
      </c>
      <c r="F230" t="str">
        <f t="shared" si="9"/>
        <v>IWDTF</v>
      </c>
      <c r="G230" s="26">
        <f>BY_Demands_Drivers!$F$86*$M$30</f>
        <v>8.2234509389028359E-3</v>
      </c>
      <c r="H230" s="26">
        <f>BY_Demands_Drivers!$G$86*$M$30</f>
        <v>4.1117254694514188E-2</v>
      </c>
      <c r="I230" s="26">
        <f>BY_Demands_Drivers!$H$86*$M$30</f>
        <v>3.7005529225062811E-2</v>
      </c>
      <c r="J230" s="26">
        <f>BY_Demands_Drivers!$I$86*$M$30</f>
        <v>2.0558627347257094E-2</v>
      </c>
    </row>
    <row r="231" spans="3:10">
      <c r="C231" s="206" t="str">
        <f t="shared" si="8"/>
        <v>Demand</v>
      </c>
      <c r="D231">
        <f>$L$31</f>
        <v>2038</v>
      </c>
      <c r="E231" t="s">
        <v>3</v>
      </c>
      <c r="F231" t="str">
        <f t="shared" si="9"/>
        <v>IWDTF</v>
      </c>
      <c r="G231" s="26">
        <f>BY_Demands_Drivers!$F$86*$M$31</f>
        <v>8.1506770367886523E-3</v>
      </c>
      <c r="H231" s="26">
        <f>BY_Demands_Drivers!$G$86*$M$31</f>
        <v>4.075338518394326E-2</v>
      </c>
      <c r="I231" s="26">
        <f>BY_Demands_Drivers!$H$86*$M$31</f>
        <v>3.6678046665548983E-2</v>
      </c>
      <c r="J231" s="26">
        <f>BY_Demands_Drivers!$I$86*$M$31</f>
        <v>2.037669259197163E-2</v>
      </c>
    </row>
    <row r="232" spans="3:10">
      <c r="C232" s="206" t="str">
        <f t="shared" si="8"/>
        <v>Demand</v>
      </c>
      <c r="D232">
        <f>$L$32</f>
        <v>2039</v>
      </c>
      <c r="E232" t="s">
        <v>3</v>
      </c>
      <c r="F232" t="str">
        <f t="shared" si="9"/>
        <v>IWDTF</v>
      </c>
      <c r="G232" s="26">
        <f>BY_Demands_Drivers!$F$86*$M$32</f>
        <v>8.0779031346744686E-3</v>
      </c>
      <c r="H232" s="26">
        <f>BY_Demands_Drivers!$G$86*$M$32</f>
        <v>4.0389515673372345E-2</v>
      </c>
      <c r="I232" s="26">
        <f>BY_Demands_Drivers!$H$86*$M$32</f>
        <v>3.6350564106035155E-2</v>
      </c>
      <c r="J232" s="26">
        <f>BY_Demands_Drivers!$I$86*$M$32</f>
        <v>2.0194757836686172E-2</v>
      </c>
    </row>
    <row r="233" spans="3:10">
      <c r="C233" s="206" t="str">
        <f t="shared" si="8"/>
        <v>Demand</v>
      </c>
      <c r="D233">
        <f>$L$33</f>
        <v>2040</v>
      </c>
      <c r="E233" t="s">
        <v>3</v>
      </c>
      <c r="F233" t="str">
        <f t="shared" si="9"/>
        <v>IWDTF</v>
      </c>
      <c r="G233" s="26">
        <f>BY_Demands_Drivers!$F$86*$M$33</f>
        <v>8.0051292325602832E-3</v>
      </c>
      <c r="H233" s="26">
        <f>BY_Demands_Drivers!$G$86*$M$33</f>
        <v>4.0025646162801416E-2</v>
      </c>
      <c r="I233" s="26">
        <f>BY_Demands_Drivers!$H$86*$M$33</f>
        <v>3.602308154652132E-2</v>
      </c>
      <c r="J233" s="26">
        <f>BY_Demands_Drivers!$I$86*$M$33</f>
        <v>2.0012823081400708E-2</v>
      </c>
    </row>
    <row r="234" spans="3:10">
      <c r="C234" s="206" t="str">
        <f t="shared" si="8"/>
        <v>Demand</v>
      </c>
      <c r="D234">
        <f>$L$34</f>
        <v>2041</v>
      </c>
      <c r="E234" t="s">
        <v>3</v>
      </c>
      <c r="F234" t="str">
        <f t="shared" si="9"/>
        <v>IWDTF</v>
      </c>
      <c r="G234" s="26">
        <f>BY_Demands_Drivers!$F$86*$M$34</f>
        <v>7.9566132978174924E-3</v>
      </c>
      <c r="H234" s="26">
        <f>BY_Demands_Drivers!$G$86*$M$34</f>
        <v>3.9783066489087471E-2</v>
      </c>
      <c r="I234" s="26">
        <f>BY_Demands_Drivers!$H$86*$M$34</f>
        <v>3.5804759840178765E-2</v>
      </c>
      <c r="J234" s="26">
        <f>BY_Demands_Drivers!$I$86*$M$34</f>
        <v>1.9891533244543735E-2</v>
      </c>
    </row>
    <row r="235" spans="3:10">
      <c r="C235" s="206" t="str">
        <f t="shared" si="8"/>
        <v>Demand</v>
      </c>
      <c r="D235">
        <f>$L$35</f>
        <v>2042</v>
      </c>
      <c r="E235" t="s">
        <v>3</v>
      </c>
      <c r="F235" t="str">
        <f t="shared" si="9"/>
        <v>IWDTF</v>
      </c>
      <c r="G235" s="26">
        <f>BY_Demands_Drivers!$F$86*$M$35</f>
        <v>7.9080973630747033E-3</v>
      </c>
      <c r="H235" s="26">
        <f>BY_Demands_Drivers!$G$86*$M$35</f>
        <v>3.9540486815373518E-2</v>
      </c>
      <c r="I235" s="26">
        <f>BY_Demands_Drivers!$H$86*$M$35</f>
        <v>3.5586438133836211E-2</v>
      </c>
      <c r="J235" s="26">
        <f>BY_Demands_Drivers!$I$86*$M$35</f>
        <v>1.9770243407686759E-2</v>
      </c>
    </row>
    <row r="236" spans="3:10">
      <c r="C236" s="206" t="str">
        <f t="shared" si="8"/>
        <v>Demand</v>
      </c>
      <c r="D236">
        <f>$L$36</f>
        <v>2043</v>
      </c>
      <c r="E236" t="s">
        <v>3</v>
      </c>
      <c r="F236" t="str">
        <f t="shared" si="9"/>
        <v>IWDTF</v>
      </c>
      <c r="G236" s="26">
        <f>BY_Demands_Drivers!$F$86*$M$36</f>
        <v>7.8595814283319142E-3</v>
      </c>
      <c r="H236" s="26">
        <f>BY_Demands_Drivers!$G$86*$M$36</f>
        <v>3.929790714165958E-2</v>
      </c>
      <c r="I236" s="26">
        <f>BY_Demands_Drivers!$H$86*$M$36</f>
        <v>3.5368116427493664E-2</v>
      </c>
      <c r="J236" s="26">
        <f>BY_Demands_Drivers!$I$86*$M$36</f>
        <v>1.964895357082979E-2</v>
      </c>
    </row>
    <row r="237" spans="3:10">
      <c r="C237" s="206" t="str">
        <f t="shared" si="8"/>
        <v>Demand</v>
      </c>
      <c r="D237">
        <f>$L$37</f>
        <v>2044</v>
      </c>
      <c r="E237" t="s">
        <v>3</v>
      </c>
      <c r="F237" t="str">
        <f t="shared" si="9"/>
        <v>IWDTF</v>
      </c>
      <c r="G237" s="26">
        <f>BY_Demands_Drivers!$F$86*$M$37</f>
        <v>7.8110654935891269E-3</v>
      </c>
      <c r="H237" s="26">
        <f>BY_Demands_Drivers!$G$86*$M$37</f>
        <v>3.9055327467945634E-2</v>
      </c>
      <c r="I237" s="26">
        <f>BY_Demands_Drivers!$H$86*$M$37</f>
        <v>3.5149794721151116E-2</v>
      </c>
      <c r="J237" s="26">
        <f>BY_Demands_Drivers!$I$86*$M$37</f>
        <v>1.9527663733972817E-2</v>
      </c>
    </row>
    <row r="238" spans="3:10">
      <c r="C238" s="206" t="str">
        <f t="shared" si="8"/>
        <v>Demand</v>
      </c>
      <c r="D238">
        <f>$L$38</f>
        <v>2045</v>
      </c>
      <c r="E238" t="s">
        <v>3</v>
      </c>
      <c r="F238" t="str">
        <f t="shared" si="9"/>
        <v>IWDTF</v>
      </c>
      <c r="G238" s="26">
        <f>BY_Demands_Drivers!$F$86*$M$38</f>
        <v>7.7625495588463361E-3</v>
      </c>
      <c r="H238" s="26">
        <f>BY_Demands_Drivers!$G$86*$M$38</f>
        <v>3.8812747794231682E-2</v>
      </c>
      <c r="I238" s="26">
        <f>BY_Demands_Drivers!$H$86*$M$38</f>
        <v>3.4931473014808555E-2</v>
      </c>
      <c r="J238" s="26">
        <f>BY_Demands_Drivers!$I$86*$M$38</f>
        <v>1.9406373897115841E-2</v>
      </c>
    </row>
    <row r="239" spans="3:10">
      <c r="C239" s="206" t="str">
        <f t="shared" si="8"/>
        <v>Demand</v>
      </c>
      <c r="D239">
        <f>$L$39</f>
        <v>2046</v>
      </c>
      <c r="E239" t="s">
        <v>3</v>
      </c>
      <c r="F239" t="str">
        <f t="shared" si="9"/>
        <v>IWDTF</v>
      </c>
      <c r="G239" s="26">
        <f>BY_Demands_Drivers!$F$86*$M$39</f>
        <v>7.7140336241035461E-3</v>
      </c>
      <c r="H239" s="26">
        <f>BY_Demands_Drivers!$G$86*$M$39</f>
        <v>3.8570168120517737E-2</v>
      </c>
      <c r="I239" s="26">
        <f>BY_Demands_Drivers!$H$86*$M$39</f>
        <v>3.4713151308466E-2</v>
      </c>
      <c r="J239" s="26">
        <f>BY_Demands_Drivers!$I$86*$M$39</f>
        <v>1.9285084060258868E-2</v>
      </c>
    </row>
    <row r="240" spans="3:10">
      <c r="C240" s="206" t="str">
        <f t="shared" si="8"/>
        <v>Demand</v>
      </c>
      <c r="D240">
        <f>$L$40</f>
        <v>2047</v>
      </c>
      <c r="E240" t="s">
        <v>3</v>
      </c>
      <c r="F240" t="str">
        <f t="shared" si="9"/>
        <v>IWDTF</v>
      </c>
      <c r="G240" s="26">
        <f>BY_Demands_Drivers!$F$86*$M$40</f>
        <v>7.6655176893607553E-3</v>
      </c>
      <c r="H240" s="26">
        <f>BY_Demands_Drivers!$G$86*$M$40</f>
        <v>3.8327588446803777E-2</v>
      </c>
      <c r="I240" s="26">
        <f>BY_Demands_Drivers!$H$86*$M$40</f>
        <v>3.4494829602123446E-2</v>
      </c>
      <c r="J240" s="26">
        <f>BY_Demands_Drivers!$I$86*$M$40</f>
        <v>1.9163794223401889E-2</v>
      </c>
    </row>
    <row r="241" spans="3:10">
      <c r="C241" s="206" t="str">
        <f t="shared" si="8"/>
        <v>Demand</v>
      </c>
      <c r="D241">
        <f>$L$41</f>
        <v>2048</v>
      </c>
      <c r="E241" t="s">
        <v>3</v>
      </c>
      <c r="F241" t="str">
        <f t="shared" si="9"/>
        <v>IWDTF</v>
      </c>
      <c r="G241" s="26">
        <f>BY_Demands_Drivers!$F$86*$M$41</f>
        <v>7.6170017546179671E-3</v>
      </c>
      <c r="H241" s="26">
        <f>BY_Demands_Drivers!$G$86*$M$41</f>
        <v>3.8085008773089839E-2</v>
      </c>
      <c r="I241" s="26">
        <f>BY_Demands_Drivers!$H$86*$M$41</f>
        <v>3.4276507895780892E-2</v>
      </c>
      <c r="J241" s="26">
        <f>BY_Demands_Drivers!$I$86*$M$41</f>
        <v>1.9042504386544919E-2</v>
      </c>
    </row>
    <row r="242" spans="3:10">
      <c r="C242" s="206" t="str">
        <f t="shared" si="8"/>
        <v>Demand</v>
      </c>
      <c r="D242">
        <f>$L$42</f>
        <v>2049</v>
      </c>
      <c r="E242" t="s">
        <v>3</v>
      </c>
      <c r="F242" t="str">
        <f t="shared" si="9"/>
        <v>IWDTF</v>
      </c>
      <c r="G242" s="26">
        <f>BY_Demands_Drivers!$F$86*$M$42</f>
        <v>7.5684858198751771E-3</v>
      </c>
      <c r="H242" s="26">
        <f>BY_Demands_Drivers!$G$86*$M$42</f>
        <v>3.7842429099375886E-2</v>
      </c>
      <c r="I242" s="26">
        <f>BY_Demands_Drivers!$H$86*$M$42</f>
        <v>3.4058186189438344E-2</v>
      </c>
      <c r="J242" s="26">
        <f>BY_Demands_Drivers!$I$86*$M$42</f>
        <v>1.8921214549687943E-2</v>
      </c>
    </row>
    <row r="243" spans="3:10">
      <c r="C243" s="206" t="str">
        <f t="shared" si="8"/>
        <v>Demand</v>
      </c>
      <c r="D243" s="23">
        <f>$L$43</f>
        <v>2050</v>
      </c>
      <c r="E243" s="23" t="s">
        <v>3</v>
      </c>
      <c r="F243" s="23" t="str">
        <f t="shared" si="9"/>
        <v>IWDTF</v>
      </c>
      <c r="G243" s="44">
        <f>BY_Demands_Drivers!$F$86*$M$43</f>
        <v>7.519969885132388E-3</v>
      </c>
      <c r="H243" s="44">
        <f>BY_Demands_Drivers!$G$86*$M$43</f>
        <v>3.7599849425661941E-2</v>
      </c>
      <c r="I243" s="44">
        <f>BY_Demands_Drivers!$H$86*$M$43</f>
        <v>3.383986448309579E-2</v>
      </c>
      <c r="J243" s="44">
        <f>BY_Demands_Drivers!$I$86*$M$43</f>
        <v>1.879992471283097E-2</v>
      </c>
    </row>
    <row r="244" spans="3:10">
      <c r="C244" s="206" t="str">
        <f t="shared" si="8"/>
        <v>\I:</v>
      </c>
      <c r="D244">
        <f>$L$4</f>
        <v>2011</v>
      </c>
      <c r="E244" t="s">
        <v>3</v>
      </c>
      <c r="F244" t="str">
        <f>BY_Demands_Drivers!$J$87</f>
        <v>IWDFL</v>
      </c>
      <c r="G244" s="26">
        <f>BY_Demands_Drivers!$F$87*$M$4</f>
        <v>0</v>
      </c>
      <c r="H244" s="26">
        <f>BY_Demands_Drivers!$G$87*$M$4</f>
        <v>0</v>
      </c>
      <c r="I244" s="26">
        <f>BY_Demands_Drivers!$H$87*$M$4</f>
        <v>0</v>
      </c>
      <c r="J244" s="26">
        <f>BY_Demands_Drivers!$I$87*$M$4</f>
        <v>0</v>
      </c>
    </row>
    <row r="245" spans="3:10">
      <c r="C245" s="206" t="str">
        <f t="shared" si="8"/>
        <v>\I:</v>
      </c>
      <c r="D245">
        <f>$L$5</f>
        <v>2012</v>
      </c>
      <c r="E245" t="s">
        <v>3</v>
      </c>
      <c r="F245" t="str">
        <f>$F$244</f>
        <v>IWDFL</v>
      </c>
      <c r="G245" s="26">
        <f>BY_Demands_Drivers!$F$87*$M$5</f>
        <v>0</v>
      </c>
      <c r="H245" s="26">
        <f>BY_Demands_Drivers!$G$87*$M$5</f>
        <v>0</v>
      </c>
      <c r="I245" s="26">
        <f>BY_Demands_Drivers!$H$87*$M$5</f>
        <v>0</v>
      </c>
      <c r="J245" s="26">
        <f>BY_Demands_Drivers!$I$87*$M$5</f>
        <v>0</v>
      </c>
    </row>
    <row r="246" spans="3:10">
      <c r="C246" s="206" t="str">
        <f t="shared" si="8"/>
        <v>\I:</v>
      </c>
      <c r="D246">
        <f>$L$6</f>
        <v>2013</v>
      </c>
      <c r="E246" t="s">
        <v>3</v>
      </c>
      <c r="F246" t="str">
        <f t="shared" ref="F246:F283" si="10">$F$244</f>
        <v>IWDFL</v>
      </c>
      <c r="G246" s="26">
        <f>BY_Demands_Drivers!$F$87*$M$6</f>
        <v>0</v>
      </c>
      <c r="H246" s="26">
        <f>BY_Demands_Drivers!$G$87*$M$6</f>
        <v>0</v>
      </c>
      <c r="I246" s="26">
        <f>BY_Demands_Drivers!$H$87*$M$6</f>
        <v>0</v>
      </c>
      <c r="J246" s="26">
        <f>BY_Demands_Drivers!$I$87*$M$6</f>
        <v>0</v>
      </c>
    </row>
    <row r="247" spans="3:10">
      <c r="C247" s="206" t="str">
        <f t="shared" si="8"/>
        <v>\I:</v>
      </c>
      <c r="D247">
        <f>$L$7</f>
        <v>2014</v>
      </c>
      <c r="E247" t="s">
        <v>3</v>
      </c>
      <c r="F247" t="str">
        <f t="shared" si="10"/>
        <v>IWDFL</v>
      </c>
      <c r="G247" s="26">
        <f>BY_Demands_Drivers!$F$87*$M$7</f>
        <v>0</v>
      </c>
      <c r="H247" s="26">
        <f>BY_Demands_Drivers!$G$87*$M$7</f>
        <v>0</v>
      </c>
      <c r="I247" s="26">
        <f>BY_Demands_Drivers!$H$87*$M$7</f>
        <v>0</v>
      </c>
      <c r="J247" s="26">
        <f>BY_Demands_Drivers!$I$87*$M$7</f>
        <v>0</v>
      </c>
    </row>
    <row r="248" spans="3:10">
      <c r="C248" s="206" t="str">
        <f t="shared" si="8"/>
        <v>\I:</v>
      </c>
      <c r="D248">
        <f>$L$8</f>
        <v>2015</v>
      </c>
      <c r="E248" t="s">
        <v>3</v>
      </c>
      <c r="F248" t="str">
        <f t="shared" si="10"/>
        <v>IWDFL</v>
      </c>
      <c r="G248" s="26">
        <f>BY_Demands_Drivers!$F$87*$M$8</f>
        <v>0</v>
      </c>
      <c r="H248" s="26">
        <f>BY_Demands_Drivers!$G$87*$M$8</f>
        <v>0</v>
      </c>
      <c r="I248" s="26">
        <f>BY_Demands_Drivers!$H$87*$M$8</f>
        <v>0</v>
      </c>
      <c r="J248" s="26">
        <f>BY_Demands_Drivers!$I$87*$M$8</f>
        <v>0</v>
      </c>
    </row>
    <row r="249" spans="3:10">
      <c r="C249" s="206" t="str">
        <f t="shared" si="8"/>
        <v>\I:</v>
      </c>
      <c r="D249">
        <f>$L$9</f>
        <v>2016</v>
      </c>
      <c r="E249" t="s">
        <v>3</v>
      </c>
      <c r="F249" t="str">
        <f t="shared" si="10"/>
        <v>IWDFL</v>
      </c>
      <c r="G249" s="26">
        <f>BY_Demands_Drivers!$F$87*$M$9</f>
        <v>0</v>
      </c>
      <c r="H249" s="26">
        <f>BY_Demands_Drivers!$G$87*$M$9</f>
        <v>0</v>
      </c>
      <c r="I249" s="26">
        <f>BY_Demands_Drivers!$H$87*$M$9</f>
        <v>0</v>
      </c>
      <c r="J249" s="26">
        <f>BY_Demands_Drivers!$I$87*$M$9</f>
        <v>0</v>
      </c>
    </row>
    <row r="250" spans="3:10">
      <c r="C250" s="206" t="str">
        <f t="shared" si="8"/>
        <v>\I:</v>
      </c>
      <c r="D250">
        <f>$L$10</f>
        <v>2017</v>
      </c>
      <c r="E250" t="s">
        <v>3</v>
      </c>
      <c r="F250" t="str">
        <f t="shared" si="10"/>
        <v>IWDFL</v>
      </c>
      <c r="G250" s="26">
        <f>BY_Demands_Drivers!$F$87*$M$10</f>
        <v>0</v>
      </c>
      <c r="H250" s="26">
        <f>BY_Demands_Drivers!$G$87*$M$10</f>
        <v>0</v>
      </c>
      <c r="I250" s="26">
        <f>BY_Demands_Drivers!$H$87*$M$10</f>
        <v>0</v>
      </c>
      <c r="J250" s="26">
        <f>BY_Demands_Drivers!$I$87*$M$10</f>
        <v>0</v>
      </c>
    </row>
    <row r="251" spans="3:10">
      <c r="C251" s="206" t="str">
        <f t="shared" si="8"/>
        <v>\I:</v>
      </c>
      <c r="D251">
        <f>$L$11</f>
        <v>2018</v>
      </c>
      <c r="E251" t="s">
        <v>3</v>
      </c>
      <c r="F251" t="str">
        <f t="shared" si="10"/>
        <v>IWDFL</v>
      </c>
      <c r="G251" s="26">
        <f>BY_Demands_Drivers!$F$87*$M$11</f>
        <v>0</v>
      </c>
      <c r="H251" s="26">
        <f>BY_Demands_Drivers!$G$87*$M$11</f>
        <v>0</v>
      </c>
      <c r="I251" s="26">
        <f>BY_Demands_Drivers!$H$87*$M$11</f>
        <v>0</v>
      </c>
      <c r="J251" s="26">
        <f>BY_Demands_Drivers!$I$87*$M$11</f>
        <v>0</v>
      </c>
    </row>
    <row r="252" spans="3:10">
      <c r="C252" s="206" t="str">
        <f t="shared" si="8"/>
        <v>\I:</v>
      </c>
      <c r="D252">
        <f>$L$12</f>
        <v>2019</v>
      </c>
      <c r="E252" t="s">
        <v>3</v>
      </c>
      <c r="F252" t="str">
        <f t="shared" si="10"/>
        <v>IWDFL</v>
      </c>
      <c r="G252" s="43">
        <f>BY_Demands_Drivers!$F$87*$M$12</f>
        <v>0</v>
      </c>
      <c r="H252" s="43">
        <f>BY_Demands_Drivers!$G$87*$M$12</f>
        <v>0</v>
      </c>
      <c r="I252" s="43">
        <f>BY_Demands_Drivers!$H$87*$M$12</f>
        <v>0</v>
      </c>
      <c r="J252" s="43">
        <f>BY_Demands_Drivers!$I$87*$M$12</f>
        <v>0</v>
      </c>
    </row>
    <row r="253" spans="3:10">
      <c r="C253" s="206" t="str">
        <f t="shared" si="8"/>
        <v>\I:</v>
      </c>
      <c r="D253">
        <f>$L$13</f>
        <v>2020</v>
      </c>
      <c r="E253" t="s">
        <v>3</v>
      </c>
      <c r="F253" t="str">
        <f t="shared" si="10"/>
        <v>IWDFL</v>
      </c>
      <c r="G253" s="43">
        <f>BY_Demands_Drivers!$F$87*$M$13</f>
        <v>0</v>
      </c>
      <c r="H253" s="43">
        <f>BY_Demands_Drivers!$G$87*$M$13</f>
        <v>0</v>
      </c>
      <c r="I253" s="43">
        <f>BY_Demands_Drivers!$H$87*$M$13</f>
        <v>0</v>
      </c>
      <c r="J253" s="43">
        <f>BY_Demands_Drivers!$I$87*$M$13</f>
        <v>0</v>
      </c>
    </row>
    <row r="254" spans="3:10">
      <c r="C254" s="206" t="str">
        <f t="shared" si="8"/>
        <v>\I:</v>
      </c>
      <c r="D254">
        <f>$L$14</f>
        <v>2021</v>
      </c>
      <c r="E254" t="s">
        <v>3</v>
      </c>
      <c r="F254" t="str">
        <f t="shared" si="10"/>
        <v>IWDFL</v>
      </c>
      <c r="G254" s="43">
        <f>BY_Demands_Drivers!$F$87*$M$14</f>
        <v>0</v>
      </c>
      <c r="H254" s="43">
        <f>BY_Demands_Drivers!$G$87*$M$14</f>
        <v>0</v>
      </c>
      <c r="I254" s="43">
        <f>BY_Demands_Drivers!$H$87*$M$14</f>
        <v>0</v>
      </c>
      <c r="J254" s="43">
        <f>BY_Demands_Drivers!$I$87*$M$14</f>
        <v>0</v>
      </c>
    </row>
    <row r="255" spans="3:10">
      <c r="C255" s="206" t="str">
        <f t="shared" si="8"/>
        <v>\I:</v>
      </c>
      <c r="D255">
        <f>$L$15</f>
        <v>2022</v>
      </c>
      <c r="E255" t="s">
        <v>3</v>
      </c>
      <c r="F255" t="str">
        <f t="shared" si="10"/>
        <v>IWDFL</v>
      </c>
      <c r="G255" s="43">
        <f>BY_Demands_Drivers!$F$87*$M$15</f>
        <v>0</v>
      </c>
      <c r="H255" s="43">
        <f>BY_Demands_Drivers!$G$87*$M$15</f>
        <v>0</v>
      </c>
      <c r="I255" s="43">
        <f>BY_Demands_Drivers!$H$87*$M$15</f>
        <v>0</v>
      </c>
      <c r="J255" s="43">
        <f>BY_Demands_Drivers!$I$87*$M$15</f>
        <v>0</v>
      </c>
    </row>
    <row r="256" spans="3:10">
      <c r="C256" s="206" t="str">
        <f t="shared" si="8"/>
        <v>\I:</v>
      </c>
      <c r="D256">
        <f>$L$16</f>
        <v>2023</v>
      </c>
      <c r="E256" t="s">
        <v>3</v>
      </c>
      <c r="F256" t="str">
        <f t="shared" si="10"/>
        <v>IWDFL</v>
      </c>
      <c r="G256" s="43">
        <f>BY_Demands_Drivers!$F$87*$M$16</f>
        <v>0</v>
      </c>
      <c r="H256" s="43">
        <f>BY_Demands_Drivers!$G$87*$M$16</f>
        <v>0</v>
      </c>
      <c r="I256" s="43">
        <f>BY_Demands_Drivers!$H$87*$M$16</f>
        <v>0</v>
      </c>
      <c r="J256" s="43">
        <f>BY_Demands_Drivers!$I$87*$M$16</f>
        <v>0</v>
      </c>
    </row>
    <row r="257" spans="3:10">
      <c r="C257" s="206" t="str">
        <f t="shared" si="8"/>
        <v>\I:</v>
      </c>
      <c r="D257">
        <f>$L$17</f>
        <v>2024</v>
      </c>
      <c r="E257" t="s">
        <v>3</v>
      </c>
      <c r="F257" t="str">
        <f t="shared" si="10"/>
        <v>IWDFL</v>
      </c>
      <c r="G257" s="26">
        <f>BY_Demands_Drivers!$F$87*$M$17</f>
        <v>0</v>
      </c>
      <c r="H257" s="26">
        <f>BY_Demands_Drivers!$G$87*$M$17</f>
        <v>0</v>
      </c>
      <c r="I257" s="26">
        <f>BY_Demands_Drivers!$H$87*$M$17</f>
        <v>0</v>
      </c>
      <c r="J257" s="26">
        <f>BY_Demands_Drivers!$I$87*$M$17</f>
        <v>0</v>
      </c>
    </row>
    <row r="258" spans="3:10">
      <c r="C258" s="206" t="str">
        <f t="shared" si="8"/>
        <v>\I:</v>
      </c>
      <c r="D258">
        <f>$L$18</f>
        <v>2025</v>
      </c>
      <c r="E258" t="s">
        <v>3</v>
      </c>
      <c r="F258" t="str">
        <f t="shared" si="10"/>
        <v>IWDFL</v>
      </c>
      <c r="G258" s="26">
        <f>BY_Demands_Drivers!$F$87*$M$18</f>
        <v>0</v>
      </c>
      <c r="H258" s="26">
        <f>BY_Demands_Drivers!$G$87*$M$18</f>
        <v>0</v>
      </c>
      <c r="I258" s="26">
        <f>BY_Demands_Drivers!$H$87*$M$18</f>
        <v>0</v>
      </c>
      <c r="J258" s="26">
        <f>BY_Demands_Drivers!$I$87*$M$18</f>
        <v>0</v>
      </c>
    </row>
    <row r="259" spans="3:10">
      <c r="C259" s="206" t="str">
        <f t="shared" si="8"/>
        <v>\I:</v>
      </c>
      <c r="D259">
        <f>$L$19</f>
        <v>2026</v>
      </c>
      <c r="E259" t="s">
        <v>3</v>
      </c>
      <c r="F259" t="str">
        <f t="shared" si="10"/>
        <v>IWDFL</v>
      </c>
      <c r="G259" s="26">
        <f>BY_Demands_Drivers!$F$87*$M$19</f>
        <v>0</v>
      </c>
      <c r="H259" s="26">
        <f>BY_Demands_Drivers!$G$87*$M$19</f>
        <v>0</v>
      </c>
      <c r="I259" s="26">
        <f>BY_Demands_Drivers!$H$87*$M$19</f>
        <v>0</v>
      </c>
      <c r="J259" s="26">
        <f>BY_Demands_Drivers!$I$87*$M$19</f>
        <v>0</v>
      </c>
    </row>
    <row r="260" spans="3:10">
      <c r="C260" s="206" t="str">
        <f t="shared" si="8"/>
        <v>\I:</v>
      </c>
      <c r="D260">
        <f>$L$20</f>
        <v>2027</v>
      </c>
      <c r="E260" t="s">
        <v>3</v>
      </c>
      <c r="F260" t="str">
        <f t="shared" si="10"/>
        <v>IWDFL</v>
      </c>
      <c r="G260" s="26">
        <f>BY_Demands_Drivers!$F$87*$M$20</f>
        <v>0</v>
      </c>
      <c r="H260" s="26">
        <f>BY_Demands_Drivers!$G$87*$M$20</f>
        <v>0</v>
      </c>
      <c r="I260" s="26">
        <f>BY_Demands_Drivers!$H$87*$M$20</f>
        <v>0</v>
      </c>
      <c r="J260" s="26">
        <f>BY_Demands_Drivers!$I$87*$M$20</f>
        <v>0</v>
      </c>
    </row>
    <row r="261" spans="3:10">
      <c r="C261" s="206" t="str">
        <f t="shared" ref="C261:C283" si="11">IF(SUM(G261:J261)&gt;0,"Demand","\I:")</f>
        <v>\I:</v>
      </c>
      <c r="D261">
        <f>$L$21</f>
        <v>2028</v>
      </c>
      <c r="E261" t="s">
        <v>3</v>
      </c>
      <c r="F261" t="str">
        <f t="shared" si="10"/>
        <v>IWDFL</v>
      </c>
      <c r="G261" s="26">
        <f>BY_Demands_Drivers!$F$87*$M$21</f>
        <v>0</v>
      </c>
      <c r="H261" s="26">
        <f>BY_Demands_Drivers!$G$87*$M$21</f>
        <v>0</v>
      </c>
      <c r="I261" s="26">
        <f>BY_Demands_Drivers!$H$87*$M$21</f>
        <v>0</v>
      </c>
      <c r="J261" s="26">
        <f>BY_Demands_Drivers!$I$87*$M$21</f>
        <v>0</v>
      </c>
    </row>
    <row r="262" spans="3:10">
      <c r="C262" s="206" t="str">
        <f t="shared" si="11"/>
        <v>\I:</v>
      </c>
      <c r="D262">
        <f>$L$22</f>
        <v>2029</v>
      </c>
      <c r="E262" t="s">
        <v>3</v>
      </c>
      <c r="F262" t="str">
        <f t="shared" si="10"/>
        <v>IWDFL</v>
      </c>
      <c r="G262" s="26">
        <f>BY_Demands_Drivers!$F$87*$M$22</f>
        <v>0</v>
      </c>
      <c r="H262" s="26">
        <f>BY_Demands_Drivers!$G$87*$M$22</f>
        <v>0</v>
      </c>
      <c r="I262" s="26">
        <f>BY_Demands_Drivers!$H$87*$M$22</f>
        <v>0</v>
      </c>
      <c r="J262" s="26">
        <f>BY_Demands_Drivers!$I$87*$M$22</f>
        <v>0</v>
      </c>
    </row>
    <row r="263" spans="3:10">
      <c r="C263" s="206" t="str">
        <f t="shared" si="11"/>
        <v>\I:</v>
      </c>
      <c r="D263">
        <f>$L$23</f>
        <v>2030</v>
      </c>
      <c r="E263" t="s">
        <v>3</v>
      </c>
      <c r="F263" t="str">
        <f t="shared" si="10"/>
        <v>IWDFL</v>
      </c>
      <c r="G263" s="26">
        <f>BY_Demands_Drivers!$F$87*$M$23</f>
        <v>0</v>
      </c>
      <c r="H263" s="26">
        <f>BY_Demands_Drivers!$G$87*$M$23</f>
        <v>0</v>
      </c>
      <c r="I263" s="26">
        <f>BY_Demands_Drivers!$H$87*$M$23</f>
        <v>0</v>
      </c>
      <c r="J263" s="26">
        <f>BY_Demands_Drivers!$I$87*$M$23</f>
        <v>0</v>
      </c>
    </row>
    <row r="264" spans="3:10">
      <c r="C264" s="206" t="str">
        <f t="shared" si="11"/>
        <v>\I:</v>
      </c>
      <c r="D264">
        <f>$L$24</f>
        <v>2031</v>
      </c>
      <c r="E264" t="s">
        <v>3</v>
      </c>
      <c r="F264" t="str">
        <f t="shared" si="10"/>
        <v>IWDFL</v>
      </c>
      <c r="G264" s="26">
        <f>BY_Demands_Drivers!$F$87*$M$24</f>
        <v>0</v>
      </c>
      <c r="H264" s="26">
        <f>BY_Demands_Drivers!$G$87*$M$24</f>
        <v>0</v>
      </c>
      <c r="I264" s="26">
        <f>BY_Demands_Drivers!$H$87*$M$24</f>
        <v>0</v>
      </c>
      <c r="J264" s="26">
        <f>BY_Demands_Drivers!$I$87*$M$24</f>
        <v>0</v>
      </c>
    </row>
    <row r="265" spans="3:10">
      <c r="C265" s="206" t="str">
        <f t="shared" si="11"/>
        <v>\I:</v>
      </c>
      <c r="D265">
        <f>$L$25</f>
        <v>2032</v>
      </c>
      <c r="E265" t="s">
        <v>3</v>
      </c>
      <c r="F265" t="str">
        <f t="shared" si="10"/>
        <v>IWDFL</v>
      </c>
      <c r="G265" s="26">
        <f>BY_Demands_Drivers!$F$87*$M$25</f>
        <v>0</v>
      </c>
      <c r="H265" s="26">
        <f>BY_Demands_Drivers!$G$87*$M$25</f>
        <v>0</v>
      </c>
      <c r="I265" s="26">
        <f>BY_Demands_Drivers!$H$87*$M$25</f>
        <v>0</v>
      </c>
      <c r="J265" s="26">
        <f>BY_Demands_Drivers!$I$87*$M$25</f>
        <v>0</v>
      </c>
    </row>
    <row r="266" spans="3:10">
      <c r="C266" s="206" t="str">
        <f t="shared" si="11"/>
        <v>\I:</v>
      </c>
      <c r="D266">
        <f>$L$26</f>
        <v>2033</v>
      </c>
      <c r="E266" t="s">
        <v>3</v>
      </c>
      <c r="F266" t="str">
        <f t="shared" si="10"/>
        <v>IWDFL</v>
      </c>
      <c r="G266" s="26">
        <f>BY_Demands_Drivers!$F$87*$M$26</f>
        <v>0</v>
      </c>
      <c r="H266" s="26">
        <f>BY_Demands_Drivers!$G$87*$M$26</f>
        <v>0</v>
      </c>
      <c r="I266" s="26">
        <f>BY_Demands_Drivers!$H$87*$M$26</f>
        <v>0</v>
      </c>
      <c r="J266" s="26">
        <f>BY_Demands_Drivers!$I$87*$M$26</f>
        <v>0</v>
      </c>
    </row>
    <row r="267" spans="3:10">
      <c r="C267" s="206" t="str">
        <f t="shared" si="11"/>
        <v>\I:</v>
      </c>
      <c r="D267">
        <f>$L$27</f>
        <v>2034</v>
      </c>
      <c r="E267" t="s">
        <v>3</v>
      </c>
      <c r="F267" t="str">
        <f t="shared" si="10"/>
        <v>IWDFL</v>
      </c>
      <c r="G267" s="26">
        <f>BY_Demands_Drivers!$F$87*$M$27</f>
        <v>0</v>
      </c>
      <c r="H267" s="26">
        <f>BY_Demands_Drivers!$G$87*$M$27</f>
        <v>0</v>
      </c>
      <c r="I267" s="26">
        <f>BY_Demands_Drivers!$H$87*$M$27</f>
        <v>0</v>
      </c>
      <c r="J267" s="26">
        <f>BY_Demands_Drivers!$I$87*$M$27</f>
        <v>0</v>
      </c>
    </row>
    <row r="268" spans="3:10">
      <c r="C268" s="206" t="str">
        <f t="shared" si="11"/>
        <v>\I:</v>
      </c>
      <c r="D268">
        <f>$L$28</f>
        <v>2035</v>
      </c>
      <c r="E268" t="s">
        <v>3</v>
      </c>
      <c r="F268" t="str">
        <f t="shared" si="10"/>
        <v>IWDFL</v>
      </c>
      <c r="G268" s="26">
        <f>BY_Demands_Drivers!$F$87*$M$28</f>
        <v>0</v>
      </c>
      <c r="H268" s="26">
        <f>BY_Demands_Drivers!$G$87*$M$28</f>
        <v>0</v>
      </c>
      <c r="I268" s="26">
        <f>BY_Demands_Drivers!$H$87*$M$28</f>
        <v>0</v>
      </c>
      <c r="J268" s="26">
        <f>BY_Demands_Drivers!$I$87*$M$28</f>
        <v>0</v>
      </c>
    </row>
    <row r="269" spans="3:10">
      <c r="C269" s="206" t="str">
        <f t="shared" si="11"/>
        <v>\I:</v>
      </c>
      <c r="D269">
        <f>$L$29</f>
        <v>2036</v>
      </c>
      <c r="E269" t="s">
        <v>3</v>
      </c>
      <c r="F269" t="str">
        <f t="shared" si="10"/>
        <v>IWDFL</v>
      </c>
      <c r="G269" s="26">
        <f>BY_Demands_Drivers!$F$87*$M$29</f>
        <v>0</v>
      </c>
      <c r="H269" s="26">
        <f>BY_Demands_Drivers!$G$87*$M$29</f>
        <v>0</v>
      </c>
      <c r="I269" s="26">
        <f>BY_Demands_Drivers!$H$87*$M$29</f>
        <v>0</v>
      </c>
      <c r="J269" s="26">
        <f>BY_Demands_Drivers!$I$87*$M$29</f>
        <v>0</v>
      </c>
    </row>
    <row r="270" spans="3:10">
      <c r="C270" s="206" t="str">
        <f t="shared" si="11"/>
        <v>\I:</v>
      </c>
      <c r="D270">
        <f>$L$30</f>
        <v>2037</v>
      </c>
      <c r="E270" t="s">
        <v>3</v>
      </c>
      <c r="F270" t="str">
        <f t="shared" si="10"/>
        <v>IWDFL</v>
      </c>
      <c r="G270" s="26">
        <f>BY_Demands_Drivers!$F$87*$M$30</f>
        <v>0</v>
      </c>
      <c r="H270" s="26">
        <f>BY_Demands_Drivers!$G$87*$M$30</f>
        <v>0</v>
      </c>
      <c r="I270" s="26">
        <f>BY_Demands_Drivers!$H$87*$M$30</f>
        <v>0</v>
      </c>
      <c r="J270" s="26">
        <f>BY_Demands_Drivers!$I$87*$M$30</f>
        <v>0</v>
      </c>
    </row>
    <row r="271" spans="3:10">
      <c r="C271" s="206" t="str">
        <f t="shared" si="11"/>
        <v>\I:</v>
      </c>
      <c r="D271">
        <f>$L$31</f>
        <v>2038</v>
      </c>
      <c r="E271" t="s">
        <v>3</v>
      </c>
      <c r="F271" t="str">
        <f t="shared" si="10"/>
        <v>IWDFL</v>
      </c>
      <c r="G271" s="26">
        <f>BY_Demands_Drivers!$F$87*$M$31</f>
        <v>0</v>
      </c>
      <c r="H271" s="26">
        <f>BY_Demands_Drivers!$G$87*$M$31</f>
        <v>0</v>
      </c>
      <c r="I271" s="26">
        <f>BY_Demands_Drivers!$H$87*$M$31</f>
        <v>0</v>
      </c>
      <c r="J271" s="26">
        <f>BY_Demands_Drivers!$I$87*$M$31</f>
        <v>0</v>
      </c>
    </row>
    <row r="272" spans="3:10">
      <c r="C272" s="206" t="str">
        <f t="shared" si="11"/>
        <v>\I:</v>
      </c>
      <c r="D272">
        <f>$L$32</f>
        <v>2039</v>
      </c>
      <c r="E272" t="s">
        <v>3</v>
      </c>
      <c r="F272" t="str">
        <f t="shared" si="10"/>
        <v>IWDFL</v>
      </c>
      <c r="G272" s="26">
        <f>BY_Demands_Drivers!$F$87*$M$32</f>
        <v>0</v>
      </c>
      <c r="H272" s="26">
        <f>BY_Demands_Drivers!$G$87*$M$32</f>
        <v>0</v>
      </c>
      <c r="I272" s="26">
        <f>BY_Demands_Drivers!$H$87*$M$32</f>
        <v>0</v>
      </c>
      <c r="J272" s="26">
        <f>BY_Demands_Drivers!$I$87*$M$32</f>
        <v>0</v>
      </c>
    </row>
    <row r="273" spans="3:10">
      <c r="C273" s="206" t="str">
        <f t="shared" si="11"/>
        <v>\I:</v>
      </c>
      <c r="D273">
        <f>$L$33</f>
        <v>2040</v>
      </c>
      <c r="E273" t="s">
        <v>3</v>
      </c>
      <c r="F273" t="str">
        <f t="shared" si="10"/>
        <v>IWDFL</v>
      </c>
      <c r="G273" s="26">
        <f>BY_Demands_Drivers!$F$87*$M$33</f>
        <v>0</v>
      </c>
      <c r="H273" s="26">
        <f>BY_Demands_Drivers!$G$87*$M$33</f>
        <v>0</v>
      </c>
      <c r="I273" s="26">
        <f>BY_Demands_Drivers!$H$87*$M$33</f>
        <v>0</v>
      </c>
      <c r="J273" s="26">
        <f>BY_Demands_Drivers!$I$87*$M$33</f>
        <v>0</v>
      </c>
    </row>
    <row r="274" spans="3:10">
      <c r="C274" s="206" t="str">
        <f t="shared" si="11"/>
        <v>\I:</v>
      </c>
      <c r="D274">
        <f>$L$34</f>
        <v>2041</v>
      </c>
      <c r="E274" t="s">
        <v>3</v>
      </c>
      <c r="F274" t="str">
        <f t="shared" si="10"/>
        <v>IWDFL</v>
      </c>
      <c r="G274" s="26">
        <f>BY_Demands_Drivers!$F$87*$M$34</f>
        <v>0</v>
      </c>
      <c r="H274" s="26">
        <f>BY_Demands_Drivers!$G$87*$M$34</f>
        <v>0</v>
      </c>
      <c r="I274" s="26">
        <f>BY_Demands_Drivers!$H$87*$M$34</f>
        <v>0</v>
      </c>
      <c r="J274" s="26">
        <f>BY_Demands_Drivers!$I$87*$M$34</f>
        <v>0</v>
      </c>
    </row>
    <row r="275" spans="3:10">
      <c r="C275" s="206" t="str">
        <f t="shared" si="11"/>
        <v>\I:</v>
      </c>
      <c r="D275">
        <f>$L$35</f>
        <v>2042</v>
      </c>
      <c r="E275" t="s">
        <v>3</v>
      </c>
      <c r="F275" t="str">
        <f t="shared" si="10"/>
        <v>IWDFL</v>
      </c>
      <c r="G275" s="26">
        <f>BY_Demands_Drivers!$F$87*$M$35</f>
        <v>0</v>
      </c>
      <c r="H275" s="26">
        <f>BY_Demands_Drivers!$G$87*$M$35</f>
        <v>0</v>
      </c>
      <c r="I275" s="26">
        <f>BY_Demands_Drivers!$H$87*$M$35</f>
        <v>0</v>
      </c>
      <c r="J275" s="26">
        <f>BY_Demands_Drivers!$I$87*$M$35</f>
        <v>0</v>
      </c>
    </row>
    <row r="276" spans="3:10">
      <c r="C276" s="206" t="str">
        <f t="shared" si="11"/>
        <v>\I:</v>
      </c>
      <c r="D276">
        <f>$L$36</f>
        <v>2043</v>
      </c>
      <c r="E276" t="s">
        <v>3</v>
      </c>
      <c r="F276" t="str">
        <f t="shared" si="10"/>
        <v>IWDFL</v>
      </c>
      <c r="G276" s="26">
        <f>BY_Demands_Drivers!$F$87*$M$36</f>
        <v>0</v>
      </c>
      <c r="H276" s="26">
        <f>BY_Demands_Drivers!$G$87*$M$36</f>
        <v>0</v>
      </c>
      <c r="I276" s="26">
        <f>BY_Demands_Drivers!$H$87*$M$36</f>
        <v>0</v>
      </c>
      <c r="J276" s="26">
        <f>BY_Demands_Drivers!$I$87*$M$36</f>
        <v>0</v>
      </c>
    </row>
    <row r="277" spans="3:10">
      <c r="C277" s="206" t="str">
        <f t="shared" si="11"/>
        <v>\I:</v>
      </c>
      <c r="D277">
        <f>$L$37</f>
        <v>2044</v>
      </c>
      <c r="E277" t="s">
        <v>3</v>
      </c>
      <c r="F277" t="str">
        <f t="shared" si="10"/>
        <v>IWDFL</v>
      </c>
      <c r="G277" s="26">
        <f>BY_Demands_Drivers!$F$87*$M$37</f>
        <v>0</v>
      </c>
      <c r="H277" s="26">
        <f>BY_Demands_Drivers!$G$87*$M$37</f>
        <v>0</v>
      </c>
      <c r="I277" s="26">
        <f>BY_Demands_Drivers!$H$87*$M$37</f>
        <v>0</v>
      </c>
      <c r="J277" s="26">
        <f>BY_Demands_Drivers!$I$87*$M$37</f>
        <v>0</v>
      </c>
    </row>
    <row r="278" spans="3:10">
      <c r="C278" s="206" t="str">
        <f t="shared" si="11"/>
        <v>\I:</v>
      </c>
      <c r="D278">
        <f>$L$38</f>
        <v>2045</v>
      </c>
      <c r="E278" t="s">
        <v>3</v>
      </c>
      <c r="F278" t="str">
        <f t="shared" si="10"/>
        <v>IWDFL</v>
      </c>
      <c r="G278" s="26">
        <f>BY_Demands_Drivers!$F$87*$M$38</f>
        <v>0</v>
      </c>
      <c r="H278" s="26">
        <f>BY_Demands_Drivers!$G$87*$M$38</f>
        <v>0</v>
      </c>
      <c r="I278" s="26">
        <f>BY_Demands_Drivers!$H$87*$M$38</f>
        <v>0</v>
      </c>
      <c r="J278" s="26">
        <f>BY_Demands_Drivers!$I$87*$M$38</f>
        <v>0</v>
      </c>
    </row>
    <row r="279" spans="3:10">
      <c r="C279" s="206" t="str">
        <f t="shared" si="11"/>
        <v>\I:</v>
      </c>
      <c r="D279">
        <f>$L$39</f>
        <v>2046</v>
      </c>
      <c r="E279" t="s">
        <v>3</v>
      </c>
      <c r="F279" t="str">
        <f t="shared" si="10"/>
        <v>IWDFL</v>
      </c>
      <c r="G279" s="26">
        <f>BY_Demands_Drivers!$F$87*$M$39</f>
        <v>0</v>
      </c>
      <c r="H279" s="26">
        <f>BY_Demands_Drivers!$G$87*$M$39</f>
        <v>0</v>
      </c>
      <c r="I279" s="26">
        <f>BY_Demands_Drivers!$H$87*$M$39</f>
        <v>0</v>
      </c>
      <c r="J279" s="26">
        <f>BY_Demands_Drivers!$I$87*$M$39</f>
        <v>0</v>
      </c>
    </row>
    <row r="280" spans="3:10">
      <c r="C280" s="206" t="str">
        <f t="shared" si="11"/>
        <v>\I:</v>
      </c>
      <c r="D280">
        <f>$L$40</f>
        <v>2047</v>
      </c>
      <c r="E280" t="s">
        <v>3</v>
      </c>
      <c r="F280" t="str">
        <f t="shared" si="10"/>
        <v>IWDFL</v>
      </c>
      <c r="G280" s="26">
        <f>BY_Demands_Drivers!$F$87*$M$40</f>
        <v>0</v>
      </c>
      <c r="H280" s="26">
        <f>BY_Demands_Drivers!$G$87*$M$40</f>
        <v>0</v>
      </c>
      <c r="I280" s="26">
        <f>BY_Demands_Drivers!$H$87*$M$40</f>
        <v>0</v>
      </c>
      <c r="J280" s="26">
        <f>BY_Demands_Drivers!$I$87*$M$40</f>
        <v>0</v>
      </c>
    </row>
    <row r="281" spans="3:10">
      <c r="C281" s="206" t="str">
        <f t="shared" si="11"/>
        <v>\I:</v>
      </c>
      <c r="D281">
        <f>$L$41</f>
        <v>2048</v>
      </c>
      <c r="E281" t="s">
        <v>3</v>
      </c>
      <c r="F281" t="str">
        <f t="shared" si="10"/>
        <v>IWDFL</v>
      </c>
      <c r="G281" s="26">
        <f>BY_Demands_Drivers!$F$87*$M$41</f>
        <v>0</v>
      </c>
      <c r="H281" s="26">
        <f>BY_Demands_Drivers!$G$87*$M$41</f>
        <v>0</v>
      </c>
      <c r="I281" s="26">
        <f>BY_Demands_Drivers!$H$87*$M$41</f>
        <v>0</v>
      </c>
      <c r="J281" s="26">
        <f>BY_Demands_Drivers!$I$87*$M$41</f>
        <v>0</v>
      </c>
    </row>
    <row r="282" spans="3:10">
      <c r="C282" s="206" t="str">
        <f t="shared" si="11"/>
        <v>\I:</v>
      </c>
      <c r="D282">
        <f>$L$42</f>
        <v>2049</v>
      </c>
      <c r="E282" t="s">
        <v>3</v>
      </c>
      <c r="F282" t="str">
        <f t="shared" si="10"/>
        <v>IWDFL</v>
      </c>
      <c r="G282" s="26">
        <f>BY_Demands_Drivers!$F$87*$M$42</f>
        <v>0</v>
      </c>
      <c r="H282" s="26">
        <f>BY_Demands_Drivers!$G$87*$M$42</f>
        <v>0</v>
      </c>
      <c r="I282" s="26">
        <f>BY_Demands_Drivers!$H$87*$M$42</f>
        <v>0</v>
      </c>
      <c r="J282" s="26">
        <f>BY_Demands_Drivers!$I$87*$M$42</f>
        <v>0</v>
      </c>
    </row>
    <row r="283" spans="3:10">
      <c r="C283" s="206" t="str">
        <f t="shared" si="11"/>
        <v>\I:</v>
      </c>
      <c r="D283" s="23">
        <f>$L$43</f>
        <v>2050</v>
      </c>
      <c r="E283" s="23" t="s">
        <v>3</v>
      </c>
      <c r="F283" s="23" t="str">
        <f t="shared" si="10"/>
        <v>IWDFL</v>
      </c>
      <c r="G283" s="44">
        <f>BY_Demands_Drivers!$F$87*$M$43</f>
        <v>0</v>
      </c>
      <c r="H283" s="44">
        <f>BY_Demands_Drivers!$G$87*$M$43</f>
        <v>0</v>
      </c>
      <c r="I283" s="44">
        <f>BY_Demands_Drivers!$H$87*$M$43</f>
        <v>0</v>
      </c>
      <c r="J283" s="44">
        <f>BY_Demands_Drivers!$I$87*$M$43</f>
        <v>0</v>
      </c>
    </row>
    <row r="284" spans="3:10">
      <c r="C284" s="206"/>
      <c r="G284" s="26"/>
      <c r="H284" s="26"/>
      <c r="I284" s="26"/>
      <c r="J284" s="26"/>
    </row>
    <row r="285" spans="3:10">
      <c r="C285" s="206"/>
      <c r="G285" s="26"/>
      <c r="H285" s="26"/>
      <c r="I285" s="26"/>
      <c r="J285" s="26"/>
    </row>
    <row r="286" spans="3:10">
      <c r="C286" s="206"/>
      <c r="G286" s="26"/>
      <c r="H286" s="26"/>
      <c r="I286" s="26"/>
      <c r="J286" s="26"/>
    </row>
    <row r="287" spans="3:10">
      <c r="C287" s="206"/>
      <c r="G287" s="26"/>
      <c r="H287" s="26"/>
      <c r="I287" s="26"/>
      <c r="J287" s="26"/>
    </row>
    <row r="288" spans="3:10">
      <c r="C288" s="206"/>
      <c r="G288" s="26"/>
      <c r="H288" s="26"/>
      <c r="I288" s="26"/>
      <c r="J288" s="26"/>
    </row>
    <row r="289" spans="3:10">
      <c r="C289" s="206"/>
      <c r="G289" s="26"/>
      <c r="H289" s="26"/>
      <c r="I289" s="26"/>
      <c r="J289" s="26"/>
    </row>
    <row r="290" spans="3:10">
      <c r="C290" s="206"/>
      <c r="G290" s="26"/>
      <c r="H290" s="26"/>
      <c r="I290" s="26"/>
      <c r="J290" s="26"/>
    </row>
    <row r="291" spans="3:10">
      <c r="C291" s="206"/>
      <c r="G291" s="26"/>
      <c r="H291" s="26"/>
      <c r="I291" s="26"/>
      <c r="J291" s="26"/>
    </row>
    <row r="292" spans="3:10">
      <c r="C292" s="206"/>
      <c r="G292" s="43"/>
      <c r="H292" s="43"/>
      <c r="I292" s="43"/>
      <c r="J292" s="43"/>
    </row>
    <row r="293" spans="3:10">
      <c r="C293" s="206"/>
      <c r="G293" s="43"/>
      <c r="H293" s="43"/>
      <c r="I293" s="43"/>
      <c r="J293" s="43"/>
    </row>
    <row r="294" spans="3:10">
      <c r="C294" s="206"/>
      <c r="G294" s="43"/>
      <c r="H294" s="43"/>
      <c r="I294" s="43"/>
      <c r="J294" s="43"/>
    </row>
    <row r="295" spans="3:10">
      <c r="C295" s="206"/>
      <c r="G295" s="43"/>
      <c r="H295" s="43"/>
      <c r="I295" s="43"/>
      <c r="J295" s="43"/>
    </row>
    <row r="296" spans="3:10">
      <c r="C296" s="206"/>
      <c r="G296" s="43"/>
      <c r="H296" s="43"/>
      <c r="I296" s="43"/>
      <c r="J296" s="43"/>
    </row>
    <row r="297" spans="3:10">
      <c r="C297" s="206"/>
      <c r="G297" s="26"/>
      <c r="H297" s="26"/>
      <c r="I297" s="26"/>
      <c r="J297" s="26"/>
    </row>
    <row r="298" spans="3:10">
      <c r="C298" s="206"/>
      <c r="G298" s="26"/>
      <c r="H298" s="26"/>
      <c r="I298" s="26"/>
      <c r="J298" s="26"/>
    </row>
    <row r="299" spans="3:10">
      <c r="C299" s="206"/>
      <c r="G299" s="26"/>
      <c r="H299" s="26"/>
      <c r="I299" s="26"/>
      <c r="J299" s="26"/>
    </row>
    <row r="300" spans="3:10">
      <c r="C300" s="206"/>
      <c r="G300" s="26"/>
      <c r="H300" s="26"/>
      <c r="I300" s="26"/>
      <c r="J300" s="26"/>
    </row>
    <row r="301" spans="3:10">
      <c r="C301" s="206"/>
      <c r="G301" s="26"/>
      <c r="H301" s="26"/>
      <c r="I301" s="26"/>
      <c r="J301" s="26"/>
    </row>
    <row r="302" spans="3:10">
      <c r="C302" s="206"/>
      <c r="G302" s="26"/>
      <c r="H302" s="26"/>
      <c r="I302" s="26"/>
      <c r="J302" s="26"/>
    </row>
    <row r="303" spans="3:10">
      <c r="C303" s="206"/>
      <c r="G303" s="26"/>
      <c r="H303" s="26"/>
      <c r="I303" s="26"/>
      <c r="J303" s="26"/>
    </row>
    <row r="304" spans="3:10">
      <c r="C304" s="206"/>
      <c r="G304" s="26"/>
      <c r="H304" s="26"/>
      <c r="I304" s="26"/>
      <c r="J304" s="26"/>
    </row>
    <row r="305" spans="3:10">
      <c r="C305" s="206"/>
      <c r="G305" s="26"/>
      <c r="H305" s="26"/>
      <c r="I305" s="26"/>
      <c r="J305" s="26"/>
    </row>
    <row r="306" spans="3:10">
      <c r="C306" s="206"/>
      <c r="G306" s="26"/>
      <c r="H306" s="26"/>
      <c r="I306" s="26"/>
      <c r="J306" s="26"/>
    </row>
    <row r="307" spans="3:10">
      <c r="C307" s="206"/>
      <c r="G307" s="26"/>
      <c r="H307" s="26"/>
      <c r="I307" s="26"/>
      <c r="J307" s="26"/>
    </row>
    <row r="308" spans="3:10">
      <c r="C308" s="206"/>
      <c r="G308" s="26"/>
      <c r="H308" s="26"/>
      <c r="I308" s="26"/>
      <c r="J308" s="26"/>
    </row>
    <row r="309" spans="3:10">
      <c r="C309" s="206"/>
      <c r="G309" s="26"/>
      <c r="H309" s="26"/>
      <c r="I309" s="26"/>
      <c r="J309" s="26"/>
    </row>
    <row r="310" spans="3:10">
      <c r="C310" s="206"/>
      <c r="G310" s="26"/>
      <c r="H310" s="26"/>
      <c r="I310" s="26"/>
      <c r="J310" s="26"/>
    </row>
    <row r="311" spans="3:10">
      <c r="C311" s="206"/>
      <c r="G311" s="26"/>
      <c r="H311" s="26"/>
      <c r="I311" s="26"/>
      <c r="J311" s="26"/>
    </row>
    <row r="312" spans="3:10">
      <c r="C312" s="206"/>
      <c r="G312" s="26"/>
      <c r="H312" s="26"/>
      <c r="I312" s="26"/>
      <c r="J312" s="26"/>
    </row>
    <row r="313" spans="3:10">
      <c r="C313" s="206"/>
      <c r="G313" s="26"/>
      <c r="H313" s="26"/>
      <c r="I313" s="26"/>
      <c r="J313" s="26"/>
    </row>
    <row r="314" spans="3:10">
      <c r="C314" s="206"/>
      <c r="G314" s="26"/>
      <c r="H314" s="26"/>
      <c r="I314" s="26"/>
      <c r="J314" s="26"/>
    </row>
    <row r="315" spans="3:10">
      <c r="C315" s="206"/>
      <c r="G315" s="26"/>
      <c r="H315" s="26"/>
      <c r="I315" s="26"/>
      <c r="J315" s="26"/>
    </row>
    <row r="316" spans="3:10">
      <c r="C316" s="206"/>
      <c r="G316" s="26"/>
      <c r="H316" s="26"/>
      <c r="I316" s="26"/>
      <c r="J316" s="26"/>
    </row>
    <row r="317" spans="3:10">
      <c r="C317" s="206"/>
      <c r="G317" s="26"/>
      <c r="H317" s="26"/>
      <c r="I317" s="26"/>
      <c r="J317" s="26"/>
    </row>
    <row r="318" spans="3:10">
      <c r="C318" s="206"/>
      <c r="G318" s="26"/>
      <c r="H318" s="26"/>
      <c r="I318" s="26"/>
      <c r="J318" s="26"/>
    </row>
    <row r="319" spans="3:10">
      <c r="C319" s="206"/>
      <c r="G319" s="26"/>
      <c r="H319" s="26"/>
      <c r="I319" s="26"/>
      <c r="J319" s="26"/>
    </row>
    <row r="320" spans="3:10">
      <c r="C320" s="206"/>
      <c r="G320" s="26"/>
      <c r="H320" s="26"/>
      <c r="I320" s="26"/>
      <c r="J320" s="26"/>
    </row>
    <row r="321" spans="3:10">
      <c r="C321" s="206"/>
      <c r="G321" s="26"/>
      <c r="H321" s="26"/>
      <c r="I321" s="26"/>
      <c r="J321" s="26"/>
    </row>
    <row r="322" spans="3:10">
      <c r="C322" s="206"/>
      <c r="G322" s="26"/>
      <c r="H322" s="26"/>
      <c r="I322" s="26"/>
      <c r="J322" s="26"/>
    </row>
    <row r="323" spans="3:10">
      <c r="C323" s="206"/>
      <c r="D323" s="24"/>
      <c r="E323" s="24"/>
      <c r="G323" s="43"/>
      <c r="H323" s="43"/>
      <c r="I323" s="43"/>
      <c r="J323" s="43"/>
    </row>
    <row r="324" spans="3:10">
      <c r="C324" s="24"/>
      <c r="D324" s="24"/>
      <c r="E324" s="24"/>
      <c r="F324" s="24"/>
      <c r="G324" s="24"/>
      <c r="H324" s="24"/>
      <c r="I324" s="24"/>
      <c r="J324" s="24"/>
    </row>
    <row r="325" spans="3:10">
      <c r="C325" s="24"/>
      <c r="D325" s="24"/>
      <c r="E325" s="24"/>
      <c r="F325" s="24"/>
      <c r="G325" s="24"/>
      <c r="H325" s="24"/>
      <c r="I325" s="24"/>
      <c r="J325" s="24"/>
    </row>
    <row r="326" spans="3:10">
      <c r="C326" s="24"/>
      <c r="D326" s="24"/>
      <c r="E326" s="24"/>
      <c r="F326" s="24"/>
      <c r="G326" s="24"/>
      <c r="H326" s="24"/>
      <c r="I326" s="24"/>
      <c r="J326" s="24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C2:M326"/>
  <sheetViews>
    <sheetView zoomScale="70" zoomScaleNormal="70" workbookViewId="0">
      <selection activeCell="N7" sqref="N6:N7"/>
    </sheetView>
  </sheetViews>
  <sheetFormatPr defaultColWidth="9.109375" defaultRowHeight="14.4"/>
  <cols>
    <col min="1" max="1" width="4.5546875" style="180" customWidth="1"/>
    <col min="2" max="2" width="9.109375" style="180"/>
    <col min="3" max="3" width="11.44140625" style="180" bestFit="1" customWidth="1"/>
    <col min="4" max="4" width="9.44140625" style="180" customWidth="1"/>
    <col min="5" max="5" width="9.44140625" style="180" bestFit="1" customWidth="1"/>
    <col min="6" max="6" width="8.44140625" style="180" bestFit="1" customWidth="1"/>
    <col min="7" max="16384" width="9.109375" style="180"/>
  </cols>
  <sheetData>
    <row r="2" spans="3:13">
      <c r="C2" s="1" t="s">
        <v>64</v>
      </c>
      <c r="E2" s="2"/>
    </row>
    <row r="3" spans="3:13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1" t="s">
        <v>63</v>
      </c>
    </row>
    <row r="4" spans="3:13" ht="15.75" customHeight="1">
      <c r="C4" s="206" t="str">
        <f>IF(SUM(G4:J4)&gt;0,"Demand","\I:")</f>
        <v>Demand</v>
      </c>
      <c r="D4" s="180">
        <f>$L$4</f>
        <v>2011</v>
      </c>
      <c r="E4" s="180" t="s">
        <v>3</v>
      </c>
      <c r="F4" s="180" t="str">
        <f>BY_Demands_Drivers!$J$88</f>
        <v>IIDMT</v>
      </c>
      <c r="G4" s="184">
        <f>BY_Demands_Drivers!$F$88*$M$4</f>
        <v>2.0459370126411711</v>
      </c>
      <c r="H4" s="184">
        <f>BY_Demands_Drivers!$G$88*$M$4</f>
        <v>2.052093292518617E-3</v>
      </c>
      <c r="I4" s="184">
        <f>BY_Demands_Drivers!$H$88*$M$4</f>
        <v>2.0520932925187298E-3</v>
      </c>
      <c r="J4" s="184">
        <f>BY_Demands_Drivers!$I$88*$M$4</f>
        <v>2.0520932925187298E-3</v>
      </c>
      <c r="L4" s="181">
        <f>BY_Demands_Drivers!V4</f>
        <v>2011</v>
      </c>
      <c r="M4" s="184">
        <f>(1-$M$8)/5*4+$M$8</f>
        <v>1.0259343377203352</v>
      </c>
    </row>
    <row r="5" spans="3:13" ht="15.75" customHeight="1">
      <c r="C5" s="206" t="str">
        <f t="shared" ref="C5:C68" si="0">IF(SUM(G5:J5)&gt;0,"Demand","\I:")</f>
        <v>Demand</v>
      </c>
      <c r="D5" s="180">
        <f>$L$5</f>
        <v>2012</v>
      </c>
      <c r="E5" s="180" t="s">
        <v>3</v>
      </c>
      <c r="F5" s="180" t="str">
        <f>$F$4</f>
        <v>IIDMT</v>
      </c>
      <c r="G5" s="184">
        <f>BY_Demands_Drivers!$F$88*$M$5</f>
        <v>2.0976557430603822</v>
      </c>
      <c r="H5" s="184">
        <f>BY_Demands_Drivers!$G$88*$M$5</f>
        <v>2.1039676459982644E-3</v>
      </c>
      <c r="I5" s="184">
        <f>BY_Demands_Drivers!$H$88*$M$5</f>
        <v>2.1039676459983798E-3</v>
      </c>
      <c r="J5" s="184">
        <f>BY_Demands_Drivers!$I$88*$M$5</f>
        <v>2.1039676459983798E-3</v>
      </c>
      <c r="L5" s="181">
        <f>BY_Demands_Drivers!W4</f>
        <v>2012</v>
      </c>
      <c r="M5" s="184">
        <f>(1-$M$8)/5*3+$M$8</f>
        <v>1.0518686754406703</v>
      </c>
    </row>
    <row r="6" spans="3:13" ht="15.75" customHeight="1">
      <c r="C6" s="206" t="str">
        <f t="shared" si="0"/>
        <v>Demand</v>
      </c>
      <c r="D6" s="180">
        <f>$L$6</f>
        <v>2013</v>
      </c>
      <c r="E6" s="180" t="s">
        <v>3</v>
      </c>
      <c r="F6" s="180" t="str">
        <f t="shared" ref="F6:F43" si="1">$F$4</f>
        <v>IIDMT</v>
      </c>
      <c r="G6" s="184">
        <f>BY_Demands_Drivers!$F$88*$M$6</f>
        <v>2.1493744734795928</v>
      </c>
      <c r="H6" s="184">
        <f>BY_Demands_Drivers!$G$88*$M$6</f>
        <v>2.1558419994779114E-3</v>
      </c>
      <c r="I6" s="184">
        <f>BY_Demands_Drivers!$H$88*$M$6</f>
        <v>2.1558419994780298E-3</v>
      </c>
      <c r="J6" s="184">
        <f>BY_Demands_Drivers!$I$88*$M$6</f>
        <v>2.1558419994780298E-3</v>
      </c>
      <c r="L6" s="181">
        <f>BY_Demands_Drivers!X4</f>
        <v>2013</v>
      </c>
      <c r="M6" s="184">
        <f>(1-$M$8)/5*2+$M$8</f>
        <v>1.0778030131610055</v>
      </c>
    </row>
    <row r="7" spans="3:13" ht="15.75" customHeight="1">
      <c r="C7" s="206" t="str">
        <f t="shared" si="0"/>
        <v>Demand</v>
      </c>
      <c r="D7" s="180">
        <f>$L$7</f>
        <v>2014</v>
      </c>
      <c r="E7" s="180" t="s">
        <v>3</v>
      </c>
      <c r="F7" s="180" t="str">
        <f t="shared" si="1"/>
        <v>IIDMT</v>
      </c>
      <c r="G7" s="184">
        <f>BY_Demands_Drivers!$F$88*$M$7</f>
        <v>2.2010932038988038</v>
      </c>
      <c r="H7" s="184">
        <f>BY_Demands_Drivers!$G$88*$M$7</f>
        <v>2.2077163529575588E-3</v>
      </c>
      <c r="I7" s="184">
        <f>BY_Demands_Drivers!$H$88*$M$7</f>
        <v>2.2077163529576798E-3</v>
      </c>
      <c r="J7" s="184">
        <f>BY_Demands_Drivers!$I$88*$M$7</f>
        <v>2.2077163529576798E-3</v>
      </c>
      <c r="L7" s="181">
        <f>BY_Demands_Drivers!Y4</f>
        <v>2014</v>
      </c>
      <c r="M7" s="184">
        <f>(1-$M$8)/5*1+$M$8</f>
        <v>1.1037373508813406</v>
      </c>
    </row>
    <row r="8" spans="3:13" ht="15.75" customHeight="1">
      <c r="C8" s="206" t="str">
        <f t="shared" si="0"/>
        <v>Demand</v>
      </c>
      <c r="D8" s="180">
        <f>$L$8</f>
        <v>2015</v>
      </c>
      <c r="E8" s="180" t="s">
        <v>3</v>
      </c>
      <c r="F8" s="180" t="str">
        <f t="shared" si="1"/>
        <v>IIDMT</v>
      </c>
      <c r="G8" s="184">
        <f>BY_Demands_Drivers!$F$88*$M$8</f>
        <v>2.2528119343180149</v>
      </c>
      <c r="H8" s="184">
        <f>BY_Demands_Drivers!$G$88*$M$8</f>
        <v>2.2595907064372057E-3</v>
      </c>
      <c r="I8" s="184">
        <f>BY_Demands_Drivers!$H$88*$M$8</f>
        <v>2.2595907064373298E-3</v>
      </c>
      <c r="J8" s="184">
        <f>BY_Demands_Drivers!$I$88*$M$8</f>
        <v>2.2595907064373298E-3</v>
      </c>
      <c r="L8" s="181">
        <f>BY_Demands_Drivers!Z4</f>
        <v>2015</v>
      </c>
      <c r="M8" s="184">
        <f>BY_Demands_Drivers!Z17</f>
        <v>1.1296716886016758</v>
      </c>
    </row>
    <row r="9" spans="3:13" ht="15.75" customHeight="1">
      <c r="C9" s="206" t="str">
        <f t="shared" si="0"/>
        <v>Demand</v>
      </c>
      <c r="D9" s="180">
        <f>$L$9</f>
        <v>2016</v>
      </c>
      <c r="E9" s="180" t="s">
        <v>3</v>
      </c>
      <c r="F9" s="180" t="str">
        <f t="shared" si="1"/>
        <v>IIDMT</v>
      </c>
      <c r="G9" s="184">
        <f>BY_Demands_Drivers!$F$88*$M$9</f>
        <v>2.3045306647372259</v>
      </c>
      <c r="H9" s="184">
        <f>BY_Demands_Drivers!$G$88*$M$9</f>
        <v>2.3114650599168527E-3</v>
      </c>
      <c r="I9" s="184">
        <f>BY_Demands_Drivers!$H$88*$M$9</f>
        <v>2.3114650599169798E-3</v>
      </c>
      <c r="J9" s="184">
        <f>BY_Demands_Drivers!$I$88*$M$9</f>
        <v>2.3114650599169798E-3</v>
      </c>
      <c r="L9" s="181">
        <f>BY_Demands_Drivers!AA4</f>
        <v>2016</v>
      </c>
      <c r="M9" s="184">
        <f>BY_Demands_Drivers!AA17</f>
        <v>1.1556060263220109</v>
      </c>
    </row>
    <row r="10" spans="3:13" ht="15.75" customHeight="1">
      <c r="C10" s="206" t="str">
        <f t="shared" si="0"/>
        <v>Demand</v>
      </c>
      <c r="D10" s="180">
        <f>$L$10</f>
        <v>2017</v>
      </c>
      <c r="E10" s="180" t="s">
        <v>3</v>
      </c>
      <c r="F10" s="180" t="str">
        <f t="shared" si="1"/>
        <v>IIDMT</v>
      </c>
      <c r="G10" s="184">
        <f>BY_Demands_Drivers!$F$88*$M$10</f>
        <v>2.2580785234651604</v>
      </c>
      <c r="H10" s="184">
        <f>BY_Demands_Drivers!$G$88*$M$10</f>
        <v>2.2648731428937204E-3</v>
      </c>
      <c r="I10" s="184">
        <f>BY_Demands_Drivers!$H$88*$M$10</f>
        <v>2.2648731428938449E-3</v>
      </c>
      <c r="J10" s="184">
        <f>BY_Demands_Drivers!$I$88*$M$10</f>
        <v>2.2648731428938449E-3</v>
      </c>
      <c r="L10" s="181">
        <f>BY_Demands_Drivers!AB4</f>
        <v>2017</v>
      </c>
      <c r="M10" s="184">
        <f>BY_Demands_Drivers!AB17</f>
        <v>1.1323126177286906</v>
      </c>
    </row>
    <row r="11" spans="3:13" ht="15.75" customHeight="1">
      <c r="C11" s="206" t="str">
        <f t="shared" si="0"/>
        <v>Demand</v>
      </c>
      <c r="D11" s="180">
        <f>$L$11</f>
        <v>2018</v>
      </c>
      <c r="E11" s="180" t="s">
        <v>3</v>
      </c>
      <c r="F11" s="180" t="str">
        <f t="shared" si="1"/>
        <v>IIDMT</v>
      </c>
      <c r="G11" s="184">
        <f>BY_Demands_Drivers!$F$88*$M$11</f>
        <v>2.2116263821930944</v>
      </c>
      <c r="H11" s="184">
        <f>BY_Demands_Drivers!$G$88*$M$11</f>
        <v>2.2182812258705878E-3</v>
      </c>
      <c r="I11" s="184">
        <f>BY_Demands_Drivers!$H$88*$M$11</f>
        <v>2.2182812258707092E-3</v>
      </c>
      <c r="J11" s="184">
        <f>BY_Demands_Drivers!$I$88*$M$11</f>
        <v>2.2182812258707092E-3</v>
      </c>
      <c r="L11" s="181">
        <f>BY_Demands_Drivers!AC4</f>
        <v>2018</v>
      </c>
      <c r="M11" s="184">
        <f>BY_Demands_Drivers!AC17</f>
        <v>1.1090192091353701</v>
      </c>
    </row>
    <row r="12" spans="3:13" ht="15.75" customHeight="1">
      <c r="C12" s="206" t="str">
        <f t="shared" si="0"/>
        <v>Demand</v>
      </c>
      <c r="D12" s="180">
        <f>$L$12</f>
        <v>2019</v>
      </c>
      <c r="E12" s="180" t="s">
        <v>3</v>
      </c>
      <c r="F12" s="180" t="str">
        <f t="shared" si="1"/>
        <v>IIDMT</v>
      </c>
      <c r="G12" s="43">
        <f>BY_Demands_Drivers!$F$88*$M$12</f>
        <v>2.1651742409210284</v>
      </c>
      <c r="H12" s="43">
        <f>BY_Demands_Drivers!$G$88*$M$12</f>
        <v>2.1716893088474551E-3</v>
      </c>
      <c r="I12" s="43">
        <f>BY_Demands_Drivers!$H$88*$M$12</f>
        <v>2.1716893088475739E-3</v>
      </c>
      <c r="J12" s="43">
        <f>BY_Demands_Drivers!$I$88*$M$12</f>
        <v>2.1716893088475739E-3</v>
      </c>
      <c r="L12" s="181">
        <f>BY_Demands_Drivers!AD4</f>
        <v>2019</v>
      </c>
      <c r="M12" s="184">
        <f>BY_Demands_Drivers!AD17</f>
        <v>1.0857258005420496</v>
      </c>
    </row>
    <row r="13" spans="3:13" ht="15.75" customHeight="1">
      <c r="C13" s="206" t="str">
        <f t="shared" si="0"/>
        <v>Demand</v>
      </c>
      <c r="D13" s="180">
        <f>$L$13</f>
        <v>2020</v>
      </c>
      <c r="E13" s="180" t="s">
        <v>3</v>
      </c>
      <c r="F13" s="180" t="str">
        <f t="shared" si="1"/>
        <v>IIDMT</v>
      </c>
      <c r="G13" s="43">
        <f>BY_Demands_Drivers!$F$88*$M$13</f>
        <v>2.1187220996489633</v>
      </c>
      <c r="H13" s="43">
        <f>BY_Demands_Drivers!$G$88*$M$13</f>
        <v>2.1250973918243224E-3</v>
      </c>
      <c r="I13" s="43">
        <f>BY_Demands_Drivers!$H$88*$M$13</f>
        <v>2.1250973918244391E-3</v>
      </c>
      <c r="J13" s="43">
        <f>BY_Demands_Drivers!$I$88*$M$13</f>
        <v>2.1250973918244391E-3</v>
      </c>
      <c r="L13" s="181">
        <f>BY_Demands_Drivers!AE4</f>
        <v>2020</v>
      </c>
      <c r="M13" s="184">
        <f>BY_Demands_Drivers!AE17</f>
        <v>1.0624323919487293</v>
      </c>
    </row>
    <row r="14" spans="3:13" ht="15.75" customHeight="1">
      <c r="C14" s="206" t="str">
        <f t="shared" si="0"/>
        <v>Demand</v>
      </c>
      <c r="D14" s="180">
        <f>$L$14</f>
        <v>2021</v>
      </c>
      <c r="E14" s="180" t="s">
        <v>3</v>
      </c>
      <c r="F14" s="180" t="str">
        <f t="shared" si="1"/>
        <v>IIDMT</v>
      </c>
      <c r="G14" s="43">
        <f>BY_Demands_Drivers!$F$88*$M$14</f>
        <v>2.1338558289321701</v>
      </c>
      <c r="H14" s="43">
        <f>BY_Demands_Drivers!$G$88*$M$14</f>
        <v>2.1402766589087821E-3</v>
      </c>
      <c r="I14" s="43">
        <f>BY_Demands_Drivers!$H$88*$M$14</f>
        <v>2.1402766589088992E-3</v>
      </c>
      <c r="J14" s="43">
        <f>BY_Demands_Drivers!$I$88*$M$14</f>
        <v>2.1402766589088992E-3</v>
      </c>
      <c r="L14" s="181">
        <f>BY_Demands_Drivers!AF4</f>
        <v>2021</v>
      </c>
      <c r="M14" s="184">
        <f>BY_Demands_Drivers!AF17</f>
        <v>1.0700211947483631</v>
      </c>
    </row>
    <row r="15" spans="3:13" ht="15.75" customHeight="1">
      <c r="C15" s="206" t="str">
        <f t="shared" si="0"/>
        <v>Demand</v>
      </c>
      <c r="D15" s="180">
        <f>$L$15</f>
        <v>2022</v>
      </c>
      <c r="E15" s="180" t="s">
        <v>3</v>
      </c>
      <c r="F15" s="180" t="str">
        <f t="shared" si="1"/>
        <v>IIDMT</v>
      </c>
      <c r="G15" s="43">
        <f>BY_Demands_Drivers!$F$88*$M$15</f>
        <v>2.1489895582153768</v>
      </c>
      <c r="H15" s="43">
        <f>BY_Demands_Drivers!$G$88*$M$15</f>
        <v>2.1554559259932414E-3</v>
      </c>
      <c r="I15" s="43">
        <f>BY_Demands_Drivers!$H$88*$M$15</f>
        <v>2.1554559259933598E-3</v>
      </c>
      <c r="J15" s="43">
        <f>BY_Demands_Drivers!$I$88*$M$15</f>
        <v>2.1554559259933598E-3</v>
      </c>
      <c r="L15" s="181">
        <f>BY_Demands_Drivers!AG4</f>
        <v>2022</v>
      </c>
      <c r="M15" s="184">
        <f>BY_Demands_Drivers!AG17</f>
        <v>1.0776099975479969</v>
      </c>
    </row>
    <row r="16" spans="3:13" ht="15.75" customHeight="1">
      <c r="C16" s="206" t="str">
        <f t="shared" si="0"/>
        <v>Demand</v>
      </c>
      <c r="D16" s="180">
        <f>$L$16</f>
        <v>2023</v>
      </c>
      <c r="E16" s="180" t="s">
        <v>3</v>
      </c>
      <c r="F16" s="180" t="str">
        <f t="shared" si="1"/>
        <v>IIDMT</v>
      </c>
      <c r="G16" s="43">
        <f>BY_Demands_Drivers!$F$88*$M$16</f>
        <v>2.1641232874985841</v>
      </c>
      <c r="H16" s="43">
        <f>BY_Demands_Drivers!$G$88*$M$16</f>
        <v>2.1706351930777011E-3</v>
      </c>
      <c r="I16" s="43">
        <f>BY_Demands_Drivers!$H$88*$M$16</f>
        <v>2.17063519307782E-3</v>
      </c>
      <c r="J16" s="43">
        <f>BY_Demands_Drivers!$I$88*$M$16</f>
        <v>2.17063519307782E-3</v>
      </c>
      <c r="L16" s="181">
        <f>BY_Demands_Drivers!AH4</f>
        <v>2023</v>
      </c>
      <c r="M16" s="184">
        <f>BY_Demands_Drivers!AH17</f>
        <v>1.0851988003476307</v>
      </c>
    </row>
    <row r="17" spans="3:13" ht="15.75" customHeight="1">
      <c r="C17" s="206" t="str">
        <f t="shared" si="0"/>
        <v>Demand</v>
      </c>
      <c r="D17" s="180">
        <f>$L$17</f>
        <v>2024</v>
      </c>
      <c r="E17" s="180" t="s">
        <v>3</v>
      </c>
      <c r="F17" s="180" t="str">
        <f t="shared" si="1"/>
        <v>IIDMT</v>
      </c>
      <c r="G17" s="184">
        <f>BY_Demands_Drivers!$F$88*$M$17</f>
        <v>2.1792570167817908</v>
      </c>
      <c r="H17" s="184">
        <f>BY_Demands_Drivers!$G$88*$M$17</f>
        <v>2.1858144601621604E-3</v>
      </c>
      <c r="I17" s="184">
        <f>BY_Demands_Drivers!$H$88*$M$17</f>
        <v>2.1858144601622806E-3</v>
      </c>
      <c r="J17" s="184">
        <f>BY_Demands_Drivers!$I$88*$M$17</f>
        <v>2.1858144601622806E-3</v>
      </c>
      <c r="L17" s="181">
        <f>BY_Demands_Drivers!AI4</f>
        <v>2024</v>
      </c>
      <c r="M17" s="184">
        <f>BY_Demands_Drivers!AI17</f>
        <v>1.0927876031472645</v>
      </c>
    </row>
    <row r="18" spans="3:13" ht="15.75" customHeight="1">
      <c r="C18" s="206" t="str">
        <f t="shared" si="0"/>
        <v>Demand</v>
      </c>
      <c r="D18" s="180">
        <f>$L$18</f>
        <v>2025</v>
      </c>
      <c r="E18" s="180" t="s">
        <v>3</v>
      </c>
      <c r="F18" s="180" t="str">
        <f t="shared" si="1"/>
        <v>IIDMT</v>
      </c>
      <c r="G18" s="184">
        <f>BY_Demands_Drivers!$F$88*$M$18</f>
        <v>2.1943907460649976</v>
      </c>
      <c r="H18" s="184">
        <f>BY_Demands_Drivers!$G$88*$M$18</f>
        <v>2.2009937272466202E-3</v>
      </c>
      <c r="I18" s="184">
        <f>BY_Demands_Drivers!$H$88*$M$18</f>
        <v>2.2009937272467407E-3</v>
      </c>
      <c r="J18" s="184">
        <f>BY_Demands_Drivers!$I$88*$M$18</f>
        <v>2.2009937272467407E-3</v>
      </c>
      <c r="L18" s="181">
        <f>BY_Demands_Drivers!AJ4</f>
        <v>2025</v>
      </c>
      <c r="M18" s="184">
        <f>BY_Demands_Drivers!AJ17</f>
        <v>1.1003764059468983</v>
      </c>
    </row>
    <row r="19" spans="3:13" ht="15.75" customHeight="1">
      <c r="C19" s="206" t="str">
        <f t="shared" si="0"/>
        <v>Demand</v>
      </c>
      <c r="D19" s="180">
        <f>$L$19</f>
        <v>2026</v>
      </c>
      <c r="E19" s="180" t="s">
        <v>3</v>
      </c>
      <c r="F19" s="180" t="str">
        <f t="shared" si="1"/>
        <v>IIDMT</v>
      </c>
      <c r="G19" s="184">
        <f>BY_Demands_Drivers!$F$88*$M$19</f>
        <v>2.2019576107066015</v>
      </c>
      <c r="H19" s="184">
        <f>BY_Demands_Drivers!$G$88*$M$19</f>
        <v>2.2085833607888498E-3</v>
      </c>
      <c r="I19" s="184">
        <f>BY_Demands_Drivers!$H$88*$M$19</f>
        <v>2.2085833607889713E-3</v>
      </c>
      <c r="J19" s="184">
        <f>BY_Demands_Drivers!$I$88*$M$19</f>
        <v>2.2085833607889713E-3</v>
      </c>
      <c r="L19" s="181">
        <f>BY_Demands_Drivers!AK4</f>
        <v>2026</v>
      </c>
      <c r="M19" s="184">
        <f>BY_Demands_Drivers!AK17</f>
        <v>1.1041708073467154</v>
      </c>
    </row>
    <row r="20" spans="3:13" ht="15.75" customHeight="1">
      <c r="C20" s="206" t="str">
        <f t="shared" si="0"/>
        <v>Demand</v>
      </c>
      <c r="D20" s="180">
        <f>$L$20</f>
        <v>2027</v>
      </c>
      <c r="E20" s="180" t="s">
        <v>3</v>
      </c>
      <c r="F20" s="180" t="str">
        <f t="shared" si="1"/>
        <v>IIDMT</v>
      </c>
      <c r="G20" s="184">
        <f>BY_Demands_Drivers!$F$88*$M$20</f>
        <v>2.2095244753482048</v>
      </c>
      <c r="H20" s="184">
        <f>BY_Demands_Drivers!$G$88*$M$20</f>
        <v>2.2161729943310795E-3</v>
      </c>
      <c r="I20" s="184">
        <f>BY_Demands_Drivers!$H$88*$M$20</f>
        <v>2.2161729943312009E-3</v>
      </c>
      <c r="J20" s="184">
        <f>BY_Demands_Drivers!$I$88*$M$20</f>
        <v>2.2161729943312009E-3</v>
      </c>
      <c r="L20" s="181">
        <f>BY_Demands_Drivers!AL4</f>
        <v>2027</v>
      </c>
      <c r="M20" s="184">
        <f>BY_Demands_Drivers!AL17</f>
        <v>1.1079652087465321</v>
      </c>
    </row>
    <row r="21" spans="3:13" ht="15.75" customHeight="1">
      <c r="C21" s="206" t="str">
        <f t="shared" si="0"/>
        <v>Demand</v>
      </c>
      <c r="D21" s="180">
        <f>$L$21</f>
        <v>2028</v>
      </c>
      <c r="E21" s="180" t="s">
        <v>3</v>
      </c>
      <c r="F21" s="180" t="str">
        <f t="shared" si="1"/>
        <v>IIDMT</v>
      </c>
      <c r="G21" s="184">
        <f>BY_Demands_Drivers!$F$88*$M$21</f>
        <v>2.2170913399898082</v>
      </c>
      <c r="H21" s="184">
        <f>BY_Demands_Drivers!$G$88*$M$21</f>
        <v>2.2237626278733096E-3</v>
      </c>
      <c r="I21" s="184">
        <f>BY_Demands_Drivers!$H$88*$M$21</f>
        <v>2.2237626278734314E-3</v>
      </c>
      <c r="J21" s="184">
        <f>BY_Demands_Drivers!$I$88*$M$21</f>
        <v>2.2237626278734314E-3</v>
      </c>
      <c r="L21" s="181">
        <f>BY_Demands_Drivers!AM4</f>
        <v>2028</v>
      </c>
      <c r="M21" s="184">
        <f>BY_Demands_Drivers!AM17</f>
        <v>1.1117596101463492</v>
      </c>
    </row>
    <row r="22" spans="3:13" ht="15.75" customHeight="1">
      <c r="C22" s="206" t="str">
        <f t="shared" si="0"/>
        <v>Demand</v>
      </c>
      <c r="D22" s="180">
        <f>$L$22</f>
        <v>2029</v>
      </c>
      <c r="E22" s="180" t="s">
        <v>3</v>
      </c>
      <c r="F22" s="180" t="str">
        <f t="shared" si="1"/>
        <v>IIDMT</v>
      </c>
      <c r="G22" s="184">
        <f>BY_Demands_Drivers!$F$88*$M$22</f>
        <v>2.2246582046314116</v>
      </c>
      <c r="H22" s="184">
        <f>BY_Demands_Drivers!$G$88*$M$22</f>
        <v>2.2313522614155392E-3</v>
      </c>
      <c r="I22" s="184">
        <f>BY_Demands_Drivers!$H$88*$M$22</f>
        <v>2.2313522614156615E-3</v>
      </c>
      <c r="J22" s="184">
        <f>BY_Demands_Drivers!$I$88*$M$22</f>
        <v>2.2313522614156615E-3</v>
      </c>
      <c r="L22" s="181">
        <f>BY_Demands_Drivers!AN4</f>
        <v>2029</v>
      </c>
      <c r="M22" s="184">
        <f>BY_Demands_Drivers!AN17</f>
        <v>1.115554011546166</v>
      </c>
    </row>
    <row r="23" spans="3:13" ht="15.75" customHeight="1">
      <c r="C23" s="206" t="str">
        <f t="shared" si="0"/>
        <v>Demand</v>
      </c>
      <c r="D23" s="180">
        <f>$L$23</f>
        <v>2030</v>
      </c>
      <c r="E23" s="180" t="s">
        <v>3</v>
      </c>
      <c r="F23" s="180" t="str">
        <f t="shared" si="1"/>
        <v>IIDMT</v>
      </c>
      <c r="G23" s="184">
        <f>BY_Demands_Drivers!$F$88*$M$23</f>
        <v>2.2322250692730154</v>
      </c>
      <c r="H23" s="184">
        <f>BY_Demands_Drivers!$G$88*$M$23</f>
        <v>2.2389418949577689E-3</v>
      </c>
      <c r="I23" s="184">
        <f>BY_Demands_Drivers!$H$88*$M$23</f>
        <v>2.238941894957892E-3</v>
      </c>
      <c r="J23" s="184">
        <f>BY_Demands_Drivers!$I$88*$M$23</f>
        <v>2.238941894957892E-3</v>
      </c>
      <c r="L23" s="181">
        <f>BY_Demands_Drivers!AO4</f>
        <v>2030</v>
      </c>
      <c r="M23" s="184">
        <f>BY_Demands_Drivers!AO17</f>
        <v>1.119348412945983</v>
      </c>
    </row>
    <row r="24" spans="3:13" ht="15.75" customHeight="1">
      <c r="C24" s="206" t="str">
        <f t="shared" si="0"/>
        <v>Demand</v>
      </c>
      <c r="D24" s="180">
        <f>$L$24</f>
        <v>2031</v>
      </c>
      <c r="E24" s="180" t="s">
        <v>3</v>
      </c>
      <c r="F24" s="180" t="str">
        <f t="shared" si="1"/>
        <v>IIDMT</v>
      </c>
      <c r="G24" s="184">
        <f>BY_Demands_Drivers!$F$88*$M$24</f>
        <v>2.2397919339146188</v>
      </c>
      <c r="H24" s="184">
        <f>BY_Demands_Drivers!$G$88*$M$24</f>
        <v>2.2465315284999985E-3</v>
      </c>
      <c r="I24" s="184">
        <f>BY_Demands_Drivers!$H$88*$M$24</f>
        <v>2.2465315285001217E-3</v>
      </c>
      <c r="J24" s="184">
        <f>BY_Demands_Drivers!$I$88*$M$24</f>
        <v>2.2465315285001217E-3</v>
      </c>
      <c r="L24" s="181">
        <f>BY_Demands_Drivers!AP4</f>
        <v>2031</v>
      </c>
      <c r="M24" s="184">
        <f>BY_Demands_Drivers!AP17</f>
        <v>1.1231428143457998</v>
      </c>
    </row>
    <row r="25" spans="3:13" ht="15.75" customHeight="1">
      <c r="C25" s="206" t="str">
        <f t="shared" si="0"/>
        <v>Demand</v>
      </c>
      <c r="D25" s="180">
        <f>$L$25</f>
        <v>2032</v>
      </c>
      <c r="E25" s="180" t="s">
        <v>3</v>
      </c>
      <c r="F25" s="180" t="str">
        <f t="shared" si="1"/>
        <v>IIDMT</v>
      </c>
      <c r="G25" s="184">
        <f>BY_Demands_Drivers!$F$88*$M$25</f>
        <v>2.2473587985562218</v>
      </c>
      <c r="H25" s="184">
        <f>BY_Demands_Drivers!$G$88*$M$25</f>
        <v>2.2541211620422281E-3</v>
      </c>
      <c r="I25" s="184">
        <f>BY_Demands_Drivers!$H$88*$M$25</f>
        <v>2.2541211620423517E-3</v>
      </c>
      <c r="J25" s="184">
        <f>BY_Demands_Drivers!$I$88*$M$25</f>
        <v>2.2541211620423517E-3</v>
      </c>
      <c r="L25" s="181">
        <f>BY_Demands_Drivers!AQ4</f>
        <v>2032</v>
      </c>
      <c r="M25" s="184">
        <f>BY_Demands_Drivers!AQ17</f>
        <v>1.1269372157456166</v>
      </c>
    </row>
    <row r="26" spans="3:13" ht="15.75" customHeight="1">
      <c r="C26" s="206" t="str">
        <f t="shared" si="0"/>
        <v>Demand</v>
      </c>
      <c r="D26" s="180">
        <f>$L$26</f>
        <v>2033</v>
      </c>
      <c r="E26" s="180" t="s">
        <v>3</v>
      </c>
      <c r="F26" s="180" t="str">
        <f t="shared" si="1"/>
        <v>IIDMT</v>
      </c>
      <c r="G26" s="184">
        <f>BY_Demands_Drivers!$F$88*$M$26</f>
        <v>2.2549256631978256</v>
      </c>
      <c r="H26" s="184">
        <f>BY_Demands_Drivers!$G$88*$M$26</f>
        <v>2.2617107955844582E-3</v>
      </c>
      <c r="I26" s="184">
        <f>BY_Demands_Drivers!$H$88*$M$26</f>
        <v>2.2617107955845823E-3</v>
      </c>
      <c r="J26" s="184">
        <f>BY_Demands_Drivers!$I$88*$M$26</f>
        <v>2.2617107955845823E-3</v>
      </c>
      <c r="L26" s="181">
        <f>BY_Demands_Drivers!AR4</f>
        <v>2033</v>
      </c>
      <c r="M26" s="184">
        <f>BY_Demands_Drivers!AR17</f>
        <v>1.1307316171454336</v>
      </c>
    </row>
    <row r="27" spans="3:13" ht="15.75" customHeight="1">
      <c r="C27" s="206" t="str">
        <f t="shared" si="0"/>
        <v>Demand</v>
      </c>
      <c r="D27" s="180">
        <f>$L$27</f>
        <v>2034</v>
      </c>
      <c r="E27" s="180" t="s">
        <v>3</v>
      </c>
      <c r="F27" s="180" t="str">
        <f t="shared" si="1"/>
        <v>IIDMT</v>
      </c>
      <c r="G27" s="184">
        <f>BY_Demands_Drivers!$F$88*$M$27</f>
        <v>2.262492527839429</v>
      </c>
      <c r="H27" s="184">
        <f>BY_Demands_Drivers!$G$88*$M$27</f>
        <v>2.2693004291266874E-3</v>
      </c>
      <c r="I27" s="184">
        <f>BY_Demands_Drivers!$H$88*$M$27</f>
        <v>2.2693004291268119E-3</v>
      </c>
      <c r="J27" s="184">
        <f>BY_Demands_Drivers!$I$88*$M$27</f>
        <v>2.2693004291268119E-3</v>
      </c>
      <c r="L27" s="181">
        <f>BY_Demands_Drivers!AS4</f>
        <v>2034</v>
      </c>
      <c r="M27" s="184">
        <f>BY_Demands_Drivers!AS17</f>
        <v>1.1345260185452504</v>
      </c>
    </row>
    <row r="28" spans="3:13" ht="15.75" customHeight="1">
      <c r="C28" s="206" t="str">
        <f t="shared" si="0"/>
        <v>Demand</v>
      </c>
      <c r="D28" s="180">
        <f>$L$28</f>
        <v>2035</v>
      </c>
      <c r="E28" s="180" t="s">
        <v>3</v>
      </c>
      <c r="F28" s="180" t="str">
        <f t="shared" si="1"/>
        <v>IIDMT</v>
      </c>
      <c r="G28" s="184">
        <f>BY_Demands_Drivers!$F$88*$M$28</f>
        <v>2.2700593924810319</v>
      </c>
      <c r="H28" s="184">
        <f>BY_Demands_Drivers!$G$88*$M$28</f>
        <v>2.2768900626689171E-3</v>
      </c>
      <c r="I28" s="184">
        <f>BY_Demands_Drivers!$H$88*$M$28</f>
        <v>2.276890062669042E-3</v>
      </c>
      <c r="J28" s="184">
        <f>BY_Demands_Drivers!$I$88*$M$28</f>
        <v>2.276890062669042E-3</v>
      </c>
      <c r="L28" s="181">
        <f>BY_Demands_Drivers!AT4</f>
        <v>2035</v>
      </c>
      <c r="M28" s="184">
        <f>BY_Demands_Drivers!AT17</f>
        <v>1.1383204199450672</v>
      </c>
    </row>
    <row r="29" spans="3:13" ht="15.75" customHeight="1">
      <c r="C29" s="206" t="str">
        <f t="shared" si="0"/>
        <v>Demand</v>
      </c>
      <c r="D29" s="180">
        <f>$L$29</f>
        <v>2036</v>
      </c>
      <c r="E29" s="180" t="s">
        <v>3</v>
      </c>
      <c r="F29" s="180" t="str">
        <f t="shared" si="1"/>
        <v>IIDMT</v>
      </c>
      <c r="G29" s="184">
        <f>BY_Demands_Drivers!$F$88*$M$29</f>
        <v>2.2851931217642392</v>
      </c>
      <c r="H29" s="184">
        <f>BY_Demands_Drivers!$G$88*$M$29</f>
        <v>2.2920693297533764E-3</v>
      </c>
      <c r="I29" s="184">
        <f>BY_Demands_Drivers!$H$88*$M$29</f>
        <v>2.2920693297535022E-3</v>
      </c>
      <c r="J29" s="184">
        <f>BY_Demands_Drivers!$I$88*$M$29</f>
        <v>2.2920693297535022E-3</v>
      </c>
      <c r="L29" s="181">
        <f>BY_Demands_Drivers!AU4</f>
        <v>2036</v>
      </c>
      <c r="M29" s="184">
        <f>BY_Demands_Drivers!AU17</f>
        <v>1.145909222744701</v>
      </c>
    </row>
    <row r="30" spans="3:13" ht="15.75" customHeight="1">
      <c r="C30" s="206" t="str">
        <f t="shared" si="0"/>
        <v>Demand</v>
      </c>
      <c r="D30" s="180">
        <f>$L$30</f>
        <v>2037</v>
      </c>
      <c r="E30" s="180" t="s">
        <v>3</v>
      </c>
      <c r="F30" s="180" t="str">
        <f t="shared" si="1"/>
        <v>IIDMT</v>
      </c>
      <c r="G30" s="184">
        <f>BY_Demands_Drivers!$F$88*$M$30</f>
        <v>2.3003268510474459</v>
      </c>
      <c r="H30" s="184">
        <f>BY_Demands_Drivers!$G$88*$M$30</f>
        <v>2.3072485968378361E-3</v>
      </c>
      <c r="I30" s="184">
        <f>BY_Demands_Drivers!$H$88*$M$30</f>
        <v>2.3072485968379628E-3</v>
      </c>
      <c r="J30" s="184">
        <f>BY_Demands_Drivers!$I$88*$M$30</f>
        <v>2.3072485968379628E-3</v>
      </c>
      <c r="L30" s="181">
        <f>BY_Demands_Drivers!AV4</f>
        <v>2037</v>
      </c>
      <c r="M30" s="184">
        <f>BY_Demands_Drivers!AV17</f>
        <v>1.1534980255443348</v>
      </c>
    </row>
    <row r="31" spans="3:13" ht="15.75" customHeight="1">
      <c r="C31" s="206" t="str">
        <f t="shared" si="0"/>
        <v>Demand</v>
      </c>
      <c r="D31" s="180">
        <f>$L$31</f>
        <v>2038</v>
      </c>
      <c r="E31" s="180" t="s">
        <v>3</v>
      </c>
      <c r="F31" s="180" t="str">
        <f t="shared" si="1"/>
        <v>IIDMT</v>
      </c>
      <c r="G31" s="184">
        <f>BY_Demands_Drivers!$F$88*$M$31</f>
        <v>2.3154605803306527</v>
      </c>
      <c r="H31" s="184">
        <f>BY_Demands_Drivers!$G$88*$M$31</f>
        <v>2.3224278639222954E-3</v>
      </c>
      <c r="I31" s="184">
        <f>BY_Demands_Drivers!$H$88*$M$31</f>
        <v>2.3224278639224229E-3</v>
      </c>
      <c r="J31" s="184">
        <f>BY_Demands_Drivers!$I$88*$M$31</f>
        <v>2.3224278639224229E-3</v>
      </c>
      <c r="L31" s="181">
        <f>BY_Demands_Drivers!AW4</f>
        <v>2038</v>
      </c>
      <c r="M31" s="184">
        <f>BY_Demands_Drivers!AW17</f>
        <v>1.1610868283439686</v>
      </c>
    </row>
    <row r="32" spans="3:13" ht="15.75" customHeight="1">
      <c r="C32" s="206" t="str">
        <f t="shared" si="0"/>
        <v>Demand</v>
      </c>
      <c r="D32" s="180">
        <f>$L$32</f>
        <v>2039</v>
      </c>
      <c r="E32" s="180" t="s">
        <v>3</v>
      </c>
      <c r="F32" s="180" t="str">
        <f t="shared" si="1"/>
        <v>IIDMT</v>
      </c>
      <c r="G32" s="184">
        <f>BY_Demands_Drivers!$F$88*$M$32</f>
        <v>2.3305943096138599</v>
      </c>
      <c r="H32" s="184">
        <f>BY_Demands_Drivers!$G$88*$M$32</f>
        <v>2.3376071310067551E-3</v>
      </c>
      <c r="I32" s="184">
        <f>BY_Demands_Drivers!$H$88*$M$32</f>
        <v>2.3376071310068835E-3</v>
      </c>
      <c r="J32" s="184">
        <f>BY_Demands_Drivers!$I$88*$M$32</f>
        <v>2.3376071310068835E-3</v>
      </c>
      <c r="L32" s="181">
        <f>BY_Demands_Drivers!AX4</f>
        <v>2039</v>
      </c>
      <c r="M32" s="184">
        <f>BY_Demands_Drivers!AX17</f>
        <v>1.1686756311436024</v>
      </c>
    </row>
    <row r="33" spans="3:13" ht="15.75" customHeight="1">
      <c r="C33" s="206" t="str">
        <f t="shared" si="0"/>
        <v>Demand</v>
      </c>
      <c r="D33" s="180">
        <f>$L$33</f>
        <v>2040</v>
      </c>
      <c r="E33" s="180" t="s">
        <v>3</v>
      </c>
      <c r="F33" s="180" t="str">
        <f t="shared" si="1"/>
        <v>IIDMT</v>
      </c>
      <c r="G33" s="184">
        <f>BY_Demands_Drivers!$F$88*$M$33</f>
        <v>2.3457280388970667</v>
      </c>
      <c r="H33" s="184">
        <f>BY_Demands_Drivers!$G$88*$M$33</f>
        <v>2.3527863980912144E-3</v>
      </c>
      <c r="I33" s="184">
        <f>BY_Demands_Drivers!$H$88*$M$33</f>
        <v>2.3527863980913437E-3</v>
      </c>
      <c r="J33" s="184">
        <f>BY_Demands_Drivers!$I$88*$M$33</f>
        <v>2.3527863980913437E-3</v>
      </c>
      <c r="L33" s="181">
        <f>BY_Demands_Drivers!AY4</f>
        <v>2040</v>
      </c>
      <c r="M33" s="184">
        <f>BY_Demands_Drivers!AY17</f>
        <v>1.1762644339432362</v>
      </c>
    </row>
    <row r="34" spans="3:13" ht="15.75" customHeight="1">
      <c r="C34" s="206" t="str">
        <f t="shared" si="0"/>
        <v>Demand</v>
      </c>
      <c r="D34" s="180">
        <f>$L$34</f>
        <v>2041</v>
      </c>
      <c r="E34" s="180" t="s">
        <v>3</v>
      </c>
      <c r="F34" s="180" t="str">
        <f t="shared" si="1"/>
        <v>IIDMT</v>
      </c>
      <c r="G34" s="184">
        <f>BY_Demands_Drivers!$F$88*$M$34</f>
        <v>2.3608617681802735</v>
      </c>
      <c r="H34" s="184">
        <f>BY_Demands_Drivers!$G$88*$M$34</f>
        <v>2.3679656651756742E-3</v>
      </c>
      <c r="I34" s="184">
        <f>BY_Demands_Drivers!$H$88*$M$34</f>
        <v>2.3679656651758038E-3</v>
      </c>
      <c r="J34" s="184">
        <f>BY_Demands_Drivers!$I$88*$M$34</f>
        <v>2.3679656651758038E-3</v>
      </c>
      <c r="L34" s="181">
        <f>BY_Demands_Drivers!AZ4</f>
        <v>2041</v>
      </c>
      <c r="M34" s="184">
        <f>BY_Demands_Drivers!AZ17</f>
        <v>1.18385323674287</v>
      </c>
    </row>
    <row r="35" spans="3:13" ht="15.75" customHeight="1">
      <c r="C35" s="206" t="str">
        <f t="shared" si="0"/>
        <v>Demand</v>
      </c>
      <c r="D35" s="180">
        <f>$L$35</f>
        <v>2042</v>
      </c>
      <c r="E35" s="180" t="s">
        <v>3</v>
      </c>
      <c r="F35" s="180" t="str">
        <f t="shared" si="1"/>
        <v>IIDMT</v>
      </c>
      <c r="G35" s="184">
        <f>BY_Demands_Drivers!$F$88*$M$35</f>
        <v>2.3759954974634807</v>
      </c>
      <c r="H35" s="184">
        <f>BY_Demands_Drivers!$G$88*$M$35</f>
        <v>2.3831449322601335E-3</v>
      </c>
      <c r="I35" s="184">
        <f>BY_Demands_Drivers!$H$88*$M$35</f>
        <v>2.3831449322602644E-3</v>
      </c>
      <c r="J35" s="184">
        <f>BY_Demands_Drivers!$I$88*$M$35</f>
        <v>2.3831449322602644E-3</v>
      </c>
      <c r="L35" s="181">
        <f>BY_Demands_Drivers!BA4</f>
        <v>2042</v>
      </c>
      <c r="M35" s="184">
        <f>BY_Demands_Drivers!BA17</f>
        <v>1.1914420395425038</v>
      </c>
    </row>
    <row r="36" spans="3:13">
      <c r="C36" s="206" t="str">
        <f t="shared" si="0"/>
        <v>Demand</v>
      </c>
      <c r="D36" s="180">
        <f>$L$36</f>
        <v>2043</v>
      </c>
      <c r="E36" s="180" t="s">
        <v>3</v>
      </c>
      <c r="F36" s="180" t="str">
        <f t="shared" si="1"/>
        <v>IIDMT</v>
      </c>
      <c r="G36" s="184">
        <f>BY_Demands_Drivers!$F$88*$M$36</f>
        <v>2.391129226746687</v>
      </c>
      <c r="H36" s="184">
        <f>BY_Demands_Drivers!$G$88*$M$36</f>
        <v>2.3983241993445928E-3</v>
      </c>
      <c r="I36" s="184">
        <f>BY_Demands_Drivers!$H$88*$M$36</f>
        <v>2.3983241993447242E-3</v>
      </c>
      <c r="J36" s="184">
        <f>BY_Demands_Drivers!$I$88*$M$36</f>
        <v>2.3983241993447242E-3</v>
      </c>
      <c r="L36" s="181">
        <f>BY_Demands_Drivers!BB4</f>
        <v>2043</v>
      </c>
      <c r="M36" s="184">
        <f>BY_Demands_Drivers!BB17</f>
        <v>1.1990308423421374</v>
      </c>
    </row>
    <row r="37" spans="3:13">
      <c r="C37" s="206" t="str">
        <f t="shared" si="0"/>
        <v>Demand</v>
      </c>
      <c r="D37" s="180">
        <f>$L$37</f>
        <v>2044</v>
      </c>
      <c r="E37" s="180" t="s">
        <v>3</v>
      </c>
      <c r="F37" s="180" t="str">
        <f t="shared" si="1"/>
        <v>IIDMT</v>
      </c>
      <c r="G37" s="184">
        <f>BY_Demands_Drivers!$F$88*$M$37</f>
        <v>2.4062629560298938</v>
      </c>
      <c r="H37" s="184">
        <f>BY_Demands_Drivers!$G$88*$M$37</f>
        <v>2.4135034664290521E-3</v>
      </c>
      <c r="I37" s="184">
        <f>BY_Demands_Drivers!$H$88*$M$37</f>
        <v>2.4135034664291848E-3</v>
      </c>
      <c r="J37" s="184">
        <f>BY_Demands_Drivers!$I$88*$M$37</f>
        <v>2.4135034664291848E-3</v>
      </c>
      <c r="L37" s="181">
        <f>BY_Demands_Drivers!BC4</f>
        <v>2044</v>
      </c>
      <c r="M37" s="184">
        <f>BY_Demands_Drivers!BC17</f>
        <v>1.2066196451417712</v>
      </c>
    </row>
    <row r="38" spans="3:13">
      <c r="C38" s="206" t="str">
        <f t="shared" si="0"/>
        <v>Demand</v>
      </c>
      <c r="D38" s="180">
        <f>$L$38</f>
        <v>2045</v>
      </c>
      <c r="E38" s="180" t="s">
        <v>3</v>
      </c>
      <c r="F38" s="180" t="str">
        <f t="shared" si="1"/>
        <v>IIDMT</v>
      </c>
      <c r="G38" s="184">
        <f>BY_Demands_Drivers!$F$88*$M$38</f>
        <v>2.421396685313101</v>
      </c>
      <c r="H38" s="184">
        <f>BY_Demands_Drivers!$G$88*$M$38</f>
        <v>2.4286827335135118E-3</v>
      </c>
      <c r="I38" s="184">
        <f>BY_Demands_Drivers!$H$88*$M$38</f>
        <v>2.4286827335136449E-3</v>
      </c>
      <c r="J38" s="184">
        <f>BY_Demands_Drivers!$I$88*$M$38</f>
        <v>2.4286827335136449E-3</v>
      </c>
      <c r="L38" s="181">
        <f>BY_Demands_Drivers!BD4</f>
        <v>2045</v>
      </c>
      <c r="M38" s="184">
        <f>BY_Demands_Drivers!BD17</f>
        <v>1.214208447941405</v>
      </c>
    </row>
    <row r="39" spans="3:13">
      <c r="C39" s="206" t="str">
        <f t="shared" si="0"/>
        <v>Demand</v>
      </c>
      <c r="D39" s="180">
        <f>$L$39</f>
        <v>2046</v>
      </c>
      <c r="E39" s="180" t="s">
        <v>3</v>
      </c>
      <c r="F39" s="180" t="str">
        <f t="shared" si="1"/>
        <v>IIDMT</v>
      </c>
      <c r="G39" s="184">
        <f>BY_Demands_Drivers!$F$88*$M$39</f>
        <v>2.4365304145963078</v>
      </c>
      <c r="H39" s="184">
        <f>BY_Demands_Drivers!$G$88*$M$39</f>
        <v>2.4438620005979711E-3</v>
      </c>
      <c r="I39" s="184">
        <f>BY_Demands_Drivers!$H$88*$M$39</f>
        <v>2.4438620005981051E-3</v>
      </c>
      <c r="J39" s="184">
        <f>BY_Demands_Drivers!$I$88*$M$39</f>
        <v>2.4438620005981051E-3</v>
      </c>
      <c r="L39" s="181">
        <f>BY_Demands_Drivers!BE4</f>
        <v>2046</v>
      </c>
      <c r="M39" s="184">
        <f>BY_Demands_Drivers!BE17</f>
        <v>1.2217972507410388</v>
      </c>
    </row>
    <row r="40" spans="3:13">
      <c r="C40" s="206" t="str">
        <f t="shared" si="0"/>
        <v>Demand</v>
      </c>
      <c r="D40" s="180">
        <f>$L$40</f>
        <v>2047</v>
      </c>
      <c r="E40" s="180" t="s">
        <v>3</v>
      </c>
      <c r="F40" s="180" t="str">
        <f t="shared" si="1"/>
        <v>IIDMT</v>
      </c>
      <c r="G40" s="184">
        <f>BY_Demands_Drivers!$F$88*$M$40</f>
        <v>2.451664143879515</v>
      </c>
      <c r="H40" s="184">
        <f>BY_Demands_Drivers!$G$88*$M$40</f>
        <v>2.4590412676824308E-3</v>
      </c>
      <c r="I40" s="184">
        <f>BY_Demands_Drivers!$H$88*$M$40</f>
        <v>2.4590412676825657E-3</v>
      </c>
      <c r="J40" s="184">
        <f>BY_Demands_Drivers!$I$88*$M$40</f>
        <v>2.4590412676825657E-3</v>
      </c>
      <c r="L40" s="181">
        <f>BY_Demands_Drivers!BF4</f>
        <v>2047</v>
      </c>
      <c r="M40" s="184">
        <f>BY_Demands_Drivers!BF17</f>
        <v>1.2293860535406727</v>
      </c>
    </row>
    <row r="41" spans="3:13">
      <c r="C41" s="206" t="str">
        <f t="shared" si="0"/>
        <v>Demand</v>
      </c>
      <c r="D41" s="180">
        <f>$L$41</f>
        <v>2048</v>
      </c>
      <c r="E41" s="180" t="s">
        <v>3</v>
      </c>
      <c r="F41" s="180" t="str">
        <f t="shared" si="1"/>
        <v>IIDMT</v>
      </c>
      <c r="G41" s="184">
        <f>BY_Demands_Drivers!$F$88*$M$41</f>
        <v>2.4667978731627214</v>
      </c>
      <c r="H41" s="184">
        <f>BY_Demands_Drivers!$G$88*$M$41</f>
        <v>2.4742205347668897E-3</v>
      </c>
      <c r="I41" s="184">
        <f>BY_Demands_Drivers!$H$88*$M$41</f>
        <v>2.4742205347670254E-3</v>
      </c>
      <c r="J41" s="184">
        <f>BY_Demands_Drivers!$I$88*$M$41</f>
        <v>2.4742205347670254E-3</v>
      </c>
      <c r="L41" s="181">
        <f>BY_Demands_Drivers!BG4</f>
        <v>2048</v>
      </c>
      <c r="M41" s="184">
        <f>BY_Demands_Drivers!BG17</f>
        <v>1.2369748563403062</v>
      </c>
    </row>
    <row r="42" spans="3:13">
      <c r="C42" s="206" t="str">
        <f t="shared" si="0"/>
        <v>Demand</v>
      </c>
      <c r="D42" s="180">
        <f>$L$42</f>
        <v>2049</v>
      </c>
      <c r="E42" s="180" t="s">
        <v>3</v>
      </c>
      <c r="F42" s="180" t="str">
        <f t="shared" si="1"/>
        <v>IIDMT</v>
      </c>
      <c r="G42" s="184">
        <f>BY_Demands_Drivers!$F$88*$M$42</f>
        <v>2.4819316024459281</v>
      </c>
      <c r="H42" s="184">
        <f>BY_Demands_Drivers!$G$88*$M$42</f>
        <v>2.4893998018513494E-3</v>
      </c>
      <c r="I42" s="184">
        <f>BY_Demands_Drivers!$H$88*$M$42</f>
        <v>2.489399801851486E-3</v>
      </c>
      <c r="J42" s="184">
        <f>BY_Demands_Drivers!$I$88*$M$42</f>
        <v>2.489399801851486E-3</v>
      </c>
      <c r="L42" s="181">
        <f>BY_Demands_Drivers!BH4</f>
        <v>2049</v>
      </c>
      <c r="M42" s="184">
        <f>BY_Demands_Drivers!BH17</f>
        <v>1.24456365913994</v>
      </c>
    </row>
    <row r="43" spans="3:13">
      <c r="C43" s="206" t="str">
        <f t="shared" si="0"/>
        <v>Demand</v>
      </c>
      <c r="D43" s="23">
        <f>$L$43</f>
        <v>2050</v>
      </c>
      <c r="E43" s="23" t="s">
        <v>3</v>
      </c>
      <c r="F43" s="23" t="str">
        <f t="shared" si="1"/>
        <v>IIDMT</v>
      </c>
      <c r="G43" s="44">
        <f>BY_Demands_Drivers!$F$88*$M$43</f>
        <v>2.4970653317291354</v>
      </c>
      <c r="H43" s="44">
        <f>BY_Demands_Drivers!$G$88*$M$43</f>
        <v>2.5045790689358087E-3</v>
      </c>
      <c r="I43" s="44">
        <f>BY_Demands_Drivers!$H$88*$M$43</f>
        <v>2.5045790689359462E-3</v>
      </c>
      <c r="J43" s="44">
        <f>BY_Demands_Drivers!$I$88*$M$43</f>
        <v>2.5045790689359462E-3</v>
      </c>
      <c r="L43" s="181">
        <f>BY_Demands_Drivers!BI4</f>
        <v>2050</v>
      </c>
      <c r="M43" s="184">
        <f>BY_Demands_Drivers!BI17</f>
        <v>1.2521524619395739</v>
      </c>
    </row>
    <row r="44" spans="3:13">
      <c r="C44" s="206" t="str">
        <f t="shared" si="0"/>
        <v>Demand</v>
      </c>
      <c r="D44" s="180">
        <f>$L$4</f>
        <v>2011</v>
      </c>
      <c r="E44" s="180" t="s">
        <v>3</v>
      </c>
      <c r="F44" s="180" t="str">
        <f>BY_Demands_Drivers!$J$89</f>
        <v>IIDHT</v>
      </c>
      <c r="G44" s="184">
        <f>BY_Demands_Drivers!$F$89*$M$4</f>
        <v>0.79140327358447149</v>
      </c>
      <c r="H44" s="184">
        <f>BY_Demands_Drivers!$G$89*$M$4</f>
        <v>7.9378462746682824E-4</v>
      </c>
      <c r="I44" s="184">
        <f>BY_Demands_Drivers!$H$89*$M$4</f>
        <v>7.9378462746687139E-4</v>
      </c>
      <c r="J44" s="184">
        <f>BY_Demands_Drivers!$I$89*$M$4</f>
        <v>7.9378462746687139E-4</v>
      </c>
    </row>
    <row r="45" spans="3:13">
      <c r="C45" s="206" t="str">
        <f t="shared" si="0"/>
        <v>Demand</v>
      </c>
      <c r="D45" s="180">
        <f>$L$5</f>
        <v>2012</v>
      </c>
      <c r="E45" s="180" t="s">
        <v>3</v>
      </c>
      <c r="F45" s="180" t="str">
        <f>$F$44</f>
        <v>IIDHT</v>
      </c>
      <c r="G45" s="184">
        <f>BY_Demands_Drivers!$F$89*$M$5</f>
        <v>0.81140895914883682</v>
      </c>
      <c r="H45" s="184">
        <f>BY_Demands_Drivers!$G$89*$M$5</f>
        <v>8.1385051068083461E-4</v>
      </c>
      <c r="I45" s="184">
        <f>BY_Demands_Drivers!$H$89*$M$5</f>
        <v>8.1385051068087885E-4</v>
      </c>
      <c r="J45" s="184">
        <f>BY_Demands_Drivers!$I$89*$M$5</f>
        <v>8.1385051068087885E-4</v>
      </c>
    </row>
    <row r="46" spans="3:13">
      <c r="C46" s="206" t="str">
        <f t="shared" si="0"/>
        <v>Demand</v>
      </c>
      <c r="D46" s="180">
        <f>$L$6</f>
        <v>2013</v>
      </c>
      <c r="E46" s="180" t="s">
        <v>3</v>
      </c>
      <c r="F46" s="180" t="str">
        <f t="shared" ref="F46:F83" si="2">$F$44</f>
        <v>IIDHT</v>
      </c>
      <c r="G46" s="184">
        <f>BY_Demands_Drivers!$F$89*$M$6</f>
        <v>0.83141464471320226</v>
      </c>
      <c r="H46" s="184">
        <f>BY_Demands_Drivers!$G$89*$M$6</f>
        <v>8.3391639389484087E-4</v>
      </c>
      <c r="I46" s="184">
        <f>BY_Demands_Drivers!$H$89*$M$6</f>
        <v>8.3391639389488619E-4</v>
      </c>
      <c r="J46" s="184">
        <f>BY_Demands_Drivers!$I$89*$M$6</f>
        <v>8.3391639389488619E-4</v>
      </c>
    </row>
    <row r="47" spans="3:13">
      <c r="C47" s="206" t="str">
        <f t="shared" si="0"/>
        <v>Demand</v>
      </c>
      <c r="D47" s="180">
        <f>$L$7</f>
        <v>2014</v>
      </c>
      <c r="E47" s="180" t="s">
        <v>3</v>
      </c>
      <c r="F47" s="180" t="str">
        <f t="shared" si="2"/>
        <v>IIDHT</v>
      </c>
      <c r="G47" s="184">
        <f>BY_Demands_Drivers!$F$89*$M$7</f>
        <v>0.85142033027756758</v>
      </c>
      <c r="H47" s="184">
        <f>BY_Demands_Drivers!$G$89*$M$7</f>
        <v>8.5398227710884725E-4</v>
      </c>
      <c r="I47" s="184">
        <f>BY_Demands_Drivers!$H$89*$M$7</f>
        <v>8.5398227710889365E-4</v>
      </c>
      <c r="J47" s="184">
        <f>BY_Demands_Drivers!$I$89*$M$7</f>
        <v>8.5398227710889365E-4</v>
      </c>
    </row>
    <row r="48" spans="3:13">
      <c r="C48" s="206" t="str">
        <f t="shared" si="0"/>
        <v>Demand</v>
      </c>
      <c r="D48" s="180">
        <f>$L$8</f>
        <v>2015</v>
      </c>
      <c r="E48" s="180" t="s">
        <v>3</v>
      </c>
      <c r="F48" s="180" t="str">
        <f t="shared" si="2"/>
        <v>IIDHT</v>
      </c>
      <c r="G48" s="184">
        <f>BY_Demands_Drivers!$F$89*$M$8</f>
        <v>0.87142601584193302</v>
      </c>
      <c r="H48" s="184">
        <f>BY_Demands_Drivers!$G$89*$M$8</f>
        <v>8.7404816032285351E-4</v>
      </c>
      <c r="I48" s="184">
        <f>BY_Demands_Drivers!$H$89*$M$8</f>
        <v>8.74048160322901E-4</v>
      </c>
      <c r="J48" s="184">
        <f>BY_Demands_Drivers!$I$89*$M$8</f>
        <v>8.74048160322901E-4</v>
      </c>
    </row>
    <row r="49" spans="3:10">
      <c r="C49" s="206" t="str">
        <f t="shared" si="0"/>
        <v>Demand</v>
      </c>
      <c r="D49" s="180">
        <f>$L$9</f>
        <v>2016</v>
      </c>
      <c r="E49" s="180" t="s">
        <v>3</v>
      </c>
      <c r="F49" s="180" t="str">
        <f t="shared" si="2"/>
        <v>IIDHT</v>
      </c>
      <c r="G49" s="184">
        <f>BY_Demands_Drivers!$F$89*$M$9</f>
        <v>0.89143170140629846</v>
      </c>
      <c r="H49" s="184">
        <f>BY_Demands_Drivers!$G$89*$M$9</f>
        <v>8.9411404353685988E-4</v>
      </c>
      <c r="I49" s="184">
        <f>BY_Demands_Drivers!$H$89*$M$9</f>
        <v>8.9411404353690845E-4</v>
      </c>
      <c r="J49" s="184">
        <f>BY_Demands_Drivers!$I$89*$M$9</f>
        <v>8.9411404353690845E-4</v>
      </c>
    </row>
    <row r="50" spans="3:10">
      <c r="C50" s="206" t="str">
        <f t="shared" si="0"/>
        <v>Demand</v>
      </c>
      <c r="D50" s="180">
        <f>$L$10</f>
        <v>2017</v>
      </c>
      <c r="E50" s="180" t="s">
        <v>3</v>
      </c>
      <c r="F50" s="180" t="str">
        <f t="shared" si="2"/>
        <v>IIDHT</v>
      </c>
      <c r="G50" s="184">
        <f>BY_Demands_Drivers!$F$89*$M$10</f>
        <v>0.87346322220064432</v>
      </c>
      <c r="H50" s="184">
        <f>BY_Demands_Drivers!$G$89*$M$10</f>
        <v>8.7609149669066815E-4</v>
      </c>
      <c r="I50" s="184">
        <f>BY_Demands_Drivers!$H$89*$M$10</f>
        <v>8.7609149669071575E-4</v>
      </c>
      <c r="J50" s="184">
        <f>BY_Demands_Drivers!$I$89*$M$10</f>
        <v>8.7609149669071575E-4</v>
      </c>
    </row>
    <row r="51" spans="3:10">
      <c r="C51" s="206" t="str">
        <f t="shared" si="0"/>
        <v>Demand</v>
      </c>
      <c r="D51" s="180">
        <f>$L$11</f>
        <v>2018</v>
      </c>
      <c r="E51" s="180" t="s">
        <v>3</v>
      </c>
      <c r="F51" s="180" t="str">
        <f t="shared" si="2"/>
        <v>IIDHT</v>
      </c>
      <c r="G51" s="184">
        <f>BY_Demands_Drivers!$F$89*$M$11</f>
        <v>0.85549474299499007</v>
      </c>
      <c r="H51" s="184">
        <f>BY_Demands_Drivers!$G$89*$M$11</f>
        <v>8.5806894984447632E-4</v>
      </c>
      <c r="I51" s="184">
        <f>BY_Demands_Drivers!$H$89*$M$11</f>
        <v>8.5806894984452294E-4</v>
      </c>
      <c r="J51" s="184">
        <f>BY_Demands_Drivers!$I$89*$M$11</f>
        <v>8.5806894984452294E-4</v>
      </c>
    </row>
    <row r="52" spans="3:10">
      <c r="C52" s="206" t="str">
        <f t="shared" si="0"/>
        <v>Demand</v>
      </c>
      <c r="D52" s="180">
        <f>$L$12</f>
        <v>2019</v>
      </c>
      <c r="E52" s="180" t="s">
        <v>3</v>
      </c>
      <c r="F52" s="180" t="str">
        <f t="shared" si="2"/>
        <v>IIDHT</v>
      </c>
      <c r="G52" s="43">
        <f>BY_Demands_Drivers!$F$89*$M$12</f>
        <v>0.83752626378933581</v>
      </c>
      <c r="H52" s="43">
        <f>BY_Demands_Drivers!$G$89*$M$12</f>
        <v>8.4004640299828448E-4</v>
      </c>
      <c r="I52" s="43">
        <f>BY_Demands_Drivers!$H$89*$M$12</f>
        <v>8.4004640299833013E-4</v>
      </c>
      <c r="J52" s="43">
        <f>BY_Demands_Drivers!$I$89*$M$12</f>
        <v>8.4004640299833013E-4</v>
      </c>
    </row>
    <row r="53" spans="3:10">
      <c r="C53" s="206" t="str">
        <f t="shared" si="0"/>
        <v>Demand</v>
      </c>
      <c r="D53" s="180">
        <f>$L$13</f>
        <v>2020</v>
      </c>
      <c r="E53" s="180" t="s">
        <v>3</v>
      </c>
      <c r="F53" s="180" t="str">
        <f t="shared" si="2"/>
        <v>IIDHT</v>
      </c>
      <c r="G53" s="43">
        <f>BY_Demands_Drivers!$F$89*$M$13</f>
        <v>0.81955778458368167</v>
      </c>
      <c r="H53" s="43">
        <f>BY_Demands_Drivers!$G$89*$M$13</f>
        <v>8.2202385615209276E-4</v>
      </c>
      <c r="I53" s="43">
        <f>BY_Demands_Drivers!$H$89*$M$13</f>
        <v>8.2202385615213753E-4</v>
      </c>
      <c r="J53" s="43">
        <f>BY_Demands_Drivers!$I$89*$M$13</f>
        <v>8.2202385615213753E-4</v>
      </c>
    </row>
    <row r="54" spans="3:10">
      <c r="C54" s="206" t="str">
        <f t="shared" si="0"/>
        <v>Demand</v>
      </c>
      <c r="D54" s="180">
        <f>$L$14</f>
        <v>2021</v>
      </c>
      <c r="E54" s="180" t="s">
        <v>3</v>
      </c>
      <c r="F54" s="180" t="str">
        <f t="shared" si="2"/>
        <v>IIDHT</v>
      </c>
      <c r="G54" s="43">
        <f>BY_Demands_Drivers!$F$89*$M$14</f>
        <v>0.82541176875927946</v>
      </c>
      <c r="H54" s="43">
        <f>BY_Demands_Drivers!$G$89*$M$14</f>
        <v>8.2789545512460775E-4</v>
      </c>
      <c r="I54" s="43">
        <f>BY_Demands_Drivers!$H$89*$M$14</f>
        <v>8.2789545512465274E-4</v>
      </c>
      <c r="J54" s="43">
        <f>BY_Demands_Drivers!$I$89*$M$14</f>
        <v>8.2789545512465274E-4</v>
      </c>
    </row>
    <row r="55" spans="3:10">
      <c r="C55" s="206" t="str">
        <f t="shared" si="0"/>
        <v>Demand</v>
      </c>
      <c r="D55" s="180">
        <f>$L$15</f>
        <v>2022</v>
      </c>
      <c r="E55" s="180" t="s">
        <v>3</v>
      </c>
      <c r="F55" s="180" t="str">
        <f t="shared" si="2"/>
        <v>IIDHT</v>
      </c>
      <c r="G55" s="43">
        <f>BY_Demands_Drivers!$F$89*$M$15</f>
        <v>0.83126575293487726</v>
      </c>
      <c r="H55" s="43">
        <f>BY_Demands_Drivers!$G$89*$M$15</f>
        <v>8.3376705409712274E-4</v>
      </c>
      <c r="I55" s="43">
        <f>BY_Demands_Drivers!$H$89*$M$15</f>
        <v>8.3376705409716806E-4</v>
      </c>
      <c r="J55" s="43">
        <f>BY_Demands_Drivers!$I$89*$M$15</f>
        <v>8.3376705409716806E-4</v>
      </c>
    </row>
    <row r="56" spans="3:10">
      <c r="C56" s="206" t="str">
        <f t="shared" si="0"/>
        <v>Demand</v>
      </c>
      <c r="D56" s="180">
        <f>$L$16</f>
        <v>2023</v>
      </c>
      <c r="E56" s="180" t="s">
        <v>3</v>
      </c>
      <c r="F56" s="180" t="str">
        <f t="shared" si="2"/>
        <v>IIDHT</v>
      </c>
      <c r="G56" s="43">
        <f>BY_Demands_Drivers!$F$89*$M$16</f>
        <v>0.83711973711047494</v>
      </c>
      <c r="H56" s="43">
        <f>BY_Demands_Drivers!$G$89*$M$16</f>
        <v>8.3963865306963773E-4</v>
      </c>
      <c r="I56" s="43">
        <f>BY_Demands_Drivers!$H$89*$M$16</f>
        <v>8.3963865306968337E-4</v>
      </c>
      <c r="J56" s="43">
        <f>BY_Demands_Drivers!$I$89*$M$16</f>
        <v>8.3963865306968337E-4</v>
      </c>
    </row>
    <row r="57" spans="3:10">
      <c r="C57" s="206" t="str">
        <f t="shared" si="0"/>
        <v>Demand</v>
      </c>
      <c r="D57" s="180">
        <f>$L$17</f>
        <v>2024</v>
      </c>
      <c r="E57" s="180" t="s">
        <v>3</v>
      </c>
      <c r="F57" s="180" t="str">
        <f t="shared" si="2"/>
        <v>IIDHT</v>
      </c>
      <c r="G57" s="184">
        <f>BY_Demands_Drivers!$F$89*$M$17</f>
        <v>0.84297372128607273</v>
      </c>
      <c r="H57" s="184">
        <f>BY_Demands_Drivers!$G$89*$M$17</f>
        <v>8.4551025204215272E-4</v>
      </c>
      <c r="I57" s="184">
        <f>BY_Demands_Drivers!$H$89*$M$17</f>
        <v>8.4551025204219869E-4</v>
      </c>
      <c r="J57" s="184">
        <f>BY_Demands_Drivers!$I$89*$M$17</f>
        <v>8.4551025204219869E-4</v>
      </c>
    </row>
    <row r="58" spans="3:10">
      <c r="C58" s="206" t="str">
        <f t="shared" si="0"/>
        <v>Demand</v>
      </c>
      <c r="D58" s="180">
        <f>$L$18</f>
        <v>2025</v>
      </c>
      <c r="E58" s="180" t="s">
        <v>3</v>
      </c>
      <c r="F58" s="180" t="str">
        <f t="shared" si="2"/>
        <v>IIDHT</v>
      </c>
      <c r="G58" s="184">
        <f>BY_Demands_Drivers!$F$89*$M$18</f>
        <v>0.84882770546167041</v>
      </c>
      <c r="H58" s="184">
        <f>BY_Demands_Drivers!$G$89*$M$18</f>
        <v>8.513818510146676E-4</v>
      </c>
      <c r="I58" s="184">
        <f>BY_Demands_Drivers!$H$89*$M$18</f>
        <v>8.513818510147139E-4</v>
      </c>
      <c r="J58" s="184">
        <f>BY_Demands_Drivers!$I$89*$M$18</f>
        <v>8.513818510147139E-4</v>
      </c>
    </row>
    <row r="59" spans="3:10">
      <c r="C59" s="206" t="str">
        <f t="shared" si="0"/>
        <v>Demand</v>
      </c>
      <c r="D59" s="180">
        <f>$L$19</f>
        <v>2026</v>
      </c>
      <c r="E59" s="180" t="s">
        <v>3</v>
      </c>
      <c r="F59" s="180" t="str">
        <f t="shared" si="2"/>
        <v>IIDHT</v>
      </c>
      <c r="G59" s="184">
        <f>BY_Demands_Drivers!$F$89*$M$19</f>
        <v>0.85175469754946942</v>
      </c>
      <c r="H59" s="184">
        <f>BY_Demands_Drivers!$G$89*$M$19</f>
        <v>8.5431765050092521E-4</v>
      </c>
      <c r="I59" s="184">
        <f>BY_Demands_Drivers!$H$89*$M$19</f>
        <v>8.5431765050097172E-4</v>
      </c>
      <c r="J59" s="184">
        <f>BY_Demands_Drivers!$I$89*$M$19</f>
        <v>8.5431765050097172E-4</v>
      </c>
    </row>
    <row r="60" spans="3:10">
      <c r="C60" s="206" t="str">
        <f t="shared" si="0"/>
        <v>Demand</v>
      </c>
      <c r="D60" s="180">
        <f>$L$20</f>
        <v>2027</v>
      </c>
      <c r="E60" s="180" t="s">
        <v>3</v>
      </c>
      <c r="F60" s="180" t="str">
        <f t="shared" si="2"/>
        <v>IIDHT</v>
      </c>
      <c r="G60" s="184">
        <f>BY_Demands_Drivers!$F$89*$M$20</f>
        <v>0.8546816896372682</v>
      </c>
      <c r="H60" s="184">
        <f>BY_Demands_Drivers!$G$89*$M$20</f>
        <v>8.5725344998718259E-4</v>
      </c>
      <c r="I60" s="184">
        <f>BY_Demands_Drivers!$H$89*$M$20</f>
        <v>8.5725344998722921E-4</v>
      </c>
      <c r="J60" s="184">
        <f>BY_Demands_Drivers!$I$89*$M$20</f>
        <v>8.5725344998722921E-4</v>
      </c>
    </row>
    <row r="61" spans="3:10">
      <c r="C61" s="206" t="str">
        <f t="shared" si="0"/>
        <v>Demand</v>
      </c>
      <c r="D61" s="180">
        <f>$L$21</f>
        <v>2028</v>
      </c>
      <c r="E61" s="180" t="s">
        <v>3</v>
      </c>
      <c r="F61" s="180" t="str">
        <f t="shared" si="2"/>
        <v>IIDHT</v>
      </c>
      <c r="G61" s="184">
        <f>BY_Demands_Drivers!$F$89*$M$21</f>
        <v>0.85760868172506721</v>
      </c>
      <c r="H61" s="184">
        <f>BY_Demands_Drivers!$G$89*$M$21</f>
        <v>8.601892494734402E-4</v>
      </c>
      <c r="I61" s="184">
        <f>BY_Demands_Drivers!$H$89*$M$21</f>
        <v>8.6018924947348693E-4</v>
      </c>
      <c r="J61" s="184">
        <f>BY_Demands_Drivers!$I$89*$M$21</f>
        <v>8.6018924947348693E-4</v>
      </c>
    </row>
    <row r="62" spans="3:10">
      <c r="C62" s="206" t="str">
        <f t="shared" si="0"/>
        <v>Demand</v>
      </c>
      <c r="D62" s="180">
        <f>$L$22</f>
        <v>2029</v>
      </c>
      <c r="E62" s="180" t="s">
        <v>3</v>
      </c>
      <c r="F62" s="180" t="str">
        <f t="shared" si="2"/>
        <v>IIDHT</v>
      </c>
      <c r="G62" s="184">
        <f>BY_Demands_Drivers!$F$89*$M$22</f>
        <v>0.860535673812866</v>
      </c>
      <c r="H62" s="184">
        <f>BY_Demands_Drivers!$G$89*$M$22</f>
        <v>8.6312504895969758E-4</v>
      </c>
      <c r="I62" s="184">
        <f>BY_Demands_Drivers!$H$89*$M$22</f>
        <v>8.6312504895974453E-4</v>
      </c>
      <c r="J62" s="184">
        <f>BY_Demands_Drivers!$I$89*$M$22</f>
        <v>8.6312504895974453E-4</v>
      </c>
    </row>
    <row r="63" spans="3:10">
      <c r="C63" s="206" t="str">
        <f t="shared" si="0"/>
        <v>Demand</v>
      </c>
      <c r="D63" s="180">
        <f>$L$23</f>
        <v>2030</v>
      </c>
      <c r="E63" s="180" t="s">
        <v>3</v>
      </c>
      <c r="F63" s="180" t="str">
        <f t="shared" si="2"/>
        <v>IIDHT</v>
      </c>
      <c r="G63" s="184">
        <f>BY_Demands_Drivers!$F$89*$M$23</f>
        <v>0.86346266590066489</v>
      </c>
      <c r="H63" s="184">
        <f>BY_Demands_Drivers!$G$89*$M$23</f>
        <v>8.6606084844595519E-4</v>
      </c>
      <c r="I63" s="184">
        <f>BY_Demands_Drivers!$H$89*$M$23</f>
        <v>8.6606084844600224E-4</v>
      </c>
      <c r="J63" s="184">
        <f>BY_Demands_Drivers!$I$89*$M$23</f>
        <v>8.6606084844600224E-4</v>
      </c>
    </row>
    <row r="64" spans="3:10">
      <c r="C64" s="206" t="str">
        <f t="shared" si="0"/>
        <v>Demand</v>
      </c>
      <c r="D64" s="180">
        <f>$L$24</f>
        <v>2031</v>
      </c>
      <c r="E64" s="180" t="s">
        <v>3</v>
      </c>
      <c r="F64" s="180" t="str">
        <f t="shared" si="2"/>
        <v>IIDHT</v>
      </c>
      <c r="G64" s="184">
        <f>BY_Demands_Drivers!$F$89*$M$24</f>
        <v>0.86638965798846368</v>
      </c>
      <c r="H64" s="184">
        <f>BY_Demands_Drivers!$G$89*$M$24</f>
        <v>8.6899664793221258E-4</v>
      </c>
      <c r="I64" s="184">
        <f>BY_Demands_Drivers!$H$89*$M$24</f>
        <v>8.6899664793225985E-4</v>
      </c>
      <c r="J64" s="184">
        <f>BY_Demands_Drivers!$I$89*$M$24</f>
        <v>8.6899664793225985E-4</v>
      </c>
    </row>
    <row r="65" spans="3:10">
      <c r="C65" s="206" t="str">
        <f t="shared" si="0"/>
        <v>Demand</v>
      </c>
      <c r="D65" s="180">
        <f>$L$25</f>
        <v>2032</v>
      </c>
      <c r="E65" s="180" t="s">
        <v>3</v>
      </c>
      <c r="F65" s="180" t="str">
        <f t="shared" si="2"/>
        <v>IIDHT</v>
      </c>
      <c r="G65" s="184">
        <f>BY_Demands_Drivers!$F$89*$M$25</f>
        <v>0.86931665007626246</v>
      </c>
      <c r="H65" s="184">
        <f>BY_Demands_Drivers!$G$89*$M$25</f>
        <v>8.7193244741846996E-4</v>
      </c>
      <c r="I65" s="184">
        <f>BY_Demands_Drivers!$H$89*$M$25</f>
        <v>8.7193244741851734E-4</v>
      </c>
      <c r="J65" s="184">
        <f>BY_Demands_Drivers!$I$89*$M$25</f>
        <v>8.7193244741851734E-4</v>
      </c>
    </row>
    <row r="66" spans="3:10">
      <c r="C66" s="206" t="str">
        <f t="shared" si="0"/>
        <v>Demand</v>
      </c>
      <c r="D66" s="180">
        <f>$L$26</f>
        <v>2033</v>
      </c>
      <c r="E66" s="180" t="s">
        <v>3</v>
      </c>
      <c r="F66" s="180" t="str">
        <f t="shared" si="2"/>
        <v>IIDHT</v>
      </c>
      <c r="G66" s="184">
        <f>BY_Demands_Drivers!$F$89*$M$26</f>
        <v>0.87224364216406147</v>
      </c>
      <c r="H66" s="184">
        <f>BY_Demands_Drivers!$G$89*$M$26</f>
        <v>8.7486824690472757E-4</v>
      </c>
      <c r="I66" s="184">
        <f>BY_Demands_Drivers!$H$89*$M$26</f>
        <v>8.7486824690477505E-4</v>
      </c>
      <c r="J66" s="184">
        <f>BY_Demands_Drivers!$I$89*$M$26</f>
        <v>8.7486824690477505E-4</v>
      </c>
    </row>
    <row r="67" spans="3:10">
      <c r="C67" s="206" t="str">
        <f t="shared" si="0"/>
        <v>Demand</v>
      </c>
      <c r="D67" s="180">
        <f>$L$27</f>
        <v>2034</v>
      </c>
      <c r="E67" s="180" t="s">
        <v>3</v>
      </c>
      <c r="F67" s="180" t="str">
        <f t="shared" si="2"/>
        <v>IIDHT</v>
      </c>
      <c r="G67" s="184">
        <f>BY_Demands_Drivers!$F$89*$M$27</f>
        <v>0.87517063425186026</v>
      </c>
      <c r="H67" s="184">
        <f>BY_Demands_Drivers!$G$89*$M$27</f>
        <v>8.7780404639098495E-4</v>
      </c>
      <c r="I67" s="184">
        <f>BY_Demands_Drivers!$H$89*$M$27</f>
        <v>8.7780404639103266E-4</v>
      </c>
      <c r="J67" s="184">
        <f>BY_Demands_Drivers!$I$89*$M$27</f>
        <v>8.7780404639103266E-4</v>
      </c>
    </row>
    <row r="68" spans="3:10">
      <c r="C68" s="206" t="str">
        <f t="shared" si="0"/>
        <v>Demand</v>
      </c>
      <c r="D68" s="180">
        <f>$L$28</f>
        <v>2035</v>
      </c>
      <c r="E68" s="180" t="s">
        <v>3</v>
      </c>
      <c r="F68" s="180" t="str">
        <f t="shared" si="2"/>
        <v>IIDHT</v>
      </c>
      <c r="G68" s="184">
        <f>BY_Demands_Drivers!$F$89*$M$28</f>
        <v>0.87809762633965904</v>
      </c>
      <c r="H68" s="184">
        <f>BY_Demands_Drivers!$G$89*$M$28</f>
        <v>8.8073984587724234E-4</v>
      </c>
      <c r="I68" s="184">
        <f>BY_Demands_Drivers!$H$89*$M$28</f>
        <v>8.8073984587729026E-4</v>
      </c>
      <c r="J68" s="184">
        <f>BY_Demands_Drivers!$I$89*$M$28</f>
        <v>8.8073984587729026E-4</v>
      </c>
    </row>
    <row r="69" spans="3:10">
      <c r="C69" s="206" t="str">
        <f t="shared" ref="C69:C132" si="3">IF(SUM(G69:J69)&gt;0,"Demand","\I:")</f>
        <v>Demand</v>
      </c>
      <c r="D69" s="180">
        <f>$L$29</f>
        <v>2036</v>
      </c>
      <c r="E69" s="180" t="s">
        <v>3</v>
      </c>
      <c r="F69" s="180" t="str">
        <f t="shared" si="2"/>
        <v>IIDHT</v>
      </c>
      <c r="G69" s="184">
        <f>BY_Demands_Drivers!$F$89*$M$29</f>
        <v>0.88395161051525672</v>
      </c>
      <c r="H69" s="184">
        <f>BY_Demands_Drivers!$G$89*$M$29</f>
        <v>8.8661144484975733E-4</v>
      </c>
      <c r="I69" s="184">
        <f>BY_Demands_Drivers!$H$89*$M$29</f>
        <v>8.8661144484980547E-4</v>
      </c>
      <c r="J69" s="184">
        <f>BY_Demands_Drivers!$I$89*$M$29</f>
        <v>8.8661144484980547E-4</v>
      </c>
    </row>
    <row r="70" spans="3:10">
      <c r="C70" s="206" t="str">
        <f t="shared" si="3"/>
        <v>Demand</v>
      </c>
      <c r="D70" s="180">
        <f>$L$30</f>
        <v>2037</v>
      </c>
      <c r="E70" s="180" t="s">
        <v>3</v>
      </c>
      <c r="F70" s="180" t="str">
        <f t="shared" si="2"/>
        <v>IIDHT</v>
      </c>
      <c r="G70" s="184">
        <f>BY_Demands_Drivers!$F$89*$M$30</f>
        <v>0.88980559469085452</v>
      </c>
      <c r="H70" s="184">
        <f>BY_Demands_Drivers!$G$89*$M$30</f>
        <v>8.9248304382227232E-4</v>
      </c>
      <c r="I70" s="184">
        <f>BY_Demands_Drivers!$H$89*$M$30</f>
        <v>8.9248304382232079E-4</v>
      </c>
      <c r="J70" s="184">
        <f>BY_Demands_Drivers!$I$89*$M$30</f>
        <v>8.9248304382232079E-4</v>
      </c>
    </row>
    <row r="71" spans="3:10">
      <c r="C71" s="206" t="str">
        <f t="shared" si="3"/>
        <v>Demand</v>
      </c>
      <c r="D71" s="180">
        <f>$L$31</f>
        <v>2038</v>
      </c>
      <c r="E71" s="180" t="s">
        <v>3</v>
      </c>
      <c r="F71" s="180" t="str">
        <f t="shared" si="2"/>
        <v>IIDHT</v>
      </c>
      <c r="G71" s="184">
        <f>BY_Demands_Drivers!$F$89*$M$31</f>
        <v>0.89565957886645231</v>
      </c>
      <c r="H71" s="184">
        <f>BY_Demands_Drivers!$G$89*$M$31</f>
        <v>8.983546427947872E-4</v>
      </c>
      <c r="I71" s="184">
        <f>BY_Demands_Drivers!$H$89*$M$31</f>
        <v>8.983546427948361E-4</v>
      </c>
      <c r="J71" s="184">
        <f>BY_Demands_Drivers!$I$89*$M$31</f>
        <v>8.983546427948361E-4</v>
      </c>
    </row>
    <row r="72" spans="3:10">
      <c r="C72" s="206" t="str">
        <f t="shared" si="3"/>
        <v>Demand</v>
      </c>
      <c r="D72" s="180">
        <f>$L$32</f>
        <v>2039</v>
      </c>
      <c r="E72" s="180" t="s">
        <v>3</v>
      </c>
      <c r="F72" s="180" t="str">
        <f t="shared" si="2"/>
        <v>IIDHT</v>
      </c>
      <c r="G72" s="184">
        <f>BY_Demands_Drivers!$F$89*$M$32</f>
        <v>0.90151356304204999</v>
      </c>
      <c r="H72" s="184">
        <f>BY_Demands_Drivers!$G$89*$M$32</f>
        <v>9.0422624176730219E-4</v>
      </c>
      <c r="I72" s="184">
        <f>BY_Demands_Drivers!$H$89*$M$32</f>
        <v>9.0422624176735142E-4</v>
      </c>
      <c r="J72" s="184">
        <f>BY_Demands_Drivers!$I$89*$M$32</f>
        <v>9.0422624176735142E-4</v>
      </c>
    </row>
    <row r="73" spans="3:10">
      <c r="C73" s="206" t="str">
        <f t="shared" si="3"/>
        <v>Demand</v>
      </c>
      <c r="D73" s="180">
        <f>$L$33</f>
        <v>2040</v>
      </c>
      <c r="E73" s="180" t="s">
        <v>3</v>
      </c>
      <c r="F73" s="180" t="str">
        <f t="shared" si="2"/>
        <v>IIDHT</v>
      </c>
      <c r="G73" s="184">
        <f>BY_Demands_Drivers!$F$89*$M$33</f>
        <v>0.90736754721764779</v>
      </c>
      <c r="H73" s="184">
        <f>BY_Demands_Drivers!$G$89*$M$33</f>
        <v>9.1009784073981719E-4</v>
      </c>
      <c r="I73" s="184">
        <f>BY_Demands_Drivers!$H$89*$M$33</f>
        <v>9.1009784073986663E-4</v>
      </c>
      <c r="J73" s="184">
        <f>BY_Demands_Drivers!$I$89*$M$33</f>
        <v>9.1009784073986663E-4</v>
      </c>
    </row>
    <row r="74" spans="3:10">
      <c r="C74" s="206" t="str">
        <f t="shared" si="3"/>
        <v>Demand</v>
      </c>
      <c r="D74" s="180">
        <f>$L$34</f>
        <v>2041</v>
      </c>
      <c r="E74" s="180" t="s">
        <v>3</v>
      </c>
      <c r="F74" s="180" t="str">
        <f t="shared" si="2"/>
        <v>IIDHT</v>
      </c>
      <c r="G74" s="184">
        <f>BY_Demands_Drivers!$F$89*$M$34</f>
        <v>0.91322153139324547</v>
      </c>
      <c r="H74" s="184">
        <f>BY_Demands_Drivers!$G$89*$M$34</f>
        <v>9.1596943971233218E-4</v>
      </c>
      <c r="I74" s="184">
        <f>BY_Demands_Drivers!$H$89*$M$34</f>
        <v>9.1596943971238194E-4</v>
      </c>
      <c r="J74" s="184">
        <f>BY_Demands_Drivers!$I$89*$M$34</f>
        <v>9.1596943971238194E-4</v>
      </c>
    </row>
    <row r="75" spans="3:10">
      <c r="C75" s="206" t="str">
        <f t="shared" si="3"/>
        <v>Demand</v>
      </c>
      <c r="D75" s="180">
        <f>$L$35</f>
        <v>2042</v>
      </c>
      <c r="E75" s="180" t="s">
        <v>3</v>
      </c>
      <c r="F75" s="180" t="str">
        <f t="shared" si="2"/>
        <v>IIDHT</v>
      </c>
      <c r="G75" s="184">
        <f>BY_Demands_Drivers!$F$89*$M$35</f>
        <v>0.91907551556884326</v>
      </c>
      <c r="H75" s="184">
        <f>BY_Demands_Drivers!$G$89*$M$35</f>
        <v>9.2184103868484717E-4</v>
      </c>
      <c r="I75" s="184">
        <f>BY_Demands_Drivers!$H$89*$M$35</f>
        <v>9.2184103868489726E-4</v>
      </c>
      <c r="J75" s="184">
        <f>BY_Demands_Drivers!$I$89*$M$35</f>
        <v>9.2184103868489726E-4</v>
      </c>
    </row>
    <row r="76" spans="3:10">
      <c r="C76" s="206" t="str">
        <f t="shared" si="3"/>
        <v>Demand</v>
      </c>
      <c r="D76" s="180">
        <f>$L$36</f>
        <v>2043</v>
      </c>
      <c r="E76" s="180" t="s">
        <v>3</v>
      </c>
      <c r="F76" s="180" t="str">
        <f t="shared" si="2"/>
        <v>IIDHT</v>
      </c>
      <c r="G76" s="184">
        <f>BY_Demands_Drivers!$F$89*$M$36</f>
        <v>0.92492949974444083</v>
      </c>
      <c r="H76" s="184">
        <f>BY_Demands_Drivers!$G$89*$M$36</f>
        <v>9.2771263765736194E-4</v>
      </c>
      <c r="I76" s="184">
        <f>BY_Demands_Drivers!$H$89*$M$36</f>
        <v>9.2771263765741236E-4</v>
      </c>
      <c r="J76" s="184">
        <f>BY_Demands_Drivers!$I$89*$M$36</f>
        <v>9.2771263765741236E-4</v>
      </c>
    </row>
    <row r="77" spans="3:10">
      <c r="C77" s="206" t="str">
        <f t="shared" si="3"/>
        <v>Demand</v>
      </c>
      <c r="D77" s="180">
        <f>$L$37</f>
        <v>2044</v>
      </c>
      <c r="E77" s="180" t="s">
        <v>3</v>
      </c>
      <c r="F77" s="180" t="str">
        <f t="shared" si="2"/>
        <v>IIDHT</v>
      </c>
      <c r="G77" s="184">
        <f>BY_Demands_Drivers!$F$89*$M$37</f>
        <v>0.93078348392003862</v>
      </c>
      <c r="H77" s="184">
        <f>BY_Demands_Drivers!$G$89*$M$37</f>
        <v>9.3358423662987693E-4</v>
      </c>
      <c r="I77" s="184">
        <f>BY_Demands_Drivers!$H$89*$M$37</f>
        <v>9.3358423662992767E-4</v>
      </c>
      <c r="J77" s="184">
        <f>BY_Demands_Drivers!$I$89*$M$37</f>
        <v>9.3358423662992767E-4</v>
      </c>
    </row>
    <row r="78" spans="3:10">
      <c r="C78" s="206" t="str">
        <f t="shared" si="3"/>
        <v>Demand</v>
      </c>
      <c r="D78" s="180">
        <f>$L$38</f>
        <v>2045</v>
      </c>
      <c r="E78" s="180" t="s">
        <v>3</v>
      </c>
      <c r="F78" s="180" t="str">
        <f t="shared" si="2"/>
        <v>IIDHT</v>
      </c>
      <c r="G78" s="184">
        <f>BY_Demands_Drivers!$F$89*$M$38</f>
        <v>0.93663746809563631</v>
      </c>
      <c r="H78" s="184">
        <f>BY_Demands_Drivers!$G$89*$M$38</f>
        <v>9.3945583560239181E-4</v>
      </c>
      <c r="I78" s="184">
        <f>BY_Demands_Drivers!$H$89*$M$38</f>
        <v>9.3945583560244299E-4</v>
      </c>
      <c r="J78" s="184">
        <f>BY_Demands_Drivers!$I$89*$M$38</f>
        <v>9.3945583560244299E-4</v>
      </c>
    </row>
    <row r="79" spans="3:10">
      <c r="C79" s="206" t="str">
        <f t="shared" si="3"/>
        <v>Demand</v>
      </c>
      <c r="D79" s="180">
        <f>$L$39</f>
        <v>2046</v>
      </c>
      <c r="E79" s="180" t="s">
        <v>3</v>
      </c>
      <c r="F79" s="180" t="str">
        <f t="shared" si="2"/>
        <v>IIDHT</v>
      </c>
      <c r="G79" s="184">
        <f>BY_Demands_Drivers!$F$89*$M$39</f>
        <v>0.9424914522712341</v>
      </c>
      <c r="H79" s="184">
        <f>BY_Demands_Drivers!$G$89*$M$39</f>
        <v>9.4532743457490681E-4</v>
      </c>
      <c r="I79" s="184">
        <f>BY_Demands_Drivers!$H$89*$M$39</f>
        <v>9.453274345749582E-4</v>
      </c>
      <c r="J79" s="184">
        <f>BY_Demands_Drivers!$I$89*$M$39</f>
        <v>9.453274345749582E-4</v>
      </c>
    </row>
    <row r="80" spans="3:10">
      <c r="C80" s="206" t="str">
        <f t="shared" si="3"/>
        <v>Demand</v>
      </c>
      <c r="D80" s="180">
        <f>$L$40</f>
        <v>2047</v>
      </c>
      <c r="E80" s="180" t="s">
        <v>3</v>
      </c>
      <c r="F80" s="180" t="str">
        <f t="shared" si="2"/>
        <v>IIDHT</v>
      </c>
      <c r="G80" s="184">
        <f>BY_Demands_Drivers!$F$89*$M$40</f>
        <v>0.94834543644683189</v>
      </c>
      <c r="H80" s="184">
        <f>BY_Demands_Drivers!$G$89*$M$40</f>
        <v>9.511990335474218E-4</v>
      </c>
      <c r="I80" s="184">
        <f>BY_Demands_Drivers!$H$89*$M$40</f>
        <v>9.5119903354747351E-4</v>
      </c>
      <c r="J80" s="184">
        <f>BY_Demands_Drivers!$I$89*$M$40</f>
        <v>9.5119903354747351E-4</v>
      </c>
    </row>
    <row r="81" spans="3:10">
      <c r="C81" s="206" t="str">
        <f t="shared" si="3"/>
        <v>Demand</v>
      </c>
      <c r="D81" s="180">
        <f>$L$41</f>
        <v>2048</v>
      </c>
      <c r="E81" s="180" t="s">
        <v>3</v>
      </c>
      <c r="F81" s="180" t="str">
        <f t="shared" si="2"/>
        <v>IIDHT</v>
      </c>
      <c r="G81" s="184">
        <f>BY_Demands_Drivers!$F$89*$M$41</f>
        <v>0.95419942062242946</v>
      </c>
      <c r="H81" s="184">
        <f>BY_Demands_Drivers!$G$89*$M$41</f>
        <v>9.5707063251993657E-4</v>
      </c>
      <c r="I81" s="184">
        <f>BY_Demands_Drivers!$H$89*$M$41</f>
        <v>9.5707063251998861E-4</v>
      </c>
      <c r="J81" s="184">
        <f>BY_Demands_Drivers!$I$89*$M$41</f>
        <v>9.5707063251998861E-4</v>
      </c>
    </row>
    <row r="82" spans="3:10">
      <c r="C82" s="206" t="str">
        <f t="shared" si="3"/>
        <v>Demand</v>
      </c>
      <c r="D82" s="180">
        <f>$L$42</f>
        <v>2049</v>
      </c>
      <c r="E82" s="180" t="s">
        <v>3</v>
      </c>
      <c r="F82" s="180" t="str">
        <f t="shared" si="2"/>
        <v>IIDHT</v>
      </c>
      <c r="G82" s="184">
        <f>BY_Demands_Drivers!$F$89*$M$42</f>
        <v>0.96005340479802714</v>
      </c>
      <c r="H82" s="184">
        <f>BY_Demands_Drivers!$G$89*$M$42</f>
        <v>9.6294223149245156E-4</v>
      </c>
      <c r="I82" s="184">
        <f>BY_Demands_Drivers!$H$89*$M$42</f>
        <v>9.6294223149250393E-4</v>
      </c>
      <c r="J82" s="184">
        <f>BY_Demands_Drivers!$I$89*$M$42</f>
        <v>9.6294223149250393E-4</v>
      </c>
    </row>
    <row r="83" spans="3:10">
      <c r="C83" s="206" t="str">
        <f t="shared" si="3"/>
        <v>Demand</v>
      </c>
      <c r="D83" s="23">
        <f>$L$43</f>
        <v>2050</v>
      </c>
      <c r="E83" s="23" t="s">
        <v>3</v>
      </c>
      <c r="F83" s="23" t="str">
        <f t="shared" si="2"/>
        <v>IIDHT</v>
      </c>
      <c r="G83" s="44">
        <f>BY_Demands_Drivers!$F$89*$M$43</f>
        <v>0.96590738897362494</v>
      </c>
      <c r="H83" s="44">
        <f>BY_Demands_Drivers!$G$89*$M$43</f>
        <v>9.6881383046496655E-4</v>
      </c>
      <c r="I83" s="44">
        <f>BY_Demands_Drivers!$H$89*$M$43</f>
        <v>9.6881383046501924E-4</v>
      </c>
      <c r="J83" s="44">
        <f>BY_Demands_Drivers!$I$89*$M$43</f>
        <v>9.6881383046501924E-4</v>
      </c>
    </row>
    <row r="84" spans="3:10">
      <c r="C84" s="206" t="str">
        <f t="shared" si="3"/>
        <v>Demand</v>
      </c>
      <c r="D84" s="180">
        <f>$L$4</f>
        <v>2011</v>
      </c>
      <c r="E84" s="180" t="s">
        <v>3</v>
      </c>
      <c r="F84" s="180" t="str">
        <f>BY_Demands_Drivers!$J$90</f>
        <v>IIDRH</v>
      </c>
      <c r="G84" s="184">
        <f>BY_Demands_Drivers!$F$90*$M$4</f>
        <v>0.59850728085356208</v>
      </c>
      <c r="H84" s="184">
        <f>BY_Demands_Drivers!$G$90*$M$4</f>
        <v>6.0030820546993894E-4</v>
      </c>
      <c r="I84" s="184">
        <f>BY_Demands_Drivers!$H$90*$M$4</f>
        <v>6.003082054699719E-4</v>
      </c>
      <c r="J84" s="184">
        <f>BY_Demands_Drivers!$I$90*$M$4</f>
        <v>6.003082054699719E-4</v>
      </c>
    </row>
    <row r="85" spans="3:10">
      <c r="C85" s="206" t="str">
        <f t="shared" si="3"/>
        <v>Demand</v>
      </c>
      <c r="D85" s="180">
        <f>$L$5</f>
        <v>2012</v>
      </c>
      <c r="E85" s="180" t="s">
        <v>3</v>
      </c>
      <c r="F85" s="180" t="str">
        <f>$F$84</f>
        <v>IIDRH</v>
      </c>
      <c r="G85" s="184">
        <f>BY_Demands_Drivers!$F$90*$M$5</f>
        <v>0.61363679682651018</v>
      </c>
      <c r="H85" s="184">
        <f>BY_Demands_Drivers!$G$90*$M$5</f>
        <v>6.1548324656617492E-4</v>
      </c>
      <c r="I85" s="184">
        <f>BY_Demands_Drivers!$H$90*$M$5</f>
        <v>6.1548324656620875E-4</v>
      </c>
      <c r="J85" s="184">
        <f>BY_Demands_Drivers!$I$90*$M$5</f>
        <v>6.1548324656620875E-4</v>
      </c>
    </row>
    <row r="86" spans="3:10">
      <c r="C86" s="206" t="str">
        <f t="shared" si="3"/>
        <v>Demand</v>
      </c>
      <c r="D86" s="180">
        <f>$L$6</f>
        <v>2013</v>
      </c>
      <c r="E86" s="180" t="s">
        <v>3</v>
      </c>
      <c r="F86" s="180" t="str">
        <f t="shared" ref="F86:F123" si="4">$F$84</f>
        <v>IIDRH</v>
      </c>
      <c r="G86" s="184">
        <f>BY_Demands_Drivers!$F$90*$M$6</f>
        <v>0.62876631279945838</v>
      </c>
      <c r="H86" s="184">
        <f>BY_Demands_Drivers!$G$90*$M$6</f>
        <v>6.3065828766241091E-4</v>
      </c>
      <c r="I86" s="184">
        <f>BY_Demands_Drivers!$H$90*$M$6</f>
        <v>6.3065828766244549E-4</v>
      </c>
      <c r="J86" s="184">
        <f>BY_Demands_Drivers!$I$90*$M$6</f>
        <v>6.3065828766244549E-4</v>
      </c>
    </row>
    <row r="87" spans="3:10">
      <c r="C87" s="206" t="str">
        <f t="shared" si="3"/>
        <v>Demand</v>
      </c>
      <c r="D87" s="180">
        <f>$L$7</f>
        <v>2014</v>
      </c>
      <c r="E87" s="180" t="s">
        <v>3</v>
      </c>
      <c r="F87" s="180" t="str">
        <f t="shared" si="4"/>
        <v>IIDRH</v>
      </c>
      <c r="G87" s="184">
        <f>BY_Demands_Drivers!$F$90*$M$7</f>
        <v>0.64389582877240648</v>
      </c>
      <c r="H87" s="184">
        <f>BY_Demands_Drivers!$G$90*$M$7</f>
        <v>6.4583332875864689E-4</v>
      </c>
      <c r="I87" s="184">
        <f>BY_Demands_Drivers!$H$90*$M$7</f>
        <v>6.4583332875868234E-4</v>
      </c>
      <c r="J87" s="184">
        <f>BY_Demands_Drivers!$I$90*$M$7</f>
        <v>6.4583332875868234E-4</v>
      </c>
    </row>
    <row r="88" spans="3:10">
      <c r="C88" s="206" t="str">
        <f t="shared" si="3"/>
        <v>Demand</v>
      </c>
      <c r="D88" s="180">
        <f>$L$8</f>
        <v>2015</v>
      </c>
      <c r="E88" s="180" t="s">
        <v>3</v>
      </c>
      <c r="F88" s="180" t="str">
        <f t="shared" si="4"/>
        <v>IIDRH</v>
      </c>
      <c r="G88" s="184">
        <f>BY_Demands_Drivers!$F$90*$M$8</f>
        <v>0.65902534474535457</v>
      </c>
      <c r="H88" s="184">
        <f>BY_Demands_Drivers!$G$90*$M$8</f>
        <v>6.6100836985488298E-4</v>
      </c>
      <c r="I88" s="184">
        <f>BY_Demands_Drivers!$H$90*$M$8</f>
        <v>6.6100836985491919E-4</v>
      </c>
      <c r="J88" s="184">
        <f>BY_Demands_Drivers!$I$90*$M$8</f>
        <v>6.6100836985491919E-4</v>
      </c>
    </row>
    <row r="89" spans="3:10">
      <c r="C89" s="206" t="str">
        <f t="shared" si="3"/>
        <v>Demand</v>
      </c>
      <c r="D89" s="180">
        <f>$L$9</f>
        <v>2016</v>
      </c>
      <c r="E89" s="180" t="s">
        <v>3</v>
      </c>
      <c r="F89" s="180" t="str">
        <f t="shared" si="4"/>
        <v>IIDRH</v>
      </c>
      <c r="G89" s="184">
        <f>BY_Demands_Drivers!$F$90*$M$9</f>
        <v>0.67415486071830266</v>
      </c>
      <c r="H89" s="184">
        <f>BY_Demands_Drivers!$G$90*$M$9</f>
        <v>6.7618341095111896E-4</v>
      </c>
      <c r="I89" s="184">
        <f>BY_Demands_Drivers!$H$90*$M$9</f>
        <v>6.7618341095115604E-4</v>
      </c>
      <c r="J89" s="184">
        <f>BY_Demands_Drivers!$I$90*$M$9</f>
        <v>6.7618341095115604E-4</v>
      </c>
    </row>
    <row r="90" spans="3:10">
      <c r="C90" s="206" t="str">
        <f t="shared" si="3"/>
        <v>Demand</v>
      </c>
      <c r="D90" s="180">
        <f>$L$10</f>
        <v>2017</v>
      </c>
      <c r="E90" s="180" t="s">
        <v>3</v>
      </c>
      <c r="F90" s="180" t="str">
        <f t="shared" si="4"/>
        <v>IIDRH</v>
      </c>
      <c r="G90" s="184">
        <f>BY_Demands_Drivers!$F$90*$M$10</f>
        <v>0.66056600407668065</v>
      </c>
      <c r="H90" s="184">
        <f>BY_Demands_Drivers!$G$90*$M$10</f>
        <v>6.6255366507185986E-4</v>
      </c>
      <c r="I90" s="184">
        <f>BY_Demands_Drivers!$H$90*$M$10</f>
        <v>6.6255366507189618E-4</v>
      </c>
      <c r="J90" s="184">
        <f>BY_Demands_Drivers!$I$90*$M$10</f>
        <v>6.6255366507189618E-4</v>
      </c>
    </row>
    <row r="91" spans="3:10">
      <c r="C91" s="206" t="str">
        <f t="shared" si="3"/>
        <v>Demand</v>
      </c>
      <c r="D91" s="180">
        <f>$L$11</f>
        <v>2018</v>
      </c>
      <c r="E91" s="180" t="s">
        <v>3</v>
      </c>
      <c r="F91" s="180" t="str">
        <f t="shared" si="4"/>
        <v>IIDRH</v>
      </c>
      <c r="G91" s="184">
        <f>BY_Demands_Drivers!$F$90*$M$11</f>
        <v>0.64697714743505841</v>
      </c>
      <c r="H91" s="184">
        <f>BY_Demands_Drivers!$G$90*$M$11</f>
        <v>6.4892391919260054E-4</v>
      </c>
      <c r="I91" s="184">
        <f>BY_Demands_Drivers!$H$90*$M$11</f>
        <v>6.4892391919263621E-4</v>
      </c>
      <c r="J91" s="184">
        <f>BY_Demands_Drivers!$I$90*$M$11</f>
        <v>6.4892391919263621E-4</v>
      </c>
    </row>
    <row r="92" spans="3:10">
      <c r="C92" s="206" t="str">
        <f t="shared" si="3"/>
        <v>Demand</v>
      </c>
      <c r="D92" s="180">
        <f>$L$12</f>
        <v>2019</v>
      </c>
      <c r="E92" s="180" t="s">
        <v>3</v>
      </c>
      <c r="F92" s="180" t="str">
        <f t="shared" si="4"/>
        <v>IIDRH</v>
      </c>
      <c r="G92" s="43">
        <f>BY_Demands_Drivers!$F$90*$M$12</f>
        <v>0.63338829079343617</v>
      </c>
      <c r="H92" s="43">
        <f>BY_Demands_Drivers!$G$90*$M$12</f>
        <v>6.3529417331334133E-4</v>
      </c>
      <c r="I92" s="43">
        <f>BY_Demands_Drivers!$H$90*$M$12</f>
        <v>6.3529417331337614E-4</v>
      </c>
      <c r="J92" s="43">
        <f>BY_Demands_Drivers!$I$90*$M$12</f>
        <v>6.3529417331337614E-4</v>
      </c>
    </row>
    <row r="93" spans="3:10">
      <c r="C93" s="206" t="str">
        <f t="shared" si="3"/>
        <v>Demand</v>
      </c>
      <c r="D93" s="180">
        <f>$L$13</f>
        <v>2020</v>
      </c>
      <c r="E93" s="180" t="s">
        <v>3</v>
      </c>
      <c r="F93" s="180" t="str">
        <f t="shared" si="4"/>
        <v>IIDRH</v>
      </c>
      <c r="G93" s="43">
        <f>BY_Demands_Drivers!$F$90*$M$13</f>
        <v>0.61979943415181415</v>
      </c>
      <c r="H93" s="43">
        <f>BY_Demands_Drivers!$G$90*$M$13</f>
        <v>6.2166442743408223E-4</v>
      </c>
      <c r="I93" s="43">
        <f>BY_Demands_Drivers!$H$90*$M$13</f>
        <v>6.2166442743411628E-4</v>
      </c>
      <c r="J93" s="43">
        <f>BY_Demands_Drivers!$I$90*$M$13</f>
        <v>6.2166442743411628E-4</v>
      </c>
    </row>
    <row r="94" spans="3:10">
      <c r="C94" s="206" t="str">
        <f t="shared" si="3"/>
        <v>Demand</v>
      </c>
      <c r="D94" s="180">
        <f>$L$14</f>
        <v>2021</v>
      </c>
      <c r="E94" s="180" t="s">
        <v>3</v>
      </c>
      <c r="F94" s="180" t="str">
        <f t="shared" si="4"/>
        <v>IIDRH</v>
      </c>
      <c r="G94" s="43">
        <f>BY_Demands_Drivers!$F$90*$M$14</f>
        <v>0.6242265729671842</v>
      </c>
      <c r="H94" s="43">
        <f>BY_Demands_Drivers!$G$90*$M$14</f>
        <v>6.2610488763003994E-4</v>
      </c>
      <c r="I94" s="43">
        <f>BY_Demands_Drivers!$H$90*$M$14</f>
        <v>6.2610488763007431E-4</v>
      </c>
      <c r="J94" s="43">
        <f>BY_Demands_Drivers!$I$90*$M$14</f>
        <v>6.2610488763007431E-4</v>
      </c>
    </row>
    <row r="95" spans="3:10">
      <c r="C95" s="206" t="str">
        <f t="shared" si="3"/>
        <v>Demand</v>
      </c>
      <c r="D95" s="180">
        <f>$L$15</f>
        <v>2022</v>
      </c>
      <c r="E95" s="180" t="s">
        <v>3</v>
      </c>
      <c r="F95" s="180" t="str">
        <f t="shared" si="4"/>
        <v>IIDRH</v>
      </c>
      <c r="G95" s="43">
        <f>BY_Demands_Drivers!$F$90*$M$15</f>
        <v>0.62865371178255436</v>
      </c>
      <c r="H95" s="43">
        <f>BY_Demands_Drivers!$G$90*$M$15</f>
        <v>6.3054534782599776E-4</v>
      </c>
      <c r="I95" s="43">
        <f>BY_Demands_Drivers!$H$90*$M$15</f>
        <v>6.3054534782603234E-4</v>
      </c>
      <c r="J95" s="43">
        <f>BY_Demands_Drivers!$I$90*$M$15</f>
        <v>6.3054534782603234E-4</v>
      </c>
    </row>
    <row r="96" spans="3:10">
      <c r="C96" s="206" t="str">
        <f t="shared" si="3"/>
        <v>Demand</v>
      </c>
      <c r="D96" s="180">
        <f>$L$16</f>
        <v>2023</v>
      </c>
      <c r="E96" s="180" t="s">
        <v>3</v>
      </c>
      <c r="F96" s="180" t="str">
        <f t="shared" si="4"/>
        <v>IIDRH</v>
      </c>
      <c r="G96" s="43">
        <f>BY_Demands_Drivers!$F$90*$M$16</f>
        <v>0.63308085059792452</v>
      </c>
      <c r="H96" s="43">
        <f>BY_Demands_Drivers!$G$90*$M$16</f>
        <v>6.3498580802195546E-4</v>
      </c>
      <c r="I96" s="43">
        <f>BY_Demands_Drivers!$H$90*$M$16</f>
        <v>6.3498580802199027E-4</v>
      </c>
      <c r="J96" s="43">
        <f>BY_Demands_Drivers!$I$90*$M$16</f>
        <v>6.3498580802199027E-4</v>
      </c>
    </row>
    <row r="97" spans="3:10">
      <c r="C97" s="206" t="str">
        <f t="shared" si="3"/>
        <v>Demand</v>
      </c>
      <c r="D97" s="180">
        <f>$L$17</f>
        <v>2024</v>
      </c>
      <c r="E97" s="180" t="s">
        <v>3</v>
      </c>
      <c r="F97" s="180" t="str">
        <f t="shared" si="4"/>
        <v>IIDRH</v>
      </c>
      <c r="G97" s="184">
        <f>BY_Demands_Drivers!$F$90*$M$17</f>
        <v>0.63750798941329456</v>
      </c>
      <c r="H97" s="184">
        <f>BY_Demands_Drivers!$G$90*$M$17</f>
        <v>6.3942626821791317E-4</v>
      </c>
      <c r="I97" s="184">
        <f>BY_Demands_Drivers!$H$90*$M$17</f>
        <v>6.394262682179483E-4</v>
      </c>
      <c r="J97" s="184">
        <f>BY_Demands_Drivers!$I$90*$M$17</f>
        <v>6.394262682179483E-4</v>
      </c>
    </row>
    <row r="98" spans="3:10">
      <c r="C98" s="206" t="str">
        <f t="shared" si="3"/>
        <v>Demand</v>
      </c>
      <c r="D98" s="180">
        <f>$L$18</f>
        <v>2025</v>
      </c>
      <c r="E98" s="180" t="s">
        <v>3</v>
      </c>
      <c r="F98" s="180" t="str">
        <f t="shared" si="4"/>
        <v>IIDRH</v>
      </c>
      <c r="G98" s="184">
        <f>BY_Demands_Drivers!$F$90*$M$18</f>
        <v>0.64193512822866472</v>
      </c>
      <c r="H98" s="184">
        <f>BY_Demands_Drivers!$G$90*$M$18</f>
        <v>6.4386672841387099E-4</v>
      </c>
      <c r="I98" s="184">
        <f>BY_Demands_Drivers!$H$90*$M$18</f>
        <v>6.4386672841390622E-4</v>
      </c>
      <c r="J98" s="184">
        <f>BY_Demands_Drivers!$I$90*$M$18</f>
        <v>6.4386672841390622E-4</v>
      </c>
    </row>
    <row r="99" spans="3:10">
      <c r="C99" s="206" t="str">
        <f t="shared" si="3"/>
        <v>Demand</v>
      </c>
      <c r="D99" s="180">
        <f>$L$19</f>
        <v>2026</v>
      </c>
      <c r="E99" s="180" t="s">
        <v>3</v>
      </c>
      <c r="F99" s="180" t="str">
        <f t="shared" si="4"/>
        <v>IIDRH</v>
      </c>
      <c r="G99" s="184">
        <f>BY_Demands_Drivers!$F$90*$M$19</f>
        <v>0.64414869763634985</v>
      </c>
      <c r="H99" s="184">
        <f>BY_Demands_Drivers!$G$90*$M$19</f>
        <v>6.460869585118499E-4</v>
      </c>
      <c r="I99" s="184">
        <f>BY_Demands_Drivers!$H$90*$M$19</f>
        <v>6.4608695851188535E-4</v>
      </c>
      <c r="J99" s="184">
        <f>BY_Demands_Drivers!$I$90*$M$19</f>
        <v>6.4608695851188535E-4</v>
      </c>
    </row>
    <row r="100" spans="3:10">
      <c r="C100" s="206" t="str">
        <f t="shared" si="3"/>
        <v>Demand</v>
      </c>
      <c r="D100" s="180">
        <f>$L$20</f>
        <v>2027</v>
      </c>
      <c r="E100" s="180" t="s">
        <v>3</v>
      </c>
      <c r="F100" s="180" t="str">
        <f t="shared" si="4"/>
        <v>IIDRH</v>
      </c>
      <c r="G100" s="184">
        <f>BY_Demands_Drivers!$F$90*$M$20</f>
        <v>0.64636226704403488</v>
      </c>
      <c r="H100" s="184">
        <f>BY_Demands_Drivers!$G$90*$M$20</f>
        <v>6.4830718860982869E-4</v>
      </c>
      <c r="I100" s="184">
        <f>BY_Demands_Drivers!$H$90*$M$20</f>
        <v>6.4830718860986426E-4</v>
      </c>
      <c r="J100" s="184">
        <f>BY_Demands_Drivers!$I$90*$M$20</f>
        <v>6.4830718860986426E-4</v>
      </c>
    </row>
    <row r="101" spans="3:10">
      <c r="C101" s="206" t="str">
        <f t="shared" si="3"/>
        <v>Demand</v>
      </c>
      <c r="D101" s="180">
        <f>$L$21</f>
        <v>2028</v>
      </c>
      <c r="E101" s="180" t="s">
        <v>3</v>
      </c>
      <c r="F101" s="180" t="str">
        <f t="shared" si="4"/>
        <v>IIDRH</v>
      </c>
      <c r="G101" s="184">
        <f>BY_Demands_Drivers!$F$90*$M$21</f>
        <v>0.64857583645172001</v>
      </c>
      <c r="H101" s="184">
        <f>BY_Demands_Drivers!$G$90*$M$21</f>
        <v>6.505274187078076E-4</v>
      </c>
      <c r="I101" s="184">
        <f>BY_Demands_Drivers!$H$90*$M$21</f>
        <v>6.5052741870784327E-4</v>
      </c>
      <c r="J101" s="184">
        <f>BY_Demands_Drivers!$I$90*$M$21</f>
        <v>6.5052741870784327E-4</v>
      </c>
    </row>
    <row r="102" spans="3:10">
      <c r="C102" s="206" t="str">
        <f t="shared" si="3"/>
        <v>Demand</v>
      </c>
      <c r="D102" s="180">
        <f>$L$22</f>
        <v>2029</v>
      </c>
      <c r="E102" s="180" t="s">
        <v>3</v>
      </c>
      <c r="F102" s="180" t="str">
        <f t="shared" si="4"/>
        <v>IIDRH</v>
      </c>
      <c r="G102" s="184">
        <f>BY_Demands_Drivers!$F$90*$M$22</f>
        <v>0.65078940585940492</v>
      </c>
      <c r="H102" s="184">
        <f>BY_Demands_Drivers!$G$90*$M$22</f>
        <v>6.527476488057864E-4</v>
      </c>
      <c r="I102" s="184">
        <f>BY_Demands_Drivers!$H$90*$M$22</f>
        <v>6.5274764880582229E-4</v>
      </c>
      <c r="J102" s="184">
        <f>BY_Demands_Drivers!$I$90*$M$22</f>
        <v>6.5274764880582229E-4</v>
      </c>
    </row>
    <row r="103" spans="3:10">
      <c r="C103" s="206" t="str">
        <f t="shared" si="3"/>
        <v>Demand</v>
      </c>
      <c r="D103" s="180">
        <f>$L$23</f>
        <v>2030</v>
      </c>
      <c r="E103" s="180" t="s">
        <v>3</v>
      </c>
      <c r="F103" s="180" t="str">
        <f t="shared" si="4"/>
        <v>IIDRH</v>
      </c>
      <c r="G103" s="184">
        <f>BY_Demands_Drivers!$F$90*$M$23</f>
        <v>0.65300297526709006</v>
      </c>
      <c r="H103" s="184">
        <f>BY_Demands_Drivers!$G$90*$M$23</f>
        <v>6.5496787890376542E-4</v>
      </c>
      <c r="I103" s="184">
        <f>BY_Demands_Drivers!$H$90*$M$23</f>
        <v>6.5496787890380131E-4</v>
      </c>
      <c r="J103" s="184">
        <f>BY_Demands_Drivers!$I$90*$M$23</f>
        <v>6.5496787890380131E-4</v>
      </c>
    </row>
    <row r="104" spans="3:10">
      <c r="C104" s="206" t="str">
        <f t="shared" si="3"/>
        <v>Demand</v>
      </c>
      <c r="D104" s="180">
        <f>$L$24</f>
        <v>2031</v>
      </c>
      <c r="E104" s="180" t="s">
        <v>3</v>
      </c>
      <c r="F104" s="180" t="str">
        <f t="shared" si="4"/>
        <v>IIDRH</v>
      </c>
      <c r="G104" s="184">
        <f>BY_Demands_Drivers!$F$90*$M$24</f>
        <v>0.65521654467477508</v>
      </c>
      <c r="H104" s="184">
        <f>BY_Demands_Drivers!$G$90*$M$24</f>
        <v>6.5718810900174422E-4</v>
      </c>
      <c r="I104" s="184">
        <f>BY_Demands_Drivers!$H$90*$M$24</f>
        <v>6.5718810900178021E-4</v>
      </c>
      <c r="J104" s="184">
        <f>BY_Demands_Drivers!$I$90*$M$24</f>
        <v>6.5718810900178021E-4</v>
      </c>
    </row>
    <row r="105" spans="3:10">
      <c r="C105" s="206" t="str">
        <f t="shared" si="3"/>
        <v>Demand</v>
      </c>
      <c r="D105" s="180">
        <f>$L$25</f>
        <v>2032</v>
      </c>
      <c r="E105" s="180" t="s">
        <v>3</v>
      </c>
      <c r="F105" s="180" t="str">
        <f t="shared" si="4"/>
        <v>IIDRH</v>
      </c>
      <c r="G105" s="184">
        <f>BY_Demands_Drivers!$F$90*$M$25</f>
        <v>0.6574301140824601</v>
      </c>
      <c r="H105" s="184">
        <f>BY_Demands_Drivers!$G$90*$M$25</f>
        <v>6.5940833909972302E-4</v>
      </c>
      <c r="I105" s="184">
        <f>BY_Demands_Drivers!$H$90*$M$25</f>
        <v>6.5940833909975912E-4</v>
      </c>
      <c r="J105" s="184">
        <f>BY_Demands_Drivers!$I$90*$M$25</f>
        <v>6.5940833909975912E-4</v>
      </c>
    </row>
    <row r="106" spans="3:10">
      <c r="C106" s="206" t="str">
        <f t="shared" si="3"/>
        <v>Demand</v>
      </c>
      <c r="D106" s="180">
        <f>$L$26</f>
        <v>2033</v>
      </c>
      <c r="E106" s="180" t="s">
        <v>3</v>
      </c>
      <c r="F106" s="180" t="str">
        <f t="shared" si="4"/>
        <v>IIDRH</v>
      </c>
      <c r="G106" s="184">
        <f>BY_Demands_Drivers!$F$90*$M$26</f>
        <v>0.65964368349014524</v>
      </c>
      <c r="H106" s="184">
        <f>BY_Demands_Drivers!$G$90*$M$26</f>
        <v>6.6162856919770193E-4</v>
      </c>
      <c r="I106" s="184">
        <f>BY_Demands_Drivers!$H$90*$M$26</f>
        <v>6.6162856919773825E-4</v>
      </c>
      <c r="J106" s="184">
        <f>BY_Demands_Drivers!$I$90*$M$26</f>
        <v>6.6162856919773825E-4</v>
      </c>
    </row>
    <row r="107" spans="3:10">
      <c r="C107" s="206" t="str">
        <f t="shared" si="3"/>
        <v>Demand</v>
      </c>
      <c r="D107" s="180">
        <f>$L$27</f>
        <v>2034</v>
      </c>
      <c r="E107" s="180" t="s">
        <v>3</v>
      </c>
      <c r="F107" s="180" t="str">
        <f t="shared" si="4"/>
        <v>IIDRH</v>
      </c>
      <c r="G107" s="184">
        <f>BY_Demands_Drivers!$F$90*$M$27</f>
        <v>0.66185725289783015</v>
      </c>
      <c r="H107" s="184">
        <f>BY_Demands_Drivers!$G$90*$M$27</f>
        <v>6.6384879929568073E-4</v>
      </c>
      <c r="I107" s="184">
        <f>BY_Demands_Drivers!$H$90*$M$27</f>
        <v>6.6384879929571716E-4</v>
      </c>
      <c r="J107" s="184">
        <f>BY_Demands_Drivers!$I$90*$M$27</f>
        <v>6.6384879929571716E-4</v>
      </c>
    </row>
    <row r="108" spans="3:10">
      <c r="C108" s="206" t="str">
        <f t="shared" si="3"/>
        <v>Demand</v>
      </c>
      <c r="D108" s="180">
        <f>$L$28</f>
        <v>2035</v>
      </c>
      <c r="E108" s="180" t="s">
        <v>3</v>
      </c>
      <c r="F108" s="180" t="str">
        <f t="shared" si="4"/>
        <v>IIDRH</v>
      </c>
      <c r="G108" s="184">
        <f>BY_Demands_Drivers!$F$90*$M$28</f>
        <v>0.66407082230551517</v>
      </c>
      <c r="H108" s="184">
        <f>BY_Demands_Drivers!$G$90*$M$28</f>
        <v>6.6606902939365953E-4</v>
      </c>
      <c r="I108" s="184">
        <f>BY_Demands_Drivers!$H$90*$M$28</f>
        <v>6.6606902939369606E-4</v>
      </c>
      <c r="J108" s="184">
        <f>BY_Demands_Drivers!$I$90*$M$28</f>
        <v>6.6606902939369606E-4</v>
      </c>
    </row>
    <row r="109" spans="3:10">
      <c r="C109" s="206" t="str">
        <f t="shared" si="3"/>
        <v>Demand</v>
      </c>
      <c r="D109" s="180">
        <f>$L$29</f>
        <v>2036</v>
      </c>
      <c r="E109" s="180" t="s">
        <v>3</v>
      </c>
      <c r="F109" s="180" t="str">
        <f t="shared" si="4"/>
        <v>IIDRH</v>
      </c>
      <c r="G109" s="184">
        <f>BY_Demands_Drivers!$F$90*$M$29</f>
        <v>0.66849796112088533</v>
      </c>
      <c r="H109" s="184">
        <f>BY_Demands_Drivers!$G$90*$M$29</f>
        <v>6.7050948958961734E-4</v>
      </c>
      <c r="I109" s="184">
        <f>BY_Demands_Drivers!$H$90*$M$29</f>
        <v>6.705094895896541E-4</v>
      </c>
      <c r="J109" s="184">
        <f>BY_Demands_Drivers!$I$90*$M$29</f>
        <v>6.705094895896541E-4</v>
      </c>
    </row>
    <row r="110" spans="3:10">
      <c r="C110" s="206" t="str">
        <f t="shared" si="3"/>
        <v>Demand</v>
      </c>
      <c r="D110" s="180">
        <f>$L$30</f>
        <v>2037</v>
      </c>
      <c r="E110" s="180" t="s">
        <v>3</v>
      </c>
      <c r="F110" s="180" t="str">
        <f t="shared" si="4"/>
        <v>IIDRH</v>
      </c>
      <c r="G110" s="184">
        <f>BY_Demands_Drivers!$F$90*$M$30</f>
        <v>0.67292509993625538</v>
      </c>
      <c r="H110" s="184">
        <f>BY_Demands_Drivers!$G$90*$M$30</f>
        <v>6.7494994978557505E-4</v>
      </c>
      <c r="I110" s="184">
        <f>BY_Demands_Drivers!$H$90*$M$30</f>
        <v>6.7494994978561213E-4</v>
      </c>
      <c r="J110" s="184">
        <f>BY_Demands_Drivers!$I$90*$M$30</f>
        <v>6.7494994978561213E-4</v>
      </c>
    </row>
    <row r="111" spans="3:10">
      <c r="C111" s="206" t="str">
        <f t="shared" si="3"/>
        <v>Demand</v>
      </c>
      <c r="D111" s="180">
        <f>$L$31</f>
        <v>2038</v>
      </c>
      <c r="E111" s="180" t="s">
        <v>3</v>
      </c>
      <c r="F111" s="180" t="str">
        <f t="shared" si="4"/>
        <v>IIDRH</v>
      </c>
      <c r="G111" s="184">
        <f>BY_Demands_Drivers!$F$90*$M$31</f>
        <v>0.67735223875162553</v>
      </c>
      <c r="H111" s="184">
        <f>BY_Demands_Drivers!$G$90*$M$31</f>
        <v>6.7939040998153276E-4</v>
      </c>
      <c r="I111" s="184">
        <f>BY_Demands_Drivers!$H$90*$M$31</f>
        <v>6.7939040998157005E-4</v>
      </c>
      <c r="J111" s="184">
        <f>BY_Demands_Drivers!$I$90*$M$31</f>
        <v>6.7939040998157005E-4</v>
      </c>
    </row>
    <row r="112" spans="3:10">
      <c r="C112" s="206" t="str">
        <f t="shared" si="3"/>
        <v>Demand</v>
      </c>
      <c r="D112" s="180">
        <f>$L$32</f>
        <v>2039</v>
      </c>
      <c r="E112" s="180" t="s">
        <v>3</v>
      </c>
      <c r="F112" s="180" t="str">
        <f t="shared" si="4"/>
        <v>IIDRH</v>
      </c>
      <c r="G112" s="184">
        <f>BY_Demands_Drivers!$F$90*$M$32</f>
        <v>0.68177937756699569</v>
      </c>
      <c r="H112" s="184">
        <f>BY_Demands_Drivers!$G$90*$M$32</f>
        <v>6.8383087017749057E-4</v>
      </c>
      <c r="I112" s="184">
        <f>BY_Demands_Drivers!$H$90*$M$32</f>
        <v>6.8383087017752809E-4</v>
      </c>
      <c r="J112" s="184">
        <f>BY_Demands_Drivers!$I$90*$M$32</f>
        <v>6.8383087017752809E-4</v>
      </c>
    </row>
    <row r="113" spans="3:10">
      <c r="C113" s="206" t="str">
        <f t="shared" si="3"/>
        <v>Demand</v>
      </c>
      <c r="D113" s="180">
        <f>$L$33</f>
        <v>2040</v>
      </c>
      <c r="E113" s="180" t="s">
        <v>3</v>
      </c>
      <c r="F113" s="180" t="str">
        <f t="shared" si="4"/>
        <v>IIDRH</v>
      </c>
      <c r="G113" s="184">
        <f>BY_Demands_Drivers!$F$90*$M$33</f>
        <v>0.68620651638236574</v>
      </c>
      <c r="H113" s="184">
        <f>BY_Demands_Drivers!$G$90*$M$33</f>
        <v>6.8827133037344828E-4</v>
      </c>
      <c r="I113" s="184">
        <f>BY_Demands_Drivers!$H$90*$M$33</f>
        <v>6.8827133037348601E-4</v>
      </c>
      <c r="J113" s="184">
        <f>BY_Demands_Drivers!$I$90*$M$33</f>
        <v>6.8827133037348601E-4</v>
      </c>
    </row>
    <row r="114" spans="3:10">
      <c r="C114" s="206" t="str">
        <f t="shared" si="3"/>
        <v>Demand</v>
      </c>
      <c r="D114" s="180">
        <f>$L$34</f>
        <v>2041</v>
      </c>
      <c r="E114" s="180" t="s">
        <v>3</v>
      </c>
      <c r="F114" s="180" t="str">
        <f t="shared" si="4"/>
        <v>IIDRH</v>
      </c>
      <c r="G114" s="184">
        <f>BY_Demands_Drivers!$F$90*$M$34</f>
        <v>0.6906336551977359</v>
      </c>
      <c r="H114" s="184">
        <f>BY_Demands_Drivers!$G$90*$M$34</f>
        <v>6.927117905694061E-4</v>
      </c>
      <c r="I114" s="184">
        <f>BY_Demands_Drivers!$H$90*$M$34</f>
        <v>6.9271179056944404E-4</v>
      </c>
      <c r="J114" s="184">
        <f>BY_Demands_Drivers!$I$90*$M$34</f>
        <v>6.9271179056944404E-4</v>
      </c>
    </row>
    <row r="115" spans="3:10">
      <c r="C115" s="206" t="str">
        <f t="shared" si="3"/>
        <v>Demand</v>
      </c>
      <c r="D115" s="180">
        <f>$L$35</f>
        <v>2042</v>
      </c>
      <c r="E115" s="180" t="s">
        <v>3</v>
      </c>
      <c r="F115" s="180" t="str">
        <f t="shared" si="4"/>
        <v>IIDRH</v>
      </c>
      <c r="G115" s="184">
        <f>BY_Demands_Drivers!$F$90*$M$35</f>
        <v>0.69506079401310594</v>
      </c>
      <c r="H115" s="184">
        <f>BY_Demands_Drivers!$G$90*$M$35</f>
        <v>6.9715225076536381E-4</v>
      </c>
      <c r="I115" s="184">
        <f>BY_Demands_Drivers!$H$90*$M$35</f>
        <v>6.9715225076540208E-4</v>
      </c>
      <c r="J115" s="184">
        <f>BY_Demands_Drivers!$I$90*$M$35</f>
        <v>6.9715225076540208E-4</v>
      </c>
    </row>
    <row r="116" spans="3:10">
      <c r="C116" s="206" t="str">
        <f t="shared" si="3"/>
        <v>Demand</v>
      </c>
      <c r="D116" s="180">
        <f>$L$36</f>
        <v>2043</v>
      </c>
      <c r="E116" s="180" t="s">
        <v>3</v>
      </c>
      <c r="F116" s="180" t="str">
        <f t="shared" si="4"/>
        <v>IIDRH</v>
      </c>
      <c r="G116" s="184">
        <f>BY_Demands_Drivers!$F$90*$M$36</f>
        <v>0.69948793282847599</v>
      </c>
      <c r="H116" s="184">
        <f>BY_Demands_Drivers!$G$90*$M$36</f>
        <v>7.015927109613214E-4</v>
      </c>
      <c r="I116" s="184">
        <f>BY_Demands_Drivers!$H$90*$M$36</f>
        <v>7.0159271096135989E-4</v>
      </c>
      <c r="J116" s="184">
        <f>BY_Demands_Drivers!$I$90*$M$36</f>
        <v>7.0159271096135989E-4</v>
      </c>
    </row>
    <row r="117" spans="3:10">
      <c r="C117" s="206" t="str">
        <f t="shared" si="3"/>
        <v>Demand</v>
      </c>
      <c r="D117" s="180">
        <f>$L$37</f>
        <v>2044</v>
      </c>
      <c r="E117" s="180" t="s">
        <v>3</v>
      </c>
      <c r="F117" s="180" t="str">
        <f t="shared" si="4"/>
        <v>IIDRH</v>
      </c>
      <c r="G117" s="184">
        <f>BY_Demands_Drivers!$F$90*$M$37</f>
        <v>0.70391507164384615</v>
      </c>
      <c r="H117" s="184">
        <f>BY_Demands_Drivers!$G$90*$M$37</f>
        <v>7.0603317115727911E-4</v>
      </c>
      <c r="I117" s="184">
        <f>BY_Demands_Drivers!$H$90*$M$37</f>
        <v>7.0603317115731793E-4</v>
      </c>
      <c r="J117" s="184">
        <f>BY_Demands_Drivers!$I$90*$M$37</f>
        <v>7.0603317115731793E-4</v>
      </c>
    </row>
    <row r="118" spans="3:10">
      <c r="C118" s="206" t="str">
        <f t="shared" si="3"/>
        <v>Demand</v>
      </c>
      <c r="D118" s="180">
        <f>$L$38</f>
        <v>2045</v>
      </c>
      <c r="E118" s="180" t="s">
        <v>3</v>
      </c>
      <c r="F118" s="180" t="str">
        <f t="shared" si="4"/>
        <v>IIDRH</v>
      </c>
      <c r="G118" s="184">
        <f>BY_Demands_Drivers!$F$90*$M$38</f>
        <v>0.70834221045921619</v>
      </c>
      <c r="H118" s="184">
        <f>BY_Demands_Drivers!$G$90*$M$38</f>
        <v>7.1047363135323693E-4</v>
      </c>
      <c r="I118" s="184">
        <f>BY_Demands_Drivers!$H$90*$M$38</f>
        <v>7.1047363135327585E-4</v>
      </c>
      <c r="J118" s="184">
        <f>BY_Demands_Drivers!$I$90*$M$38</f>
        <v>7.1047363135327585E-4</v>
      </c>
    </row>
    <row r="119" spans="3:10">
      <c r="C119" s="206" t="str">
        <f t="shared" si="3"/>
        <v>Demand</v>
      </c>
      <c r="D119" s="180">
        <f>$L$39</f>
        <v>2046</v>
      </c>
      <c r="E119" s="180" t="s">
        <v>3</v>
      </c>
      <c r="F119" s="180" t="str">
        <f t="shared" si="4"/>
        <v>IIDRH</v>
      </c>
      <c r="G119" s="184">
        <f>BY_Demands_Drivers!$F$90*$M$39</f>
        <v>0.71276934927458635</v>
      </c>
      <c r="H119" s="184">
        <f>BY_Demands_Drivers!$G$90*$M$39</f>
        <v>7.1491409154919464E-4</v>
      </c>
      <c r="I119" s="184">
        <f>BY_Demands_Drivers!$H$90*$M$39</f>
        <v>7.1491409154923388E-4</v>
      </c>
      <c r="J119" s="184">
        <f>BY_Demands_Drivers!$I$90*$M$39</f>
        <v>7.1491409154923388E-4</v>
      </c>
    </row>
    <row r="120" spans="3:10">
      <c r="C120" s="206" t="str">
        <f t="shared" si="3"/>
        <v>Demand</v>
      </c>
      <c r="D120" s="180">
        <f>$L$40</f>
        <v>2047</v>
      </c>
      <c r="E120" s="180" t="s">
        <v>3</v>
      </c>
      <c r="F120" s="180" t="str">
        <f t="shared" si="4"/>
        <v>IIDRH</v>
      </c>
      <c r="G120" s="184">
        <f>BY_Demands_Drivers!$F$90*$M$40</f>
        <v>0.71719648808995651</v>
      </c>
      <c r="H120" s="184">
        <f>BY_Demands_Drivers!$G$90*$M$40</f>
        <v>7.1935455174515234E-4</v>
      </c>
      <c r="I120" s="184">
        <f>BY_Demands_Drivers!$H$90*$M$40</f>
        <v>7.1935455174519181E-4</v>
      </c>
      <c r="J120" s="184">
        <f>BY_Demands_Drivers!$I$90*$M$40</f>
        <v>7.1935455174519181E-4</v>
      </c>
    </row>
    <row r="121" spans="3:10">
      <c r="C121" s="206" t="str">
        <f t="shared" si="3"/>
        <v>Demand</v>
      </c>
      <c r="D121" s="180">
        <f>$L$41</f>
        <v>2048</v>
      </c>
      <c r="E121" s="180" t="s">
        <v>3</v>
      </c>
      <c r="F121" s="180" t="str">
        <f t="shared" si="4"/>
        <v>IIDRH</v>
      </c>
      <c r="G121" s="184">
        <f>BY_Demands_Drivers!$F$90*$M$41</f>
        <v>0.72162362690532644</v>
      </c>
      <c r="H121" s="184">
        <f>BY_Demands_Drivers!$G$90*$M$41</f>
        <v>7.2379501194111005E-4</v>
      </c>
      <c r="I121" s="184">
        <f>BY_Demands_Drivers!$H$90*$M$41</f>
        <v>7.2379501194114973E-4</v>
      </c>
      <c r="J121" s="184">
        <f>BY_Demands_Drivers!$I$90*$M$41</f>
        <v>7.2379501194114973E-4</v>
      </c>
    </row>
    <row r="122" spans="3:10">
      <c r="C122" s="206" t="str">
        <f t="shared" si="3"/>
        <v>Demand</v>
      </c>
      <c r="D122" s="180">
        <f>$L$42</f>
        <v>2049</v>
      </c>
      <c r="E122" s="180" t="s">
        <v>3</v>
      </c>
      <c r="F122" s="180" t="str">
        <f t="shared" si="4"/>
        <v>IIDRH</v>
      </c>
      <c r="G122" s="184">
        <f>BY_Demands_Drivers!$F$90*$M$42</f>
        <v>0.7260507657206966</v>
      </c>
      <c r="H122" s="184">
        <f>BY_Demands_Drivers!$G$90*$M$42</f>
        <v>7.2823547213706776E-4</v>
      </c>
      <c r="I122" s="184">
        <f>BY_Demands_Drivers!$H$90*$M$42</f>
        <v>7.2823547213710766E-4</v>
      </c>
      <c r="J122" s="184">
        <f>BY_Demands_Drivers!$I$90*$M$42</f>
        <v>7.2823547213710766E-4</v>
      </c>
    </row>
    <row r="123" spans="3:10">
      <c r="C123" s="206" t="str">
        <f t="shared" si="3"/>
        <v>Demand</v>
      </c>
      <c r="D123" s="23">
        <f>$L$43</f>
        <v>2050</v>
      </c>
      <c r="E123" s="23" t="s">
        <v>3</v>
      </c>
      <c r="F123" s="23" t="str">
        <f t="shared" si="4"/>
        <v>IIDRH</v>
      </c>
      <c r="G123" s="44">
        <f>BY_Demands_Drivers!$F$90*$M$43</f>
        <v>0.73047790453606665</v>
      </c>
      <c r="H123" s="44">
        <f>BY_Demands_Drivers!$G$90*$M$43</f>
        <v>7.3267593233302547E-4</v>
      </c>
      <c r="I123" s="44">
        <f>BY_Demands_Drivers!$H$90*$M$43</f>
        <v>7.3267593233306569E-4</v>
      </c>
      <c r="J123" s="44">
        <f>BY_Demands_Drivers!$I$90*$M$43</f>
        <v>7.3267593233306569E-4</v>
      </c>
    </row>
    <row r="124" spans="3:10">
      <c r="C124" s="206" t="str">
        <f t="shared" si="3"/>
        <v>Demand</v>
      </c>
      <c r="D124" s="180">
        <f>$L$4</f>
        <v>2011</v>
      </c>
      <c r="E124" s="180" t="s">
        <v>3</v>
      </c>
      <c r="F124" s="180" t="str">
        <f>BY_Demands_Drivers!$J$91</f>
        <v>IIDLA</v>
      </c>
      <c r="G124" s="184">
        <f>BY_Demands_Drivers!$F$91*$M$4</f>
        <v>1.8477438226694356</v>
      </c>
      <c r="H124" s="184">
        <f>BY_Demands_Drivers!$G$91*$M$4</f>
        <v>1.8533037338709479E-3</v>
      </c>
      <c r="I124" s="184">
        <f>BY_Demands_Drivers!$H$91*$M$4</f>
        <v>1.8533037338710507E-3</v>
      </c>
      <c r="J124" s="184">
        <f>BY_Demands_Drivers!$I$91*$M$4</f>
        <v>1.8533037338710507E-3</v>
      </c>
    </row>
    <row r="125" spans="3:10">
      <c r="C125" s="206" t="str">
        <f t="shared" si="3"/>
        <v>Demand</v>
      </c>
      <c r="D125" s="180">
        <f>$L$5</f>
        <v>2012</v>
      </c>
      <c r="E125" s="180" t="s">
        <v>3</v>
      </c>
      <c r="F125" s="180" t="str">
        <f>$F$124</f>
        <v>IIDLA</v>
      </c>
      <c r="G125" s="184">
        <f>BY_Demands_Drivers!$F$91*$M$5</f>
        <v>1.894452476972061</v>
      </c>
      <c r="H125" s="184">
        <f>BY_Demands_Drivers!$G$91*$M$5</f>
        <v>1.9001529357792961E-3</v>
      </c>
      <c r="I125" s="184">
        <f>BY_Demands_Drivers!$H$91*$M$5</f>
        <v>1.9001529357794015E-3</v>
      </c>
      <c r="J125" s="184">
        <f>BY_Demands_Drivers!$I$91*$M$5</f>
        <v>1.9001529357794015E-3</v>
      </c>
    </row>
    <row r="126" spans="3:10">
      <c r="C126" s="206" t="str">
        <f t="shared" si="3"/>
        <v>Demand</v>
      </c>
      <c r="D126" s="180">
        <f>$L$6</f>
        <v>2013</v>
      </c>
      <c r="E126" s="180" t="s">
        <v>3</v>
      </c>
      <c r="F126" s="180" t="str">
        <f t="shared" ref="F126:F163" si="5">$F$124</f>
        <v>IIDLA</v>
      </c>
      <c r="G126" s="184">
        <f>BY_Demands_Drivers!$F$91*$M$6</f>
        <v>1.9411611312746866</v>
      </c>
      <c r="H126" s="184">
        <f>BY_Demands_Drivers!$G$91*$M$6</f>
        <v>1.947002137687644E-3</v>
      </c>
      <c r="I126" s="184">
        <f>BY_Demands_Drivers!$H$91*$M$6</f>
        <v>1.947002137687752E-3</v>
      </c>
      <c r="J126" s="184">
        <f>BY_Demands_Drivers!$I$91*$M$6</f>
        <v>1.947002137687752E-3</v>
      </c>
    </row>
    <row r="127" spans="3:10">
      <c r="C127" s="206" t="str">
        <f t="shared" si="3"/>
        <v>Demand</v>
      </c>
      <c r="D127" s="180">
        <f>$L$7</f>
        <v>2014</v>
      </c>
      <c r="E127" s="180" t="s">
        <v>3</v>
      </c>
      <c r="F127" s="180" t="str">
        <f t="shared" si="5"/>
        <v>IIDLA</v>
      </c>
      <c r="G127" s="184">
        <f>BY_Demands_Drivers!$F$91*$M$7</f>
        <v>1.9878697855773122</v>
      </c>
      <c r="H127" s="184">
        <f>BY_Demands_Drivers!$G$91*$M$7</f>
        <v>1.993851339595992E-3</v>
      </c>
      <c r="I127" s="184">
        <f>BY_Demands_Drivers!$H$91*$M$7</f>
        <v>1.9938513395961026E-3</v>
      </c>
      <c r="J127" s="184">
        <f>BY_Demands_Drivers!$I$91*$M$7</f>
        <v>1.9938513395961026E-3</v>
      </c>
    </row>
    <row r="128" spans="3:10">
      <c r="C128" s="206" t="str">
        <f t="shared" si="3"/>
        <v>Demand</v>
      </c>
      <c r="D128" s="180">
        <f>$L$8</f>
        <v>2015</v>
      </c>
      <c r="E128" s="180" t="s">
        <v>3</v>
      </c>
      <c r="F128" s="180" t="str">
        <f t="shared" si="5"/>
        <v>IIDLA</v>
      </c>
      <c r="G128" s="184">
        <f>BY_Demands_Drivers!$F$91*$M$8</f>
        <v>2.0345784398799376</v>
      </c>
      <c r="H128" s="184">
        <f>BY_Demands_Drivers!$G$91*$M$8</f>
        <v>2.04070054150434E-3</v>
      </c>
      <c r="I128" s="184">
        <f>BY_Demands_Drivers!$H$91*$M$8</f>
        <v>2.0407005415044531E-3</v>
      </c>
      <c r="J128" s="184">
        <f>BY_Demands_Drivers!$I$91*$M$8</f>
        <v>2.0407005415044531E-3</v>
      </c>
    </row>
    <row r="129" spans="3:10">
      <c r="C129" s="206" t="str">
        <f t="shared" si="3"/>
        <v>Demand</v>
      </c>
      <c r="D129" s="180">
        <f>$L$9</f>
        <v>2016</v>
      </c>
      <c r="E129" s="180" t="s">
        <v>3</v>
      </c>
      <c r="F129" s="180" t="str">
        <f t="shared" si="5"/>
        <v>IIDLA</v>
      </c>
      <c r="G129" s="184">
        <f>BY_Demands_Drivers!$F$91*$M$9</f>
        <v>2.0812870941825632</v>
      </c>
      <c r="H129" s="184">
        <f>BY_Demands_Drivers!$G$91*$M$9</f>
        <v>2.0875497434126884E-3</v>
      </c>
      <c r="I129" s="184">
        <f>BY_Demands_Drivers!$H$91*$M$9</f>
        <v>2.0875497434128041E-3</v>
      </c>
      <c r="J129" s="184">
        <f>BY_Demands_Drivers!$I$91*$M$9</f>
        <v>2.0875497434128041E-3</v>
      </c>
    </row>
    <row r="130" spans="3:10">
      <c r="C130" s="206" t="str">
        <f t="shared" si="3"/>
        <v>Demand</v>
      </c>
      <c r="D130" s="180">
        <f>$L$10</f>
        <v>2017</v>
      </c>
      <c r="E130" s="180" t="s">
        <v>3</v>
      </c>
      <c r="F130" s="180" t="str">
        <f t="shared" si="5"/>
        <v>IIDLA</v>
      </c>
      <c r="G130" s="184">
        <f>BY_Demands_Drivers!$F$91*$M$10</f>
        <v>2.0393348461148557</v>
      </c>
      <c r="H130" s="184">
        <f>BY_Demands_Drivers!$G$91*$M$10</f>
        <v>2.0454712598944281E-3</v>
      </c>
      <c r="I130" s="184">
        <f>BY_Demands_Drivers!$H$91*$M$10</f>
        <v>2.0454712598945417E-3</v>
      </c>
      <c r="J130" s="184">
        <f>BY_Demands_Drivers!$I$91*$M$10</f>
        <v>2.0454712598945417E-3</v>
      </c>
    </row>
    <row r="131" spans="3:10">
      <c r="C131" s="206" t="str">
        <f t="shared" si="3"/>
        <v>Demand</v>
      </c>
      <c r="D131" s="180">
        <f>$L$11</f>
        <v>2018</v>
      </c>
      <c r="E131" s="180" t="s">
        <v>3</v>
      </c>
      <c r="F131" s="180" t="str">
        <f t="shared" si="5"/>
        <v>IIDLA</v>
      </c>
      <c r="G131" s="184">
        <f>BY_Demands_Drivers!$F$91*$M$11</f>
        <v>1.9973825980471478</v>
      </c>
      <c r="H131" s="184">
        <f>BY_Demands_Drivers!$G$91*$M$11</f>
        <v>2.0033927763761679E-3</v>
      </c>
      <c r="I131" s="184">
        <f>BY_Demands_Drivers!$H$91*$M$11</f>
        <v>2.0033927763762789E-3</v>
      </c>
      <c r="J131" s="184">
        <f>BY_Demands_Drivers!$I$91*$M$11</f>
        <v>2.0033927763762789E-3</v>
      </c>
    </row>
    <row r="132" spans="3:10">
      <c r="C132" s="206" t="str">
        <f t="shared" si="3"/>
        <v>Demand</v>
      </c>
      <c r="D132" s="180">
        <f>$L$12</f>
        <v>2019</v>
      </c>
      <c r="E132" s="180" t="s">
        <v>3</v>
      </c>
      <c r="F132" s="180" t="str">
        <f t="shared" si="5"/>
        <v>IIDLA</v>
      </c>
      <c r="G132" s="43">
        <f>BY_Demands_Drivers!$F$91*$M$12</f>
        <v>1.9554303499794399</v>
      </c>
      <c r="H132" s="43">
        <f>BY_Demands_Drivers!$G$91*$M$12</f>
        <v>1.9613142928579072E-3</v>
      </c>
      <c r="I132" s="43">
        <f>BY_Demands_Drivers!$H$91*$M$12</f>
        <v>1.9613142928580161E-3</v>
      </c>
      <c r="J132" s="43">
        <f>BY_Demands_Drivers!$I$91*$M$12</f>
        <v>1.9613142928580161E-3</v>
      </c>
    </row>
    <row r="133" spans="3:10">
      <c r="C133" s="206" t="str">
        <f t="shared" ref="C133:C196" si="6">IF(SUM(G133:J133)&gt;0,"Demand","\I:")</f>
        <v>Demand</v>
      </c>
      <c r="D133" s="180">
        <f>$L$13</f>
        <v>2020</v>
      </c>
      <c r="E133" s="180" t="s">
        <v>3</v>
      </c>
      <c r="F133" s="180" t="str">
        <f t="shared" si="5"/>
        <v>IIDLA</v>
      </c>
      <c r="G133" s="43">
        <f>BY_Demands_Drivers!$F$91*$M$13</f>
        <v>1.9134781019117324</v>
      </c>
      <c r="H133" s="43">
        <f>BY_Demands_Drivers!$G$91*$M$13</f>
        <v>1.9192358093396472E-3</v>
      </c>
      <c r="I133" s="43">
        <f>BY_Demands_Drivers!$H$91*$M$13</f>
        <v>1.9192358093397537E-3</v>
      </c>
      <c r="J133" s="43">
        <f>BY_Demands_Drivers!$I$91*$M$13</f>
        <v>1.9192358093397537E-3</v>
      </c>
    </row>
    <row r="134" spans="3:10">
      <c r="C134" s="206" t="str">
        <f t="shared" si="6"/>
        <v>Demand</v>
      </c>
      <c r="D134" s="180">
        <f>$L$14</f>
        <v>2021</v>
      </c>
      <c r="E134" s="180" t="s">
        <v>3</v>
      </c>
      <c r="F134" s="180" t="str">
        <f t="shared" si="5"/>
        <v>IIDLA</v>
      </c>
      <c r="G134" s="43">
        <f>BY_Demands_Drivers!$F$91*$M$14</f>
        <v>1.9271458026396733</v>
      </c>
      <c r="H134" s="43">
        <f>BY_Demands_Drivers!$G$91*$M$14</f>
        <v>1.9329446365492164E-3</v>
      </c>
      <c r="I134" s="43">
        <f>BY_Demands_Drivers!$H$91*$M$14</f>
        <v>1.9329446365493235E-3</v>
      </c>
      <c r="J134" s="43">
        <f>BY_Demands_Drivers!$I$91*$M$14</f>
        <v>1.9329446365493235E-3</v>
      </c>
    </row>
    <row r="135" spans="3:10">
      <c r="C135" s="206" t="str">
        <f t="shared" si="6"/>
        <v>Demand</v>
      </c>
      <c r="D135" s="180">
        <f>$L$15</f>
        <v>2022</v>
      </c>
      <c r="E135" s="180" t="s">
        <v>3</v>
      </c>
      <c r="F135" s="180" t="str">
        <f t="shared" si="5"/>
        <v>IIDLA</v>
      </c>
      <c r="G135" s="43">
        <f>BY_Demands_Drivers!$F$91*$M$15</f>
        <v>1.9408135033676144</v>
      </c>
      <c r="H135" s="43">
        <f>BY_Demands_Drivers!$G$91*$M$15</f>
        <v>1.9466534637587853E-3</v>
      </c>
      <c r="I135" s="43">
        <f>BY_Demands_Drivers!$H$91*$M$15</f>
        <v>1.9466534637588933E-3</v>
      </c>
      <c r="J135" s="43">
        <f>BY_Demands_Drivers!$I$91*$M$15</f>
        <v>1.9466534637588933E-3</v>
      </c>
    </row>
    <row r="136" spans="3:10">
      <c r="C136" s="206" t="str">
        <f t="shared" si="6"/>
        <v>Demand</v>
      </c>
      <c r="D136" s="180">
        <f>$L$16</f>
        <v>2023</v>
      </c>
      <c r="E136" s="180" t="s">
        <v>3</v>
      </c>
      <c r="F136" s="180" t="str">
        <f t="shared" si="5"/>
        <v>IIDLA</v>
      </c>
      <c r="G136" s="43">
        <f>BY_Demands_Drivers!$F$91*$M$16</f>
        <v>1.9544812040955553</v>
      </c>
      <c r="H136" s="43">
        <f>BY_Demands_Drivers!$G$91*$M$16</f>
        <v>1.9603622909683542E-3</v>
      </c>
      <c r="I136" s="43">
        <f>BY_Demands_Drivers!$H$91*$M$16</f>
        <v>1.9603622909684631E-3</v>
      </c>
      <c r="J136" s="43">
        <f>BY_Demands_Drivers!$I$91*$M$16</f>
        <v>1.9603622909684631E-3</v>
      </c>
    </row>
    <row r="137" spans="3:10">
      <c r="C137" s="206" t="str">
        <f t="shared" si="6"/>
        <v>Demand</v>
      </c>
      <c r="D137" s="180">
        <f>$L$17</f>
        <v>2024</v>
      </c>
      <c r="E137" s="180" t="s">
        <v>3</v>
      </c>
      <c r="F137" s="180" t="str">
        <f t="shared" si="5"/>
        <v>IIDLA</v>
      </c>
      <c r="G137" s="184">
        <f>BY_Demands_Drivers!$F$91*$M$17</f>
        <v>1.9681489048234964</v>
      </c>
      <c r="H137" s="184">
        <f>BY_Demands_Drivers!$G$91*$M$17</f>
        <v>1.9740711181779232E-3</v>
      </c>
      <c r="I137" s="184">
        <f>BY_Demands_Drivers!$H$91*$M$17</f>
        <v>1.9740711181780324E-3</v>
      </c>
      <c r="J137" s="184">
        <f>BY_Demands_Drivers!$I$91*$M$17</f>
        <v>1.9740711181780324E-3</v>
      </c>
    </row>
    <row r="138" spans="3:10">
      <c r="C138" s="206" t="str">
        <f t="shared" si="6"/>
        <v>Demand</v>
      </c>
      <c r="D138" s="180">
        <f>$L$18</f>
        <v>2025</v>
      </c>
      <c r="E138" s="180" t="s">
        <v>3</v>
      </c>
      <c r="F138" s="180" t="str">
        <f t="shared" si="5"/>
        <v>IIDLA</v>
      </c>
      <c r="G138" s="184">
        <f>BY_Demands_Drivers!$F$91*$M$18</f>
        <v>1.9818166055514372</v>
      </c>
      <c r="H138" s="184">
        <f>BY_Demands_Drivers!$G$91*$M$18</f>
        <v>1.9877799453874921E-3</v>
      </c>
      <c r="I138" s="184">
        <f>BY_Demands_Drivers!$H$91*$M$18</f>
        <v>1.9877799453876023E-3</v>
      </c>
      <c r="J138" s="184">
        <f>BY_Demands_Drivers!$I$91*$M$18</f>
        <v>1.9877799453876023E-3</v>
      </c>
    </row>
    <row r="139" spans="3:10">
      <c r="C139" s="206" t="str">
        <f t="shared" si="6"/>
        <v>Demand</v>
      </c>
      <c r="D139" s="180">
        <f>$L$19</f>
        <v>2026</v>
      </c>
      <c r="E139" s="180" t="s">
        <v>3</v>
      </c>
      <c r="F139" s="180" t="str">
        <f t="shared" si="5"/>
        <v>IIDLA</v>
      </c>
      <c r="G139" s="184">
        <f>BY_Demands_Drivers!$F$91*$M$19</f>
        <v>1.9886504559154079</v>
      </c>
      <c r="H139" s="184">
        <f>BY_Demands_Drivers!$G$91*$M$19</f>
        <v>1.9946343589922768E-3</v>
      </c>
      <c r="I139" s="184">
        <f>BY_Demands_Drivers!$H$91*$M$19</f>
        <v>1.9946343589923874E-3</v>
      </c>
      <c r="J139" s="184">
        <f>BY_Demands_Drivers!$I$91*$M$19</f>
        <v>1.9946343589923874E-3</v>
      </c>
    </row>
    <row r="140" spans="3:10">
      <c r="C140" s="206" t="str">
        <f t="shared" si="6"/>
        <v>Demand</v>
      </c>
      <c r="D140" s="180">
        <f>$L$20</f>
        <v>2027</v>
      </c>
      <c r="E140" s="180" t="s">
        <v>3</v>
      </c>
      <c r="F140" s="180" t="str">
        <f t="shared" si="5"/>
        <v>IIDLA</v>
      </c>
      <c r="G140" s="184">
        <f>BY_Demands_Drivers!$F$91*$M$20</f>
        <v>1.9954843062793783</v>
      </c>
      <c r="H140" s="184">
        <f>BY_Demands_Drivers!$G$91*$M$20</f>
        <v>2.001488772597061E-3</v>
      </c>
      <c r="I140" s="184">
        <f>BY_Demands_Drivers!$H$91*$M$20</f>
        <v>2.0014887725971721E-3</v>
      </c>
      <c r="J140" s="184">
        <f>BY_Demands_Drivers!$I$91*$M$20</f>
        <v>2.0014887725971721E-3</v>
      </c>
    </row>
    <row r="141" spans="3:10">
      <c r="C141" s="206" t="str">
        <f t="shared" si="6"/>
        <v>Demand</v>
      </c>
      <c r="D141" s="180">
        <f>$L$21</f>
        <v>2028</v>
      </c>
      <c r="E141" s="180" t="s">
        <v>3</v>
      </c>
      <c r="F141" s="180" t="str">
        <f t="shared" si="5"/>
        <v>IIDLA</v>
      </c>
      <c r="G141" s="184">
        <f>BY_Demands_Drivers!$F$91*$M$21</f>
        <v>2.0023181566433492</v>
      </c>
      <c r="H141" s="184">
        <f>BY_Demands_Drivers!$G$91*$M$21</f>
        <v>2.0083431862018457E-3</v>
      </c>
      <c r="I141" s="184">
        <f>BY_Demands_Drivers!$H$91*$M$21</f>
        <v>2.0083431862019572E-3</v>
      </c>
      <c r="J141" s="184">
        <f>BY_Demands_Drivers!$I$91*$M$21</f>
        <v>2.0083431862019572E-3</v>
      </c>
    </row>
    <row r="142" spans="3:10">
      <c r="C142" s="206" t="str">
        <f t="shared" si="6"/>
        <v>Demand</v>
      </c>
      <c r="D142" s="180">
        <f>$L$22</f>
        <v>2029</v>
      </c>
      <c r="E142" s="180" t="s">
        <v>3</v>
      </c>
      <c r="F142" s="180" t="str">
        <f t="shared" si="5"/>
        <v>IIDLA</v>
      </c>
      <c r="G142" s="184">
        <f>BY_Demands_Drivers!$F$91*$M$22</f>
        <v>2.0091520070073194</v>
      </c>
      <c r="H142" s="184">
        <f>BY_Demands_Drivers!$G$91*$M$22</f>
        <v>2.01519759980663E-3</v>
      </c>
      <c r="I142" s="184">
        <f>BY_Demands_Drivers!$H$91*$M$22</f>
        <v>2.0151975998067419E-3</v>
      </c>
      <c r="J142" s="184">
        <f>BY_Demands_Drivers!$I$91*$M$22</f>
        <v>2.0151975998067419E-3</v>
      </c>
    </row>
    <row r="143" spans="3:10">
      <c r="C143" s="206" t="str">
        <f t="shared" si="6"/>
        <v>Demand</v>
      </c>
      <c r="D143" s="180">
        <f>$L$23</f>
        <v>2030</v>
      </c>
      <c r="E143" s="180" t="s">
        <v>3</v>
      </c>
      <c r="F143" s="180" t="str">
        <f t="shared" si="5"/>
        <v>IIDLA</v>
      </c>
      <c r="G143" s="184">
        <f>BY_Demands_Drivers!$F$91*$M$23</f>
        <v>2.0159858573712901</v>
      </c>
      <c r="H143" s="184">
        <f>BY_Demands_Drivers!$G$91*$M$23</f>
        <v>2.0220520134114147E-3</v>
      </c>
      <c r="I143" s="184">
        <f>BY_Demands_Drivers!$H$91*$M$23</f>
        <v>2.022052013411527E-3</v>
      </c>
      <c r="J143" s="184">
        <f>BY_Demands_Drivers!$I$91*$M$23</f>
        <v>2.022052013411527E-3</v>
      </c>
    </row>
    <row r="144" spans="3:10">
      <c r="C144" s="206" t="str">
        <f t="shared" si="6"/>
        <v>Demand</v>
      </c>
      <c r="D144" s="180">
        <f>$L$24</f>
        <v>2031</v>
      </c>
      <c r="E144" s="180" t="s">
        <v>3</v>
      </c>
      <c r="F144" s="180" t="str">
        <f t="shared" si="5"/>
        <v>IIDLA</v>
      </c>
      <c r="G144" s="184">
        <f>BY_Demands_Drivers!$F$91*$M$24</f>
        <v>2.0228197077352603</v>
      </c>
      <c r="H144" s="184">
        <f>BY_Demands_Drivers!$G$91*$M$24</f>
        <v>2.0289064270161989E-3</v>
      </c>
      <c r="I144" s="184">
        <f>BY_Demands_Drivers!$H$91*$M$24</f>
        <v>2.0289064270163117E-3</v>
      </c>
      <c r="J144" s="184">
        <f>BY_Demands_Drivers!$I$91*$M$24</f>
        <v>2.0289064270163117E-3</v>
      </c>
    </row>
    <row r="145" spans="3:10">
      <c r="C145" s="206" t="str">
        <f t="shared" si="6"/>
        <v>Demand</v>
      </c>
      <c r="D145" s="180">
        <f>$L$25</f>
        <v>2032</v>
      </c>
      <c r="E145" s="180" t="s">
        <v>3</v>
      </c>
      <c r="F145" s="180" t="str">
        <f t="shared" si="5"/>
        <v>IIDLA</v>
      </c>
      <c r="G145" s="184">
        <f>BY_Demands_Drivers!$F$91*$M$25</f>
        <v>2.0296535580992305</v>
      </c>
      <c r="H145" s="184">
        <f>BY_Demands_Drivers!$G$91*$M$25</f>
        <v>2.0357608406209832E-3</v>
      </c>
      <c r="I145" s="184">
        <f>BY_Demands_Drivers!$H$91*$M$25</f>
        <v>2.0357608406210963E-3</v>
      </c>
      <c r="J145" s="184">
        <f>BY_Demands_Drivers!$I$91*$M$25</f>
        <v>2.0357608406210963E-3</v>
      </c>
    </row>
    <row r="146" spans="3:10">
      <c r="C146" s="206" t="str">
        <f t="shared" si="6"/>
        <v>Demand</v>
      </c>
      <c r="D146" s="180">
        <f>$L$26</f>
        <v>2033</v>
      </c>
      <c r="E146" s="180" t="s">
        <v>3</v>
      </c>
      <c r="F146" s="180" t="str">
        <f t="shared" si="5"/>
        <v>IIDLA</v>
      </c>
      <c r="G146" s="184">
        <f>BY_Demands_Drivers!$F$91*$M$26</f>
        <v>2.0364874084632012</v>
      </c>
      <c r="H146" s="184">
        <f>BY_Demands_Drivers!$G$91*$M$26</f>
        <v>2.0426152542257678E-3</v>
      </c>
      <c r="I146" s="184">
        <f>BY_Demands_Drivers!$H$91*$M$26</f>
        <v>2.042615254225881E-3</v>
      </c>
      <c r="J146" s="184">
        <f>BY_Demands_Drivers!$I$91*$M$26</f>
        <v>2.042615254225881E-3</v>
      </c>
    </row>
    <row r="147" spans="3:10">
      <c r="C147" s="206" t="str">
        <f t="shared" si="6"/>
        <v>Demand</v>
      </c>
      <c r="D147" s="180">
        <f>$L$27</f>
        <v>2034</v>
      </c>
      <c r="E147" s="180" t="s">
        <v>3</v>
      </c>
      <c r="F147" s="180" t="str">
        <f t="shared" si="5"/>
        <v>IIDLA</v>
      </c>
      <c r="G147" s="184">
        <f>BY_Demands_Drivers!$F$91*$M$27</f>
        <v>2.0433212588271714</v>
      </c>
      <c r="H147" s="184">
        <f>BY_Demands_Drivers!$G$91*$M$27</f>
        <v>2.0494696678305521E-3</v>
      </c>
      <c r="I147" s="184">
        <f>BY_Demands_Drivers!$H$91*$M$27</f>
        <v>2.0494696678306657E-3</v>
      </c>
      <c r="J147" s="184">
        <f>BY_Demands_Drivers!$I$91*$M$27</f>
        <v>2.0494696678306657E-3</v>
      </c>
    </row>
    <row r="148" spans="3:10">
      <c r="C148" s="206" t="str">
        <f t="shared" si="6"/>
        <v>Demand</v>
      </c>
      <c r="D148" s="180">
        <f>$L$28</f>
        <v>2035</v>
      </c>
      <c r="E148" s="180" t="s">
        <v>3</v>
      </c>
      <c r="F148" s="180" t="str">
        <f t="shared" si="5"/>
        <v>IIDLA</v>
      </c>
      <c r="G148" s="184">
        <f>BY_Demands_Drivers!$F$91*$M$28</f>
        <v>2.0501551091911421</v>
      </c>
      <c r="H148" s="184">
        <f>BY_Demands_Drivers!$G$91*$M$28</f>
        <v>2.0563240814353363E-3</v>
      </c>
      <c r="I148" s="184">
        <f>BY_Demands_Drivers!$H$91*$M$28</f>
        <v>2.0563240814354504E-3</v>
      </c>
      <c r="J148" s="184">
        <f>BY_Demands_Drivers!$I$91*$M$28</f>
        <v>2.0563240814354504E-3</v>
      </c>
    </row>
    <row r="149" spans="3:10">
      <c r="C149" s="206" t="str">
        <f t="shared" si="6"/>
        <v>Demand</v>
      </c>
      <c r="D149" s="180">
        <f>$L$29</f>
        <v>2036</v>
      </c>
      <c r="E149" s="180" t="s">
        <v>3</v>
      </c>
      <c r="F149" s="180" t="str">
        <f t="shared" si="5"/>
        <v>IIDLA</v>
      </c>
      <c r="G149" s="184">
        <f>BY_Demands_Drivers!$F$91*$M$29</f>
        <v>2.063822809919083</v>
      </c>
      <c r="H149" s="184">
        <f>BY_Demands_Drivers!$G$91*$M$29</f>
        <v>2.0700329086449053E-3</v>
      </c>
      <c r="I149" s="184">
        <f>BY_Demands_Drivers!$H$91*$M$29</f>
        <v>2.0700329086450202E-3</v>
      </c>
      <c r="J149" s="184">
        <f>BY_Demands_Drivers!$I$91*$M$29</f>
        <v>2.0700329086450202E-3</v>
      </c>
    </row>
    <row r="150" spans="3:10">
      <c r="C150" s="206" t="str">
        <f t="shared" si="6"/>
        <v>Demand</v>
      </c>
      <c r="D150" s="180">
        <f>$L$30</f>
        <v>2037</v>
      </c>
      <c r="E150" s="180" t="s">
        <v>3</v>
      </c>
      <c r="F150" s="180" t="str">
        <f t="shared" si="5"/>
        <v>IIDLA</v>
      </c>
      <c r="G150" s="184">
        <f>BY_Demands_Drivers!$F$91*$M$30</f>
        <v>2.0774905106470238</v>
      </c>
      <c r="H150" s="184">
        <f>BY_Demands_Drivers!$G$91*$M$30</f>
        <v>2.0837417358544742E-3</v>
      </c>
      <c r="I150" s="184">
        <f>BY_Demands_Drivers!$H$91*$M$30</f>
        <v>2.08374173585459E-3</v>
      </c>
      <c r="J150" s="184">
        <f>BY_Demands_Drivers!$I$91*$M$30</f>
        <v>2.08374173585459E-3</v>
      </c>
    </row>
    <row r="151" spans="3:10">
      <c r="C151" s="206" t="str">
        <f t="shared" si="6"/>
        <v>Demand</v>
      </c>
      <c r="D151" s="180">
        <f>$L$31</f>
        <v>2038</v>
      </c>
      <c r="E151" s="180" t="s">
        <v>3</v>
      </c>
      <c r="F151" s="180" t="str">
        <f t="shared" si="5"/>
        <v>IIDLA</v>
      </c>
      <c r="G151" s="184">
        <f>BY_Demands_Drivers!$F$91*$M$31</f>
        <v>2.0911582113749647</v>
      </c>
      <c r="H151" s="184">
        <f>BY_Demands_Drivers!$G$91*$M$31</f>
        <v>2.0974505630640436E-3</v>
      </c>
      <c r="I151" s="184">
        <f>BY_Demands_Drivers!$H$91*$M$31</f>
        <v>2.0974505630641598E-3</v>
      </c>
      <c r="J151" s="184">
        <f>BY_Demands_Drivers!$I$91*$M$31</f>
        <v>2.0974505630641598E-3</v>
      </c>
    </row>
    <row r="152" spans="3:10">
      <c r="C152" s="206" t="str">
        <f t="shared" si="6"/>
        <v>Demand</v>
      </c>
      <c r="D152" s="180">
        <f>$L$32</f>
        <v>2039</v>
      </c>
      <c r="E152" s="180" t="s">
        <v>3</v>
      </c>
      <c r="F152" s="180" t="str">
        <f t="shared" si="5"/>
        <v>IIDLA</v>
      </c>
      <c r="G152" s="184">
        <f>BY_Demands_Drivers!$F$91*$M$32</f>
        <v>2.104825912102906</v>
      </c>
      <c r="H152" s="184">
        <f>BY_Demands_Drivers!$G$91*$M$32</f>
        <v>2.1111593902736125E-3</v>
      </c>
      <c r="I152" s="184">
        <f>BY_Demands_Drivers!$H$91*$M$32</f>
        <v>2.1111593902737296E-3</v>
      </c>
      <c r="J152" s="184">
        <f>BY_Demands_Drivers!$I$91*$M$32</f>
        <v>2.1111593902737296E-3</v>
      </c>
    </row>
    <row r="153" spans="3:10">
      <c r="C153" s="206" t="str">
        <f t="shared" si="6"/>
        <v>Demand</v>
      </c>
      <c r="D153" s="180">
        <f>$L$33</f>
        <v>2040</v>
      </c>
      <c r="E153" s="180" t="s">
        <v>3</v>
      </c>
      <c r="F153" s="180" t="str">
        <f t="shared" si="5"/>
        <v>IIDLA</v>
      </c>
      <c r="G153" s="184">
        <f>BY_Demands_Drivers!$F$91*$M$33</f>
        <v>2.1184936128308469</v>
      </c>
      <c r="H153" s="184">
        <f>BY_Demands_Drivers!$G$91*$M$33</f>
        <v>2.1248682174831814E-3</v>
      </c>
      <c r="I153" s="184">
        <f>BY_Demands_Drivers!$H$91*$M$33</f>
        <v>2.124868217483299E-3</v>
      </c>
      <c r="J153" s="184">
        <f>BY_Demands_Drivers!$I$91*$M$33</f>
        <v>2.124868217483299E-3</v>
      </c>
    </row>
    <row r="154" spans="3:10">
      <c r="C154" s="206" t="str">
        <f t="shared" si="6"/>
        <v>Demand</v>
      </c>
      <c r="D154" s="180">
        <f>$L$34</f>
        <v>2041</v>
      </c>
      <c r="E154" s="180" t="s">
        <v>3</v>
      </c>
      <c r="F154" s="180" t="str">
        <f t="shared" si="5"/>
        <v>IIDLA</v>
      </c>
      <c r="G154" s="184">
        <f>BY_Demands_Drivers!$F$91*$M$34</f>
        <v>2.1321613135587878</v>
      </c>
      <c r="H154" s="184">
        <f>BY_Demands_Drivers!$G$91*$M$34</f>
        <v>2.1385770446927504E-3</v>
      </c>
      <c r="I154" s="184">
        <f>BY_Demands_Drivers!$H$91*$M$34</f>
        <v>2.1385770446928688E-3</v>
      </c>
      <c r="J154" s="184">
        <f>BY_Demands_Drivers!$I$91*$M$34</f>
        <v>2.1385770446928688E-3</v>
      </c>
    </row>
    <row r="155" spans="3:10">
      <c r="C155" s="206" t="str">
        <f t="shared" si="6"/>
        <v>Demand</v>
      </c>
      <c r="D155" s="180">
        <f>$L$35</f>
        <v>2042</v>
      </c>
      <c r="E155" s="180" t="s">
        <v>3</v>
      </c>
      <c r="F155" s="180" t="str">
        <f t="shared" si="5"/>
        <v>IIDLA</v>
      </c>
      <c r="G155" s="184">
        <f>BY_Demands_Drivers!$F$91*$M$35</f>
        <v>2.1458290142867287</v>
      </c>
      <c r="H155" s="184">
        <f>BY_Demands_Drivers!$G$91*$M$35</f>
        <v>2.1522858719023193E-3</v>
      </c>
      <c r="I155" s="184">
        <f>BY_Demands_Drivers!$H$91*$M$35</f>
        <v>2.1522858719024386E-3</v>
      </c>
      <c r="J155" s="184">
        <f>BY_Demands_Drivers!$I$91*$M$35</f>
        <v>2.1522858719024386E-3</v>
      </c>
    </row>
    <row r="156" spans="3:10">
      <c r="C156" s="206" t="str">
        <f t="shared" si="6"/>
        <v>Demand</v>
      </c>
      <c r="D156" s="180">
        <f>$L$36</f>
        <v>2043</v>
      </c>
      <c r="E156" s="180" t="s">
        <v>3</v>
      </c>
      <c r="F156" s="180" t="str">
        <f t="shared" si="5"/>
        <v>IIDLA</v>
      </c>
      <c r="G156" s="184">
        <f>BY_Demands_Drivers!$F$91*$M$36</f>
        <v>2.1594967150146696</v>
      </c>
      <c r="H156" s="184">
        <f>BY_Demands_Drivers!$G$91*$M$36</f>
        <v>2.1659946991118878E-3</v>
      </c>
      <c r="I156" s="184">
        <f>BY_Demands_Drivers!$H$91*$M$36</f>
        <v>2.1659946991120079E-3</v>
      </c>
      <c r="J156" s="184">
        <f>BY_Demands_Drivers!$I$91*$M$36</f>
        <v>2.1659946991120079E-3</v>
      </c>
    </row>
    <row r="157" spans="3:10">
      <c r="C157" s="206" t="str">
        <f t="shared" si="6"/>
        <v>Demand</v>
      </c>
      <c r="D157" s="180">
        <f>$L$37</f>
        <v>2044</v>
      </c>
      <c r="E157" s="180" t="s">
        <v>3</v>
      </c>
      <c r="F157" s="180" t="str">
        <f t="shared" si="5"/>
        <v>IIDLA</v>
      </c>
      <c r="G157" s="184">
        <f>BY_Demands_Drivers!$F$91*$M$37</f>
        <v>2.1731644157426104</v>
      </c>
      <c r="H157" s="184">
        <f>BY_Demands_Drivers!$G$91*$M$37</f>
        <v>2.1797035263214568E-3</v>
      </c>
      <c r="I157" s="184">
        <f>BY_Demands_Drivers!$H$91*$M$37</f>
        <v>2.1797035263215777E-3</v>
      </c>
      <c r="J157" s="184">
        <f>BY_Demands_Drivers!$I$91*$M$37</f>
        <v>2.1797035263215777E-3</v>
      </c>
    </row>
    <row r="158" spans="3:10">
      <c r="C158" s="206" t="str">
        <f t="shared" si="6"/>
        <v>Demand</v>
      </c>
      <c r="D158" s="180">
        <f>$L$38</f>
        <v>2045</v>
      </c>
      <c r="E158" s="180" t="s">
        <v>3</v>
      </c>
      <c r="F158" s="180" t="str">
        <f t="shared" si="5"/>
        <v>IIDLA</v>
      </c>
      <c r="G158" s="184">
        <f>BY_Demands_Drivers!$F$91*$M$38</f>
        <v>2.1868321164705513</v>
      </c>
      <c r="H158" s="184">
        <f>BY_Demands_Drivers!$G$91*$M$38</f>
        <v>2.1934123535310257E-3</v>
      </c>
      <c r="I158" s="184">
        <f>BY_Demands_Drivers!$H$91*$M$38</f>
        <v>2.1934123535311476E-3</v>
      </c>
      <c r="J158" s="184">
        <f>BY_Demands_Drivers!$I$91*$M$38</f>
        <v>2.1934123535311476E-3</v>
      </c>
    </row>
    <row r="159" spans="3:10">
      <c r="C159" s="206" t="str">
        <f t="shared" si="6"/>
        <v>Demand</v>
      </c>
      <c r="D159" s="180">
        <f>$L$39</f>
        <v>2046</v>
      </c>
      <c r="E159" s="180" t="s">
        <v>3</v>
      </c>
      <c r="F159" s="180" t="str">
        <f t="shared" si="5"/>
        <v>IIDLA</v>
      </c>
      <c r="G159" s="184">
        <f>BY_Demands_Drivers!$F$91*$M$39</f>
        <v>2.2004998171984926</v>
      </c>
      <c r="H159" s="184">
        <f>BY_Demands_Drivers!$G$91*$M$39</f>
        <v>2.2071211807405946E-3</v>
      </c>
      <c r="I159" s="184">
        <f>BY_Demands_Drivers!$H$91*$M$39</f>
        <v>2.2071211807407169E-3</v>
      </c>
      <c r="J159" s="184">
        <f>BY_Demands_Drivers!$I$91*$M$39</f>
        <v>2.2071211807407169E-3</v>
      </c>
    </row>
    <row r="160" spans="3:10">
      <c r="C160" s="206" t="str">
        <f t="shared" si="6"/>
        <v>Demand</v>
      </c>
      <c r="D160" s="180">
        <f>$L$40</f>
        <v>2047</v>
      </c>
      <c r="E160" s="180" t="s">
        <v>3</v>
      </c>
      <c r="F160" s="180" t="str">
        <f t="shared" si="5"/>
        <v>IIDLA</v>
      </c>
      <c r="G160" s="184">
        <f>BY_Demands_Drivers!$F$91*$M$40</f>
        <v>2.2141675179264335</v>
      </c>
      <c r="H160" s="184">
        <f>BY_Demands_Drivers!$G$91*$M$40</f>
        <v>2.2208300079501636E-3</v>
      </c>
      <c r="I160" s="184">
        <f>BY_Demands_Drivers!$H$91*$M$40</f>
        <v>2.2208300079502867E-3</v>
      </c>
      <c r="J160" s="184">
        <f>BY_Demands_Drivers!$I$91*$M$40</f>
        <v>2.2208300079502867E-3</v>
      </c>
    </row>
    <row r="161" spans="3:10">
      <c r="C161" s="206" t="str">
        <f t="shared" si="6"/>
        <v>Demand</v>
      </c>
      <c r="D161" s="180">
        <f>$L$41</f>
        <v>2048</v>
      </c>
      <c r="E161" s="180" t="s">
        <v>3</v>
      </c>
      <c r="F161" s="180" t="str">
        <f t="shared" si="5"/>
        <v>IIDLA</v>
      </c>
      <c r="G161" s="184">
        <f>BY_Demands_Drivers!$F$91*$M$41</f>
        <v>2.2278352186543739</v>
      </c>
      <c r="H161" s="184">
        <f>BY_Demands_Drivers!$G$91*$M$41</f>
        <v>2.2345388351597321E-3</v>
      </c>
      <c r="I161" s="184">
        <f>BY_Demands_Drivers!$H$91*$M$41</f>
        <v>2.2345388351598561E-3</v>
      </c>
      <c r="J161" s="184">
        <f>BY_Demands_Drivers!$I$91*$M$41</f>
        <v>2.2345388351598561E-3</v>
      </c>
    </row>
    <row r="162" spans="3:10">
      <c r="C162" s="206" t="str">
        <f t="shared" si="6"/>
        <v>Demand</v>
      </c>
      <c r="D162" s="180">
        <f>$L$42</f>
        <v>2049</v>
      </c>
      <c r="E162" s="180" t="s">
        <v>3</v>
      </c>
      <c r="F162" s="180" t="str">
        <f t="shared" si="5"/>
        <v>IIDLA</v>
      </c>
      <c r="G162" s="184">
        <f>BY_Demands_Drivers!$F$91*$M$42</f>
        <v>2.2415029193823148</v>
      </c>
      <c r="H162" s="184">
        <f>BY_Demands_Drivers!$G$91*$M$42</f>
        <v>2.248247662369301E-3</v>
      </c>
      <c r="I162" s="184">
        <f>BY_Demands_Drivers!$H$91*$M$42</f>
        <v>2.2482476623694259E-3</v>
      </c>
      <c r="J162" s="184">
        <f>BY_Demands_Drivers!$I$91*$M$42</f>
        <v>2.2482476623694259E-3</v>
      </c>
    </row>
    <row r="163" spans="3:10">
      <c r="C163" s="206" t="str">
        <f t="shared" si="6"/>
        <v>Demand</v>
      </c>
      <c r="D163" s="23">
        <f>$L$43</f>
        <v>2050</v>
      </c>
      <c r="E163" s="23" t="s">
        <v>3</v>
      </c>
      <c r="F163" s="23" t="str">
        <f t="shared" si="5"/>
        <v>IIDLA</v>
      </c>
      <c r="G163" s="44">
        <f>BY_Demands_Drivers!$F$91*$M$43</f>
        <v>2.2551706201102562</v>
      </c>
      <c r="H163" s="44">
        <f>BY_Demands_Drivers!$G$91*$M$43</f>
        <v>2.2619564895788699E-3</v>
      </c>
      <c r="I163" s="44">
        <f>BY_Demands_Drivers!$H$91*$M$43</f>
        <v>2.2619564895789957E-3</v>
      </c>
      <c r="J163" s="44">
        <f>BY_Demands_Drivers!$I$91*$M$43</f>
        <v>2.2619564895789957E-3</v>
      </c>
    </row>
    <row r="164" spans="3:10">
      <c r="C164" s="206" t="str">
        <f t="shared" si="6"/>
        <v>Demand</v>
      </c>
      <c r="D164" s="180">
        <f>$L$4</f>
        <v>2011</v>
      </c>
      <c r="E164" s="180" t="s">
        <v>3</v>
      </c>
      <c r="F164" s="180" t="str">
        <f>BY_Demands_Drivers!$J$92</f>
        <v>IIDEM</v>
      </c>
      <c r="G164" s="184">
        <f>BY_Demands_Drivers!$F$92*$M$4</f>
        <v>8.0081251383604997</v>
      </c>
      <c r="H164" s="184">
        <f>BY_Demands_Drivers!$G$92*$M$4</f>
        <v>8.0322218037713698E-3</v>
      </c>
      <c r="I164" s="184">
        <f>BY_Demands_Drivers!$H$92*$M$4</f>
        <v>8.0322218037718104E-3</v>
      </c>
      <c r="J164" s="184">
        <f>BY_Demands_Drivers!$I$92*$M$4</f>
        <v>8.0322218037718104E-3</v>
      </c>
    </row>
    <row r="165" spans="3:10">
      <c r="C165" s="206" t="str">
        <f t="shared" si="6"/>
        <v>Demand</v>
      </c>
      <c r="D165" s="180">
        <f>$L$5</f>
        <v>2012</v>
      </c>
      <c r="E165" s="180" t="s">
        <v>3</v>
      </c>
      <c r="F165" s="180" t="str">
        <f>$F$164</f>
        <v>IIDEM</v>
      </c>
      <c r="G165" s="184">
        <f>BY_Demands_Drivers!$F$92*$M$5</f>
        <v>8.21056053233165</v>
      </c>
      <c r="H165" s="184">
        <f>BY_Demands_Drivers!$G$92*$M$5</f>
        <v>8.2352663313251702E-3</v>
      </c>
      <c r="I165" s="184">
        <f>BY_Demands_Drivers!$H$92*$M$5</f>
        <v>8.235266331325623E-3</v>
      </c>
      <c r="J165" s="184">
        <f>BY_Demands_Drivers!$I$92*$M$5</f>
        <v>8.235266331325623E-3</v>
      </c>
    </row>
    <row r="166" spans="3:10">
      <c r="C166" s="206" t="str">
        <f t="shared" si="6"/>
        <v>Demand</v>
      </c>
      <c r="D166" s="180">
        <f>$L$6</f>
        <v>2013</v>
      </c>
      <c r="E166" s="180" t="s">
        <v>3</v>
      </c>
      <c r="F166" s="180" t="str">
        <f t="shared" ref="F166:F203" si="7">$F$164</f>
        <v>IIDEM</v>
      </c>
      <c r="G166" s="184">
        <f>BY_Demands_Drivers!$F$92*$M$6</f>
        <v>8.4129959263028002</v>
      </c>
      <c r="H166" s="184">
        <f>BY_Demands_Drivers!$G$92*$M$6</f>
        <v>8.4383108588789706E-3</v>
      </c>
      <c r="I166" s="184">
        <f>BY_Demands_Drivers!$H$92*$M$6</f>
        <v>8.4383108588794338E-3</v>
      </c>
      <c r="J166" s="184">
        <f>BY_Demands_Drivers!$I$92*$M$6</f>
        <v>8.4383108588794338E-3</v>
      </c>
    </row>
    <row r="167" spans="3:10">
      <c r="C167" s="206" t="str">
        <f t="shared" si="6"/>
        <v>Demand</v>
      </c>
      <c r="D167" s="180">
        <f>$L$7</f>
        <v>2014</v>
      </c>
      <c r="E167" s="180" t="s">
        <v>3</v>
      </c>
      <c r="F167" s="180" t="str">
        <f t="shared" si="7"/>
        <v>IIDEM</v>
      </c>
      <c r="G167" s="184">
        <f>BY_Demands_Drivers!$F$92*$M$7</f>
        <v>8.6154313202739505</v>
      </c>
      <c r="H167" s="184">
        <f>BY_Demands_Drivers!$G$92*$M$7</f>
        <v>8.6413553864327693E-3</v>
      </c>
      <c r="I167" s="184">
        <f>BY_Demands_Drivers!$H$92*$M$7</f>
        <v>8.6413553864332446E-3</v>
      </c>
      <c r="J167" s="184">
        <f>BY_Demands_Drivers!$I$92*$M$7</f>
        <v>8.6413553864332446E-3</v>
      </c>
    </row>
    <row r="168" spans="3:10">
      <c r="C168" s="206" t="str">
        <f t="shared" si="6"/>
        <v>Demand</v>
      </c>
      <c r="D168" s="180">
        <f>$L$8</f>
        <v>2015</v>
      </c>
      <c r="E168" s="180" t="s">
        <v>3</v>
      </c>
      <c r="F168" s="180" t="str">
        <f t="shared" si="7"/>
        <v>IIDEM</v>
      </c>
      <c r="G168" s="184">
        <f>BY_Demands_Drivers!$F$92*$M$8</f>
        <v>8.8178667142451008</v>
      </c>
      <c r="H168" s="184">
        <f>BY_Demands_Drivers!$G$92*$M$8</f>
        <v>8.8443999139865698E-3</v>
      </c>
      <c r="I168" s="184">
        <f>BY_Demands_Drivers!$H$92*$M$8</f>
        <v>8.8443999139870555E-3</v>
      </c>
      <c r="J168" s="184">
        <f>BY_Demands_Drivers!$I$92*$M$8</f>
        <v>8.8443999139870555E-3</v>
      </c>
    </row>
    <row r="169" spans="3:10">
      <c r="C169" s="206" t="str">
        <f t="shared" si="6"/>
        <v>Demand</v>
      </c>
      <c r="D169" s="180">
        <f>$L$9</f>
        <v>2016</v>
      </c>
      <c r="E169" s="180" t="s">
        <v>3</v>
      </c>
      <c r="F169" s="180" t="str">
        <f t="shared" si="7"/>
        <v>IIDEM</v>
      </c>
      <c r="G169" s="184">
        <f>BY_Demands_Drivers!$F$92*$M$9</f>
        <v>9.0203021082162511</v>
      </c>
      <c r="H169" s="184">
        <f>BY_Demands_Drivers!$G$92*$M$9</f>
        <v>9.0474444415403702E-3</v>
      </c>
      <c r="I169" s="184">
        <f>BY_Demands_Drivers!$H$92*$M$9</f>
        <v>9.0474444415408681E-3</v>
      </c>
      <c r="J169" s="184">
        <f>BY_Demands_Drivers!$I$92*$M$9</f>
        <v>9.0474444415408681E-3</v>
      </c>
    </row>
    <row r="170" spans="3:10">
      <c r="C170" s="206" t="str">
        <f t="shared" si="6"/>
        <v>Demand</v>
      </c>
      <c r="D170" s="180">
        <f>$L$10</f>
        <v>2017</v>
      </c>
      <c r="E170" s="180" t="s">
        <v>3</v>
      </c>
      <c r="F170" s="180" t="str">
        <f t="shared" si="7"/>
        <v>IIDEM</v>
      </c>
      <c r="G170" s="184">
        <f>BY_Demands_Drivers!$F$92*$M$10</f>
        <v>8.8384809876474986</v>
      </c>
      <c r="H170" s="184">
        <f>BY_Demands_Drivers!$G$92*$M$10</f>
        <v>8.8650762162958956E-3</v>
      </c>
      <c r="I170" s="184">
        <f>BY_Demands_Drivers!$H$92*$M$10</f>
        <v>8.8650762162963831E-3</v>
      </c>
      <c r="J170" s="184">
        <f>BY_Demands_Drivers!$I$92*$M$10</f>
        <v>8.8650762162963831E-3</v>
      </c>
    </row>
    <row r="171" spans="3:10">
      <c r="C171" s="206" t="str">
        <f t="shared" si="6"/>
        <v>Demand</v>
      </c>
      <c r="D171" s="180">
        <f>$L$11</f>
        <v>2018</v>
      </c>
      <c r="E171" s="180" t="s">
        <v>3</v>
      </c>
      <c r="F171" s="180" t="str">
        <f t="shared" si="7"/>
        <v>IIDEM</v>
      </c>
      <c r="G171" s="184">
        <f>BY_Demands_Drivers!$F$92*$M$11</f>
        <v>8.656659867078746</v>
      </c>
      <c r="H171" s="184">
        <f>BY_Demands_Drivers!$G$92*$M$11</f>
        <v>8.6827079910514193E-3</v>
      </c>
      <c r="I171" s="184">
        <f>BY_Demands_Drivers!$H$92*$M$11</f>
        <v>8.6827079910518964E-3</v>
      </c>
      <c r="J171" s="184">
        <f>BY_Demands_Drivers!$I$92*$M$11</f>
        <v>8.6827079910518964E-3</v>
      </c>
    </row>
    <row r="172" spans="3:10">
      <c r="C172" s="206" t="str">
        <f t="shared" si="6"/>
        <v>Demand</v>
      </c>
      <c r="D172" s="180">
        <f>$L$12</f>
        <v>2019</v>
      </c>
      <c r="E172" s="180" t="s">
        <v>3</v>
      </c>
      <c r="F172" s="180" t="str">
        <f t="shared" si="7"/>
        <v>IIDEM</v>
      </c>
      <c r="G172" s="43">
        <f>BY_Demands_Drivers!$F$92*$M$12</f>
        <v>8.4748387465099935</v>
      </c>
      <c r="H172" s="43">
        <f>BY_Demands_Drivers!$G$92*$M$12</f>
        <v>8.500339765806943E-3</v>
      </c>
      <c r="I172" s="43">
        <f>BY_Demands_Drivers!$H$92*$M$12</f>
        <v>8.5003397658074114E-3</v>
      </c>
      <c r="J172" s="43">
        <f>BY_Demands_Drivers!$I$92*$M$12</f>
        <v>8.5003397658074114E-3</v>
      </c>
    </row>
    <row r="173" spans="3:10">
      <c r="C173" s="206" t="str">
        <f t="shared" si="6"/>
        <v>Demand</v>
      </c>
      <c r="D173" s="180">
        <f>$L$13</f>
        <v>2020</v>
      </c>
      <c r="E173" s="180" t="s">
        <v>3</v>
      </c>
      <c r="F173" s="180" t="str">
        <f t="shared" si="7"/>
        <v>IIDEM</v>
      </c>
      <c r="G173" s="43">
        <f>BY_Demands_Drivers!$F$92*$M$13</f>
        <v>8.2930176259412427</v>
      </c>
      <c r="H173" s="43">
        <f>BY_Demands_Drivers!$G$92*$M$13</f>
        <v>8.3179715405624702E-3</v>
      </c>
      <c r="I173" s="43">
        <f>BY_Demands_Drivers!$H$92*$M$13</f>
        <v>8.3179715405629264E-3</v>
      </c>
      <c r="J173" s="43">
        <f>BY_Demands_Drivers!$I$92*$M$13</f>
        <v>8.3179715405629264E-3</v>
      </c>
    </row>
    <row r="174" spans="3:10">
      <c r="C174" s="206" t="str">
        <f t="shared" si="6"/>
        <v>Demand</v>
      </c>
      <c r="D174" s="180">
        <f>$L$14</f>
        <v>2021</v>
      </c>
      <c r="E174" s="180" t="s">
        <v>3</v>
      </c>
      <c r="F174" s="180" t="str">
        <f t="shared" si="7"/>
        <v>IIDEM</v>
      </c>
      <c r="G174" s="43">
        <f>BY_Demands_Drivers!$F$92*$M$14</f>
        <v>8.3522534661265375</v>
      </c>
      <c r="H174" s="43">
        <f>BY_Demands_Drivers!$G$92*$M$14</f>
        <v>8.3773856229950594E-3</v>
      </c>
      <c r="I174" s="43">
        <f>BY_Demands_Drivers!$H$92*$M$14</f>
        <v>8.3773856229955191E-3</v>
      </c>
      <c r="J174" s="43">
        <f>BY_Demands_Drivers!$I$92*$M$14</f>
        <v>8.3773856229955191E-3</v>
      </c>
    </row>
    <row r="175" spans="3:10">
      <c r="C175" s="206" t="str">
        <f t="shared" si="6"/>
        <v>Demand</v>
      </c>
      <c r="D175" s="180">
        <f>$L$15</f>
        <v>2022</v>
      </c>
      <c r="E175" s="180" t="s">
        <v>3</v>
      </c>
      <c r="F175" s="180" t="str">
        <f t="shared" si="7"/>
        <v>IIDEM</v>
      </c>
      <c r="G175" s="43">
        <f>BY_Demands_Drivers!$F$92*$M$15</f>
        <v>8.4114893063118323</v>
      </c>
      <c r="H175" s="43">
        <f>BY_Demands_Drivers!$G$92*$M$15</f>
        <v>8.4367997054276486E-3</v>
      </c>
      <c r="I175" s="43">
        <f>BY_Demands_Drivers!$H$92*$M$15</f>
        <v>8.4367997054281118E-3</v>
      </c>
      <c r="J175" s="43">
        <f>BY_Demands_Drivers!$I$92*$M$15</f>
        <v>8.4367997054281118E-3</v>
      </c>
    </row>
    <row r="176" spans="3:10">
      <c r="C176" s="206" t="str">
        <f t="shared" si="6"/>
        <v>Demand</v>
      </c>
      <c r="D176" s="180">
        <f>$L$16</f>
        <v>2023</v>
      </c>
      <c r="E176" s="180" t="s">
        <v>3</v>
      </c>
      <c r="F176" s="180" t="str">
        <f t="shared" si="7"/>
        <v>IIDEM</v>
      </c>
      <c r="G176" s="43">
        <f>BY_Demands_Drivers!$F$92*$M$16</f>
        <v>8.4707251464971272</v>
      </c>
      <c r="H176" s="43">
        <f>BY_Demands_Drivers!$G$92*$M$16</f>
        <v>8.4962137878602378E-3</v>
      </c>
      <c r="I176" s="43">
        <f>BY_Demands_Drivers!$H$92*$M$16</f>
        <v>8.4962137878607045E-3</v>
      </c>
      <c r="J176" s="43">
        <f>BY_Demands_Drivers!$I$92*$M$16</f>
        <v>8.4962137878607045E-3</v>
      </c>
    </row>
    <row r="177" spans="3:10">
      <c r="C177" s="206" t="str">
        <f t="shared" si="6"/>
        <v>Demand</v>
      </c>
      <c r="D177" s="180">
        <f>$L$17</f>
        <v>2024</v>
      </c>
      <c r="E177" s="180" t="s">
        <v>3</v>
      </c>
      <c r="F177" s="180" t="str">
        <f t="shared" si="7"/>
        <v>IIDEM</v>
      </c>
      <c r="G177" s="184">
        <f>BY_Demands_Drivers!$F$92*$M$17</f>
        <v>8.529960986682422</v>
      </c>
      <c r="H177" s="184">
        <f>BY_Demands_Drivers!$G$92*$M$17</f>
        <v>8.5556278702928271E-3</v>
      </c>
      <c r="I177" s="184">
        <f>BY_Demands_Drivers!$H$92*$M$17</f>
        <v>8.5556278702932972E-3</v>
      </c>
      <c r="J177" s="184">
        <f>BY_Demands_Drivers!$I$92*$M$17</f>
        <v>8.5556278702932972E-3</v>
      </c>
    </row>
    <row r="178" spans="3:10">
      <c r="C178" s="206" t="str">
        <f t="shared" si="6"/>
        <v>Demand</v>
      </c>
      <c r="D178" s="180">
        <f>$L$18</f>
        <v>2025</v>
      </c>
      <c r="E178" s="180" t="s">
        <v>3</v>
      </c>
      <c r="F178" s="180" t="str">
        <f t="shared" si="7"/>
        <v>IIDEM</v>
      </c>
      <c r="G178" s="184">
        <f>BY_Demands_Drivers!$F$92*$M$18</f>
        <v>8.5891968268677168</v>
      </c>
      <c r="H178" s="184">
        <f>BY_Demands_Drivers!$G$92*$M$18</f>
        <v>8.6150419527254163E-3</v>
      </c>
      <c r="I178" s="184">
        <f>BY_Demands_Drivers!$H$92*$M$18</f>
        <v>8.6150419527258899E-3</v>
      </c>
      <c r="J178" s="184">
        <f>BY_Demands_Drivers!$I$92*$M$18</f>
        <v>8.6150419527258899E-3</v>
      </c>
    </row>
    <row r="179" spans="3:10">
      <c r="C179" s="206" t="str">
        <f t="shared" si="6"/>
        <v>Demand</v>
      </c>
      <c r="D179" s="180">
        <f>$L$19</f>
        <v>2026</v>
      </c>
      <c r="E179" s="180" t="s">
        <v>3</v>
      </c>
      <c r="F179" s="180" t="str">
        <f t="shared" si="7"/>
        <v>IIDEM</v>
      </c>
      <c r="G179" s="184">
        <f>BY_Demands_Drivers!$F$92*$M$19</f>
        <v>8.6188147469603642</v>
      </c>
      <c r="H179" s="184">
        <f>BY_Demands_Drivers!$G$92*$M$19</f>
        <v>8.6447489939417109E-3</v>
      </c>
      <c r="I179" s="184">
        <f>BY_Demands_Drivers!$H$92*$M$19</f>
        <v>8.6447489939421862E-3</v>
      </c>
      <c r="J179" s="184">
        <f>BY_Demands_Drivers!$I$92*$M$19</f>
        <v>8.6447489939421862E-3</v>
      </c>
    </row>
    <row r="180" spans="3:10">
      <c r="C180" s="206" t="str">
        <f t="shared" si="6"/>
        <v>Demand</v>
      </c>
      <c r="D180" s="180">
        <f>$L$20</f>
        <v>2027</v>
      </c>
      <c r="E180" s="180" t="s">
        <v>3</v>
      </c>
      <c r="F180" s="180" t="str">
        <f t="shared" si="7"/>
        <v>IIDEM</v>
      </c>
      <c r="G180" s="184">
        <f>BY_Demands_Drivers!$F$92*$M$20</f>
        <v>8.6484326670530116</v>
      </c>
      <c r="H180" s="184">
        <f>BY_Demands_Drivers!$G$92*$M$20</f>
        <v>8.6744560351580055E-3</v>
      </c>
      <c r="I180" s="184">
        <f>BY_Demands_Drivers!$H$92*$M$20</f>
        <v>8.6744560351584826E-3</v>
      </c>
      <c r="J180" s="184">
        <f>BY_Demands_Drivers!$I$92*$M$20</f>
        <v>8.6744560351584826E-3</v>
      </c>
    </row>
    <row r="181" spans="3:10">
      <c r="C181" s="206" t="str">
        <f t="shared" si="6"/>
        <v>Demand</v>
      </c>
      <c r="D181" s="180">
        <f>$L$21</f>
        <v>2028</v>
      </c>
      <c r="E181" s="180" t="s">
        <v>3</v>
      </c>
      <c r="F181" s="180" t="str">
        <f t="shared" si="7"/>
        <v>IIDEM</v>
      </c>
      <c r="G181" s="184">
        <f>BY_Demands_Drivers!$F$92*$M$21</f>
        <v>8.678050587145659</v>
      </c>
      <c r="H181" s="184">
        <f>BY_Demands_Drivers!$G$92*$M$21</f>
        <v>8.7041630763743001E-3</v>
      </c>
      <c r="I181" s="184">
        <f>BY_Demands_Drivers!$H$92*$M$21</f>
        <v>8.7041630763747789E-3</v>
      </c>
      <c r="J181" s="184">
        <f>BY_Demands_Drivers!$I$92*$M$21</f>
        <v>8.7041630763747789E-3</v>
      </c>
    </row>
    <row r="182" spans="3:10">
      <c r="C182" s="206" t="str">
        <f t="shared" si="6"/>
        <v>Demand</v>
      </c>
      <c r="D182" s="180">
        <f>$L$22</f>
        <v>2029</v>
      </c>
      <c r="E182" s="180" t="s">
        <v>3</v>
      </c>
      <c r="F182" s="180" t="str">
        <f t="shared" si="7"/>
        <v>IIDEM</v>
      </c>
      <c r="G182" s="184">
        <f>BY_Demands_Drivers!$F$92*$M$22</f>
        <v>8.7076685072383064</v>
      </c>
      <c r="H182" s="184">
        <f>BY_Demands_Drivers!$G$92*$M$22</f>
        <v>8.7338701175905947E-3</v>
      </c>
      <c r="I182" s="184">
        <f>BY_Demands_Drivers!$H$92*$M$22</f>
        <v>8.7338701175910752E-3</v>
      </c>
      <c r="J182" s="184">
        <f>BY_Demands_Drivers!$I$92*$M$22</f>
        <v>8.7338701175910752E-3</v>
      </c>
    </row>
    <row r="183" spans="3:10">
      <c r="C183" s="206" t="str">
        <f t="shared" si="6"/>
        <v>Demand</v>
      </c>
      <c r="D183" s="180">
        <f>$L$23</f>
        <v>2030</v>
      </c>
      <c r="E183" s="180" t="s">
        <v>3</v>
      </c>
      <c r="F183" s="180" t="str">
        <f t="shared" si="7"/>
        <v>IIDEM</v>
      </c>
      <c r="G183" s="184">
        <f>BY_Demands_Drivers!$F$92*$M$23</f>
        <v>8.7372864273309538</v>
      </c>
      <c r="H183" s="184">
        <f>BY_Demands_Drivers!$G$92*$M$23</f>
        <v>8.7635771588068893E-3</v>
      </c>
      <c r="I183" s="184">
        <f>BY_Demands_Drivers!$H$92*$M$23</f>
        <v>8.7635771588073716E-3</v>
      </c>
      <c r="J183" s="184">
        <f>BY_Demands_Drivers!$I$92*$M$23</f>
        <v>8.7635771588073716E-3</v>
      </c>
    </row>
    <row r="184" spans="3:10">
      <c r="C184" s="206" t="str">
        <f t="shared" si="6"/>
        <v>Demand</v>
      </c>
      <c r="D184" s="180">
        <f>$L$24</f>
        <v>2031</v>
      </c>
      <c r="E184" s="180" t="s">
        <v>3</v>
      </c>
      <c r="F184" s="180" t="str">
        <f t="shared" si="7"/>
        <v>IIDEM</v>
      </c>
      <c r="G184" s="184">
        <f>BY_Demands_Drivers!$F$92*$M$24</f>
        <v>8.7669043474236013</v>
      </c>
      <c r="H184" s="184">
        <f>BY_Demands_Drivers!$G$92*$M$24</f>
        <v>8.7932842000231839E-3</v>
      </c>
      <c r="I184" s="184">
        <f>BY_Demands_Drivers!$H$92*$M$24</f>
        <v>8.7932842000236662E-3</v>
      </c>
      <c r="J184" s="184">
        <f>BY_Demands_Drivers!$I$92*$M$24</f>
        <v>8.7932842000236662E-3</v>
      </c>
    </row>
    <row r="185" spans="3:10">
      <c r="C185" s="206" t="str">
        <f t="shared" si="6"/>
        <v>Demand</v>
      </c>
      <c r="D185" s="180">
        <f>$L$25</f>
        <v>2032</v>
      </c>
      <c r="E185" s="180" t="s">
        <v>3</v>
      </c>
      <c r="F185" s="180" t="str">
        <f t="shared" si="7"/>
        <v>IIDEM</v>
      </c>
      <c r="G185" s="184">
        <f>BY_Demands_Drivers!$F$92*$M$25</f>
        <v>8.7965222675162487</v>
      </c>
      <c r="H185" s="184">
        <f>BY_Demands_Drivers!$G$92*$M$25</f>
        <v>8.8229912412394768E-3</v>
      </c>
      <c r="I185" s="184">
        <f>BY_Demands_Drivers!$H$92*$M$25</f>
        <v>8.8229912412399625E-3</v>
      </c>
      <c r="J185" s="184">
        <f>BY_Demands_Drivers!$I$92*$M$25</f>
        <v>8.8229912412399625E-3</v>
      </c>
    </row>
    <row r="186" spans="3:10">
      <c r="C186" s="206" t="str">
        <f t="shared" si="6"/>
        <v>Demand</v>
      </c>
      <c r="D186" s="180">
        <f>$L$26</f>
        <v>2033</v>
      </c>
      <c r="E186" s="180" t="s">
        <v>3</v>
      </c>
      <c r="F186" s="180" t="str">
        <f t="shared" si="7"/>
        <v>IIDEM</v>
      </c>
      <c r="G186" s="184">
        <f>BY_Demands_Drivers!$F$92*$M$26</f>
        <v>8.8261401876088961</v>
      </c>
      <c r="H186" s="184">
        <f>BY_Demands_Drivers!$G$92*$M$26</f>
        <v>8.8526982824557732E-3</v>
      </c>
      <c r="I186" s="184">
        <f>BY_Demands_Drivers!$H$92*$M$26</f>
        <v>8.8526982824562589E-3</v>
      </c>
      <c r="J186" s="184">
        <f>BY_Demands_Drivers!$I$92*$M$26</f>
        <v>8.8526982824562589E-3</v>
      </c>
    </row>
    <row r="187" spans="3:10">
      <c r="C187" s="206" t="str">
        <f t="shared" si="6"/>
        <v>Demand</v>
      </c>
      <c r="D187" s="180">
        <f>$L$27</f>
        <v>2034</v>
      </c>
      <c r="E187" s="180" t="s">
        <v>3</v>
      </c>
      <c r="F187" s="180" t="str">
        <f t="shared" si="7"/>
        <v>IIDEM</v>
      </c>
      <c r="G187" s="184">
        <f>BY_Demands_Drivers!$F$92*$M$27</f>
        <v>8.8557581077015435</v>
      </c>
      <c r="H187" s="184">
        <f>BY_Demands_Drivers!$G$92*$M$27</f>
        <v>8.882405323672066E-3</v>
      </c>
      <c r="I187" s="184">
        <f>BY_Demands_Drivers!$H$92*$M$27</f>
        <v>8.8824053236725552E-3</v>
      </c>
      <c r="J187" s="184">
        <f>BY_Demands_Drivers!$I$92*$M$27</f>
        <v>8.8824053236725552E-3</v>
      </c>
    </row>
    <row r="188" spans="3:10">
      <c r="C188" s="206" t="str">
        <f t="shared" si="6"/>
        <v>Demand</v>
      </c>
      <c r="D188" s="180">
        <f>$L$28</f>
        <v>2035</v>
      </c>
      <c r="E188" s="180" t="s">
        <v>3</v>
      </c>
      <c r="F188" s="180" t="str">
        <f t="shared" si="7"/>
        <v>IIDEM</v>
      </c>
      <c r="G188" s="184">
        <f>BY_Demands_Drivers!$F$92*$M$28</f>
        <v>8.8853760277941891</v>
      </c>
      <c r="H188" s="184">
        <f>BY_Demands_Drivers!$G$92*$M$28</f>
        <v>8.9121123648883607E-3</v>
      </c>
      <c r="I188" s="184">
        <f>BY_Demands_Drivers!$H$92*$M$28</f>
        <v>8.9121123648888498E-3</v>
      </c>
      <c r="J188" s="184">
        <f>BY_Demands_Drivers!$I$92*$M$28</f>
        <v>8.9121123648888498E-3</v>
      </c>
    </row>
    <row r="189" spans="3:10">
      <c r="C189" s="206" t="str">
        <f t="shared" si="6"/>
        <v>Demand</v>
      </c>
      <c r="D189" s="180">
        <f>$L$29</f>
        <v>2036</v>
      </c>
      <c r="E189" s="180" t="s">
        <v>3</v>
      </c>
      <c r="F189" s="180" t="str">
        <f t="shared" si="7"/>
        <v>IIDEM</v>
      </c>
      <c r="G189" s="184">
        <f>BY_Demands_Drivers!$F$92*$M$29</f>
        <v>8.9446118679794839</v>
      </c>
      <c r="H189" s="184">
        <f>BY_Demands_Drivers!$G$92*$M$29</f>
        <v>8.9715264473209499E-3</v>
      </c>
      <c r="I189" s="184">
        <f>BY_Demands_Drivers!$H$92*$M$29</f>
        <v>8.9715264473214425E-3</v>
      </c>
      <c r="J189" s="184">
        <f>BY_Demands_Drivers!$I$92*$M$29</f>
        <v>8.9715264473214425E-3</v>
      </c>
    </row>
    <row r="190" spans="3:10">
      <c r="C190" s="206" t="str">
        <f t="shared" si="6"/>
        <v>Demand</v>
      </c>
      <c r="D190" s="180">
        <f>$L$30</f>
        <v>2037</v>
      </c>
      <c r="E190" s="180" t="s">
        <v>3</v>
      </c>
      <c r="F190" s="180" t="str">
        <f t="shared" si="7"/>
        <v>IIDEM</v>
      </c>
      <c r="G190" s="184">
        <f>BY_Demands_Drivers!$F$92*$M$30</f>
        <v>9.0038477081647788</v>
      </c>
      <c r="H190" s="184">
        <f>BY_Demands_Drivers!$G$92*$M$30</f>
        <v>9.0309405297535391E-3</v>
      </c>
      <c r="I190" s="184">
        <f>BY_Demands_Drivers!$H$92*$M$30</f>
        <v>9.0309405297540352E-3</v>
      </c>
      <c r="J190" s="184">
        <f>BY_Demands_Drivers!$I$92*$M$30</f>
        <v>9.0309405297540352E-3</v>
      </c>
    </row>
    <row r="191" spans="3:10">
      <c r="C191" s="206" t="str">
        <f t="shared" si="6"/>
        <v>Demand</v>
      </c>
      <c r="D191" s="180">
        <f>$L$31</f>
        <v>2038</v>
      </c>
      <c r="E191" s="180" t="s">
        <v>3</v>
      </c>
      <c r="F191" s="180" t="str">
        <f t="shared" si="7"/>
        <v>IIDEM</v>
      </c>
      <c r="G191" s="184">
        <f>BY_Demands_Drivers!$F$92*$M$31</f>
        <v>9.0630835483500736</v>
      </c>
      <c r="H191" s="184">
        <f>BY_Demands_Drivers!$G$92*$M$31</f>
        <v>9.0903546121861283E-3</v>
      </c>
      <c r="I191" s="184">
        <f>BY_Demands_Drivers!$H$92*$M$31</f>
        <v>9.0903546121866279E-3</v>
      </c>
      <c r="J191" s="184">
        <f>BY_Demands_Drivers!$I$92*$M$31</f>
        <v>9.0903546121866279E-3</v>
      </c>
    </row>
    <row r="192" spans="3:10">
      <c r="C192" s="206" t="str">
        <f t="shared" si="6"/>
        <v>Demand</v>
      </c>
      <c r="D192" s="180">
        <f>$L$32</f>
        <v>2039</v>
      </c>
      <c r="E192" s="180" t="s">
        <v>3</v>
      </c>
      <c r="F192" s="180" t="str">
        <f t="shared" si="7"/>
        <v>IIDEM</v>
      </c>
      <c r="G192" s="184">
        <f>BY_Demands_Drivers!$F$92*$M$32</f>
        <v>9.1223193885353684</v>
      </c>
      <c r="H192" s="184">
        <f>BY_Demands_Drivers!$G$92*$M$32</f>
        <v>9.1497686946187175E-3</v>
      </c>
      <c r="I192" s="184">
        <f>BY_Demands_Drivers!$H$92*$M$32</f>
        <v>9.1497686946192206E-3</v>
      </c>
      <c r="J192" s="184">
        <f>BY_Demands_Drivers!$I$92*$M$32</f>
        <v>9.1497686946192206E-3</v>
      </c>
    </row>
    <row r="193" spans="3:10">
      <c r="C193" s="206" t="str">
        <f t="shared" si="6"/>
        <v>Demand</v>
      </c>
      <c r="D193" s="180">
        <f>$L$33</f>
        <v>2040</v>
      </c>
      <c r="E193" s="180" t="s">
        <v>3</v>
      </c>
      <c r="F193" s="180" t="str">
        <f t="shared" si="7"/>
        <v>IIDEM</v>
      </c>
      <c r="G193" s="184">
        <f>BY_Demands_Drivers!$F$92*$M$33</f>
        <v>9.1815552287206632</v>
      </c>
      <c r="H193" s="184">
        <f>BY_Demands_Drivers!$G$92*$M$33</f>
        <v>9.2091827770513068E-3</v>
      </c>
      <c r="I193" s="184">
        <f>BY_Demands_Drivers!$H$92*$M$33</f>
        <v>9.2091827770518133E-3</v>
      </c>
      <c r="J193" s="184">
        <f>BY_Demands_Drivers!$I$92*$M$33</f>
        <v>9.2091827770518133E-3</v>
      </c>
    </row>
    <row r="194" spans="3:10">
      <c r="C194" s="206" t="str">
        <f t="shared" si="6"/>
        <v>Demand</v>
      </c>
      <c r="D194" s="180">
        <f>$L$34</f>
        <v>2041</v>
      </c>
      <c r="E194" s="180" t="s">
        <v>3</v>
      </c>
      <c r="F194" s="180" t="str">
        <f t="shared" si="7"/>
        <v>IIDEM</v>
      </c>
      <c r="G194" s="184">
        <f>BY_Demands_Drivers!$F$92*$M$34</f>
        <v>9.240791068905958</v>
      </c>
      <c r="H194" s="184">
        <f>BY_Demands_Drivers!$G$92*$M$34</f>
        <v>9.268596859483896E-3</v>
      </c>
      <c r="I194" s="184">
        <f>BY_Demands_Drivers!$H$92*$M$34</f>
        <v>9.268596859484406E-3</v>
      </c>
      <c r="J194" s="184">
        <f>BY_Demands_Drivers!$I$92*$M$34</f>
        <v>9.268596859484406E-3</v>
      </c>
    </row>
    <row r="195" spans="3:10">
      <c r="C195" s="206" t="str">
        <f t="shared" si="6"/>
        <v>Demand</v>
      </c>
      <c r="D195" s="180">
        <f>$L$35</f>
        <v>2042</v>
      </c>
      <c r="E195" s="180" t="s">
        <v>3</v>
      </c>
      <c r="F195" s="180" t="str">
        <f t="shared" si="7"/>
        <v>IIDEM</v>
      </c>
      <c r="G195" s="184">
        <f>BY_Demands_Drivers!$F$92*$M$35</f>
        <v>9.3000269090912528</v>
      </c>
      <c r="H195" s="184">
        <f>BY_Demands_Drivers!$G$92*$M$35</f>
        <v>9.3280109419164852E-3</v>
      </c>
      <c r="I195" s="184">
        <f>BY_Demands_Drivers!$H$92*$M$35</f>
        <v>9.3280109419169987E-3</v>
      </c>
      <c r="J195" s="184">
        <f>BY_Demands_Drivers!$I$92*$M$35</f>
        <v>9.3280109419169987E-3</v>
      </c>
    </row>
    <row r="196" spans="3:10">
      <c r="C196" s="206" t="str">
        <f t="shared" si="6"/>
        <v>Demand</v>
      </c>
      <c r="D196" s="180">
        <f>$L$36</f>
        <v>2043</v>
      </c>
      <c r="E196" s="180" t="s">
        <v>3</v>
      </c>
      <c r="F196" s="180" t="str">
        <f t="shared" si="7"/>
        <v>IIDEM</v>
      </c>
      <c r="G196" s="184">
        <f>BY_Demands_Drivers!$F$92*$M$36</f>
        <v>9.3592627492765459</v>
      </c>
      <c r="H196" s="184">
        <f>BY_Demands_Drivers!$G$92*$M$36</f>
        <v>9.3874250243490727E-3</v>
      </c>
      <c r="I196" s="184">
        <f>BY_Demands_Drivers!$H$92*$M$36</f>
        <v>9.3874250243495896E-3</v>
      </c>
      <c r="J196" s="184">
        <f>BY_Demands_Drivers!$I$92*$M$36</f>
        <v>9.3874250243495896E-3</v>
      </c>
    </row>
    <row r="197" spans="3:10">
      <c r="C197" s="206" t="str">
        <f t="shared" ref="C197:C260" si="8">IF(SUM(G197:J197)&gt;0,"Demand","\I:")</f>
        <v>Demand</v>
      </c>
      <c r="D197" s="180">
        <f>$L$37</f>
        <v>2044</v>
      </c>
      <c r="E197" s="180" t="s">
        <v>3</v>
      </c>
      <c r="F197" s="180" t="str">
        <f t="shared" si="7"/>
        <v>IIDEM</v>
      </c>
      <c r="G197" s="184">
        <f>BY_Demands_Drivers!$F$92*$M$37</f>
        <v>9.4184985894618407</v>
      </c>
      <c r="H197" s="184">
        <f>BY_Demands_Drivers!$G$92*$M$37</f>
        <v>9.4468391067816619E-3</v>
      </c>
      <c r="I197" s="184">
        <f>BY_Demands_Drivers!$H$92*$M$37</f>
        <v>9.4468391067821823E-3</v>
      </c>
      <c r="J197" s="184">
        <f>BY_Demands_Drivers!$I$92*$M$37</f>
        <v>9.4468391067821823E-3</v>
      </c>
    </row>
    <row r="198" spans="3:10">
      <c r="C198" s="206" t="str">
        <f t="shared" si="8"/>
        <v>Demand</v>
      </c>
      <c r="D198" s="180">
        <f>$L$38</f>
        <v>2045</v>
      </c>
      <c r="E198" s="180" t="s">
        <v>3</v>
      </c>
      <c r="F198" s="180" t="str">
        <f t="shared" si="7"/>
        <v>IIDEM</v>
      </c>
      <c r="G198" s="184">
        <f>BY_Demands_Drivers!$F$92*$M$38</f>
        <v>9.4777344296471355</v>
      </c>
      <c r="H198" s="184">
        <f>BY_Demands_Drivers!$G$92*$M$38</f>
        <v>9.5062531892142511E-3</v>
      </c>
      <c r="I198" s="184">
        <f>BY_Demands_Drivers!$H$92*$M$38</f>
        <v>9.5062531892147733E-3</v>
      </c>
      <c r="J198" s="184">
        <f>BY_Demands_Drivers!$I$92*$M$38</f>
        <v>9.5062531892147733E-3</v>
      </c>
    </row>
    <row r="199" spans="3:10">
      <c r="C199" s="206" t="str">
        <f t="shared" si="8"/>
        <v>Demand</v>
      </c>
      <c r="D199" s="180">
        <f>$L$39</f>
        <v>2046</v>
      </c>
      <c r="E199" s="180" t="s">
        <v>3</v>
      </c>
      <c r="F199" s="180" t="str">
        <f t="shared" si="7"/>
        <v>IIDEM</v>
      </c>
      <c r="G199" s="184">
        <f>BY_Demands_Drivers!$F$92*$M$39</f>
        <v>9.5369702698324303</v>
      </c>
      <c r="H199" s="184">
        <f>BY_Demands_Drivers!$G$92*$M$39</f>
        <v>9.5656672716468404E-3</v>
      </c>
      <c r="I199" s="184">
        <f>BY_Demands_Drivers!$H$92*$M$39</f>
        <v>9.565667271647366E-3</v>
      </c>
      <c r="J199" s="184">
        <f>BY_Demands_Drivers!$I$92*$M$39</f>
        <v>9.565667271647366E-3</v>
      </c>
    </row>
    <row r="200" spans="3:10">
      <c r="C200" s="206" t="str">
        <f t="shared" si="8"/>
        <v>Demand</v>
      </c>
      <c r="D200" s="180">
        <f>$L$40</f>
        <v>2047</v>
      </c>
      <c r="E200" s="180" t="s">
        <v>3</v>
      </c>
      <c r="F200" s="180" t="str">
        <f t="shared" si="7"/>
        <v>IIDEM</v>
      </c>
      <c r="G200" s="184">
        <f>BY_Demands_Drivers!$F$92*$M$40</f>
        <v>9.5962061100177252</v>
      </c>
      <c r="H200" s="184">
        <f>BY_Demands_Drivers!$G$92*$M$40</f>
        <v>9.6250813540794296E-3</v>
      </c>
      <c r="I200" s="184">
        <f>BY_Demands_Drivers!$H$92*$M$40</f>
        <v>9.6250813540799587E-3</v>
      </c>
      <c r="J200" s="184">
        <f>BY_Demands_Drivers!$I$92*$M$40</f>
        <v>9.6250813540799587E-3</v>
      </c>
    </row>
    <row r="201" spans="3:10">
      <c r="C201" s="206" t="str">
        <f t="shared" si="8"/>
        <v>Demand</v>
      </c>
      <c r="D201" s="180">
        <f>$L$41</f>
        <v>2048</v>
      </c>
      <c r="E201" s="180" t="s">
        <v>3</v>
      </c>
      <c r="F201" s="180" t="str">
        <f t="shared" si="7"/>
        <v>IIDEM</v>
      </c>
      <c r="G201" s="184">
        <f>BY_Demands_Drivers!$F$92*$M$41</f>
        <v>9.6554419502030182</v>
      </c>
      <c r="H201" s="184">
        <f>BY_Demands_Drivers!$G$92*$M$41</f>
        <v>9.6844954365120171E-3</v>
      </c>
      <c r="I201" s="184">
        <f>BY_Demands_Drivers!$H$92*$M$41</f>
        <v>9.6844954365125496E-3</v>
      </c>
      <c r="J201" s="184">
        <f>BY_Demands_Drivers!$I$92*$M$41</f>
        <v>9.6844954365125496E-3</v>
      </c>
    </row>
    <row r="202" spans="3:10">
      <c r="C202" s="206" t="str">
        <f t="shared" si="8"/>
        <v>Demand</v>
      </c>
      <c r="D202" s="180">
        <f>$L$42</f>
        <v>2049</v>
      </c>
      <c r="E202" s="180" t="s">
        <v>3</v>
      </c>
      <c r="F202" s="180" t="str">
        <f t="shared" si="7"/>
        <v>IIDEM</v>
      </c>
      <c r="G202" s="184">
        <f>BY_Demands_Drivers!$F$92*$M$42</f>
        <v>9.714677790388313</v>
      </c>
      <c r="H202" s="184">
        <f>BY_Demands_Drivers!$G$92*$M$42</f>
        <v>9.743909518944608E-3</v>
      </c>
      <c r="I202" s="184">
        <f>BY_Demands_Drivers!$H$92*$M$42</f>
        <v>9.7439095189451423E-3</v>
      </c>
      <c r="J202" s="184">
        <f>BY_Demands_Drivers!$I$92*$M$42</f>
        <v>9.7439095189451423E-3</v>
      </c>
    </row>
    <row r="203" spans="3:10">
      <c r="C203" s="206" t="str">
        <f t="shared" si="8"/>
        <v>Demand</v>
      </c>
      <c r="D203" s="23">
        <f>$L$43</f>
        <v>2050</v>
      </c>
      <c r="E203" s="23" t="s">
        <v>3</v>
      </c>
      <c r="F203" s="23" t="str">
        <f t="shared" si="7"/>
        <v>IIDEM</v>
      </c>
      <c r="G203" s="44">
        <f>BY_Demands_Drivers!$F$92*$M$43</f>
        <v>9.7739136305736078</v>
      </c>
      <c r="H203" s="44">
        <f>BY_Demands_Drivers!$G$92*$M$43</f>
        <v>9.8033236013771972E-3</v>
      </c>
      <c r="I203" s="44">
        <f>BY_Demands_Drivers!$H$92*$M$43</f>
        <v>9.803323601377735E-3</v>
      </c>
      <c r="J203" s="44">
        <f>BY_Demands_Drivers!$I$92*$M$43</f>
        <v>9.803323601377735E-3</v>
      </c>
    </row>
    <row r="204" spans="3:10">
      <c r="C204" s="206" t="str">
        <f t="shared" si="8"/>
        <v>Demand</v>
      </c>
      <c r="D204" s="180">
        <f>$L$4</f>
        <v>2011</v>
      </c>
      <c r="E204" s="180" t="s">
        <v>3</v>
      </c>
      <c r="F204" s="180" t="str">
        <f>BY_Demands_Drivers!$J$93</f>
        <v>IIDTF</v>
      </c>
      <c r="G204" s="184">
        <f>BY_Demands_Drivers!$F$93*$M$4</f>
        <v>0.78719905471064811</v>
      </c>
      <c r="H204" s="184">
        <f>BY_Demands_Drivers!$G$93*$M$4</f>
        <v>7.8956775798455872E-4</v>
      </c>
      <c r="I204" s="184">
        <f>BY_Demands_Drivers!$H$93*$M$4</f>
        <v>7.8956775798460176E-4</v>
      </c>
      <c r="J204" s="184">
        <f>BY_Demands_Drivers!$I$93*$M$4</f>
        <v>7.8956775798460176E-4</v>
      </c>
    </row>
    <row r="205" spans="3:10">
      <c r="C205" s="206" t="str">
        <f t="shared" si="8"/>
        <v>Demand</v>
      </c>
      <c r="D205" s="180">
        <f>$L$5</f>
        <v>2012</v>
      </c>
      <c r="E205" s="180" t="s">
        <v>3</v>
      </c>
      <c r="F205" s="180" t="str">
        <f>$F$204</f>
        <v>IIDTF</v>
      </c>
      <c r="G205" s="184">
        <f>BY_Demands_Drivers!$F$93*$M$5</f>
        <v>0.80709846287682618</v>
      </c>
      <c r="H205" s="184">
        <f>BY_Demands_Drivers!$G$93*$M$5</f>
        <v>8.0952704400880852E-4</v>
      </c>
      <c r="I205" s="184">
        <f>BY_Demands_Drivers!$H$93*$M$5</f>
        <v>8.0952704400885265E-4</v>
      </c>
      <c r="J205" s="184">
        <f>BY_Demands_Drivers!$I$93*$M$5</f>
        <v>8.0952704400885265E-4</v>
      </c>
    </row>
    <row r="206" spans="3:10">
      <c r="C206" s="206" t="str">
        <f t="shared" si="8"/>
        <v>Demand</v>
      </c>
      <c r="D206" s="180">
        <f>$L$6</f>
        <v>2013</v>
      </c>
      <c r="E206" s="180" t="s">
        <v>3</v>
      </c>
      <c r="F206" s="180" t="str">
        <f t="shared" ref="F206:F243" si="9">$F$204</f>
        <v>IIDTF</v>
      </c>
      <c r="G206" s="184">
        <f>BY_Demands_Drivers!$F$93*$M$6</f>
        <v>0.82699787104300426</v>
      </c>
      <c r="H206" s="184">
        <f>BY_Demands_Drivers!$G$93*$M$6</f>
        <v>8.2948633003305822E-4</v>
      </c>
      <c r="I206" s="184">
        <f>BY_Demands_Drivers!$H$93*$M$6</f>
        <v>8.2948633003310343E-4</v>
      </c>
      <c r="J206" s="184">
        <f>BY_Demands_Drivers!$I$93*$M$6</f>
        <v>8.2948633003310343E-4</v>
      </c>
    </row>
    <row r="207" spans="3:10">
      <c r="C207" s="206" t="str">
        <f t="shared" si="8"/>
        <v>Demand</v>
      </c>
      <c r="D207" s="180">
        <f>$L$7</f>
        <v>2014</v>
      </c>
      <c r="E207" s="180" t="s">
        <v>3</v>
      </c>
      <c r="F207" s="180" t="str">
        <f t="shared" si="9"/>
        <v>IIDTF</v>
      </c>
      <c r="G207" s="184">
        <f>BY_Demands_Drivers!$F$93*$M$7</f>
        <v>0.84689727920918234</v>
      </c>
      <c r="H207" s="184">
        <f>BY_Demands_Drivers!$G$93*$M$7</f>
        <v>8.4944561605730803E-4</v>
      </c>
      <c r="I207" s="184">
        <f>BY_Demands_Drivers!$H$93*$M$7</f>
        <v>8.4944561605735432E-4</v>
      </c>
      <c r="J207" s="184">
        <f>BY_Demands_Drivers!$I$93*$M$7</f>
        <v>8.4944561605735432E-4</v>
      </c>
    </row>
    <row r="208" spans="3:10">
      <c r="C208" s="206" t="str">
        <f t="shared" si="8"/>
        <v>Demand</v>
      </c>
      <c r="D208" s="180">
        <f>$L$8</f>
        <v>2015</v>
      </c>
      <c r="E208" s="180" t="s">
        <v>3</v>
      </c>
      <c r="F208" s="180" t="str">
        <f t="shared" si="9"/>
        <v>IIDTF</v>
      </c>
      <c r="G208" s="184">
        <f>BY_Demands_Drivers!$F$93*$M$8</f>
        <v>0.86679668737536042</v>
      </c>
      <c r="H208" s="184">
        <f>BY_Demands_Drivers!$G$93*$M$8</f>
        <v>8.6940490208155773E-4</v>
      </c>
      <c r="I208" s="184">
        <f>BY_Demands_Drivers!$H$93*$M$8</f>
        <v>8.6940490208160511E-4</v>
      </c>
      <c r="J208" s="184">
        <f>BY_Demands_Drivers!$I$93*$M$8</f>
        <v>8.6940490208160511E-4</v>
      </c>
    </row>
    <row r="209" spans="3:10">
      <c r="C209" s="206" t="str">
        <f t="shared" si="8"/>
        <v>Demand</v>
      </c>
      <c r="D209" s="180">
        <f>$L$9</f>
        <v>2016</v>
      </c>
      <c r="E209" s="180" t="s">
        <v>3</v>
      </c>
      <c r="F209" s="180" t="str">
        <f t="shared" si="9"/>
        <v>IIDTF</v>
      </c>
      <c r="G209" s="184">
        <f>BY_Demands_Drivers!$F$93*$M$9</f>
        <v>0.8866960955415385</v>
      </c>
      <c r="H209" s="184">
        <f>BY_Demands_Drivers!$G$93*$M$9</f>
        <v>8.8936418810580742E-4</v>
      </c>
      <c r="I209" s="184">
        <f>BY_Demands_Drivers!$H$93*$M$9</f>
        <v>8.89364188105856E-4</v>
      </c>
      <c r="J209" s="184">
        <f>BY_Demands_Drivers!$I$93*$M$9</f>
        <v>8.89364188105856E-4</v>
      </c>
    </row>
    <row r="210" spans="3:10">
      <c r="C210" s="206" t="str">
        <f t="shared" si="8"/>
        <v>Demand</v>
      </c>
      <c r="D210" s="180">
        <f>$L$10</f>
        <v>2017</v>
      </c>
      <c r="E210" s="180" t="s">
        <v>3</v>
      </c>
      <c r="F210" s="180" t="str">
        <f t="shared" si="9"/>
        <v>IIDTF</v>
      </c>
      <c r="G210" s="184">
        <f>BY_Demands_Drivers!$F$93*$M$10</f>
        <v>0.86882307136106796</v>
      </c>
      <c r="H210" s="184">
        <f>BY_Demands_Drivers!$G$93*$M$10</f>
        <v>8.7143738351155506E-4</v>
      </c>
      <c r="I210" s="184">
        <f>BY_Demands_Drivers!$H$93*$M$10</f>
        <v>8.7143738351160265E-4</v>
      </c>
      <c r="J210" s="184">
        <f>BY_Demands_Drivers!$I$93*$M$10</f>
        <v>8.7143738351160265E-4</v>
      </c>
    </row>
    <row r="211" spans="3:10">
      <c r="C211" s="206" t="str">
        <f t="shared" si="8"/>
        <v>Demand</v>
      </c>
      <c r="D211" s="180">
        <f>$L$11</f>
        <v>2018</v>
      </c>
      <c r="E211" s="180" t="s">
        <v>3</v>
      </c>
      <c r="F211" s="180" t="str">
        <f t="shared" si="9"/>
        <v>IIDTF</v>
      </c>
      <c r="G211" s="184">
        <f>BY_Demands_Drivers!$F$93*$M$11</f>
        <v>0.85095004718059719</v>
      </c>
      <c r="H211" s="184">
        <f>BY_Demands_Drivers!$G$93*$M$11</f>
        <v>8.5351057891730258E-4</v>
      </c>
      <c r="I211" s="184">
        <f>BY_Demands_Drivers!$H$93*$M$11</f>
        <v>8.535105789173491E-4</v>
      </c>
      <c r="J211" s="184">
        <f>BY_Demands_Drivers!$I$93*$M$11</f>
        <v>8.535105789173491E-4</v>
      </c>
    </row>
    <row r="212" spans="3:10">
      <c r="C212" s="206" t="str">
        <f t="shared" si="8"/>
        <v>Demand</v>
      </c>
      <c r="D212" s="180">
        <f>$L$12</f>
        <v>2019</v>
      </c>
      <c r="E212" s="180" t="s">
        <v>3</v>
      </c>
      <c r="F212" s="180" t="str">
        <f t="shared" si="9"/>
        <v>IIDTF</v>
      </c>
      <c r="G212" s="43">
        <f>BY_Demands_Drivers!$F$93*$M$12</f>
        <v>0.83307702300012643</v>
      </c>
      <c r="H212" s="43">
        <f>BY_Demands_Drivers!$G$93*$M$12</f>
        <v>8.3558377432305E-4</v>
      </c>
      <c r="I212" s="43">
        <f>BY_Demands_Drivers!$H$93*$M$12</f>
        <v>8.3558377432309554E-4</v>
      </c>
      <c r="J212" s="43">
        <f>BY_Demands_Drivers!$I$93*$M$12</f>
        <v>8.3558377432309554E-4</v>
      </c>
    </row>
    <row r="213" spans="3:10">
      <c r="C213" s="206" t="str">
        <f t="shared" si="8"/>
        <v>Demand</v>
      </c>
      <c r="D213" s="180">
        <f>$L$13</f>
        <v>2020</v>
      </c>
      <c r="E213" s="180" t="s">
        <v>3</v>
      </c>
      <c r="F213" s="180" t="str">
        <f t="shared" si="9"/>
        <v>IIDTF</v>
      </c>
      <c r="G213" s="43">
        <f>BY_Demands_Drivers!$F$93*$M$13</f>
        <v>0.81520399881965588</v>
      </c>
      <c r="H213" s="43">
        <f>BY_Demands_Drivers!$G$93*$M$13</f>
        <v>8.1765696972879763E-4</v>
      </c>
      <c r="I213" s="43">
        <f>BY_Demands_Drivers!$H$93*$M$13</f>
        <v>8.1765696972884219E-4</v>
      </c>
      <c r="J213" s="43">
        <f>BY_Demands_Drivers!$I$93*$M$13</f>
        <v>8.1765696972884219E-4</v>
      </c>
    </row>
    <row r="214" spans="3:10">
      <c r="C214" s="206" t="str">
        <f t="shared" si="8"/>
        <v>Demand</v>
      </c>
      <c r="D214" s="180">
        <f>$L$14</f>
        <v>2021</v>
      </c>
      <c r="E214" s="180" t="s">
        <v>3</v>
      </c>
      <c r="F214" s="180" t="str">
        <f t="shared" si="9"/>
        <v>IIDTF</v>
      </c>
      <c r="G214" s="43">
        <f>BY_Demands_Drivers!$F$93*$M$14</f>
        <v>0.82102688452551054</v>
      </c>
      <c r="H214" s="43">
        <f>BY_Demands_Drivers!$G$93*$M$14</f>
        <v>8.2349737665543196E-4</v>
      </c>
      <c r="I214" s="43">
        <f>BY_Demands_Drivers!$H$93*$M$14</f>
        <v>8.2349737665547685E-4</v>
      </c>
      <c r="J214" s="43">
        <f>BY_Demands_Drivers!$I$93*$M$14</f>
        <v>8.2349737665547685E-4</v>
      </c>
    </row>
    <row r="215" spans="3:10">
      <c r="C215" s="206" t="str">
        <f t="shared" si="8"/>
        <v>Demand</v>
      </c>
      <c r="D215" s="180">
        <f>$L$15</f>
        <v>2022</v>
      </c>
      <c r="E215" s="180" t="s">
        <v>3</v>
      </c>
      <c r="F215" s="180" t="str">
        <f t="shared" si="9"/>
        <v>IIDTF</v>
      </c>
      <c r="G215" s="43">
        <f>BY_Demands_Drivers!$F$93*$M$15</f>
        <v>0.82684977023136519</v>
      </c>
      <c r="H215" s="43">
        <f>BY_Demands_Drivers!$G$93*$M$15</f>
        <v>8.2933778358206629E-4</v>
      </c>
      <c r="I215" s="43">
        <f>BY_Demands_Drivers!$H$93*$M$15</f>
        <v>8.293377835821115E-4</v>
      </c>
      <c r="J215" s="43">
        <f>BY_Demands_Drivers!$I$93*$M$15</f>
        <v>8.293377835821115E-4</v>
      </c>
    </row>
    <row r="216" spans="3:10">
      <c r="C216" s="206" t="str">
        <f t="shared" si="8"/>
        <v>Demand</v>
      </c>
      <c r="D216" s="180">
        <f>$L$16</f>
        <v>2023</v>
      </c>
      <c r="E216" s="180" t="s">
        <v>3</v>
      </c>
      <c r="F216" s="180" t="str">
        <f t="shared" si="9"/>
        <v>IIDTF</v>
      </c>
      <c r="G216" s="43">
        <f>BY_Demands_Drivers!$F$93*$M$16</f>
        <v>0.83267265593721995</v>
      </c>
      <c r="H216" s="43">
        <f>BY_Demands_Drivers!$G$93*$M$16</f>
        <v>8.3517819050870051E-4</v>
      </c>
      <c r="I216" s="43">
        <f>BY_Demands_Drivers!$H$93*$M$16</f>
        <v>8.3517819050874605E-4</v>
      </c>
      <c r="J216" s="43">
        <f>BY_Demands_Drivers!$I$93*$M$16</f>
        <v>8.3517819050874605E-4</v>
      </c>
    </row>
    <row r="217" spans="3:10">
      <c r="C217" s="206" t="str">
        <f t="shared" si="8"/>
        <v>Demand</v>
      </c>
      <c r="D217" s="180">
        <f>$L$17</f>
        <v>2024</v>
      </c>
      <c r="E217" s="180" t="s">
        <v>3</v>
      </c>
      <c r="F217" s="180" t="str">
        <f t="shared" si="9"/>
        <v>IIDTF</v>
      </c>
      <c r="G217" s="184">
        <f>BY_Demands_Drivers!$F$93*$M$17</f>
        <v>0.8384955416430746</v>
      </c>
      <c r="H217" s="184">
        <f>BY_Demands_Drivers!$G$93*$M$17</f>
        <v>8.4101859743533484E-4</v>
      </c>
      <c r="I217" s="184">
        <f>BY_Demands_Drivers!$H$93*$M$17</f>
        <v>8.410185974353807E-4</v>
      </c>
      <c r="J217" s="184">
        <f>BY_Demands_Drivers!$I$93*$M$17</f>
        <v>8.410185974353807E-4</v>
      </c>
    </row>
    <row r="218" spans="3:10">
      <c r="C218" s="206" t="str">
        <f t="shared" si="8"/>
        <v>Demand</v>
      </c>
      <c r="D218" s="180">
        <f>$L$18</f>
        <v>2025</v>
      </c>
      <c r="E218" s="180" t="s">
        <v>3</v>
      </c>
      <c r="F218" s="180" t="str">
        <f t="shared" si="9"/>
        <v>IIDTF</v>
      </c>
      <c r="G218" s="184">
        <f>BY_Demands_Drivers!$F$93*$M$18</f>
        <v>0.84431842734892937</v>
      </c>
      <c r="H218" s="184">
        <f>BY_Demands_Drivers!$G$93*$M$18</f>
        <v>8.4685900436196916E-4</v>
      </c>
      <c r="I218" s="184">
        <f>BY_Demands_Drivers!$H$93*$M$18</f>
        <v>8.4685900436201524E-4</v>
      </c>
      <c r="J218" s="184">
        <f>BY_Demands_Drivers!$I$93*$M$18</f>
        <v>8.4685900436201524E-4</v>
      </c>
    </row>
    <row r="219" spans="3:10">
      <c r="C219" s="206" t="str">
        <f t="shared" si="8"/>
        <v>Demand</v>
      </c>
      <c r="D219" s="180">
        <f>$L$19</f>
        <v>2026</v>
      </c>
      <c r="E219" s="180" t="s">
        <v>3</v>
      </c>
      <c r="F219" s="180" t="str">
        <f t="shared" si="9"/>
        <v>IIDTF</v>
      </c>
      <c r="G219" s="184">
        <f>BY_Demands_Drivers!$F$93*$M$19</f>
        <v>0.84722987020185681</v>
      </c>
      <c r="H219" s="184">
        <f>BY_Demands_Drivers!$G$93*$M$19</f>
        <v>8.4977920782528633E-4</v>
      </c>
      <c r="I219" s="184">
        <f>BY_Demands_Drivers!$H$93*$M$19</f>
        <v>8.4977920782533273E-4</v>
      </c>
      <c r="J219" s="184">
        <f>BY_Demands_Drivers!$I$93*$M$19</f>
        <v>8.4977920782533273E-4</v>
      </c>
    </row>
    <row r="220" spans="3:10">
      <c r="C220" s="206" t="str">
        <f t="shared" si="8"/>
        <v>Demand</v>
      </c>
      <c r="D220" s="180">
        <f>$L$20</f>
        <v>2027</v>
      </c>
      <c r="E220" s="180" t="s">
        <v>3</v>
      </c>
      <c r="F220" s="180" t="str">
        <f t="shared" si="9"/>
        <v>IIDTF</v>
      </c>
      <c r="G220" s="184">
        <f>BY_Demands_Drivers!$F$93*$M$20</f>
        <v>0.85014131305478402</v>
      </c>
      <c r="H220" s="184">
        <f>BY_Demands_Drivers!$G$93*$M$20</f>
        <v>8.5269941128860338E-4</v>
      </c>
      <c r="I220" s="184">
        <f>BY_Demands_Drivers!$H$93*$M$20</f>
        <v>8.526994112886499E-4</v>
      </c>
      <c r="J220" s="184">
        <f>BY_Demands_Drivers!$I$93*$M$20</f>
        <v>8.526994112886499E-4</v>
      </c>
    </row>
    <row r="221" spans="3:10">
      <c r="C221" s="206" t="str">
        <f t="shared" si="8"/>
        <v>Demand</v>
      </c>
      <c r="D221" s="180">
        <f>$L$21</f>
        <v>2028</v>
      </c>
      <c r="E221" s="180" t="s">
        <v>3</v>
      </c>
      <c r="F221" s="180" t="str">
        <f t="shared" si="9"/>
        <v>IIDTF</v>
      </c>
      <c r="G221" s="184">
        <f>BY_Demands_Drivers!$F$93*$M$21</f>
        <v>0.85305275590771146</v>
      </c>
      <c r="H221" s="184">
        <f>BY_Demands_Drivers!$G$93*$M$21</f>
        <v>8.5561961475192066E-4</v>
      </c>
      <c r="I221" s="184">
        <f>BY_Demands_Drivers!$H$93*$M$21</f>
        <v>8.5561961475196728E-4</v>
      </c>
      <c r="J221" s="184">
        <f>BY_Demands_Drivers!$I$93*$M$21</f>
        <v>8.5561961475196728E-4</v>
      </c>
    </row>
    <row r="222" spans="3:10">
      <c r="C222" s="206" t="str">
        <f t="shared" si="8"/>
        <v>Demand</v>
      </c>
      <c r="D222" s="180">
        <f>$L$22</f>
        <v>2029</v>
      </c>
      <c r="E222" s="180" t="s">
        <v>3</v>
      </c>
      <c r="F222" s="180" t="str">
        <f t="shared" si="9"/>
        <v>IIDTF</v>
      </c>
      <c r="G222" s="184">
        <f>BY_Demands_Drivers!$F$93*$M$22</f>
        <v>0.85596419876063878</v>
      </c>
      <c r="H222" s="184">
        <f>BY_Demands_Drivers!$G$93*$M$22</f>
        <v>8.5853981821523771E-4</v>
      </c>
      <c r="I222" s="184">
        <f>BY_Demands_Drivers!$H$93*$M$22</f>
        <v>8.5853981821528455E-4</v>
      </c>
      <c r="J222" s="184">
        <f>BY_Demands_Drivers!$I$93*$M$22</f>
        <v>8.5853981821528455E-4</v>
      </c>
    </row>
    <row r="223" spans="3:10">
      <c r="C223" s="206" t="str">
        <f t="shared" si="8"/>
        <v>Demand</v>
      </c>
      <c r="D223" s="180">
        <f>$L$23</f>
        <v>2030</v>
      </c>
      <c r="E223" s="180" t="s">
        <v>3</v>
      </c>
      <c r="F223" s="180" t="str">
        <f t="shared" si="9"/>
        <v>IIDTF</v>
      </c>
      <c r="G223" s="184">
        <f>BY_Demands_Drivers!$F$93*$M$23</f>
        <v>0.85887564161356622</v>
      </c>
      <c r="H223" s="184">
        <f>BY_Demands_Drivers!$G$93*$M$23</f>
        <v>8.6146002167855498E-4</v>
      </c>
      <c r="I223" s="184">
        <f>BY_Demands_Drivers!$H$93*$M$23</f>
        <v>8.6146002167860193E-4</v>
      </c>
      <c r="J223" s="184">
        <f>BY_Demands_Drivers!$I$93*$M$23</f>
        <v>8.6146002167860193E-4</v>
      </c>
    </row>
    <row r="224" spans="3:10">
      <c r="C224" s="206" t="str">
        <f t="shared" si="8"/>
        <v>Demand</v>
      </c>
      <c r="D224" s="180">
        <f>$L$24</f>
        <v>2031</v>
      </c>
      <c r="E224" s="180" t="s">
        <v>3</v>
      </c>
      <c r="F224" s="180" t="str">
        <f t="shared" si="9"/>
        <v>IIDTF</v>
      </c>
      <c r="G224" s="184">
        <f>BY_Demands_Drivers!$F$93*$M$24</f>
        <v>0.86178708446649344</v>
      </c>
      <c r="H224" s="184">
        <f>BY_Demands_Drivers!$G$93*$M$24</f>
        <v>8.6438022514187204E-4</v>
      </c>
      <c r="I224" s="184">
        <f>BY_Demands_Drivers!$H$93*$M$24</f>
        <v>8.6438022514191909E-4</v>
      </c>
      <c r="J224" s="184">
        <f>BY_Demands_Drivers!$I$93*$M$24</f>
        <v>8.6438022514191909E-4</v>
      </c>
    </row>
    <row r="225" spans="3:10">
      <c r="C225" s="206" t="str">
        <f t="shared" si="8"/>
        <v>Demand</v>
      </c>
      <c r="D225" s="180">
        <f>$L$25</f>
        <v>2032</v>
      </c>
      <c r="E225" s="180" t="s">
        <v>3</v>
      </c>
      <c r="F225" s="180" t="str">
        <f t="shared" si="9"/>
        <v>IIDTF</v>
      </c>
      <c r="G225" s="184">
        <f>BY_Demands_Drivers!$F$93*$M$25</f>
        <v>0.86469852731942076</v>
      </c>
      <c r="H225" s="184">
        <f>BY_Demands_Drivers!$G$93*$M$25</f>
        <v>8.6730042860518909E-4</v>
      </c>
      <c r="I225" s="184">
        <f>BY_Demands_Drivers!$H$93*$M$25</f>
        <v>8.6730042860523637E-4</v>
      </c>
      <c r="J225" s="184">
        <f>BY_Demands_Drivers!$I$93*$M$25</f>
        <v>8.6730042860523637E-4</v>
      </c>
    </row>
    <row r="226" spans="3:10">
      <c r="C226" s="206" t="str">
        <f t="shared" si="8"/>
        <v>Demand</v>
      </c>
      <c r="D226" s="180">
        <f>$L$26</f>
        <v>2033</v>
      </c>
      <c r="E226" s="180" t="s">
        <v>3</v>
      </c>
      <c r="F226" s="180" t="str">
        <f t="shared" si="9"/>
        <v>IIDTF</v>
      </c>
      <c r="G226" s="184">
        <f>BY_Demands_Drivers!$F$93*$M$26</f>
        <v>0.8676099701723482</v>
      </c>
      <c r="H226" s="184">
        <f>BY_Demands_Drivers!$G$93*$M$26</f>
        <v>8.7022063206850626E-4</v>
      </c>
      <c r="I226" s="184">
        <f>BY_Demands_Drivers!$H$93*$M$26</f>
        <v>8.7022063206855375E-4</v>
      </c>
      <c r="J226" s="184">
        <f>BY_Demands_Drivers!$I$93*$M$26</f>
        <v>8.7022063206855375E-4</v>
      </c>
    </row>
    <row r="227" spans="3:10">
      <c r="C227" s="206" t="str">
        <f t="shared" si="8"/>
        <v>Demand</v>
      </c>
      <c r="D227" s="180">
        <f>$L$27</f>
        <v>2034</v>
      </c>
      <c r="E227" s="180" t="s">
        <v>3</v>
      </c>
      <c r="F227" s="180" t="str">
        <f t="shared" si="9"/>
        <v>IIDTF</v>
      </c>
      <c r="G227" s="184">
        <f>BY_Demands_Drivers!$F$93*$M$27</f>
        <v>0.87052141302527541</v>
      </c>
      <c r="H227" s="184">
        <f>BY_Demands_Drivers!$G$93*$M$27</f>
        <v>8.7314083553182331E-4</v>
      </c>
      <c r="I227" s="184">
        <f>BY_Demands_Drivers!$H$93*$M$27</f>
        <v>8.7314083553187091E-4</v>
      </c>
      <c r="J227" s="184">
        <f>BY_Demands_Drivers!$I$93*$M$27</f>
        <v>8.7314083553187091E-4</v>
      </c>
    </row>
    <row r="228" spans="3:10">
      <c r="C228" s="206" t="str">
        <f t="shared" si="8"/>
        <v>Demand</v>
      </c>
      <c r="D228" s="180">
        <f>$L$28</f>
        <v>2035</v>
      </c>
      <c r="E228" s="180" t="s">
        <v>3</v>
      </c>
      <c r="F228" s="180" t="str">
        <f t="shared" si="9"/>
        <v>IIDTF</v>
      </c>
      <c r="G228" s="184">
        <f>BY_Demands_Drivers!$F$93*$M$28</f>
        <v>0.87343285587820274</v>
      </c>
      <c r="H228" s="184">
        <f>BY_Demands_Drivers!$G$93*$M$28</f>
        <v>8.7606103899514037E-4</v>
      </c>
      <c r="I228" s="184">
        <f>BY_Demands_Drivers!$H$93*$M$28</f>
        <v>8.7606103899518818E-4</v>
      </c>
      <c r="J228" s="184">
        <f>BY_Demands_Drivers!$I$93*$M$28</f>
        <v>8.7606103899518818E-4</v>
      </c>
    </row>
    <row r="229" spans="3:10">
      <c r="C229" s="206" t="str">
        <f t="shared" si="8"/>
        <v>Demand</v>
      </c>
      <c r="D229" s="180">
        <f>$L$29</f>
        <v>2036</v>
      </c>
      <c r="E229" s="180" t="s">
        <v>3</v>
      </c>
      <c r="F229" s="180" t="str">
        <f t="shared" si="9"/>
        <v>IIDTF</v>
      </c>
      <c r="G229" s="184">
        <f>BY_Demands_Drivers!$F$93*$M$29</f>
        <v>0.87925574158405739</v>
      </c>
      <c r="H229" s="184">
        <f>BY_Demands_Drivers!$G$93*$M$29</f>
        <v>8.819014459217747E-4</v>
      </c>
      <c r="I229" s="184">
        <f>BY_Demands_Drivers!$H$93*$M$29</f>
        <v>8.8190144592182273E-4</v>
      </c>
      <c r="J229" s="184">
        <f>BY_Demands_Drivers!$I$93*$M$29</f>
        <v>8.8190144592182273E-4</v>
      </c>
    </row>
    <row r="230" spans="3:10">
      <c r="C230" s="206" t="str">
        <f t="shared" si="8"/>
        <v>Demand</v>
      </c>
      <c r="D230" s="180">
        <f>$L$30</f>
        <v>2037</v>
      </c>
      <c r="E230" s="180" t="s">
        <v>3</v>
      </c>
      <c r="F230" s="180" t="str">
        <f t="shared" si="9"/>
        <v>IIDTF</v>
      </c>
      <c r="G230" s="184">
        <f>BY_Demands_Drivers!$F$93*$M$30</f>
        <v>0.88507862728991216</v>
      </c>
      <c r="H230" s="184">
        <f>BY_Demands_Drivers!$G$93*$M$30</f>
        <v>8.8774185284840902E-4</v>
      </c>
      <c r="I230" s="184">
        <f>BY_Demands_Drivers!$H$93*$M$30</f>
        <v>8.8774185284845738E-4</v>
      </c>
      <c r="J230" s="184">
        <f>BY_Demands_Drivers!$I$93*$M$30</f>
        <v>8.8774185284845738E-4</v>
      </c>
    </row>
    <row r="231" spans="3:10">
      <c r="C231" s="206" t="str">
        <f t="shared" si="8"/>
        <v>Demand</v>
      </c>
      <c r="D231" s="180">
        <f>$L$31</f>
        <v>2038</v>
      </c>
      <c r="E231" s="180" t="s">
        <v>3</v>
      </c>
      <c r="F231" s="180" t="str">
        <f t="shared" si="9"/>
        <v>IIDTF</v>
      </c>
      <c r="G231" s="184">
        <f>BY_Demands_Drivers!$F$93*$M$31</f>
        <v>0.89090151299576681</v>
      </c>
      <c r="H231" s="184">
        <f>BY_Demands_Drivers!$G$93*$M$31</f>
        <v>8.9358225977504324E-4</v>
      </c>
      <c r="I231" s="184">
        <f>BY_Demands_Drivers!$H$93*$M$31</f>
        <v>8.9358225977509203E-4</v>
      </c>
      <c r="J231" s="184">
        <f>BY_Demands_Drivers!$I$93*$M$31</f>
        <v>8.9358225977509203E-4</v>
      </c>
    </row>
    <row r="232" spans="3:10">
      <c r="C232" s="206" t="str">
        <f t="shared" si="8"/>
        <v>Demand</v>
      </c>
      <c r="D232" s="180">
        <f>$L$32</f>
        <v>2039</v>
      </c>
      <c r="E232" s="180" t="s">
        <v>3</v>
      </c>
      <c r="F232" s="180" t="str">
        <f t="shared" si="9"/>
        <v>IIDTF</v>
      </c>
      <c r="G232" s="184">
        <f>BY_Demands_Drivers!$F$93*$M$32</f>
        <v>0.89672439870162157</v>
      </c>
      <c r="H232" s="184">
        <f>BY_Demands_Drivers!$G$93*$M$32</f>
        <v>8.9942266670167757E-4</v>
      </c>
      <c r="I232" s="184">
        <f>BY_Demands_Drivers!$H$93*$M$32</f>
        <v>8.9942266670172658E-4</v>
      </c>
      <c r="J232" s="184">
        <f>BY_Demands_Drivers!$I$93*$M$32</f>
        <v>8.9942266670172658E-4</v>
      </c>
    </row>
    <row r="233" spans="3:10">
      <c r="C233" s="206" t="str">
        <f t="shared" si="8"/>
        <v>Demand</v>
      </c>
      <c r="D233" s="180">
        <f>$L$33</f>
        <v>2040</v>
      </c>
      <c r="E233" s="180" t="s">
        <v>3</v>
      </c>
      <c r="F233" s="180" t="str">
        <f t="shared" si="9"/>
        <v>IIDTF</v>
      </c>
      <c r="G233" s="184">
        <f>BY_Demands_Drivers!$F$93*$M$33</f>
        <v>0.90254728440747622</v>
      </c>
      <c r="H233" s="184">
        <f>BY_Demands_Drivers!$G$93*$M$33</f>
        <v>9.052630736283119E-4</v>
      </c>
      <c r="I233" s="184">
        <f>BY_Demands_Drivers!$H$93*$M$33</f>
        <v>9.0526307362836123E-4</v>
      </c>
      <c r="J233" s="184">
        <f>BY_Demands_Drivers!$I$93*$M$33</f>
        <v>9.0526307362836123E-4</v>
      </c>
    </row>
    <row r="234" spans="3:10">
      <c r="C234" s="206" t="str">
        <f t="shared" si="8"/>
        <v>Demand</v>
      </c>
      <c r="D234" s="180">
        <f>$L$34</f>
        <v>2041</v>
      </c>
      <c r="E234" s="180" t="s">
        <v>3</v>
      </c>
      <c r="F234" s="180" t="str">
        <f t="shared" si="9"/>
        <v>IIDTF</v>
      </c>
      <c r="G234" s="184">
        <f>BY_Demands_Drivers!$F$93*$M$34</f>
        <v>0.90837017011333099</v>
      </c>
      <c r="H234" s="184">
        <f>BY_Demands_Drivers!$G$93*$M$34</f>
        <v>9.1110348055494612E-4</v>
      </c>
      <c r="I234" s="184">
        <f>BY_Demands_Drivers!$H$93*$M$34</f>
        <v>9.1110348055499577E-4</v>
      </c>
      <c r="J234" s="184">
        <f>BY_Demands_Drivers!$I$93*$M$34</f>
        <v>9.1110348055499577E-4</v>
      </c>
    </row>
    <row r="235" spans="3:10">
      <c r="C235" s="206" t="str">
        <f t="shared" si="8"/>
        <v>Demand</v>
      </c>
      <c r="D235" s="180">
        <f>$L$35</f>
        <v>2042</v>
      </c>
      <c r="E235" s="180" t="s">
        <v>3</v>
      </c>
      <c r="F235" s="180" t="str">
        <f t="shared" si="9"/>
        <v>IIDTF</v>
      </c>
      <c r="G235" s="184">
        <f>BY_Demands_Drivers!$F$93*$M$35</f>
        <v>0.91419305581918564</v>
      </c>
      <c r="H235" s="184">
        <f>BY_Demands_Drivers!$G$93*$M$35</f>
        <v>9.1694388748158045E-4</v>
      </c>
      <c r="I235" s="184">
        <f>BY_Demands_Drivers!$H$93*$M$35</f>
        <v>9.1694388748163043E-4</v>
      </c>
      <c r="J235" s="184">
        <f>BY_Demands_Drivers!$I$93*$M$35</f>
        <v>9.1694388748163043E-4</v>
      </c>
    </row>
    <row r="236" spans="3:10">
      <c r="C236" s="206" t="str">
        <f t="shared" si="8"/>
        <v>Demand</v>
      </c>
      <c r="D236" s="180">
        <f>$L$36</f>
        <v>2043</v>
      </c>
      <c r="E236" s="180" t="s">
        <v>3</v>
      </c>
      <c r="F236" s="180" t="str">
        <f t="shared" si="9"/>
        <v>IIDTF</v>
      </c>
      <c r="G236" s="184">
        <f>BY_Demands_Drivers!$F$93*$M$36</f>
        <v>0.92001594152504018</v>
      </c>
      <c r="H236" s="184">
        <f>BY_Demands_Drivers!$G$93*$M$36</f>
        <v>9.2278429440821456E-4</v>
      </c>
      <c r="I236" s="184">
        <f>BY_Demands_Drivers!$H$93*$M$36</f>
        <v>9.2278429440826486E-4</v>
      </c>
      <c r="J236" s="184">
        <f>BY_Demands_Drivers!$I$93*$M$36</f>
        <v>9.2278429440826486E-4</v>
      </c>
    </row>
    <row r="237" spans="3:10">
      <c r="C237" s="206" t="str">
        <f t="shared" si="8"/>
        <v>Demand</v>
      </c>
      <c r="D237" s="180">
        <f>$L$37</f>
        <v>2044</v>
      </c>
      <c r="E237" s="180" t="s">
        <v>3</v>
      </c>
      <c r="F237" s="180" t="str">
        <f t="shared" si="9"/>
        <v>IIDTF</v>
      </c>
      <c r="G237" s="184">
        <f>BY_Demands_Drivers!$F$93*$M$37</f>
        <v>0.92583882723089495</v>
      </c>
      <c r="H237" s="184">
        <f>BY_Demands_Drivers!$G$93*$M$37</f>
        <v>9.2862470133484888E-4</v>
      </c>
      <c r="I237" s="184">
        <f>BY_Demands_Drivers!$H$93*$M$37</f>
        <v>9.2862470133489952E-4</v>
      </c>
      <c r="J237" s="184">
        <f>BY_Demands_Drivers!$I$93*$M$37</f>
        <v>9.2862470133489952E-4</v>
      </c>
    </row>
    <row r="238" spans="3:10">
      <c r="C238" s="206" t="str">
        <f t="shared" si="8"/>
        <v>Demand</v>
      </c>
      <c r="D238" s="180">
        <f>$L$38</f>
        <v>2045</v>
      </c>
      <c r="E238" s="180" t="s">
        <v>3</v>
      </c>
      <c r="F238" s="180" t="str">
        <f t="shared" si="9"/>
        <v>IIDTF</v>
      </c>
      <c r="G238" s="184">
        <f>BY_Demands_Drivers!$F$93*$M$38</f>
        <v>0.9316617129367496</v>
      </c>
      <c r="H238" s="184">
        <f>BY_Demands_Drivers!$G$93*$M$38</f>
        <v>9.344651082614831E-4</v>
      </c>
      <c r="I238" s="184">
        <f>BY_Demands_Drivers!$H$93*$M$38</f>
        <v>9.3446510826153406E-4</v>
      </c>
      <c r="J238" s="184">
        <f>BY_Demands_Drivers!$I$93*$M$38</f>
        <v>9.3446510826153406E-4</v>
      </c>
    </row>
    <row r="239" spans="3:10">
      <c r="C239" s="206" t="str">
        <f t="shared" si="8"/>
        <v>Demand</v>
      </c>
      <c r="D239" s="180">
        <f>$L$39</f>
        <v>2046</v>
      </c>
      <c r="E239" s="180" t="s">
        <v>3</v>
      </c>
      <c r="F239" s="180" t="str">
        <f t="shared" si="9"/>
        <v>IIDTF</v>
      </c>
      <c r="G239" s="184">
        <f>BY_Demands_Drivers!$F$93*$M$39</f>
        <v>0.93748459864260436</v>
      </c>
      <c r="H239" s="184">
        <f>BY_Demands_Drivers!$G$93*$M$39</f>
        <v>9.4030551518811743E-4</v>
      </c>
      <c r="I239" s="184">
        <f>BY_Demands_Drivers!$H$93*$M$39</f>
        <v>9.4030551518816871E-4</v>
      </c>
      <c r="J239" s="184">
        <f>BY_Demands_Drivers!$I$93*$M$39</f>
        <v>9.4030551518816871E-4</v>
      </c>
    </row>
    <row r="240" spans="3:10">
      <c r="C240" s="206" t="str">
        <f t="shared" si="8"/>
        <v>Demand</v>
      </c>
      <c r="D240" s="180">
        <f>$L$40</f>
        <v>2047</v>
      </c>
      <c r="E240" s="180" t="s">
        <v>3</v>
      </c>
      <c r="F240" s="180" t="str">
        <f t="shared" si="9"/>
        <v>IIDTF</v>
      </c>
      <c r="G240" s="184">
        <f>BY_Demands_Drivers!$F$93*$M$40</f>
        <v>0.94330748434845901</v>
      </c>
      <c r="H240" s="184">
        <f>BY_Demands_Drivers!$G$93*$M$40</f>
        <v>9.4614592211475176E-4</v>
      </c>
      <c r="I240" s="184">
        <f>BY_Demands_Drivers!$H$93*$M$40</f>
        <v>9.4614592211480337E-4</v>
      </c>
      <c r="J240" s="184">
        <f>BY_Demands_Drivers!$I$93*$M$40</f>
        <v>9.4614592211480337E-4</v>
      </c>
    </row>
    <row r="241" spans="3:10">
      <c r="C241" s="206" t="str">
        <f t="shared" si="8"/>
        <v>Demand</v>
      </c>
      <c r="D241" s="180">
        <f>$L$41</f>
        <v>2048</v>
      </c>
      <c r="E241" s="180" t="s">
        <v>3</v>
      </c>
      <c r="F241" s="180" t="str">
        <f t="shared" si="9"/>
        <v>IIDTF</v>
      </c>
      <c r="G241" s="184">
        <f>BY_Demands_Drivers!$F$93*$M$41</f>
        <v>0.94913037005431355</v>
      </c>
      <c r="H241" s="184">
        <f>BY_Demands_Drivers!$G$93*$M$41</f>
        <v>9.5198632904138587E-4</v>
      </c>
      <c r="I241" s="184">
        <f>BY_Demands_Drivers!$H$93*$M$41</f>
        <v>9.519863290414378E-4</v>
      </c>
      <c r="J241" s="184">
        <f>BY_Demands_Drivers!$I$93*$M$41</f>
        <v>9.519863290414378E-4</v>
      </c>
    </row>
    <row r="242" spans="3:10">
      <c r="C242" s="206" t="str">
        <f t="shared" si="8"/>
        <v>Demand</v>
      </c>
      <c r="D242" s="180">
        <f>$L$42</f>
        <v>2049</v>
      </c>
      <c r="E242" s="180" t="s">
        <v>3</v>
      </c>
      <c r="F242" s="180" t="str">
        <f t="shared" si="9"/>
        <v>IIDTF</v>
      </c>
      <c r="G242" s="184">
        <f>BY_Demands_Drivers!$F$93*$M$42</f>
        <v>0.95495325576016832</v>
      </c>
      <c r="H242" s="184">
        <f>BY_Demands_Drivers!$G$93*$M$42</f>
        <v>9.5782673596802009E-4</v>
      </c>
      <c r="I242" s="184">
        <f>BY_Demands_Drivers!$H$93*$M$42</f>
        <v>9.5782673596807235E-4</v>
      </c>
      <c r="J242" s="184">
        <f>BY_Demands_Drivers!$I$93*$M$42</f>
        <v>9.5782673596807235E-4</v>
      </c>
    </row>
    <row r="243" spans="3:10">
      <c r="C243" s="206" t="str">
        <f t="shared" si="8"/>
        <v>Demand</v>
      </c>
      <c r="D243" s="23">
        <f>$L$43</f>
        <v>2050</v>
      </c>
      <c r="E243" s="23" t="s">
        <v>3</v>
      </c>
      <c r="F243" s="23" t="str">
        <f t="shared" si="9"/>
        <v>IIDTF</v>
      </c>
      <c r="G243" s="44">
        <f>BY_Demands_Drivers!$F$93*$M$43</f>
        <v>0.96077614146602297</v>
      </c>
      <c r="H243" s="44">
        <f>BY_Demands_Drivers!$G$93*$M$43</f>
        <v>9.6366714289465442E-4</v>
      </c>
      <c r="I243" s="44">
        <f>BY_Demands_Drivers!$H$93*$M$43</f>
        <v>9.63667142894707E-4</v>
      </c>
      <c r="J243" s="44">
        <f>BY_Demands_Drivers!$I$93*$M$43</f>
        <v>9.63667142894707E-4</v>
      </c>
    </row>
    <row r="244" spans="3:10">
      <c r="C244" s="206" t="str">
        <f t="shared" si="8"/>
        <v>\I:</v>
      </c>
      <c r="D244" s="180">
        <f>$L$4</f>
        <v>2011</v>
      </c>
      <c r="E244" s="180" t="s">
        <v>3</v>
      </c>
      <c r="F244" s="180" t="str">
        <f>BY_Demands_Drivers!$J$94</f>
        <v>IIDFL</v>
      </c>
      <c r="G244" s="184">
        <f>BY_Demands_Drivers!$F$94*$M$4</f>
        <v>0</v>
      </c>
      <c r="H244" s="184">
        <f>BY_Demands_Drivers!$G$94*$M$4</f>
        <v>0</v>
      </c>
      <c r="I244" s="184">
        <f>BY_Demands_Drivers!$H$94*$M$4</f>
        <v>0</v>
      </c>
      <c r="J244" s="184">
        <f>BY_Demands_Drivers!$I$94*$M$4</f>
        <v>0</v>
      </c>
    </row>
    <row r="245" spans="3:10">
      <c r="C245" s="206" t="str">
        <f t="shared" si="8"/>
        <v>\I:</v>
      </c>
      <c r="D245" s="180">
        <f>$L$5</f>
        <v>2012</v>
      </c>
      <c r="E245" s="180" t="s">
        <v>3</v>
      </c>
      <c r="F245" s="180" t="str">
        <f>$F$244</f>
        <v>IIDFL</v>
      </c>
      <c r="G245" s="184">
        <f>BY_Demands_Drivers!$F$94*$M$5</f>
        <v>0</v>
      </c>
      <c r="H245" s="184">
        <f>BY_Demands_Drivers!$G$94*$M$5</f>
        <v>0</v>
      </c>
      <c r="I245" s="184">
        <f>BY_Demands_Drivers!$H$94*$M$5</f>
        <v>0</v>
      </c>
      <c r="J245" s="184">
        <f>BY_Demands_Drivers!$I$94*$M$5</f>
        <v>0</v>
      </c>
    </row>
    <row r="246" spans="3:10">
      <c r="C246" s="206" t="str">
        <f t="shared" si="8"/>
        <v>\I:</v>
      </c>
      <c r="D246" s="180">
        <f>$L$6</f>
        <v>2013</v>
      </c>
      <c r="E246" s="180" t="s">
        <v>3</v>
      </c>
      <c r="F246" s="180" t="str">
        <f t="shared" ref="F246:F283" si="10">$F$244</f>
        <v>IIDFL</v>
      </c>
      <c r="G246" s="184">
        <f>BY_Demands_Drivers!$F$94*$M$6</f>
        <v>0</v>
      </c>
      <c r="H246" s="184">
        <f>BY_Demands_Drivers!$G$94*$M$6</f>
        <v>0</v>
      </c>
      <c r="I246" s="184">
        <f>BY_Demands_Drivers!$H$94*$M$6</f>
        <v>0</v>
      </c>
      <c r="J246" s="184">
        <f>BY_Demands_Drivers!$I$94*$M$6</f>
        <v>0</v>
      </c>
    </row>
    <row r="247" spans="3:10">
      <c r="C247" s="206" t="str">
        <f t="shared" si="8"/>
        <v>\I:</v>
      </c>
      <c r="D247" s="180">
        <f>$L$7</f>
        <v>2014</v>
      </c>
      <c r="E247" s="180" t="s">
        <v>3</v>
      </c>
      <c r="F247" s="180" t="str">
        <f t="shared" si="10"/>
        <v>IIDFL</v>
      </c>
      <c r="G247" s="184">
        <f>BY_Demands_Drivers!$F$94*$M$7</f>
        <v>0</v>
      </c>
      <c r="H247" s="184">
        <f>BY_Demands_Drivers!$G$94*$M$7</f>
        <v>0</v>
      </c>
      <c r="I247" s="184">
        <f>BY_Demands_Drivers!$H$94*$M$7</f>
        <v>0</v>
      </c>
      <c r="J247" s="184">
        <f>BY_Demands_Drivers!$I$94*$M$7</f>
        <v>0</v>
      </c>
    </row>
    <row r="248" spans="3:10">
      <c r="C248" s="206" t="str">
        <f t="shared" si="8"/>
        <v>\I:</v>
      </c>
      <c r="D248" s="180">
        <f>$L$8</f>
        <v>2015</v>
      </c>
      <c r="E248" s="180" t="s">
        <v>3</v>
      </c>
      <c r="F248" s="180" t="str">
        <f t="shared" si="10"/>
        <v>IIDFL</v>
      </c>
      <c r="G248" s="184">
        <f>BY_Demands_Drivers!$F$94*$M$8</f>
        <v>0</v>
      </c>
      <c r="H248" s="184">
        <f>BY_Demands_Drivers!$G$94*$M$8</f>
        <v>0</v>
      </c>
      <c r="I248" s="184">
        <f>BY_Demands_Drivers!$H$94*$M$8</f>
        <v>0</v>
      </c>
      <c r="J248" s="184">
        <f>BY_Demands_Drivers!$I$94*$M$8</f>
        <v>0</v>
      </c>
    </row>
    <row r="249" spans="3:10">
      <c r="C249" s="206" t="str">
        <f t="shared" si="8"/>
        <v>\I:</v>
      </c>
      <c r="D249" s="180">
        <f>$L$9</f>
        <v>2016</v>
      </c>
      <c r="E249" s="180" t="s">
        <v>3</v>
      </c>
      <c r="F249" s="180" t="str">
        <f t="shared" si="10"/>
        <v>IIDFL</v>
      </c>
      <c r="G249" s="184">
        <f>BY_Demands_Drivers!$F$94*$M$9</f>
        <v>0</v>
      </c>
      <c r="H249" s="184">
        <f>BY_Demands_Drivers!$G$94*$M$9</f>
        <v>0</v>
      </c>
      <c r="I249" s="184">
        <f>BY_Demands_Drivers!$H$94*$M$9</f>
        <v>0</v>
      </c>
      <c r="J249" s="184">
        <f>BY_Demands_Drivers!$I$94*$M$9</f>
        <v>0</v>
      </c>
    </row>
    <row r="250" spans="3:10">
      <c r="C250" s="206" t="str">
        <f t="shared" si="8"/>
        <v>\I:</v>
      </c>
      <c r="D250" s="180">
        <f>$L$10</f>
        <v>2017</v>
      </c>
      <c r="E250" s="180" t="s">
        <v>3</v>
      </c>
      <c r="F250" s="180" t="str">
        <f t="shared" si="10"/>
        <v>IIDFL</v>
      </c>
      <c r="G250" s="184">
        <f>BY_Demands_Drivers!$F$94*$M$10</f>
        <v>0</v>
      </c>
      <c r="H250" s="184">
        <f>BY_Demands_Drivers!$G$94*$M$10</f>
        <v>0</v>
      </c>
      <c r="I250" s="184">
        <f>BY_Demands_Drivers!$H$94*$M$10</f>
        <v>0</v>
      </c>
      <c r="J250" s="184">
        <f>BY_Demands_Drivers!$I$94*$M$10</f>
        <v>0</v>
      </c>
    </row>
    <row r="251" spans="3:10">
      <c r="C251" s="206" t="str">
        <f t="shared" si="8"/>
        <v>\I:</v>
      </c>
      <c r="D251" s="180">
        <f>$L$11</f>
        <v>2018</v>
      </c>
      <c r="E251" s="180" t="s">
        <v>3</v>
      </c>
      <c r="F251" s="180" t="str">
        <f t="shared" si="10"/>
        <v>IIDFL</v>
      </c>
      <c r="G251" s="184">
        <f>BY_Demands_Drivers!$F$94*$M$11</f>
        <v>0</v>
      </c>
      <c r="H251" s="184">
        <f>BY_Demands_Drivers!$G$94*$M$11</f>
        <v>0</v>
      </c>
      <c r="I251" s="184">
        <f>BY_Demands_Drivers!$H$94*$M$11</f>
        <v>0</v>
      </c>
      <c r="J251" s="184">
        <f>BY_Demands_Drivers!$I$94*$M$11</f>
        <v>0</v>
      </c>
    </row>
    <row r="252" spans="3:10">
      <c r="C252" s="206" t="str">
        <f t="shared" si="8"/>
        <v>\I:</v>
      </c>
      <c r="D252" s="180">
        <f>$L$12</f>
        <v>2019</v>
      </c>
      <c r="E252" s="180" t="s">
        <v>3</v>
      </c>
      <c r="F252" s="180" t="str">
        <f t="shared" si="10"/>
        <v>IIDFL</v>
      </c>
      <c r="G252" s="43">
        <f>BY_Demands_Drivers!$F$94*$M$12</f>
        <v>0</v>
      </c>
      <c r="H252" s="43">
        <f>BY_Demands_Drivers!$G$94*$M$12</f>
        <v>0</v>
      </c>
      <c r="I252" s="43">
        <f>BY_Demands_Drivers!$H$94*$M$12</f>
        <v>0</v>
      </c>
      <c r="J252" s="43">
        <f>BY_Demands_Drivers!$I$94*$M$12</f>
        <v>0</v>
      </c>
    </row>
    <row r="253" spans="3:10">
      <c r="C253" s="206" t="str">
        <f t="shared" si="8"/>
        <v>\I:</v>
      </c>
      <c r="D253" s="180">
        <f>$L$13</f>
        <v>2020</v>
      </c>
      <c r="E253" s="180" t="s">
        <v>3</v>
      </c>
      <c r="F253" s="180" t="str">
        <f t="shared" si="10"/>
        <v>IIDFL</v>
      </c>
      <c r="G253" s="43">
        <f>BY_Demands_Drivers!$F$94*$M$13</f>
        <v>0</v>
      </c>
      <c r="H253" s="43">
        <f>BY_Demands_Drivers!$G$94*$M$13</f>
        <v>0</v>
      </c>
      <c r="I253" s="43">
        <f>BY_Demands_Drivers!$H$94*$M$13</f>
        <v>0</v>
      </c>
      <c r="J253" s="43">
        <f>BY_Demands_Drivers!$I$94*$M$13</f>
        <v>0</v>
      </c>
    </row>
    <row r="254" spans="3:10">
      <c r="C254" s="206" t="str">
        <f t="shared" si="8"/>
        <v>\I:</v>
      </c>
      <c r="D254" s="180">
        <f>$L$14</f>
        <v>2021</v>
      </c>
      <c r="E254" s="180" t="s">
        <v>3</v>
      </c>
      <c r="F254" s="180" t="str">
        <f t="shared" si="10"/>
        <v>IIDFL</v>
      </c>
      <c r="G254" s="43">
        <f>BY_Demands_Drivers!$F$94*$M$14</f>
        <v>0</v>
      </c>
      <c r="H254" s="43">
        <f>BY_Demands_Drivers!$G$94*$M$14</f>
        <v>0</v>
      </c>
      <c r="I254" s="43">
        <f>BY_Demands_Drivers!$H$94*$M$14</f>
        <v>0</v>
      </c>
      <c r="J254" s="43">
        <f>BY_Demands_Drivers!$I$94*$M$14</f>
        <v>0</v>
      </c>
    </row>
    <row r="255" spans="3:10">
      <c r="C255" s="206" t="str">
        <f t="shared" si="8"/>
        <v>\I:</v>
      </c>
      <c r="D255" s="180">
        <f>$L$15</f>
        <v>2022</v>
      </c>
      <c r="E255" s="180" t="s">
        <v>3</v>
      </c>
      <c r="F255" s="180" t="str">
        <f t="shared" si="10"/>
        <v>IIDFL</v>
      </c>
      <c r="G255" s="43">
        <f>BY_Demands_Drivers!$F$94*$M$15</f>
        <v>0</v>
      </c>
      <c r="H255" s="43">
        <f>BY_Demands_Drivers!$G$94*$M$15</f>
        <v>0</v>
      </c>
      <c r="I255" s="43">
        <f>BY_Demands_Drivers!$H$94*$M$15</f>
        <v>0</v>
      </c>
      <c r="J255" s="43">
        <f>BY_Demands_Drivers!$I$94*$M$15</f>
        <v>0</v>
      </c>
    </row>
    <row r="256" spans="3:10">
      <c r="C256" s="206" t="str">
        <f t="shared" si="8"/>
        <v>\I:</v>
      </c>
      <c r="D256" s="180">
        <f>$L$16</f>
        <v>2023</v>
      </c>
      <c r="E256" s="180" t="s">
        <v>3</v>
      </c>
      <c r="F256" s="180" t="str">
        <f t="shared" si="10"/>
        <v>IIDFL</v>
      </c>
      <c r="G256" s="43">
        <f>BY_Demands_Drivers!$F$94*$M$16</f>
        <v>0</v>
      </c>
      <c r="H256" s="43">
        <f>BY_Demands_Drivers!$G$94*$M$16</f>
        <v>0</v>
      </c>
      <c r="I256" s="43">
        <f>BY_Demands_Drivers!$H$94*$M$16</f>
        <v>0</v>
      </c>
      <c r="J256" s="43">
        <f>BY_Demands_Drivers!$I$94*$M$16</f>
        <v>0</v>
      </c>
    </row>
    <row r="257" spans="3:10">
      <c r="C257" s="206" t="str">
        <f t="shared" si="8"/>
        <v>\I:</v>
      </c>
      <c r="D257" s="180">
        <f>$L$17</f>
        <v>2024</v>
      </c>
      <c r="E257" s="180" t="s">
        <v>3</v>
      </c>
      <c r="F257" s="180" t="str">
        <f t="shared" si="10"/>
        <v>IIDFL</v>
      </c>
      <c r="G257" s="184">
        <f>BY_Demands_Drivers!$F$94*$M$17</f>
        <v>0</v>
      </c>
      <c r="H257" s="184">
        <f>BY_Demands_Drivers!$G$94*$M$17</f>
        <v>0</v>
      </c>
      <c r="I257" s="184">
        <f>BY_Demands_Drivers!$H$94*$M$17</f>
        <v>0</v>
      </c>
      <c r="J257" s="184">
        <f>BY_Demands_Drivers!$I$94*$M$17</f>
        <v>0</v>
      </c>
    </row>
    <row r="258" spans="3:10">
      <c r="C258" s="206" t="str">
        <f t="shared" si="8"/>
        <v>\I:</v>
      </c>
      <c r="D258" s="180">
        <f>$L$18</f>
        <v>2025</v>
      </c>
      <c r="E258" s="180" t="s">
        <v>3</v>
      </c>
      <c r="F258" s="180" t="str">
        <f t="shared" si="10"/>
        <v>IIDFL</v>
      </c>
      <c r="G258" s="184">
        <f>BY_Demands_Drivers!$F$94*$M$18</f>
        <v>0</v>
      </c>
      <c r="H258" s="184">
        <f>BY_Demands_Drivers!$G$94*$M$18</f>
        <v>0</v>
      </c>
      <c r="I258" s="184">
        <f>BY_Demands_Drivers!$H$94*$M$18</f>
        <v>0</v>
      </c>
      <c r="J258" s="184">
        <f>BY_Demands_Drivers!$I$94*$M$18</f>
        <v>0</v>
      </c>
    </row>
    <row r="259" spans="3:10">
      <c r="C259" s="206" t="str">
        <f t="shared" si="8"/>
        <v>\I:</v>
      </c>
      <c r="D259" s="180">
        <f>$L$19</f>
        <v>2026</v>
      </c>
      <c r="E259" s="180" t="s">
        <v>3</v>
      </c>
      <c r="F259" s="180" t="str">
        <f t="shared" si="10"/>
        <v>IIDFL</v>
      </c>
      <c r="G259" s="184">
        <f>BY_Demands_Drivers!$F$94*$M$19</f>
        <v>0</v>
      </c>
      <c r="H259" s="184">
        <f>BY_Demands_Drivers!$G$94*$M$19</f>
        <v>0</v>
      </c>
      <c r="I259" s="184">
        <f>BY_Demands_Drivers!$H$94*$M$19</f>
        <v>0</v>
      </c>
      <c r="J259" s="184">
        <f>BY_Demands_Drivers!$I$94*$M$19</f>
        <v>0</v>
      </c>
    </row>
    <row r="260" spans="3:10">
      <c r="C260" s="206" t="str">
        <f t="shared" si="8"/>
        <v>\I:</v>
      </c>
      <c r="D260" s="180">
        <f>$L$20</f>
        <v>2027</v>
      </c>
      <c r="E260" s="180" t="s">
        <v>3</v>
      </c>
      <c r="F260" s="180" t="str">
        <f t="shared" si="10"/>
        <v>IIDFL</v>
      </c>
      <c r="G260" s="184">
        <f>BY_Demands_Drivers!$F$94*$M$20</f>
        <v>0</v>
      </c>
      <c r="H260" s="184">
        <f>BY_Demands_Drivers!$G$94*$M$20</f>
        <v>0</v>
      </c>
      <c r="I260" s="184">
        <f>BY_Demands_Drivers!$H$94*$M$20</f>
        <v>0</v>
      </c>
      <c r="J260" s="184">
        <f>BY_Demands_Drivers!$I$94*$M$20</f>
        <v>0</v>
      </c>
    </row>
    <row r="261" spans="3:10">
      <c r="C261" s="206" t="str">
        <f t="shared" ref="C261:C283" si="11">IF(SUM(G261:J261)&gt;0,"Demand","\I:")</f>
        <v>\I:</v>
      </c>
      <c r="D261" s="180">
        <f>$L$21</f>
        <v>2028</v>
      </c>
      <c r="E261" s="180" t="s">
        <v>3</v>
      </c>
      <c r="F261" s="180" t="str">
        <f t="shared" si="10"/>
        <v>IIDFL</v>
      </c>
      <c r="G261" s="184">
        <f>BY_Demands_Drivers!$F$94*$M$21</f>
        <v>0</v>
      </c>
      <c r="H261" s="184">
        <f>BY_Demands_Drivers!$G$94*$M$21</f>
        <v>0</v>
      </c>
      <c r="I261" s="184">
        <f>BY_Demands_Drivers!$H$94*$M$21</f>
        <v>0</v>
      </c>
      <c r="J261" s="184">
        <f>BY_Demands_Drivers!$I$94*$M$21</f>
        <v>0</v>
      </c>
    </row>
    <row r="262" spans="3:10">
      <c r="C262" s="206" t="str">
        <f t="shared" si="11"/>
        <v>\I:</v>
      </c>
      <c r="D262" s="180">
        <f>$L$22</f>
        <v>2029</v>
      </c>
      <c r="E262" s="180" t="s">
        <v>3</v>
      </c>
      <c r="F262" s="180" t="str">
        <f t="shared" si="10"/>
        <v>IIDFL</v>
      </c>
      <c r="G262" s="184">
        <f>BY_Demands_Drivers!$F$94*$M$22</f>
        <v>0</v>
      </c>
      <c r="H262" s="184">
        <f>BY_Demands_Drivers!$G$94*$M$22</f>
        <v>0</v>
      </c>
      <c r="I262" s="184">
        <f>BY_Demands_Drivers!$H$94*$M$22</f>
        <v>0</v>
      </c>
      <c r="J262" s="184">
        <f>BY_Demands_Drivers!$I$94*$M$22</f>
        <v>0</v>
      </c>
    </row>
    <row r="263" spans="3:10">
      <c r="C263" s="206" t="str">
        <f t="shared" si="11"/>
        <v>\I:</v>
      </c>
      <c r="D263" s="180">
        <f>$L$23</f>
        <v>2030</v>
      </c>
      <c r="E263" s="180" t="s">
        <v>3</v>
      </c>
      <c r="F263" s="180" t="str">
        <f t="shared" si="10"/>
        <v>IIDFL</v>
      </c>
      <c r="G263" s="184">
        <f>BY_Demands_Drivers!$F$94*$M$23</f>
        <v>0</v>
      </c>
      <c r="H263" s="184">
        <f>BY_Demands_Drivers!$G$94*$M$23</f>
        <v>0</v>
      </c>
      <c r="I263" s="184">
        <f>BY_Demands_Drivers!$H$94*$M$23</f>
        <v>0</v>
      </c>
      <c r="J263" s="184">
        <f>BY_Demands_Drivers!$I$94*$M$23</f>
        <v>0</v>
      </c>
    </row>
    <row r="264" spans="3:10">
      <c r="C264" s="206" t="str">
        <f t="shared" si="11"/>
        <v>\I:</v>
      </c>
      <c r="D264" s="180">
        <f>$L$24</f>
        <v>2031</v>
      </c>
      <c r="E264" s="180" t="s">
        <v>3</v>
      </c>
      <c r="F264" s="180" t="str">
        <f t="shared" si="10"/>
        <v>IIDFL</v>
      </c>
      <c r="G264" s="184">
        <f>BY_Demands_Drivers!$F$94*$M$24</f>
        <v>0</v>
      </c>
      <c r="H264" s="184">
        <f>BY_Demands_Drivers!$G$94*$M$24</f>
        <v>0</v>
      </c>
      <c r="I264" s="184">
        <f>BY_Demands_Drivers!$H$94*$M$24</f>
        <v>0</v>
      </c>
      <c r="J264" s="184">
        <f>BY_Demands_Drivers!$I$94*$M$24</f>
        <v>0</v>
      </c>
    </row>
    <row r="265" spans="3:10">
      <c r="C265" s="206" t="str">
        <f t="shared" si="11"/>
        <v>\I:</v>
      </c>
      <c r="D265" s="180">
        <f>$L$25</f>
        <v>2032</v>
      </c>
      <c r="E265" s="180" t="s">
        <v>3</v>
      </c>
      <c r="F265" s="180" t="str">
        <f t="shared" si="10"/>
        <v>IIDFL</v>
      </c>
      <c r="G265" s="184">
        <f>BY_Demands_Drivers!$F$94*$M$25</f>
        <v>0</v>
      </c>
      <c r="H265" s="184">
        <f>BY_Demands_Drivers!$G$94*$M$25</f>
        <v>0</v>
      </c>
      <c r="I265" s="184">
        <f>BY_Demands_Drivers!$H$94*$M$25</f>
        <v>0</v>
      </c>
      <c r="J265" s="184">
        <f>BY_Demands_Drivers!$I$94*$M$25</f>
        <v>0</v>
      </c>
    </row>
    <row r="266" spans="3:10">
      <c r="C266" s="206" t="str">
        <f t="shared" si="11"/>
        <v>\I:</v>
      </c>
      <c r="D266" s="180">
        <f>$L$26</f>
        <v>2033</v>
      </c>
      <c r="E266" s="180" t="s">
        <v>3</v>
      </c>
      <c r="F266" s="180" t="str">
        <f t="shared" si="10"/>
        <v>IIDFL</v>
      </c>
      <c r="G266" s="184">
        <f>BY_Demands_Drivers!$F$94*$M$26</f>
        <v>0</v>
      </c>
      <c r="H266" s="184">
        <f>BY_Demands_Drivers!$G$94*$M$26</f>
        <v>0</v>
      </c>
      <c r="I266" s="184">
        <f>BY_Demands_Drivers!$H$94*$M$26</f>
        <v>0</v>
      </c>
      <c r="J266" s="184">
        <f>BY_Demands_Drivers!$I$94*$M$26</f>
        <v>0</v>
      </c>
    </row>
    <row r="267" spans="3:10">
      <c r="C267" s="206" t="str">
        <f t="shared" si="11"/>
        <v>\I:</v>
      </c>
      <c r="D267" s="180">
        <f>$L$27</f>
        <v>2034</v>
      </c>
      <c r="E267" s="180" t="s">
        <v>3</v>
      </c>
      <c r="F267" s="180" t="str">
        <f t="shared" si="10"/>
        <v>IIDFL</v>
      </c>
      <c r="G267" s="184">
        <f>BY_Demands_Drivers!$F$94*$M$27</f>
        <v>0</v>
      </c>
      <c r="H267" s="184">
        <f>BY_Demands_Drivers!$G$94*$M$27</f>
        <v>0</v>
      </c>
      <c r="I267" s="184">
        <f>BY_Demands_Drivers!$H$94*$M$27</f>
        <v>0</v>
      </c>
      <c r="J267" s="184">
        <f>BY_Demands_Drivers!$I$94*$M$27</f>
        <v>0</v>
      </c>
    </row>
    <row r="268" spans="3:10">
      <c r="C268" s="206" t="str">
        <f t="shared" si="11"/>
        <v>\I:</v>
      </c>
      <c r="D268" s="180">
        <f>$L$28</f>
        <v>2035</v>
      </c>
      <c r="E268" s="180" t="s">
        <v>3</v>
      </c>
      <c r="F268" s="180" t="str">
        <f t="shared" si="10"/>
        <v>IIDFL</v>
      </c>
      <c r="G268" s="184">
        <f>BY_Demands_Drivers!$F$94*$M$28</f>
        <v>0</v>
      </c>
      <c r="H268" s="184">
        <f>BY_Demands_Drivers!$G$94*$M$28</f>
        <v>0</v>
      </c>
      <c r="I268" s="184">
        <f>BY_Demands_Drivers!$H$94*$M$28</f>
        <v>0</v>
      </c>
      <c r="J268" s="184">
        <f>BY_Demands_Drivers!$I$94*$M$28</f>
        <v>0</v>
      </c>
    </row>
    <row r="269" spans="3:10">
      <c r="C269" s="206" t="str">
        <f t="shared" si="11"/>
        <v>\I:</v>
      </c>
      <c r="D269" s="180">
        <f>$L$29</f>
        <v>2036</v>
      </c>
      <c r="E269" s="180" t="s">
        <v>3</v>
      </c>
      <c r="F269" s="180" t="str">
        <f t="shared" si="10"/>
        <v>IIDFL</v>
      </c>
      <c r="G269" s="184">
        <f>BY_Demands_Drivers!$F$94*$M$29</f>
        <v>0</v>
      </c>
      <c r="H269" s="184">
        <f>BY_Demands_Drivers!$G$94*$M$29</f>
        <v>0</v>
      </c>
      <c r="I269" s="184">
        <f>BY_Demands_Drivers!$H$94*$M$29</f>
        <v>0</v>
      </c>
      <c r="J269" s="184">
        <f>BY_Demands_Drivers!$I$94*$M$29</f>
        <v>0</v>
      </c>
    </row>
    <row r="270" spans="3:10">
      <c r="C270" s="206" t="str">
        <f t="shared" si="11"/>
        <v>\I:</v>
      </c>
      <c r="D270" s="180">
        <f>$L$30</f>
        <v>2037</v>
      </c>
      <c r="E270" s="180" t="s">
        <v>3</v>
      </c>
      <c r="F270" s="180" t="str">
        <f t="shared" si="10"/>
        <v>IIDFL</v>
      </c>
      <c r="G270" s="184">
        <f>BY_Demands_Drivers!$F$94*$M$30</f>
        <v>0</v>
      </c>
      <c r="H270" s="184">
        <f>BY_Demands_Drivers!$G$94*$M$30</f>
        <v>0</v>
      </c>
      <c r="I270" s="184">
        <f>BY_Demands_Drivers!$H$94*$M$30</f>
        <v>0</v>
      </c>
      <c r="J270" s="184">
        <f>BY_Demands_Drivers!$I$94*$M$30</f>
        <v>0</v>
      </c>
    </row>
    <row r="271" spans="3:10">
      <c r="C271" s="206" t="str">
        <f t="shared" si="11"/>
        <v>\I:</v>
      </c>
      <c r="D271" s="180">
        <f>$L$31</f>
        <v>2038</v>
      </c>
      <c r="E271" s="180" t="s">
        <v>3</v>
      </c>
      <c r="F271" s="180" t="str">
        <f t="shared" si="10"/>
        <v>IIDFL</v>
      </c>
      <c r="G271" s="184">
        <f>BY_Demands_Drivers!$F$94*$M$31</f>
        <v>0</v>
      </c>
      <c r="H271" s="184">
        <f>BY_Demands_Drivers!$G$94*$M$31</f>
        <v>0</v>
      </c>
      <c r="I271" s="184">
        <f>BY_Demands_Drivers!$H$94*$M$31</f>
        <v>0</v>
      </c>
      <c r="J271" s="184">
        <f>BY_Demands_Drivers!$I$94*$M$31</f>
        <v>0</v>
      </c>
    </row>
    <row r="272" spans="3:10">
      <c r="C272" s="206" t="str">
        <f t="shared" si="11"/>
        <v>\I:</v>
      </c>
      <c r="D272" s="180">
        <f>$L$32</f>
        <v>2039</v>
      </c>
      <c r="E272" s="180" t="s">
        <v>3</v>
      </c>
      <c r="F272" s="180" t="str">
        <f t="shared" si="10"/>
        <v>IIDFL</v>
      </c>
      <c r="G272" s="184">
        <f>BY_Demands_Drivers!$F$94*$M$32</f>
        <v>0</v>
      </c>
      <c r="H272" s="184">
        <f>BY_Demands_Drivers!$G$94*$M$32</f>
        <v>0</v>
      </c>
      <c r="I272" s="184">
        <f>BY_Demands_Drivers!$H$94*$M$32</f>
        <v>0</v>
      </c>
      <c r="J272" s="184">
        <f>BY_Demands_Drivers!$I$94*$M$32</f>
        <v>0</v>
      </c>
    </row>
    <row r="273" spans="3:10">
      <c r="C273" s="206" t="str">
        <f t="shared" si="11"/>
        <v>\I:</v>
      </c>
      <c r="D273" s="180">
        <f>$L$33</f>
        <v>2040</v>
      </c>
      <c r="E273" s="180" t="s">
        <v>3</v>
      </c>
      <c r="F273" s="180" t="str">
        <f t="shared" si="10"/>
        <v>IIDFL</v>
      </c>
      <c r="G273" s="184">
        <f>BY_Demands_Drivers!$F$94*$M$33</f>
        <v>0</v>
      </c>
      <c r="H273" s="184">
        <f>BY_Demands_Drivers!$G$94*$M$33</f>
        <v>0</v>
      </c>
      <c r="I273" s="184">
        <f>BY_Demands_Drivers!$H$94*$M$33</f>
        <v>0</v>
      </c>
      <c r="J273" s="184">
        <f>BY_Demands_Drivers!$I$94*$M$33</f>
        <v>0</v>
      </c>
    </row>
    <row r="274" spans="3:10">
      <c r="C274" s="206" t="str">
        <f t="shared" si="11"/>
        <v>\I:</v>
      </c>
      <c r="D274" s="180">
        <f>$L$34</f>
        <v>2041</v>
      </c>
      <c r="E274" s="180" t="s">
        <v>3</v>
      </c>
      <c r="F274" s="180" t="str">
        <f t="shared" si="10"/>
        <v>IIDFL</v>
      </c>
      <c r="G274" s="184">
        <f>BY_Demands_Drivers!$F$94*$M$34</f>
        <v>0</v>
      </c>
      <c r="H274" s="184">
        <f>BY_Demands_Drivers!$G$94*$M$34</f>
        <v>0</v>
      </c>
      <c r="I274" s="184">
        <f>BY_Demands_Drivers!$H$94*$M$34</f>
        <v>0</v>
      </c>
      <c r="J274" s="184">
        <f>BY_Demands_Drivers!$I$94*$M$34</f>
        <v>0</v>
      </c>
    </row>
    <row r="275" spans="3:10">
      <c r="C275" s="206" t="str">
        <f t="shared" si="11"/>
        <v>\I:</v>
      </c>
      <c r="D275" s="180">
        <f>$L$35</f>
        <v>2042</v>
      </c>
      <c r="E275" s="180" t="s">
        <v>3</v>
      </c>
      <c r="F275" s="180" t="str">
        <f t="shared" si="10"/>
        <v>IIDFL</v>
      </c>
      <c r="G275" s="184">
        <f>BY_Demands_Drivers!$F$94*$M$35</f>
        <v>0</v>
      </c>
      <c r="H275" s="184">
        <f>BY_Demands_Drivers!$G$94*$M$35</f>
        <v>0</v>
      </c>
      <c r="I275" s="184">
        <f>BY_Demands_Drivers!$H$94*$M$35</f>
        <v>0</v>
      </c>
      <c r="J275" s="184">
        <f>BY_Demands_Drivers!$I$94*$M$35</f>
        <v>0</v>
      </c>
    </row>
    <row r="276" spans="3:10">
      <c r="C276" s="206" t="str">
        <f t="shared" si="11"/>
        <v>\I:</v>
      </c>
      <c r="D276" s="180">
        <f>$L$36</f>
        <v>2043</v>
      </c>
      <c r="E276" s="180" t="s">
        <v>3</v>
      </c>
      <c r="F276" s="180" t="str">
        <f t="shared" si="10"/>
        <v>IIDFL</v>
      </c>
      <c r="G276" s="184">
        <f>BY_Demands_Drivers!$F$94*$M$36</f>
        <v>0</v>
      </c>
      <c r="H276" s="184">
        <f>BY_Demands_Drivers!$G$94*$M$36</f>
        <v>0</v>
      </c>
      <c r="I276" s="184">
        <f>BY_Demands_Drivers!$H$94*$M$36</f>
        <v>0</v>
      </c>
      <c r="J276" s="184">
        <f>BY_Demands_Drivers!$I$94*$M$36</f>
        <v>0</v>
      </c>
    </row>
    <row r="277" spans="3:10">
      <c r="C277" s="206" t="str">
        <f t="shared" si="11"/>
        <v>\I:</v>
      </c>
      <c r="D277" s="180">
        <f>$L$37</f>
        <v>2044</v>
      </c>
      <c r="E277" s="180" t="s">
        <v>3</v>
      </c>
      <c r="F277" s="180" t="str">
        <f t="shared" si="10"/>
        <v>IIDFL</v>
      </c>
      <c r="G277" s="184">
        <f>BY_Demands_Drivers!$F$94*$M$37</f>
        <v>0</v>
      </c>
      <c r="H277" s="184">
        <f>BY_Demands_Drivers!$G$94*$M$37</f>
        <v>0</v>
      </c>
      <c r="I277" s="184">
        <f>BY_Demands_Drivers!$H$94*$M$37</f>
        <v>0</v>
      </c>
      <c r="J277" s="184">
        <f>BY_Demands_Drivers!$I$94*$M$37</f>
        <v>0</v>
      </c>
    </row>
    <row r="278" spans="3:10">
      <c r="C278" s="206" t="str">
        <f t="shared" si="11"/>
        <v>\I:</v>
      </c>
      <c r="D278" s="180">
        <f>$L$38</f>
        <v>2045</v>
      </c>
      <c r="E278" s="180" t="s">
        <v>3</v>
      </c>
      <c r="F278" s="180" t="str">
        <f t="shared" si="10"/>
        <v>IIDFL</v>
      </c>
      <c r="G278" s="184">
        <f>BY_Demands_Drivers!$F$94*$M$38</f>
        <v>0</v>
      </c>
      <c r="H278" s="184">
        <f>BY_Demands_Drivers!$G$94*$M$38</f>
        <v>0</v>
      </c>
      <c r="I278" s="184">
        <f>BY_Demands_Drivers!$H$94*$M$38</f>
        <v>0</v>
      </c>
      <c r="J278" s="184">
        <f>BY_Demands_Drivers!$I$94*$M$38</f>
        <v>0</v>
      </c>
    </row>
    <row r="279" spans="3:10">
      <c r="C279" s="206" t="str">
        <f t="shared" si="11"/>
        <v>\I:</v>
      </c>
      <c r="D279" s="180">
        <f>$L$39</f>
        <v>2046</v>
      </c>
      <c r="E279" s="180" t="s">
        <v>3</v>
      </c>
      <c r="F279" s="180" t="str">
        <f t="shared" si="10"/>
        <v>IIDFL</v>
      </c>
      <c r="G279" s="184">
        <f>BY_Demands_Drivers!$F$94*$M$39</f>
        <v>0</v>
      </c>
      <c r="H279" s="184">
        <f>BY_Demands_Drivers!$G$94*$M$39</f>
        <v>0</v>
      </c>
      <c r="I279" s="184">
        <f>BY_Demands_Drivers!$H$94*$M$39</f>
        <v>0</v>
      </c>
      <c r="J279" s="184">
        <f>BY_Demands_Drivers!$I$94*$M$39</f>
        <v>0</v>
      </c>
    </row>
    <row r="280" spans="3:10">
      <c r="C280" s="206" t="str">
        <f t="shared" si="11"/>
        <v>\I:</v>
      </c>
      <c r="D280" s="180">
        <f>$L$40</f>
        <v>2047</v>
      </c>
      <c r="E280" s="180" t="s">
        <v>3</v>
      </c>
      <c r="F280" s="180" t="str">
        <f t="shared" si="10"/>
        <v>IIDFL</v>
      </c>
      <c r="G280" s="184">
        <f>BY_Demands_Drivers!$F$94*$M$40</f>
        <v>0</v>
      </c>
      <c r="H280" s="184">
        <f>BY_Demands_Drivers!$G$94*$M$40</f>
        <v>0</v>
      </c>
      <c r="I280" s="184">
        <f>BY_Demands_Drivers!$H$94*$M$40</f>
        <v>0</v>
      </c>
      <c r="J280" s="184">
        <f>BY_Demands_Drivers!$I$94*$M$40</f>
        <v>0</v>
      </c>
    </row>
    <row r="281" spans="3:10">
      <c r="C281" s="206" t="str">
        <f t="shared" si="11"/>
        <v>\I:</v>
      </c>
      <c r="D281" s="180">
        <f>$L$41</f>
        <v>2048</v>
      </c>
      <c r="E281" s="180" t="s">
        <v>3</v>
      </c>
      <c r="F281" s="180" t="str">
        <f t="shared" si="10"/>
        <v>IIDFL</v>
      </c>
      <c r="G281" s="184">
        <f>BY_Demands_Drivers!$F$94*$M$41</f>
        <v>0</v>
      </c>
      <c r="H281" s="184">
        <f>BY_Demands_Drivers!$G$94*$M$41</f>
        <v>0</v>
      </c>
      <c r="I281" s="184">
        <f>BY_Demands_Drivers!$H$94*$M$41</f>
        <v>0</v>
      </c>
      <c r="J281" s="184">
        <f>BY_Demands_Drivers!$I$94*$M$41</f>
        <v>0</v>
      </c>
    </row>
    <row r="282" spans="3:10">
      <c r="C282" s="206" t="str">
        <f t="shared" si="11"/>
        <v>\I:</v>
      </c>
      <c r="D282" s="180">
        <f>$L$42</f>
        <v>2049</v>
      </c>
      <c r="E282" s="180" t="s">
        <v>3</v>
      </c>
      <c r="F282" s="180" t="str">
        <f t="shared" si="10"/>
        <v>IIDFL</v>
      </c>
      <c r="G282" s="184">
        <f>BY_Demands_Drivers!$F$94*$M$42</f>
        <v>0</v>
      </c>
      <c r="H282" s="184">
        <f>BY_Demands_Drivers!$G$94*$M$42</f>
        <v>0</v>
      </c>
      <c r="I282" s="184">
        <f>BY_Demands_Drivers!$H$94*$M$42</f>
        <v>0</v>
      </c>
      <c r="J282" s="184">
        <f>BY_Demands_Drivers!$I$94*$M$42</f>
        <v>0</v>
      </c>
    </row>
    <row r="283" spans="3:10">
      <c r="C283" s="206" t="str">
        <f t="shared" si="11"/>
        <v>\I:</v>
      </c>
      <c r="D283" s="23">
        <f>$L$43</f>
        <v>2050</v>
      </c>
      <c r="E283" s="23" t="s">
        <v>3</v>
      </c>
      <c r="F283" s="23" t="str">
        <f t="shared" si="10"/>
        <v>IIDFL</v>
      </c>
      <c r="G283" s="44">
        <f>BY_Demands_Drivers!$F$94*$M$43</f>
        <v>0</v>
      </c>
      <c r="H283" s="44">
        <f>BY_Demands_Drivers!$G$94*$M$43</f>
        <v>0</v>
      </c>
      <c r="I283" s="44">
        <f>BY_Demands_Drivers!$H$94*$M$43</f>
        <v>0</v>
      </c>
      <c r="J283" s="44">
        <f>BY_Demands_Drivers!$I$94*$M$43</f>
        <v>0</v>
      </c>
    </row>
    <row r="284" spans="3:10">
      <c r="C284" s="206"/>
      <c r="G284" s="184"/>
      <c r="H284" s="184"/>
      <c r="I284" s="184"/>
      <c r="J284" s="184"/>
    </row>
    <row r="285" spans="3:10">
      <c r="C285" s="206"/>
      <c r="G285" s="184"/>
      <c r="H285" s="184"/>
      <c r="I285" s="184"/>
      <c r="J285" s="184"/>
    </row>
    <row r="286" spans="3:10">
      <c r="C286" s="206"/>
      <c r="G286" s="184"/>
      <c r="H286" s="184"/>
      <c r="I286" s="184"/>
      <c r="J286" s="184"/>
    </row>
    <row r="287" spans="3:10">
      <c r="C287" s="206"/>
      <c r="G287" s="184"/>
      <c r="H287" s="184"/>
      <c r="I287" s="184"/>
      <c r="J287" s="184"/>
    </row>
    <row r="288" spans="3:10">
      <c r="C288" s="206"/>
      <c r="G288" s="184"/>
      <c r="H288" s="184"/>
      <c r="I288" s="184"/>
      <c r="J288" s="184"/>
    </row>
    <row r="289" spans="3:10">
      <c r="C289" s="206"/>
      <c r="G289" s="184"/>
      <c r="H289" s="184"/>
      <c r="I289" s="184"/>
      <c r="J289" s="184"/>
    </row>
    <row r="290" spans="3:10">
      <c r="C290" s="206"/>
      <c r="G290" s="184"/>
      <c r="H290" s="184"/>
      <c r="I290" s="184"/>
      <c r="J290" s="184"/>
    </row>
    <row r="291" spans="3:10">
      <c r="C291" s="206"/>
      <c r="G291" s="184"/>
      <c r="H291" s="184"/>
      <c r="I291" s="184"/>
      <c r="J291" s="184"/>
    </row>
    <row r="292" spans="3:10">
      <c r="C292" s="206"/>
      <c r="G292" s="43"/>
      <c r="H292" s="43"/>
      <c r="I292" s="43"/>
      <c r="J292" s="43"/>
    </row>
    <row r="293" spans="3:10">
      <c r="C293" s="206"/>
      <c r="G293" s="43"/>
      <c r="H293" s="43"/>
      <c r="I293" s="43"/>
      <c r="J293" s="43"/>
    </row>
    <row r="294" spans="3:10">
      <c r="C294" s="206"/>
      <c r="G294" s="43"/>
      <c r="H294" s="43"/>
      <c r="I294" s="43"/>
      <c r="J294" s="43"/>
    </row>
    <row r="295" spans="3:10">
      <c r="C295" s="206"/>
      <c r="G295" s="43"/>
      <c r="H295" s="43"/>
      <c r="I295" s="43"/>
      <c r="J295" s="43"/>
    </row>
    <row r="296" spans="3:10">
      <c r="C296" s="206"/>
      <c r="G296" s="43"/>
      <c r="H296" s="43"/>
      <c r="I296" s="43"/>
      <c r="J296" s="43"/>
    </row>
    <row r="297" spans="3:10">
      <c r="C297" s="206"/>
      <c r="G297" s="184"/>
      <c r="H297" s="184"/>
      <c r="I297" s="184"/>
      <c r="J297" s="184"/>
    </row>
    <row r="298" spans="3:10">
      <c r="C298" s="206"/>
      <c r="G298" s="184"/>
      <c r="H298" s="184"/>
      <c r="I298" s="184"/>
      <c r="J298" s="184"/>
    </row>
    <row r="299" spans="3:10">
      <c r="C299" s="206"/>
      <c r="G299" s="184"/>
      <c r="H299" s="184"/>
      <c r="I299" s="184"/>
      <c r="J299" s="184"/>
    </row>
    <row r="300" spans="3:10">
      <c r="C300" s="206"/>
      <c r="G300" s="184"/>
      <c r="H300" s="184"/>
      <c r="I300" s="184"/>
      <c r="J300" s="184"/>
    </row>
    <row r="301" spans="3:10">
      <c r="C301" s="206"/>
      <c r="G301" s="184"/>
      <c r="H301" s="184"/>
      <c r="I301" s="184"/>
      <c r="J301" s="184"/>
    </row>
    <row r="302" spans="3:10">
      <c r="C302" s="206"/>
      <c r="G302" s="184"/>
      <c r="H302" s="184"/>
      <c r="I302" s="184"/>
      <c r="J302" s="184"/>
    </row>
    <row r="303" spans="3:10">
      <c r="C303" s="206"/>
      <c r="G303" s="184"/>
      <c r="H303" s="184"/>
      <c r="I303" s="184"/>
      <c r="J303" s="184"/>
    </row>
    <row r="304" spans="3:10">
      <c r="C304" s="206"/>
      <c r="G304" s="184"/>
      <c r="H304" s="184"/>
      <c r="I304" s="184"/>
      <c r="J304" s="184"/>
    </row>
    <row r="305" spans="3:10">
      <c r="C305" s="206"/>
      <c r="G305" s="184"/>
      <c r="H305" s="184"/>
      <c r="I305" s="184"/>
      <c r="J305" s="184"/>
    </row>
    <row r="306" spans="3:10">
      <c r="C306" s="206"/>
      <c r="G306" s="184"/>
      <c r="H306" s="184"/>
      <c r="I306" s="184"/>
      <c r="J306" s="184"/>
    </row>
    <row r="307" spans="3:10">
      <c r="C307" s="206"/>
      <c r="G307" s="184"/>
      <c r="H307" s="184"/>
      <c r="I307" s="184"/>
      <c r="J307" s="184"/>
    </row>
    <row r="308" spans="3:10">
      <c r="C308" s="206"/>
      <c r="G308" s="184"/>
      <c r="H308" s="184"/>
      <c r="I308" s="184"/>
      <c r="J308" s="184"/>
    </row>
    <row r="309" spans="3:10">
      <c r="C309" s="206"/>
      <c r="G309" s="184"/>
      <c r="H309" s="184"/>
      <c r="I309" s="184"/>
      <c r="J309" s="184"/>
    </row>
    <row r="310" spans="3:10">
      <c r="C310" s="206"/>
      <c r="G310" s="184"/>
      <c r="H310" s="184"/>
      <c r="I310" s="184"/>
      <c r="J310" s="184"/>
    </row>
    <row r="311" spans="3:10">
      <c r="C311" s="206"/>
      <c r="G311" s="184"/>
      <c r="H311" s="184"/>
      <c r="I311" s="184"/>
      <c r="J311" s="184"/>
    </row>
    <row r="312" spans="3:10">
      <c r="C312" s="206"/>
      <c r="G312" s="184"/>
      <c r="H312" s="184"/>
      <c r="I312" s="184"/>
      <c r="J312" s="184"/>
    </row>
    <row r="313" spans="3:10">
      <c r="C313" s="206"/>
      <c r="G313" s="184"/>
      <c r="H313" s="184"/>
      <c r="I313" s="184"/>
      <c r="J313" s="184"/>
    </row>
    <row r="314" spans="3:10">
      <c r="C314" s="206"/>
      <c r="G314" s="184"/>
      <c r="H314" s="184"/>
      <c r="I314" s="184"/>
      <c r="J314" s="184"/>
    </row>
    <row r="315" spans="3:10">
      <c r="C315" s="206"/>
      <c r="G315" s="184"/>
      <c r="H315" s="184"/>
      <c r="I315" s="184"/>
      <c r="J315" s="184"/>
    </row>
    <row r="316" spans="3:10">
      <c r="C316" s="206"/>
      <c r="G316" s="184"/>
      <c r="H316" s="184"/>
      <c r="I316" s="184"/>
      <c r="J316" s="184"/>
    </row>
    <row r="317" spans="3:10">
      <c r="C317" s="206"/>
      <c r="G317" s="184"/>
      <c r="H317" s="184"/>
      <c r="I317" s="184"/>
      <c r="J317" s="184"/>
    </row>
    <row r="318" spans="3:10">
      <c r="C318" s="206"/>
      <c r="G318" s="184"/>
      <c r="H318" s="184"/>
      <c r="I318" s="184"/>
      <c r="J318" s="184"/>
    </row>
    <row r="319" spans="3:10">
      <c r="C319" s="206"/>
      <c r="G319" s="184"/>
      <c r="H319" s="184"/>
      <c r="I319" s="184"/>
      <c r="J319" s="184"/>
    </row>
    <row r="320" spans="3:10">
      <c r="C320" s="206"/>
      <c r="G320" s="184"/>
      <c r="H320" s="184"/>
      <c r="I320" s="184"/>
      <c r="J320" s="184"/>
    </row>
    <row r="321" spans="3:10">
      <c r="C321" s="206"/>
      <c r="G321" s="184"/>
      <c r="H321" s="184"/>
      <c r="I321" s="184"/>
      <c r="J321" s="184"/>
    </row>
    <row r="322" spans="3:10">
      <c r="C322" s="206"/>
      <c r="G322" s="184"/>
      <c r="H322" s="184"/>
      <c r="I322" s="184"/>
      <c r="J322" s="184"/>
    </row>
    <row r="323" spans="3:10">
      <c r="C323" s="206"/>
      <c r="D323" s="24"/>
      <c r="E323" s="24"/>
      <c r="G323" s="43"/>
      <c r="H323" s="43"/>
      <c r="I323" s="43"/>
      <c r="J323" s="43"/>
    </row>
    <row r="324" spans="3:10">
      <c r="C324" s="24"/>
      <c r="D324" s="24"/>
      <c r="E324" s="24"/>
      <c r="F324" s="24"/>
      <c r="G324" s="24"/>
      <c r="H324" s="24"/>
      <c r="I324" s="24"/>
      <c r="J324" s="24"/>
    </row>
    <row r="325" spans="3:10">
      <c r="C325" s="24"/>
      <c r="D325" s="24"/>
      <c r="E325" s="24"/>
      <c r="F325" s="24"/>
      <c r="G325" s="24"/>
      <c r="H325" s="24"/>
      <c r="I325" s="24"/>
      <c r="J325" s="24"/>
    </row>
    <row r="326" spans="3:10">
      <c r="C326" s="24"/>
      <c r="D326" s="24"/>
      <c r="E326" s="24"/>
      <c r="F326" s="24"/>
      <c r="G326" s="24"/>
      <c r="H326" s="24"/>
      <c r="I326" s="24"/>
      <c r="J326" s="2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C314"/>
  <sheetViews>
    <sheetView zoomScale="55" zoomScaleNormal="55" workbookViewId="0">
      <selection activeCell="J32" sqref="J32"/>
    </sheetView>
  </sheetViews>
  <sheetFormatPr defaultRowHeight="14.4"/>
  <cols>
    <col min="1" max="1" width="33.33203125" customWidth="1"/>
    <col min="2" max="2" width="53.109375" customWidth="1"/>
    <col min="3" max="3" width="23.5546875" customWidth="1"/>
    <col min="4" max="4" width="20.109375" bestFit="1" customWidth="1"/>
    <col min="5" max="5" width="21.33203125" bestFit="1" customWidth="1"/>
    <col min="6" max="6" width="15.6640625" bestFit="1" customWidth="1"/>
    <col min="7" max="7" width="16" bestFit="1" customWidth="1"/>
    <col min="8" max="8" width="16.33203125" bestFit="1" customWidth="1"/>
    <col min="9" max="9" width="16.5546875" bestFit="1" customWidth="1"/>
    <col min="10" max="11" width="16" bestFit="1" customWidth="1"/>
    <col min="12" max="12" width="16.5546875" bestFit="1" customWidth="1"/>
    <col min="13" max="13" width="16" bestFit="1" customWidth="1"/>
    <col min="14" max="14" width="17.5546875" bestFit="1" customWidth="1"/>
    <col min="15" max="15" width="16" bestFit="1" customWidth="1"/>
    <col min="16" max="16" width="10" customWidth="1"/>
    <col min="17" max="17" width="13.33203125" customWidth="1"/>
    <col min="18" max="18" width="17" bestFit="1" customWidth="1"/>
    <col min="19" max="19" width="16.6640625" bestFit="1" customWidth="1"/>
    <col min="20" max="20" width="16.5546875" bestFit="1" customWidth="1"/>
    <col min="21" max="21" width="16.6640625" bestFit="1" customWidth="1"/>
    <col min="22" max="22" width="17" bestFit="1" customWidth="1"/>
    <col min="23" max="23" width="16" bestFit="1" customWidth="1"/>
    <col min="24" max="24" width="16.6640625" bestFit="1" customWidth="1"/>
    <col min="25" max="25" width="16.5546875" bestFit="1" customWidth="1"/>
    <col min="26" max="26" width="16.6640625" bestFit="1" customWidth="1"/>
    <col min="27" max="27" width="16.5546875" bestFit="1" customWidth="1"/>
    <col min="28" max="29" width="16.6640625" bestFit="1" customWidth="1"/>
    <col min="30" max="31" width="16.33203125" bestFit="1" customWidth="1"/>
    <col min="32" max="32" width="16.6640625" bestFit="1" customWidth="1"/>
    <col min="33" max="33" width="16" bestFit="1" customWidth="1"/>
    <col min="34" max="35" width="16.5546875" bestFit="1" customWidth="1"/>
    <col min="36" max="36" width="16" bestFit="1" customWidth="1"/>
    <col min="37" max="37" width="16.6640625" bestFit="1" customWidth="1"/>
    <col min="38" max="39" width="16.33203125" bestFit="1" customWidth="1"/>
    <col min="40" max="40" width="16.5546875" bestFit="1" customWidth="1"/>
    <col min="41" max="41" width="15.6640625" bestFit="1" customWidth="1"/>
    <col min="42" max="42" width="16.6640625" bestFit="1" customWidth="1"/>
    <col min="43" max="43" width="16.33203125" bestFit="1" customWidth="1"/>
    <col min="44" max="44" width="16.6640625" bestFit="1" customWidth="1"/>
  </cols>
  <sheetData>
    <row r="2" spans="18:31" ht="27.6">
      <c r="R2" s="79" t="s">
        <v>114</v>
      </c>
      <c r="S2" s="79" t="s">
        <v>115</v>
      </c>
      <c r="T2" s="79" t="s">
        <v>115</v>
      </c>
      <c r="U2" s="79" t="s">
        <v>115</v>
      </c>
      <c r="V2" s="80" t="s">
        <v>116</v>
      </c>
      <c r="W2" s="80" t="s">
        <v>117</v>
      </c>
      <c r="X2" s="80"/>
      <c r="Y2" s="80"/>
      <c r="Z2" s="80"/>
      <c r="AA2" s="80" t="s">
        <v>278</v>
      </c>
      <c r="AB2" s="207" t="s">
        <v>279</v>
      </c>
      <c r="AC2" s="207" t="s">
        <v>82</v>
      </c>
      <c r="AD2" s="207" t="s">
        <v>280</v>
      </c>
      <c r="AE2" s="207" t="s">
        <v>281</v>
      </c>
    </row>
    <row r="3" spans="18:31">
      <c r="R3" s="81">
        <v>1</v>
      </c>
      <c r="S3" s="81" t="s">
        <v>68</v>
      </c>
      <c r="T3" s="81" t="s">
        <v>118</v>
      </c>
      <c r="U3" s="81" t="s">
        <v>119</v>
      </c>
      <c r="V3" s="208" t="s">
        <v>12</v>
      </c>
      <c r="W3" s="208" t="s">
        <v>282</v>
      </c>
      <c r="X3" s="208"/>
      <c r="Y3" s="81"/>
      <c r="Z3" s="81"/>
      <c r="AA3" s="209" t="s">
        <v>283</v>
      </c>
      <c r="AB3" s="210" t="s">
        <v>284</v>
      </c>
      <c r="AC3" s="210" t="s">
        <v>12</v>
      </c>
      <c r="AD3" s="210" t="s">
        <v>285</v>
      </c>
      <c r="AE3" s="211" t="s">
        <v>286</v>
      </c>
    </row>
    <row r="4" spans="18:31">
      <c r="R4" s="81">
        <v>2</v>
      </c>
      <c r="S4" s="81" t="s">
        <v>69</v>
      </c>
      <c r="T4" s="81" t="s">
        <v>121</v>
      </c>
      <c r="U4" s="81" t="s">
        <v>122</v>
      </c>
      <c r="V4" s="208" t="s">
        <v>123</v>
      </c>
      <c r="W4" s="208" t="s">
        <v>287</v>
      </c>
      <c r="X4" s="208"/>
      <c r="Y4" s="81"/>
      <c r="Z4" s="81"/>
      <c r="AA4" s="212" t="s">
        <v>288</v>
      </c>
      <c r="AB4" s="210" t="s">
        <v>289</v>
      </c>
      <c r="AC4" s="211" t="s">
        <v>13</v>
      </c>
      <c r="AD4" s="210" t="s">
        <v>285</v>
      </c>
      <c r="AE4" s="211" t="s">
        <v>290</v>
      </c>
    </row>
    <row r="5" spans="18:31">
      <c r="R5" s="81">
        <v>3</v>
      </c>
      <c r="S5" s="81" t="s">
        <v>70</v>
      </c>
      <c r="T5" s="81" t="s">
        <v>125</v>
      </c>
      <c r="U5" s="81" t="s">
        <v>126</v>
      </c>
      <c r="V5" s="208" t="s">
        <v>127</v>
      </c>
      <c r="W5" s="208" t="s">
        <v>291</v>
      </c>
      <c r="X5" s="208"/>
      <c r="Y5" s="81"/>
      <c r="Z5" s="81"/>
      <c r="AA5" s="212" t="s">
        <v>292</v>
      </c>
      <c r="AB5" s="210" t="s">
        <v>293</v>
      </c>
      <c r="AC5" s="211" t="s">
        <v>14</v>
      </c>
      <c r="AD5" s="210" t="s">
        <v>285</v>
      </c>
      <c r="AE5" s="211" t="s">
        <v>290</v>
      </c>
    </row>
    <row r="6" spans="18:31">
      <c r="R6" s="81">
        <v>4</v>
      </c>
      <c r="S6" s="81" t="s">
        <v>71</v>
      </c>
      <c r="T6" s="81" t="s">
        <v>129</v>
      </c>
      <c r="U6" s="81" t="s">
        <v>130</v>
      </c>
      <c r="V6" s="208" t="s">
        <v>131</v>
      </c>
      <c r="W6" s="208" t="s">
        <v>294</v>
      </c>
      <c r="X6" s="208"/>
      <c r="Y6" s="81"/>
      <c r="Z6" s="81"/>
      <c r="AA6" s="212" t="s">
        <v>295</v>
      </c>
      <c r="AB6" s="210" t="s">
        <v>296</v>
      </c>
      <c r="AC6" s="211" t="s">
        <v>297</v>
      </c>
      <c r="AD6" s="210" t="s">
        <v>285</v>
      </c>
      <c r="AE6" s="211" t="s">
        <v>290</v>
      </c>
    </row>
    <row r="7" spans="18:31">
      <c r="R7" s="87">
        <v>5</v>
      </c>
      <c r="S7" s="87" t="s">
        <v>298</v>
      </c>
      <c r="T7" s="87" t="s">
        <v>299</v>
      </c>
      <c r="U7" s="87" t="s">
        <v>300</v>
      </c>
      <c r="V7" s="213" t="s">
        <v>301</v>
      </c>
      <c r="W7" s="213" t="s">
        <v>302</v>
      </c>
      <c r="X7" s="213"/>
      <c r="Y7" s="87"/>
      <c r="Z7" s="87"/>
      <c r="AA7" s="212" t="s">
        <v>303</v>
      </c>
      <c r="AB7" s="210" t="s">
        <v>304</v>
      </c>
      <c r="AC7" s="211" t="s">
        <v>305</v>
      </c>
      <c r="AD7" s="210" t="s">
        <v>285</v>
      </c>
      <c r="AE7" s="211" t="s">
        <v>290</v>
      </c>
    </row>
    <row r="8" spans="18:31">
      <c r="R8" s="81">
        <v>6</v>
      </c>
      <c r="S8" s="81" t="s">
        <v>73</v>
      </c>
      <c r="T8" s="81" t="s">
        <v>137</v>
      </c>
      <c r="U8" s="81" t="s">
        <v>138</v>
      </c>
      <c r="V8" s="208" t="s">
        <v>139</v>
      </c>
      <c r="W8" s="208" t="s">
        <v>140</v>
      </c>
      <c r="X8" s="208"/>
      <c r="Y8" s="81"/>
      <c r="Z8" s="81"/>
      <c r="AA8" s="214" t="s">
        <v>306</v>
      </c>
      <c r="AB8" s="215" t="s">
        <v>307</v>
      </c>
      <c r="AC8" s="216" t="s">
        <v>61</v>
      </c>
      <c r="AD8" s="210" t="s">
        <v>285</v>
      </c>
      <c r="AE8" s="211" t="s">
        <v>290</v>
      </c>
    </row>
    <row r="9" spans="18:31">
      <c r="R9" s="87">
        <v>7</v>
      </c>
      <c r="S9" s="87" t="s">
        <v>141</v>
      </c>
      <c r="T9" s="87" t="s">
        <v>308</v>
      </c>
      <c r="U9" s="87" t="s">
        <v>143</v>
      </c>
      <c r="V9" s="213" t="s">
        <v>309</v>
      </c>
      <c r="W9" s="213" t="s">
        <v>310</v>
      </c>
      <c r="X9" s="213"/>
      <c r="Y9" s="87"/>
      <c r="Z9" s="87"/>
      <c r="AA9" s="212" t="s">
        <v>311</v>
      </c>
      <c r="AB9" s="210" t="s">
        <v>312</v>
      </c>
      <c r="AC9" s="211" t="s">
        <v>313</v>
      </c>
      <c r="AD9" s="210" t="s">
        <v>285</v>
      </c>
      <c r="AE9" s="211" t="s">
        <v>290</v>
      </c>
    </row>
    <row r="10" spans="18:31">
      <c r="R10" s="87">
        <v>8</v>
      </c>
      <c r="S10" s="87" t="s">
        <v>146</v>
      </c>
      <c r="T10" s="87" t="s">
        <v>147</v>
      </c>
      <c r="U10" s="87" t="s">
        <v>148</v>
      </c>
      <c r="V10" s="213" t="s">
        <v>314</v>
      </c>
      <c r="W10" s="213" t="s">
        <v>315</v>
      </c>
      <c r="X10" s="213"/>
      <c r="Y10" s="87"/>
      <c r="Z10" s="87"/>
      <c r="AA10" s="212" t="s">
        <v>316</v>
      </c>
      <c r="AB10" s="210" t="s">
        <v>304</v>
      </c>
      <c r="AC10" s="211" t="s">
        <v>317</v>
      </c>
      <c r="AD10" s="210" t="s">
        <v>285</v>
      </c>
      <c r="AE10" s="211" t="s">
        <v>290</v>
      </c>
    </row>
    <row r="11" spans="18:31">
      <c r="R11" s="81">
        <v>9</v>
      </c>
      <c r="S11" s="81" t="s">
        <v>72</v>
      </c>
      <c r="T11" s="81" t="s">
        <v>133</v>
      </c>
      <c r="U11" s="81" t="s">
        <v>134</v>
      </c>
      <c r="V11" s="208" t="s">
        <v>318</v>
      </c>
      <c r="W11" s="208" t="s">
        <v>319</v>
      </c>
      <c r="X11" s="208"/>
      <c r="Y11" s="208"/>
      <c r="Z11" s="208"/>
      <c r="AA11" s="217" t="s">
        <v>320</v>
      </c>
      <c r="AB11" s="210" t="s">
        <v>321</v>
      </c>
      <c r="AC11" s="211" t="s">
        <v>322</v>
      </c>
      <c r="AD11" s="210" t="s">
        <v>285</v>
      </c>
      <c r="AE11" s="211" t="s">
        <v>290</v>
      </c>
    </row>
    <row r="12" spans="18:31">
      <c r="R12" s="81">
        <v>10</v>
      </c>
      <c r="S12" s="81" t="s">
        <v>77</v>
      </c>
      <c r="T12" s="81" t="s">
        <v>323</v>
      </c>
      <c r="U12" s="81" t="s">
        <v>155</v>
      </c>
      <c r="V12" s="208" t="s">
        <v>324</v>
      </c>
      <c r="W12" s="208" t="s">
        <v>325</v>
      </c>
      <c r="X12" s="208"/>
      <c r="Y12" s="81"/>
      <c r="Z12" s="81"/>
      <c r="AA12" s="212" t="s">
        <v>326</v>
      </c>
      <c r="AB12" s="218" t="s">
        <v>327</v>
      </c>
      <c r="AC12" s="218" t="s">
        <v>324</v>
      </c>
      <c r="AD12" s="210" t="s">
        <v>285</v>
      </c>
      <c r="AE12" s="211" t="s">
        <v>286</v>
      </c>
    </row>
    <row r="13" spans="18:31">
      <c r="R13" s="81">
        <v>11</v>
      </c>
      <c r="S13" s="81" t="s">
        <v>108</v>
      </c>
      <c r="T13" s="81" t="s">
        <v>158</v>
      </c>
      <c r="U13" s="81" t="s">
        <v>159</v>
      </c>
      <c r="V13" s="208" t="s">
        <v>78</v>
      </c>
      <c r="W13" s="208" t="s">
        <v>160</v>
      </c>
      <c r="X13" s="208"/>
      <c r="Y13" s="81"/>
      <c r="Z13" s="81"/>
      <c r="AA13" s="212" t="s">
        <v>78</v>
      </c>
      <c r="AB13" s="210" t="s">
        <v>328</v>
      </c>
      <c r="AC13" s="211" t="s">
        <v>78</v>
      </c>
      <c r="AD13" s="210" t="s">
        <v>285</v>
      </c>
      <c r="AE13" s="211" t="s">
        <v>290</v>
      </c>
    </row>
    <row r="14" spans="18:31">
      <c r="R14" s="87">
        <v>12</v>
      </c>
      <c r="S14" s="87" t="s">
        <v>161</v>
      </c>
      <c r="T14" s="87" t="s">
        <v>162</v>
      </c>
      <c r="U14" s="87" t="s">
        <v>163</v>
      </c>
      <c r="V14" s="213" t="s">
        <v>164</v>
      </c>
      <c r="W14" s="213" t="s">
        <v>329</v>
      </c>
      <c r="X14" s="213"/>
      <c r="Y14" s="87"/>
      <c r="Z14" s="87"/>
      <c r="AA14" s="212" t="s">
        <v>330</v>
      </c>
      <c r="AB14" s="210" t="s">
        <v>331</v>
      </c>
      <c r="AC14" s="211" t="s">
        <v>332</v>
      </c>
      <c r="AD14" s="210" t="s">
        <v>285</v>
      </c>
      <c r="AE14" s="211" t="s">
        <v>290</v>
      </c>
    </row>
    <row r="15" spans="18:31">
      <c r="R15" s="87">
        <v>13</v>
      </c>
      <c r="S15" s="87" t="s">
        <v>333</v>
      </c>
      <c r="T15" s="87" t="s">
        <v>334</v>
      </c>
      <c r="U15" s="87" t="s">
        <v>335</v>
      </c>
      <c r="V15" s="213" t="s">
        <v>336</v>
      </c>
      <c r="W15" s="213" t="s">
        <v>337</v>
      </c>
      <c r="X15" s="213"/>
      <c r="Y15" s="87"/>
      <c r="Z15" s="87"/>
      <c r="AA15" s="212" t="s">
        <v>338</v>
      </c>
      <c r="AB15" s="216" t="s">
        <v>307</v>
      </c>
      <c r="AC15" s="211" t="s">
        <v>336</v>
      </c>
      <c r="AD15" s="210" t="s">
        <v>285</v>
      </c>
      <c r="AE15" s="211" t="s">
        <v>290</v>
      </c>
    </row>
    <row r="20" spans="1:51">
      <c r="K20" s="180"/>
      <c r="L20" s="180"/>
      <c r="M20" s="180"/>
      <c r="N20" s="180"/>
      <c r="O20" s="180"/>
    </row>
    <row r="23" spans="1:51">
      <c r="AW23" t="s">
        <v>367</v>
      </c>
      <c r="AY23" t="s">
        <v>368</v>
      </c>
    </row>
    <row r="24" spans="1:51">
      <c r="A24" s="32" t="s">
        <v>65</v>
      </c>
      <c r="B24" s="33" t="s">
        <v>66</v>
      </c>
      <c r="C24" s="33" t="s">
        <v>67</v>
      </c>
      <c r="D24" s="34">
        <v>2010</v>
      </c>
      <c r="E24" s="34">
        <v>2011</v>
      </c>
      <c r="F24" s="34">
        <v>2012</v>
      </c>
      <c r="G24" s="34">
        <v>2013</v>
      </c>
      <c r="H24" s="34">
        <v>2014</v>
      </c>
      <c r="I24" s="34">
        <v>2015</v>
      </c>
      <c r="J24" s="34">
        <v>2016</v>
      </c>
      <c r="K24" s="34">
        <v>2017</v>
      </c>
      <c r="L24" s="34">
        <v>2018</v>
      </c>
      <c r="M24" s="34">
        <v>2019</v>
      </c>
      <c r="N24" s="34">
        <v>2020</v>
      </c>
      <c r="O24" s="34">
        <v>2021</v>
      </c>
      <c r="P24" s="34">
        <v>2022</v>
      </c>
      <c r="Q24" s="34">
        <v>2023</v>
      </c>
      <c r="R24" s="34">
        <v>2024</v>
      </c>
      <c r="S24" s="34">
        <v>2025</v>
      </c>
      <c r="T24" s="34">
        <v>2026</v>
      </c>
      <c r="U24" s="34">
        <v>2027</v>
      </c>
      <c r="V24" s="34">
        <v>2028</v>
      </c>
      <c r="W24" s="34">
        <v>2029</v>
      </c>
      <c r="X24" s="34">
        <v>2030</v>
      </c>
      <c r="Y24" s="34">
        <v>2031</v>
      </c>
      <c r="Z24" s="34">
        <v>2032</v>
      </c>
      <c r="AA24" s="34">
        <v>2033</v>
      </c>
      <c r="AB24" s="34">
        <v>2034</v>
      </c>
      <c r="AC24" s="34">
        <v>2035</v>
      </c>
      <c r="AD24" s="34">
        <v>2036</v>
      </c>
      <c r="AE24" s="34">
        <v>2037</v>
      </c>
      <c r="AF24" s="34">
        <v>2038</v>
      </c>
      <c r="AG24" s="34">
        <v>2039</v>
      </c>
      <c r="AH24" s="34">
        <v>2040</v>
      </c>
      <c r="AI24" s="34">
        <v>2041</v>
      </c>
      <c r="AJ24" s="34">
        <v>2042</v>
      </c>
      <c r="AK24" s="34">
        <v>2043</v>
      </c>
      <c r="AL24" s="34">
        <v>2044</v>
      </c>
      <c r="AM24" s="34">
        <v>2045</v>
      </c>
      <c r="AN24" s="34">
        <v>2046</v>
      </c>
      <c r="AO24" s="34">
        <v>2047</v>
      </c>
      <c r="AP24" s="34">
        <v>2048</v>
      </c>
      <c r="AQ24" s="34">
        <v>2049</v>
      </c>
      <c r="AR24" s="35">
        <v>2050</v>
      </c>
    </row>
    <row r="25" spans="1:51">
      <c r="A25" s="36" t="s">
        <v>12</v>
      </c>
      <c r="B25" s="36"/>
      <c r="C25" s="36" t="s">
        <v>68</v>
      </c>
      <c r="D25" s="281">
        <f>'Projection New'!F8*100</f>
        <v>100</v>
      </c>
      <c r="E25" s="281">
        <f>'Projection New'!G8*100</f>
        <v>99.119867089708109</v>
      </c>
      <c r="F25" s="281">
        <f>'Projection New'!H8*100</f>
        <v>98.239734179416232</v>
      </c>
      <c r="G25" s="281">
        <f>'Projection New'!I8*100</f>
        <v>97.359601269124326</v>
      </c>
      <c r="H25" s="281">
        <f>'Projection New'!J8*100</f>
        <v>96.479468358832449</v>
      </c>
      <c r="I25" s="281">
        <f>'Projection New'!K8*100</f>
        <v>95.599335448540558</v>
      </c>
      <c r="J25" s="281">
        <f>'Projection New'!L8*100</f>
        <v>94.719202538248666</v>
      </c>
      <c r="K25" s="281">
        <f>'Projection New'!M8*100</f>
        <v>94.719202538248666</v>
      </c>
      <c r="L25" s="281">
        <f>'Projection New'!N8*100</f>
        <v>94.719202538248666</v>
      </c>
      <c r="M25" s="281">
        <f>'Projection New'!O8*100</f>
        <v>94.719202538248666</v>
      </c>
      <c r="N25" s="281">
        <f>'Projection New'!P8*100</f>
        <v>94.719202538248666</v>
      </c>
      <c r="O25" s="281">
        <f>'Projection New'!Q8*100</f>
        <v>94.719202538248666</v>
      </c>
      <c r="P25" s="281">
        <f>'Projection New'!R8*100</f>
        <v>94.719202538248666</v>
      </c>
      <c r="Q25" s="281">
        <f>'Projection New'!S8*100</f>
        <v>94.719202538248666</v>
      </c>
      <c r="R25" s="281">
        <f>'Projection New'!T8*100</f>
        <v>94.719202538248666</v>
      </c>
      <c r="S25" s="281">
        <f>'Projection New'!U8*100</f>
        <v>94.719202538248666</v>
      </c>
      <c r="T25" s="281">
        <f>'Projection New'!V8*100</f>
        <v>94.307379918517157</v>
      </c>
      <c r="U25" s="281">
        <f>'Projection New'!W8*100</f>
        <v>93.895557298785633</v>
      </c>
      <c r="V25" s="281">
        <f>'Projection New'!X8*100</f>
        <v>93.483734679054137</v>
      </c>
      <c r="W25" s="281">
        <f>'Projection New'!Y8*100</f>
        <v>93.071912059322614</v>
      </c>
      <c r="X25" s="281">
        <f>'Projection New'!Z8*100</f>
        <v>92.660089439591104</v>
      </c>
      <c r="Y25" s="281">
        <f>'Projection New'!AA8*100</f>
        <v>92.660089439591104</v>
      </c>
      <c r="Z25" s="281">
        <f>'Projection New'!AB8*100</f>
        <v>92.660089439591104</v>
      </c>
      <c r="AA25" s="281">
        <f>'Projection New'!AC8*100</f>
        <v>92.660089439591104</v>
      </c>
      <c r="AB25" s="281">
        <f>'Projection New'!AD8*100</f>
        <v>92.660089439591104</v>
      </c>
      <c r="AC25" s="281">
        <f>'Projection New'!AE8*100</f>
        <v>92.660089439591104</v>
      </c>
      <c r="AD25" s="281">
        <f>'Projection New'!AF8*100</f>
        <v>92.660089439591104</v>
      </c>
      <c r="AE25" s="281">
        <f>'Projection New'!AG8*100</f>
        <v>92.660089439591104</v>
      </c>
      <c r="AF25" s="281">
        <f>'Projection New'!AH8*100</f>
        <v>92.660089439591104</v>
      </c>
      <c r="AG25" s="281">
        <f>'Projection New'!AI8*100</f>
        <v>92.660089439591104</v>
      </c>
      <c r="AH25" s="281">
        <f>'Projection New'!AJ8*100</f>
        <v>92.660089439591104</v>
      </c>
      <c r="AI25" s="281">
        <f>'Projection New'!AK8*100</f>
        <v>92.24826681985958</v>
      </c>
      <c r="AJ25" s="281">
        <f>'Projection New'!AL8*100</f>
        <v>91.836444200128071</v>
      </c>
      <c r="AK25" s="281">
        <f>'Projection New'!AM8*100</f>
        <v>91.424621580396561</v>
      </c>
      <c r="AL25" s="281">
        <f>'Projection New'!AN8*100</f>
        <v>91.012798960665037</v>
      </c>
      <c r="AM25" s="281">
        <f>'Projection New'!AO8*100</f>
        <v>90.600976340933528</v>
      </c>
      <c r="AN25" s="281">
        <f>'Projection New'!AP8*100</f>
        <v>90.600976340933528</v>
      </c>
      <c r="AO25" s="281">
        <f>'Projection New'!AQ8*100</f>
        <v>90.600976340933528</v>
      </c>
      <c r="AP25" s="281">
        <f>'Projection New'!AR8*100</f>
        <v>90.600976340933528</v>
      </c>
      <c r="AQ25" s="281">
        <f>'Projection New'!AS8*100</f>
        <v>90.600976340933528</v>
      </c>
      <c r="AR25" s="281">
        <f>'Projection New'!AT8*100</f>
        <v>90.600976340933528</v>
      </c>
      <c r="AW25">
        <v>114.003607193226</v>
      </c>
      <c r="AY25" s="185">
        <v>99.171018261541221</v>
      </c>
    </row>
    <row r="26" spans="1:51">
      <c r="A26" s="38" t="s">
        <v>13</v>
      </c>
      <c r="B26" s="177"/>
      <c r="C26" s="38" t="s">
        <v>69</v>
      </c>
      <c r="D26" s="281">
        <f>'Projection New'!F9*100</f>
        <v>100</v>
      </c>
      <c r="E26" s="281">
        <f>'Projection New'!G9*100</f>
        <v>98.962435192217015</v>
      </c>
      <c r="F26" s="281">
        <f>'Projection New'!H9*100</f>
        <v>97.92487038443403</v>
      </c>
      <c r="G26" s="281">
        <f>'Projection New'!I9*100</f>
        <v>96.887305576651045</v>
      </c>
      <c r="H26" s="281">
        <f>'Projection New'!J9*100</f>
        <v>95.84974076886806</v>
      </c>
      <c r="I26" s="281">
        <f>'Projection New'!K9*100</f>
        <v>94.812175961085075</v>
      </c>
      <c r="J26" s="281">
        <f>'Projection New'!L9*100</f>
        <v>93.774611153302089</v>
      </c>
      <c r="K26" s="281">
        <f>'Projection New'!M9*100</f>
        <v>94.223255397580999</v>
      </c>
      <c r="L26" s="281">
        <f>'Projection New'!N9*100</f>
        <v>94.671899641859895</v>
      </c>
      <c r="M26" s="281">
        <f>'Projection New'!O9*100</f>
        <v>95.12054388613879</v>
      </c>
      <c r="N26" s="281">
        <f>'Projection New'!P9*100</f>
        <v>95.5691881304177</v>
      </c>
      <c r="O26" s="281">
        <f>'Projection New'!Q9*100</f>
        <v>95.186911377896038</v>
      </c>
      <c r="P26" s="281">
        <f>'Projection New'!R9*100</f>
        <v>94.804634625374362</v>
      </c>
      <c r="Q26" s="281">
        <f>'Projection New'!S9*100</f>
        <v>94.4223578728527</v>
      </c>
      <c r="R26" s="281">
        <f>'Projection New'!T9*100</f>
        <v>94.040081120331038</v>
      </c>
      <c r="S26" s="281">
        <f>'Projection New'!U9*100</f>
        <v>93.657804367809362</v>
      </c>
      <c r="T26" s="281">
        <f>'Projection New'!V9*100</f>
        <v>93.657804367809362</v>
      </c>
      <c r="U26" s="281">
        <f>'Projection New'!W9*100</f>
        <v>93.657804367809362</v>
      </c>
      <c r="V26" s="281">
        <f>'Projection New'!X9*100</f>
        <v>93.657804367809362</v>
      </c>
      <c r="W26" s="281">
        <f>'Projection New'!Y9*100</f>
        <v>93.657804367809362</v>
      </c>
      <c r="X26" s="281">
        <f>'Projection New'!Z9*100</f>
        <v>93.657804367809362</v>
      </c>
      <c r="Y26" s="281">
        <f>'Projection New'!AA9*100</f>
        <v>94.040081120331038</v>
      </c>
      <c r="Z26" s="281">
        <f>'Projection New'!AB9*100</f>
        <v>94.4223578728527</v>
      </c>
      <c r="AA26" s="281">
        <f>'Projection New'!AC9*100</f>
        <v>94.804634625374362</v>
      </c>
      <c r="AB26" s="281">
        <f>'Projection New'!AD9*100</f>
        <v>95.186911377896038</v>
      </c>
      <c r="AC26" s="281">
        <f>'Projection New'!AE9*100</f>
        <v>95.5691881304177</v>
      </c>
      <c r="AD26" s="281">
        <f>'Projection New'!AF9*100</f>
        <v>95.951464882939376</v>
      </c>
      <c r="AE26" s="281">
        <f>'Projection New'!AG9*100</f>
        <v>96.333741635461053</v>
      </c>
      <c r="AF26" s="281">
        <f>'Projection New'!AH9*100</f>
        <v>96.716018387982714</v>
      </c>
      <c r="AG26" s="281">
        <f>'Projection New'!AI9*100</f>
        <v>97.098295140504391</v>
      </c>
      <c r="AH26" s="281">
        <f>'Projection New'!AJ9*100</f>
        <v>97.480571893026053</v>
      </c>
      <c r="AI26" s="281">
        <f>'Projection New'!AK9*100</f>
        <v>97.862848645547729</v>
      </c>
      <c r="AJ26" s="281">
        <f>'Projection New'!AL9*100</f>
        <v>98.245125398069405</v>
      </c>
      <c r="AK26" s="281">
        <f>'Projection New'!AM9*100</f>
        <v>98.627402150591081</v>
      </c>
      <c r="AL26" s="281">
        <f>'Projection New'!AN9*100</f>
        <v>99.009678903112757</v>
      </c>
      <c r="AM26" s="281">
        <f>'Projection New'!AO9*100</f>
        <v>99.391955655634419</v>
      </c>
      <c r="AN26" s="281">
        <f>'Projection New'!AP9*100</f>
        <v>99.774232408156095</v>
      </c>
      <c r="AO26" s="281">
        <f>'Projection New'!AQ9*100</f>
        <v>100.15650916067776</v>
      </c>
      <c r="AP26" s="281">
        <f>'Projection New'!AR9*100</f>
        <v>100.53878591319942</v>
      </c>
      <c r="AQ26" s="281">
        <f>'Projection New'!AS9*100</f>
        <v>100.9210626657211</v>
      </c>
      <c r="AR26" s="281">
        <f>'Projection New'!AT9*100</f>
        <v>101.30333941824277</v>
      </c>
      <c r="AW26">
        <v>114.003607193226</v>
      </c>
      <c r="AY26" s="185">
        <v>99.171018261541221</v>
      </c>
    </row>
    <row r="27" spans="1:51">
      <c r="A27" s="36" t="s">
        <v>14</v>
      </c>
      <c r="B27" s="36"/>
      <c r="C27" s="36" t="s">
        <v>70</v>
      </c>
      <c r="D27" s="281">
        <f>'Projection New'!F10*100</f>
        <v>100</v>
      </c>
      <c r="E27" s="281">
        <f>'Projection New'!G10*100</f>
        <v>100.77128111082175</v>
      </c>
      <c r="F27" s="281">
        <f>'Projection New'!H10*100</f>
        <v>101.54256222164351</v>
      </c>
      <c r="G27" s="281">
        <f>'Projection New'!I10*100</f>
        <v>102.31384333246525</v>
      </c>
      <c r="H27" s="281">
        <f>'Projection New'!J10*100</f>
        <v>103.08512444328699</v>
      </c>
      <c r="I27" s="281">
        <f>'Projection New'!K10*100</f>
        <v>103.85640555410876</v>
      </c>
      <c r="J27" s="281">
        <f>'Projection New'!L10*100</f>
        <v>104.62768666493049</v>
      </c>
      <c r="K27" s="281">
        <f>'Projection New'!M10*100</f>
        <v>104.85246149127008</v>
      </c>
      <c r="L27" s="281">
        <f>'Projection New'!N10*100</f>
        <v>105.07723631760966</v>
      </c>
      <c r="M27" s="281">
        <f>'Projection New'!O10*100</f>
        <v>105.30201114394922</v>
      </c>
      <c r="N27" s="281">
        <f>'Projection New'!P10*100</f>
        <v>105.5267859702888</v>
      </c>
      <c r="O27" s="281">
        <f>'Projection New'!Q10*100</f>
        <v>105.70660583136045</v>
      </c>
      <c r="P27" s="281">
        <f>'Projection New'!R10*100</f>
        <v>105.88642569243211</v>
      </c>
      <c r="Q27" s="281">
        <f>'Projection New'!S10*100</f>
        <v>106.06624555350376</v>
      </c>
      <c r="R27" s="281">
        <f>'Projection New'!T10*100</f>
        <v>106.24606541457544</v>
      </c>
      <c r="S27" s="281">
        <f>'Projection New'!U10*100</f>
        <v>106.42588527564709</v>
      </c>
      <c r="T27" s="281">
        <f>'Projection New'!V10*100</f>
        <v>106.60570513671874</v>
      </c>
      <c r="U27" s="281">
        <f>'Projection New'!W10*100</f>
        <v>106.78552499779039</v>
      </c>
      <c r="V27" s="281">
        <f>'Projection New'!X10*100</f>
        <v>106.96534485886207</v>
      </c>
      <c r="W27" s="281">
        <f>'Projection New'!Y10*100</f>
        <v>107.14516471993372</v>
      </c>
      <c r="X27" s="281">
        <f>'Projection New'!Z10*100</f>
        <v>107.32498458100537</v>
      </c>
      <c r="Y27" s="281">
        <f>'Projection New'!AA10*100</f>
        <v>107.50480444207702</v>
      </c>
      <c r="Z27" s="281">
        <f>'Projection New'!AB10*100</f>
        <v>107.68462430314869</v>
      </c>
      <c r="AA27" s="281">
        <f>'Projection New'!AC10*100</f>
        <v>107.86444416422034</v>
      </c>
      <c r="AB27" s="281">
        <f>'Projection New'!AD10*100</f>
        <v>108.04426402529201</v>
      </c>
      <c r="AC27" s="281">
        <f>'Projection New'!AE10*100</f>
        <v>108.22408388636366</v>
      </c>
      <c r="AD27" s="281">
        <f>'Projection New'!AF10*100</f>
        <v>108.40390374743532</v>
      </c>
      <c r="AE27" s="281">
        <f>'Projection New'!AG10*100</f>
        <v>108.58372360850699</v>
      </c>
      <c r="AF27" s="281">
        <f>'Projection New'!AH10*100</f>
        <v>108.76354346957864</v>
      </c>
      <c r="AG27" s="281">
        <f>'Projection New'!AI10*100</f>
        <v>108.94336333065031</v>
      </c>
      <c r="AH27" s="281">
        <f>'Projection New'!AJ10*100</f>
        <v>109.12318319172196</v>
      </c>
      <c r="AI27" s="281">
        <f>'Projection New'!AK10*100</f>
        <v>109.30300305279361</v>
      </c>
      <c r="AJ27" s="281">
        <f>'Projection New'!AL10*100</f>
        <v>109.48282291386526</v>
      </c>
      <c r="AK27" s="281">
        <f>'Projection New'!AM10*100</f>
        <v>109.66264277493694</v>
      </c>
      <c r="AL27" s="281">
        <f>'Projection New'!AN10*100</f>
        <v>109.84246263600859</v>
      </c>
      <c r="AM27" s="281">
        <f>'Projection New'!AO10*100</f>
        <v>110.02228249708024</v>
      </c>
      <c r="AN27" s="281">
        <f>'Projection New'!AP10*100</f>
        <v>110.20210235815189</v>
      </c>
      <c r="AO27" s="281">
        <f>'Projection New'!AQ10*100</f>
        <v>110.38192221922355</v>
      </c>
      <c r="AP27" s="281">
        <f>'Projection New'!AR10*100</f>
        <v>110.5617420802952</v>
      </c>
      <c r="AQ27" s="281">
        <f>'Projection New'!AS10*100</f>
        <v>110.74156194136688</v>
      </c>
      <c r="AR27" s="281">
        <f>'Projection New'!AT10*100</f>
        <v>110.92138180243853</v>
      </c>
      <c r="AW27">
        <v>88.767387000303415</v>
      </c>
      <c r="AY27" s="185">
        <v>78.862467640921224</v>
      </c>
    </row>
    <row r="28" spans="1:51">
      <c r="A28" s="38" t="s">
        <v>60</v>
      </c>
      <c r="B28" s="177"/>
      <c r="C28" s="38" t="s">
        <v>71</v>
      </c>
      <c r="D28" s="281">
        <f>'Projection New'!F11*100</f>
        <v>100</v>
      </c>
      <c r="E28" s="281">
        <f>'Projection New'!G11*100</f>
        <v>98.561955128378159</v>
      </c>
      <c r="F28" s="281">
        <f>'Projection New'!H11*100</f>
        <v>97.123910256756304</v>
      </c>
      <c r="G28" s="281">
        <f>'Projection New'!I11*100</f>
        <v>95.685865385134463</v>
      </c>
      <c r="H28" s="281">
        <f>'Projection New'!J11*100</f>
        <v>94.247820513512607</v>
      </c>
      <c r="I28" s="281">
        <f>'Projection New'!K11*100</f>
        <v>92.809775641890766</v>
      </c>
      <c r="J28" s="281">
        <f>'Projection New'!L11*100</f>
        <v>91.371730770268925</v>
      </c>
      <c r="K28" s="281">
        <f>'Projection New'!M11*100</f>
        <v>90.632531831023826</v>
      </c>
      <c r="L28" s="281">
        <f>'Projection New'!N11*100</f>
        <v>89.893332891778741</v>
      </c>
      <c r="M28" s="281">
        <f>'Projection New'!O11*100</f>
        <v>89.15413395253367</v>
      </c>
      <c r="N28" s="281">
        <f>'Projection New'!P11*100</f>
        <v>88.41493501328857</v>
      </c>
      <c r="O28" s="281">
        <f>'Projection New'!Q11*100</f>
        <v>88.068209777942357</v>
      </c>
      <c r="P28" s="281">
        <f>'Projection New'!R11*100</f>
        <v>87.721484542596116</v>
      </c>
      <c r="Q28" s="281">
        <f>'Projection New'!S11*100</f>
        <v>87.374759307249889</v>
      </c>
      <c r="R28" s="281">
        <f>'Projection New'!T11*100</f>
        <v>87.028034071903662</v>
      </c>
      <c r="S28" s="281">
        <f>'Projection New'!U11*100</f>
        <v>86.681308836557434</v>
      </c>
      <c r="T28" s="281">
        <f>'Projection New'!V11*100</f>
        <v>86.334583601211207</v>
      </c>
      <c r="U28" s="281">
        <f>'Projection New'!W11*100</f>
        <v>85.98785836586498</v>
      </c>
      <c r="V28" s="281">
        <f>'Projection New'!X11*100</f>
        <v>85.641133130518753</v>
      </c>
      <c r="W28" s="281">
        <f>'Projection New'!Y11*100</f>
        <v>85.294407895172526</v>
      </c>
      <c r="X28" s="281">
        <f>'Projection New'!Z11*100</f>
        <v>84.947682659826299</v>
      </c>
      <c r="Y28" s="281">
        <f>'Projection New'!AA11*100</f>
        <v>84.947682659826299</v>
      </c>
      <c r="Z28" s="281">
        <f>'Projection New'!AB11*100</f>
        <v>84.947682659826299</v>
      </c>
      <c r="AA28" s="281">
        <f>'Projection New'!AC11*100</f>
        <v>84.947682659826299</v>
      </c>
      <c r="AB28" s="281">
        <f>'Projection New'!AD11*100</f>
        <v>84.947682659826299</v>
      </c>
      <c r="AC28" s="281">
        <f>'Projection New'!AE11*100</f>
        <v>84.947682659826299</v>
      </c>
      <c r="AD28" s="281">
        <f>'Projection New'!AF11*100</f>
        <v>84.947682659826299</v>
      </c>
      <c r="AE28" s="281">
        <f>'Projection New'!AG11*100</f>
        <v>84.947682659826299</v>
      </c>
      <c r="AF28" s="281">
        <f>'Projection New'!AH11*100</f>
        <v>84.947682659826299</v>
      </c>
      <c r="AG28" s="281">
        <f>'Projection New'!AI11*100</f>
        <v>84.947682659826299</v>
      </c>
      <c r="AH28" s="281">
        <f>'Projection New'!AJ11*100</f>
        <v>84.947682659826299</v>
      </c>
      <c r="AI28" s="281">
        <f>'Projection New'!AK11*100</f>
        <v>84.600957424480058</v>
      </c>
      <c r="AJ28" s="281">
        <f>'Projection New'!AL11*100</f>
        <v>84.25423218913383</v>
      </c>
      <c r="AK28" s="281">
        <f>'Projection New'!AM11*100</f>
        <v>83.907506953787603</v>
      </c>
      <c r="AL28" s="281">
        <f>'Projection New'!AN11*100</f>
        <v>83.560781718441362</v>
      </c>
      <c r="AM28" s="281">
        <f>'Projection New'!AO11*100</f>
        <v>83.214056483095135</v>
      </c>
      <c r="AN28" s="281">
        <f>'Projection New'!AP11*100</f>
        <v>83.214056483095135</v>
      </c>
      <c r="AO28" s="281">
        <f>'Projection New'!AQ11*100</f>
        <v>83.214056483095135</v>
      </c>
      <c r="AP28" s="281">
        <f>'Projection New'!AR11*100</f>
        <v>83.214056483095135</v>
      </c>
      <c r="AQ28" s="281">
        <f>'Projection New'!AS11*100</f>
        <v>83.214056483095135</v>
      </c>
      <c r="AR28" s="281">
        <f>'Projection New'!AT11*100</f>
        <v>83.214056483095135</v>
      </c>
      <c r="AW28">
        <v>86.655527432539031</v>
      </c>
      <c r="AY28" s="185">
        <v>80.440712358029216</v>
      </c>
    </row>
    <row r="29" spans="1:51">
      <c r="A29" s="36" t="s">
        <v>305</v>
      </c>
      <c r="B29" s="36"/>
      <c r="C29" s="36" t="s">
        <v>298</v>
      </c>
      <c r="D29" s="281">
        <f>'Projection New'!F12*100</f>
        <v>100</v>
      </c>
      <c r="E29" s="281">
        <f>'Projection New'!G12*100</f>
        <v>98.825133788939539</v>
      </c>
      <c r="F29" s="281">
        <f>'Projection New'!H12*100</f>
        <v>97.650267577879077</v>
      </c>
      <c r="G29" s="281">
        <f>'Projection New'!I12*100</f>
        <v>96.47540136681863</v>
      </c>
      <c r="H29" s="281">
        <f>'Projection New'!J12*100</f>
        <v>95.300535155758169</v>
      </c>
      <c r="I29" s="281">
        <f>'Projection New'!K12*100</f>
        <v>94.125668944697708</v>
      </c>
      <c r="J29" s="281">
        <f>'Projection New'!L12*100</f>
        <v>92.950802733637246</v>
      </c>
      <c r="K29" s="281">
        <f>'Projection New'!M12*100</f>
        <v>93.892652344016298</v>
      </c>
      <c r="L29" s="281">
        <f>'Projection New'!N12*100</f>
        <v>94.83450195439535</v>
      </c>
      <c r="M29" s="281">
        <f>'Projection New'!O12*100</f>
        <v>95.776351564774401</v>
      </c>
      <c r="N29" s="281">
        <f>'Projection New'!P12*100</f>
        <v>96.718201175153439</v>
      </c>
      <c r="O29" s="281">
        <f>'Projection New'!Q12*100</f>
        <v>96.803041702500053</v>
      </c>
      <c r="P29" s="281">
        <f>'Projection New'!R12*100</f>
        <v>96.887882229846696</v>
      </c>
      <c r="Q29" s="281">
        <f>'Projection New'!S12*100</f>
        <v>96.97272275719331</v>
      </c>
      <c r="R29" s="281">
        <f>'Projection New'!T12*100</f>
        <v>97.057563284539938</v>
      </c>
      <c r="S29" s="281">
        <f>'Projection New'!U12*100</f>
        <v>97.142403811886552</v>
      </c>
      <c r="T29" s="281">
        <f>'Projection New'!V12*100</f>
        <v>97.142403811886552</v>
      </c>
      <c r="U29" s="281">
        <f>'Projection New'!W12*100</f>
        <v>97.142403811886552</v>
      </c>
      <c r="V29" s="281">
        <f>'Projection New'!X12*100</f>
        <v>97.142403811886552</v>
      </c>
      <c r="W29" s="281">
        <f>'Projection New'!Y12*100</f>
        <v>97.142403811886552</v>
      </c>
      <c r="X29" s="281">
        <f>'Projection New'!Z12*100</f>
        <v>97.142403811886552</v>
      </c>
      <c r="Y29" s="281">
        <f>'Projection New'!AA12*100</f>
        <v>97.142403811886552</v>
      </c>
      <c r="Z29" s="281">
        <f>'Projection New'!AB12*100</f>
        <v>97.142403811886552</v>
      </c>
      <c r="AA29" s="281">
        <f>'Projection New'!AC12*100</f>
        <v>97.142403811886552</v>
      </c>
      <c r="AB29" s="281">
        <f>'Projection New'!AD12*100</f>
        <v>97.142403811886552</v>
      </c>
      <c r="AC29" s="281">
        <f>'Projection New'!AE12*100</f>
        <v>97.142403811886552</v>
      </c>
      <c r="AD29" s="281">
        <f>'Projection New'!AF12*100</f>
        <v>97.990809085352808</v>
      </c>
      <c r="AE29" s="281">
        <f>'Projection New'!AG12*100</f>
        <v>98.839214358819078</v>
      </c>
      <c r="AF29" s="281">
        <f>'Projection New'!AH12*100</f>
        <v>99.687619632285319</v>
      </c>
      <c r="AG29" s="281">
        <f>'Projection New'!AI12*100</f>
        <v>100.53602490575157</v>
      </c>
      <c r="AH29" s="281">
        <f>'Projection New'!AJ12*100</f>
        <v>101.38443017921783</v>
      </c>
      <c r="AI29" s="281">
        <f>'Projection New'!AK12*100</f>
        <v>101.46927070656446</v>
      </c>
      <c r="AJ29" s="281">
        <f>'Projection New'!AL12*100</f>
        <v>101.55411123391109</v>
      </c>
      <c r="AK29" s="281">
        <f>'Projection New'!AM12*100</f>
        <v>101.63895176125773</v>
      </c>
      <c r="AL29" s="281">
        <f>'Projection New'!AN12*100</f>
        <v>101.72379228860436</v>
      </c>
      <c r="AM29" s="281">
        <f>'Projection New'!AO12*100</f>
        <v>101.80863281595099</v>
      </c>
      <c r="AN29" s="281">
        <f>'Projection New'!AP12*100</f>
        <v>101.80863281595099</v>
      </c>
      <c r="AO29" s="281">
        <f>'Projection New'!AQ12*100</f>
        <v>101.80863281595099</v>
      </c>
      <c r="AP29" s="281">
        <f>'Projection New'!AR12*100</f>
        <v>101.80863281595099</v>
      </c>
      <c r="AQ29" s="281">
        <f>'Projection New'!AS12*100</f>
        <v>101.80863281595099</v>
      </c>
      <c r="AR29" s="281">
        <f>'Projection New'!AT12*100</f>
        <v>101.80863281595099</v>
      </c>
      <c r="AW29">
        <v>81.105654568914375</v>
      </c>
      <c r="AY29" s="185">
        <v>75.113824974630532</v>
      </c>
    </row>
    <row r="30" spans="1:51">
      <c r="A30" s="38" t="s">
        <v>139</v>
      </c>
      <c r="B30" s="177"/>
      <c r="C30" s="38" t="s">
        <v>73</v>
      </c>
      <c r="D30" s="281">
        <f>'Projection New'!F13*100</f>
        <v>100</v>
      </c>
      <c r="E30" s="281">
        <f>'Projection New'!G13*100</f>
        <v>99.119867089708109</v>
      </c>
      <c r="F30" s="281">
        <f>'Projection New'!H13*100</f>
        <v>98.239734179416232</v>
      </c>
      <c r="G30" s="281">
        <f>'Projection New'!I13*100</f>
        <v>97.359601269124326</v>
      </c>
      <c r="H30" s="281">
        <f>'Projection New'!J13*100</f>
        <v>96.479468358832449</v>
      </c>
      <c r="I30" s="281">
        <f>'Projection New'!K13*100</f>
        <v>95.599335448540558</v>
      </c>
      <c r="J30" s="281">
        <f>'Projection New'!L13*100</f>
        <v>94.719202538248666</v>
      </c>
      <c r="K30" s="281">
        <f>'Projection New'!M13*100</f>
        <v>94.719202538248666</v>
      </c>
      <c r="L30" s="281">
        <f>'Projection New'!N13*100</f>
        <v>94.719202538248666</v>
      </c>
      <c r="M30" s="281">
        <f>'Projection New'!O13*100</f>
        <v>94.719202538248666</v>
      </c>
      <c r="N30" s="281">
        <f>'Projection New'!P13*100</f>
        <v>94.719202538248666</v>
      </c>
      <c r="O30" s="281">
        <f>'Projection New'!Q13*100</f>
        <v>94.719202538248666</v>
      </c>
      <c r="P30" s="281">
        <f>'Projection New'!R13*100</f>
        <v>94.719202538248666</v>
      </c>
      <c r="Q30" s="281">
        <f>'Projection New'!S13*100</f>
        <v>94.719202538248666</v>
      </c>
      <c r="R30" s="281">
        <f>'Projection New'!T13*100</f>
        <v>94.719202538248666</v>
      </c>
      <c r="S30" s="281">
        <f>'Projection New'!U13*100</f>
        <v>94.719202538248666</v>
      </c>
      <c r="T30" s="281">
        <f>'Projection New'!V13*100</f>
        <v>94.307379918517157</v>
      </c>
      <c r="U30" s="281">
        <f>'Projection New'!W13*100</f>
        <v>93.895557298785633</v>
      </c>
      <c r="V30" s="281">
        <f>'Projection New'!X13*100</f>
        <v>93.483734679054137</v>
      </c>
      <c r="W30" s="281">
        <f>'Projection New'!Y13*100</f>
        <v>93.071912059322614</v>
      </c>
      <c r="X30" s="281">
        <f>'Projection New'!Z13*100</f>
        <v>92.660089439591104</v>
      </c>
      <c r="Y30" s="281">
        <f>'Projection New'!AA13*100</f>
        <v>92.660089439591104</v>
      </c>
      <c r="Z30" s="281">
        <f>'Projection New'!AB13*100</f>
        <v>92.660089439591104</v>
      </c>
      <c r="AA30" s="281">
        <f>'Projection New'!AC13*100</f>
        <v>92.660089439591104</v>
      </c>
      <c r="AB30" s="281">
        <f>'Projection New'!AD13*100</f>
        <v>92.660089439591104</v>
      </c>
      <c r="AC30" s="281">
        <f>'Projection New'!AE13*100</f>
        <v>92.660089439591104</v>
      </c>
      <c r="AD30" s="281">
        <f>'Projection New'!AF13*100</f>
        <v>92.660089439591104</v>
      </c>
      <c r="AE30" s="281">
        <f>'Projection New'!AG13*100</f>
        <v>92.660089439591104</v>
      </c>
      <c r="AF30" s="281">
        <f>'Projection New'!AH13*100</f>
        <v>92.660089439591104</v>
      </c>
      <c r="AG30" s="281">
        <f>'Projection New'!AI13*100</f>
        <v>92.660089439591104</v>
      </c>
      <c r="AH30" s="281">
        <f>'Projection New'!AJ13*100</f>
        <v>92.660089439591104</v>
      </c>
      <c r="AI30" s="281">
        <f>'Projection New'!AK13*100</f>
        <v>92.24826681985958</v>
      </c>
      <c r="AJ30" s="281">
        <f>'Projection New'!AL13*100</f>
        <v>91.836444200128071</v>
      </c>
      <c r="AK30" s="281">
        <f>'Projection New'!AM13*100</f>
        <v>91.424621580396561</v>
      </c>
      <c r="AL30" s="281">
        <f>'Projection New'!AN13*100</f>
        <v>91.012798960665037</v>
      </c>
      <c r="AM30" s="281">
        <f>'Projection New'!AO13*100</f>
        <v>90.600976340933528</v>
      </c>
      <c r="AN30" s="281">
        <f>'Projection New'!AP13*100</f>
        <v>90.600976340933528</v>
      </c>
      <c r="AO30" s="281">
        <f>'Projection New'!AQ13*100</f>
        <v>90.600976340933528</v>
      </c>
      <c r="AP30" s="281">
        <f>'Projection New'!AR13*100</f>
        <v>90.600976340933528</v>
      </c>
      <c r="AQ30" s="281">
        <f>'Projection New'!AS13*100</f>
        <v>90.600976340933528</v>
      </c>
      <c r="AR30" s="281">
        <f>'Projection New'!AT13*100</f>
        <v>90.600976340933528</v>
      </c>
      <c r="AW30">
        <v>114.003607193226</v>
      </c>
      <c r="AY30" s="185">
        <v>99.171018261541221</v>
      </c>
    </row>
    <row r="31" spans="1:51">
      <c r="A31" s="36" t="s">
        <v>339</v>
      </c>
      <c r="B31" s="36"/>
      <c r="C31" s="36" t="s">
        <v>141</v>
      </c>
      <c r="D31" s="281">
        <f>'Projection New'!F14*100</f>
        <v>100</v>
      </c>
      <c r="E31" s="281">
        <f>'Projection New'!G14*100</f>
        <v>99.380099548362665</v>
      </c>
      <c r="F31" s="281">
        <f>'Projection New'!H14*100</f>
        <v>98.760199096725344</v>
      </c>
      <c r="G31" s="281">
        <f>'Projection New'!I14*100</f>
        <v>98.140298645088023</v>
      </c>
      <c r="H31" s="281">
        <f>'Projection New'!J14*100</f>
        <v>97.520398193450688</v>
      </c>
      <c r="I31" s="281">
        <f>'Projection New'!K14*100</f>
        <v>96.900497741813354</v>
      </c>
      <c r="J31" s="281">
        <f>'Projection New'!L14*100</f>
        <v>96.280597290176033</v>
      </c>
      <c r="K31" s="281">
        <f>'Projection New'!M14*100</f>
        <v>96.702496733824887</v>
      </c>
      <c r="L31" s="281">
        <f>'Projection New'!N14*100</f>
        <v>97.12439617747377</v>
      </c>
      <c r="M31" s="281">
        <f>'Projection New'!O14*100</f>
        <v>97.546295621122653</v>
      </c>
      <c r="N31" s="281">
        <f>'Projection New'!P14*100</f>
        <v>97.968195064771507</v>
      </c>
      <c r="O31" s="281">
        <f>'Projection New'!Q14*100</f>
        <v>98.232973970351978</v>
      </c>
      <c r="P31" s="281">
        <f>'Projection New'!R14*100</f>
        <v>98.497752875932449</v>
      </c>
      <c r="Q31" s="281">
        <f>'Projection New'!S14*100</f>
        <v>98.762531781512891</v>
      </c>
      <c r="R31" s="281">
        <f>'Projection New'!T14*100</f>
        <v>99.027310687093362</v>
      </c>
      <c r="S31" s="281">
        <f>'Projection New'!U14*100</f>
        <v>99.292089592673832</v>
      </c>
      <c r="T31" s="281">
        <f>'Projection New'!V14*100</f>
        <v>99.82164740383476</v>
      </c>
      <c r="U31" s="281">
        <f>'Projection New'!W14*100</f>
        <v>100.35120521499567</v>
      </c>
      <c r="V31" s="281">
        <f>'Projection New'!X14*100</f>
        <v>100.8807630261566</v>
      </c>
      <c r="W31" s="281">
        <f>'Projection New'!Y14*100</f>
        <v>101.41032083731754</v>
      </c>
      <c r="X31" s="281">
        <f>'Projection New'!Z14*100</f>
        <v>101.93987864847847</v>
      </c>
      <c r="Y31" s="281">
        <f>'Projection New'!AA14*100</f>
        <v>102.4694364596394</v>
      </c>
      <c r="Z31" s="281">
        <f>'Projection New'!AB14*100</f>
        <v>102.99899427080032</v>
      </c>
      <c r="AA31" s="281">
        <f>'Projection New'!AC14*100</f>
        <v>103.52855208196124</v>
      </c>
      <c r="AB31" s="281">
        <f>'Projection New'!AD14*100</f>
        <v>104.05810989312216</v>
      </c>
      <c r="AC31" s="281">
        <f>'Projection New'!AE14*100</f>
        <v>104.58766770428309</v>
      </c>
      <c r="AD31" s="281">
        <f>'Projection New'!AF14*100</f>
        <v>104.8789245004216</v>
      </c>
      <c r="AE31" s="281">
        <f>'Projection New'!AG14*100</f>
        <v>105.1701812965601</v>
      </c>
      <c r="AF31" s="281">
        <f>'Projection New'!AH14*100</f>
        <v>105.46143809269863</v>
      </c>
      <c r="AG31" s="281">
        <f>'Projection New'!AI14*100</f>
        <v>105.75269488883714</v>
      </c>
      <c r="AH31" s="281">
        <f>'Projection New'!AJ14*100</f>
        <v>106.04395168497564</v>
      </c>
      <c r="AI31" s="281">
        <f>'Projection New'!AK14*100</f>
        <v>106.07042957553369</v>
      </c>
      <c r="AJ31" s="281">
        <f>'Projection New'!AL14*100</f>
        <v>106.09690746609175</v>
      </c>
      <c r="AK31" s="281">
        <f>'Projection New'!AM14*100</f>
        <v>106.12338535664978</v>
      </c>
      <c r="AL31" s="281">
        <f>'Projection New'!AN14*100</f>
        <v>106.14986324720783</v>
      </c>
      <c r="AM31" s="281">
        <f>'Projection New'!AO14*100</f>
        <v>106.17634113776589</v>
      </c>
      <c r="AN31" s="281">
        <f>'Projection New'!AP14*100</f>
        <v>106.20281902832393</v>
      </c>
      <c r="AO31" s="281">
        <f>'Projection New'!AQ14*100</f>
        <v>106.22929691888197</v>
      </c>
      <c r="AP31" s="281">
        <f>'Projection New'!AR14*100</f>
        <v>106.25577480944001</v>
      </c>
      <c r="AQ31" s="281">
        <f>'Projection New'!AS14*100</f>
        <v>106.28225269999805</v>
      </c>
      <c r="AR31" s="281">
        <f>'Projection New'!AT14*100</f>
        <v>106.3087305905561</v>
      </c>
      <c r="AW31">
        <v>85.736154728776171</v>
      </c>
      <c r="AY31" s="185">
        <v>74.136706030723715</v>
      </c>
    </row>
    <row r="32" spans="1:51">
      <c r="A32" s="38" t="s">
        <v>340</v>
      </c>
      <c r="B32" s="177"/>
      <c r="C32" s="40" t="s">
        <v>146</v>
      </c>
      <c r="D32" s="281">
        <f>'Projection New'!F15*100</f>
        <v>100</v>
      </c>
      <c r="E32" s="281">
        <f>'Projection New'!G15*100</f>
        <v>98.825133788939539</v>
      </c>
      <c r="F32" s="281">
        <f>'Projection New'!H15*100</f>
        <v>97.650267577879077</v>
      </c>
      <c r="G32" s="281">
        <f>'Projection New'!I15*100</f>
        <v>96.47540136681863</v>
      </c>
      <c r="H32" s="281">
        <f>'Projection New'!J15*100</f>
        <v>95.300535155758169</v>
      </c>
      <c r="I32" s="281">
        <f>'Projection New'!K15*100</f>
        <v>94.125668944697708</v>
      </c>
      <c r="J32" s="281">
        <f>'Projection New'!L15*100</f>
        <v>92.950802733637246</v>
      </c>
      <c r="K32" s="281">
        <f>'Projection New'!M15*100</f>
        <v>93.892652344016298</v>
      </c>
      <c r="L32" s="281">
        <f>'Projection New'!N15*100</f>
        <v>94.83450195439535</v>
      </c>
      <c r="M32" s="281">
        <f>'Projection New'!O15*100</f>
        <v>95.776351564774401</v>
      </c>
      <c r="N32" s="281">
        <f>'Projection New'!P15*100</f>
        <v>96.718201175153439</v>
      </c>
      <c r="O32" s="281">
        <f>'Projection New'!Q15*100</f>
        <v>96.803041702500053</v>
      </c>
      <c r="P32" s="281">
        <f>'Projection New'!R15*100</f>
        <v>96.887882229846696</v>
      </c>
      <c r="Q32" s="281">
        <f>'Projection New'!S15*100</f>
        <v>96.97272275719331</v>
      </c>
      <c r="R32" s="281">
        <f>'Projection New'!T15*100</f>
        <v>97.057563284539938</v>
      </c>
      <c r="S32" s="281">
        <f>'Projection New'!U15*100</f>
        <v>97.142403811886552</v>
      </c>
      <c r="T32" s="281">
        <f>'Projection New'!V15*100</f>
        <v>97.142403811886552</v>
      </c>
      <c r="U32" s="281">
        <f>'Projection New'!W15*100</f>
        <v>97.142403811886552</v>
      </c>
      <c r="V32" s="281">
        <f>'Projection New'!X15*100</f>
        <v>97.142403811886552</v>
      </c>
      <c r="W32" s="281">
        <f>'Projection New'!Y15*100</f>
        <v>97.142403811886552</v>
      </c>
      <c r="X32" s="281">
        <f>'Projection New'!Z15*100</f>
        <v>97.142403811886552</v>
      </c>
      <c r="Y32" s="281">
        <f>'Projection New'!AA15*100</f>
        <v>97.142403811886552</v>
      </c>
      <c r="Z32" s="281">
        <f>'Projection New'!AB15*100</f>
        <v>97.142403811886552</v>
      </c>
      <c r="AA32" s="281">
        <f>'Projection New'!AC15*100</f>
        <v>97.142403811886552</v>
      </c>
      <c r="AB32" s="281">
        <f>'Projection New'!AD15*100</f>
        <v>97.142403811886552</v>
      </c>
      <c r="AC32" s="281">
        <f>'Projection New'!AE15*100</f>
        <v>97.142403811886552</v>
      </c>
      <c r="AD32" s="281">
        <f>'Projection New'!AF15*100</f>
        <v>97.990809085352808</v>
      </c>
      <c r="AE32" s="281">
        <f>'Projection New'!AG15*100</f>
        <v>98.839214358819078</v>
      </c>
      <c r="AF32" s="281">
        <f>'Projection New'!AH15*100</f>
        <v>99.687619632285319</v>
      </c>
      <c r="AG32" s="281">
        <f>'Projection New'!AI15*100</f>
        <v>100.53602490575157</v>
      </c>
      <c r="AH32" s="281">
        <f>'Projection New'!AJ15*100</f>
        <v>101.38443017921783</v>
      </c>
      <c r="AI32" s="281">
        <f>'Projection New'!AK15*100</f>
        <v>101.46927070656446</v>
      </c>
      <c r="AJ32" s="281">
        <f>'Projection New'!AL15*100</f>
        <v>101.55411123391109</v>
      </c>
      <c r="AK32" s="281">
        <f>'Projection New'!AM15*100</f>
        <v>101.63895176125773</v>
      </c>
      <c r="AL32" s="281">
        <f>'Projection New'!AN15*100</f>
        <v>101.72379228860436</v>
      </c>
      <c r="AM32" s="281">
        <f>'Projection New'!AO15*100</f>
        <v>101.80863281595099</v>
      </c>
      <c r="AN32" s="281">
        <f>'Projection New'!AP15*100</f>
        <v>101.80863281595099</v>
      </c>
      <c r="AO32" s="281">
        <f>'Projection New'!AQ15*100</f>
        <v>101.80863281595099</v>
      </c>
      <c r="AP32" s="281">
        <f>'Projection New'!AR15*100</f>
        <v>101.80863281595099</v>
      </c>
      <c r="AQ32" s="281">
        <f>'Projection New'!AS15*100</f>
        <v>101.80863281595099</v>
      </c>
      <c r="AR32" s="281">
        <f>'Projection New'!AT15*100</f>
        <v>101.80863281595099</v>
      </c>
      <c r="AW32">
        <v>90.119092790600959</v>
      </c>
      <c r="AY32" s="185">
        <v>61.700762901843667</v>
      </c>
    </row>
    <row r="33" spans="1:51">
      <c r="A33" s="36" t="s">
        <v>322</v>
      </c>
      <c r="B33" s="36"/>
      <c r="C33" s="36" t="s">
        <v>72</v>
      </c>
      <c r="D33" s="281">
        <f>'Projection New'!F16*100</f>
        <v>100</v>
      </c>
      <c r="E33" s="281">
        <f>'Projection New'!G16*100</f>
        <v>97.466579884754537</v>
      </c>
      <c r="F33" s="281">
        <f>'Projection New'!H16*100</f>
        <v>94.933159769509075</v>
      </c>
      <c r="G33" s="281">
        <f>'Projection New'!I16*100</f>
        <v>92.399739654263598</v>
      </c>
      <c r="H33" s="281">
        <f>'Projection New'!J16*100</f>
        <v>89.866319539018122</v>
      </c>
      <c r="I33" s="281">
        <f>'Projection New'!K16*100</f>
        <v>87.332899423772659</v>
      </c>
      <c r="J33" s="281">
        <f>'Projection New'!L16*100</f>
        <v>84.799479308527197</v>
      </c>
      <c r="K33" s="281">
        <f>'Projection New'!M16*100</f>
        <v>84.968178537920807</v>
      </c>
      <c r="L33" s="281">
        <f>'Projection New'!N16*100</f>
        <v>85.136877767314431</v>
      </c>
      <c r="M33" s="281">
        <f>'Projection New'!O16*100</f>
        <v>85.305576996708055</v>
      </c>
      <c r="N33" s="281">
        <f>'Projection New'!P16*100</f>
        <v>85.474276226101679</v>
      </c>
      <c r="O33" s="281">
        <f>'Projection New'!Q16*100</f>
        <v>85.474276226101679</v>
      </c>
      <c r="P33" s="281">
        <f>'Projection New'!R16*100</f>
        <v>85.474276226101679</v>
      </c>
      <c r="Q33" s="281">
        <f>'Projection New'!S16*100</f>
        <v>85.474276226101679</v>
      </c>
      <c r="R33" s="281">
        <f>'Projection New'!T16*100</f>
        <v>85.474276226101679</v>
      </c>
      <c r="S33" s="281">
        <f>'Projection New'!U16*100</f>
        <v>85.474276226101679</v>
      </c>
      <c r="T33" s="281">
        <f>'Projection New'!V16*100</f>
        <v>85.474276226101679</v>
      </c>
      <c r="U33" s="281">
        <f>'Projection New'!W16*100</f>
        <v>85.474276226101679</v>
      </c>
      <c r="V33" s="281">
        <f>'Projection New'!X16*100</f>
        <v>85.474276226101679</v>
      </c>
      <c r="W33" s="281">
        <f>'Projection New'!Y16*100</f>
        <v>85.474276226101679</v>
      </c>
      <c r="X33" s="281">
        <f>'Projection New'!Z16*100</f>
        <v>85.474276226101679</v>
      </c>
      <c r="Y33" s="281">
        <f>'Projection New'!AA16*100</f>
        <v>85.249343920243518</v>
      </c>
      <c r="Z33" s="281">
        <f>'Projection New'!AB16*100</f>
        <v>85.024411614385357</v>
      </c>
      <c r="AA33" s="281">
        <f>'Projection New'!AC16*100</f>
        <v>84.799479308527182</v>
      </c>
      <c r="AB33" s="281">
        <f>'Projection New'!AD16*100</f>
        <v>84.574547002669021</v>
      </c>
      <c r="AC33" s="281">
        <f>'Projection New'!AE16*100</f>
        <v>84.34961469681086</v>
      </c>
      <c r="AD33" s="281">
        <f>'Projection New'!AF16*100</f>
        <v>84.34961469681086</v>
      </c>
      <c r="AE33" s="281">
        <f>'Projection New'!AG16*100</f>
        <v>84.34961469681086</v>
      </c>
      <c r="AF33" s="281">
        <f>'Projection New'!AH16*100</f>
        <v>84.34961469681086</v>
      </c>
      <c r="AG33" s="281">
        <f>'Projection New'!AI16*100</f>
        <v>84.34961469681086</v>
      </c>
      <c r="AH33" s="281">
        <f>'Projection New'!AJ16*100</f>
        <v>84.34961469681086</v>
      </c>
      <c r="AI33" s="281">
        <f>'Projection New'!AK16*100</f>
        <v>84.34961469681086</v>
      </c>
      <c r="AJ33" s="281">
        <f>'Projection New'!AL16*100</f>
        <v>84.34961469681086</v>
      </c>
      <c r="AK33" s="281">
        <f>'Projection New'!AM16*100</f>
        <v>84.34961469681086</v>
      </c>
      <c r="AL33" s="281">
        <f>'Projection New'!AN16*100</f>
        <v>84.34961469681086</v>
      </c>
      <c r="AM33" s="281">
        <f>'Projection New'!AO16*100</f>
        <v>84.34961469681086</v>
      </c>
      <c r="AN33" s="281">
        <f>'Projection New'!AP16*100</f>
        <v>84.34961469681086</v>
      </c>
      <c r="AO33" s="281">
        <f>'Projection New'!AQ16*100</f>
        <v>84.34961469681086</v>
      </c>
      <c r="AP33" s="281">
        <f>'Projection New'!AR16*100</f>
        <v>84.34961469681086</v>
      </c>
      <c r="AQ33" s="281">
        <f>'Projection New'!AS16*100</f>
        <v>84.34961469681086</v>
      </c>
      <c r="AR33" s="281">
        <f>'Projection New'!AT16*100</f>
        <v>84.34961469681086</v>
      </c>
      <c r="AW33">
        <v>114.003607193226</v>
      </c>
      <c r="AY33" s="185">
        <v>99.171018261541221</v>
      </c>
    </row>
    <row r="34" spans="1:51">
      <c r="A34" s="40" t="s">
        <v>324</v>
      </c>
      <c r="B34" s="177"/>
      <c r="C34" s="40" t="s">
        <v>77</v>
      </c>
      <c r="D34" s="281">
        <f>'Projection New'!F17*100</f>
        <v>100</v>
      </c>
      <c r="E34" s="281">
        <f>'Projection New'!G17*100</f>
        <v>98.792938936910929</v>
      </c>
      <c r="F34" s="281">
        <f>'Projection New'!H17*100</f>
        <v>97.585877873821858</v>
      </c>
      <c r="G34" s="281">
        <f>'Projection New'!I17*100</f>
        <v>96.378816810732786</v>
      </c>
      <c r="H34" s="281">
        <f>'Projection New'!J17*100</f>
        <v>95.171755747643701</v>
      </c>
      <c r="I34" s="281">
        <f>'Projection New'!K17*100</f>
        <v>93.964694684554644</v>
      </c>
      <c r="J34" s="281">
        <f>'Projection New'!L17*100</f>
        <v>92.757633621465558</v>
      </c>
      <c r="K34" s="281">
        <f>'Projection New'!M17*100</f>
        <v>93.392959879146829</v>
      </c>
      <c r="L34" s="281">
        <f>'Projection New'!N17*100</f>
        <v>94.0282861368281</v>
      </c>
      <c r="M34" s="281">
        <f>'Projection New'!O17*100</f>
        <v>94.663612394509371</v>
      </c>
      <c r="N34" s="281">
        <f>'Projection New'!P17*100</f>
        <v>95.298938652190643</v>
      </c>
      <c r="O34" s="281">
        <f>'Projection New'!Q17*100</f>
        <v>94.790677646045623</v>
      </c>
      <c r="P34" s="281">
        <f>'Projection New'!R17*100</f>
        <v>94.282416639900617</v>
      </c>
      <c r="Q34" s="281">
        <f>'Projection New'!S17*100</f>
        <v>93.774155633755598</v>
      </c>
      <c r="R34" s="281">
        <f>'Projection New'!T17*100</f>
        <v>93.265894627610578</v>
      </c>
      <c r="S34" s="281">
        <f>'Projection New'!U17*100</f>
        <v>92.757633621465558</v>
      </c>
      <c r="T34" s="281">
        <f>'Projection New'!V17*100</f>
        <v>92.376437866856804</v>
      </c>
      <c r="U34" s="281">
        <f>'Projection New'!W17*100</f>
        <v>91.995242112248036</v>
      </c>
      <c r="V34" s="281">
        <f>'Projection New'!X17*100</f>
        <v>91.614046357639282</v>
      </c>
      <c r="W34" s="281">
        <f>'Projection New'!Y17*100</f>
        <v>91.232850603030514</v>
      </c>
      <c r="X34" s="281">
        <f>'Projection New'!Z17*100</f>
        <v>90.851654848421745</v>
      </c>
      <c r="Y34" s="281">
        <f>'Projection New'!AA17*100</f>
        <v>90.851654848421745</v>
      </c>
      <c r="Z34" s="281">
        <f>'Projection New'!AB17*100</f>
        <v>90.851654848421745</v>
      </c>
      <c r="AA34" s="281">
        <f>'Projection New'!AC17*100</f>
        <v>90.851654848421745</v>
      </c>
      <c r="AB34" s="281">
        <f>'Projection New'!AD17*100</f>
        <v>90.851654848421745</v>
      </c>
      <c r="AC34" s="281">
        <f>'Projection New'!AE17*100</f>
        <v>90.851654848421745</v>
      </c>
      <c r="AD34" s="281">
        <f>'Projection New'!AF17*100</f>
        <v>90.851654848421745</v>
      </c>
      <c r="AE34" s="281">
        <f>'Projection New'!AG17*100</f>
        <v>90.851654848421745</v>
      </c>
      <c r="AF34" s="281">
        <f>'Projection New'!AH17*100</f>
        <v>90.851654848421745</v>
      </c>
      <c r="AG34" s="281">
        <f>'Projection New'!AI17*100</f>
        <v>90.851654848421745</v>
      </c>
      <c r="AH34" s="281">
        <f>'Projection New'!AJ17*100</f>
        <v>90.851654848421745</v>
      </c>
      <c r="AI34" s="281">
        <f>'Projection New'!AK17*100</f>
        <v>90.978720099957997</v>
      </c>
      <c r="AJ34" s="281">
        <f>'Projection New'!AL17*100</f>
        <v>91.105785351494248</v>
      </c>
      <c r="AK34" s="281">
        <f>'Projection New'!AM17*100</f>
        <v>91.232850603030514</v>
      </c>
      <c r="AL34" s="281">
        <f>'Projection New'!AN17*100</f>
        <v>91.359915854566765</v>
      </c>
      <c r="AM34" s="281">
        <f>'Projection New'!AO17*100</f>
        <v>91.486981106103016</v>
      </c>
      <c r="AN34" s="281">
        <f>'Projection New'!AP17*100</f>
        <v>91.868176860711785</v>
      </c>
      <c r="AO34" s="281">
        <f>'Projection New'!AQ17*100</f>
        <v>92.249372615320553</v>
      </c>
      <c r="AP34" s="281">
        <f>'Projection New'!AR17*100</f>
        <v>92.630568369929307</v>
      </c>
      <c r="AQ34" s="281">
        <f>'Projection New'!AS17*100</f>
        <v>93.011764124538061</v>
      </c>
      <c r="AR34" s="281">
        <f>'Projection New'!AT17*100</f>
        <v>93.392959879146829</v>
      </c>
      <c r="AW34">
        <v>105.54885284580121</v>
      </c>
      <c r="AY34" s="185">
        <v>84.976726081220932</v>
      </c>
    </row>
    <row r="35" spans="1:51">
      <c r="A35" s="36" t="s">
        <v>78</v>
      </c>
      <c r="B35" s="36"/>
      <c r="C35" s="36" t="s">
        <v>108</v>
      </c>
      <c r="D35" s="281">
        <f>'Projection New'!F18*100</f>
        <v>100</v>
      </c>
      <c r="E35" s="281">
        <f>'Projection New'!G18*100</f>
        <v>99.119867089708109</v>
      </c>
      <c r="F35" s="281">
        <f>'Projection New'!H18*100</f>
        <v>98.239734179416232</v>
      </c>
      <c r="G35" s="281">
        <f>'Projection New'!I18*100</f>
        <v>97.359601269124326</v>
      </c>
      <c r="H35" s="281">
        <f>'Projection New'!J18*100</f>
        <v>96.479468358832449</v>
      </c>
      <c r="I35" s="281">
        <f>'Projection New'!K18*100</f>
        <v>95.599335448540558</v>
      </c>
      <c r="J35" s="281">
        <f>'Projection New'!L18*100</f>
        <v>94.719202538248666</v>
      </c>
      <c r="K35" s="281">
        <f>'Projection New'!M18*100</f>
        <v>94.719202538248666</v>
      </c>
      <c r="L35" s="281">
        <f>'Projection New'!N18*100</f>
        <v>94.719202538248666</v>
      </c>
      <c r="M35" s="281">
        <f>'Projection New'!O18*100</f>
        <v>94.719202538248666</v>
      </c>
      <c r="N35" s="281">
        <f>'Projection New'!P18*100</f>
        <v>94.719202538248666</v>
      </c>
      <c r="O35" s="281">
        <f>'Projection New'!Q18*100</f>
        <v>94.719202538248666</v>
      </c>
      <c r="P35" s="281">
        <f>'Projection New'!R18*100</f>
        <v>94.719202538248666</v>
      </c>
      <c r="Q35" s="281">
        <f>'Projection New'!S18*100</f>
        <v>94.719202538248666</v>
      </c>
      <c r="R35" s="281">
        <f>'Projection New'!T18*100</f>
        <v>94.719202538248666</v>
      </c>
      <c r="S35" s="281">
        <f>'Projection New'!U18*100</f>
        <v>94.719202538248666</v>
      </c>
      <c r="T35" s="281">
        <f>'Projection New'!V18*100</f>
        <v>94.307379918517157</v>
      </c>
      <c r="U35" s="281">
        <f>'Projection New'!W18*100</f>
        <v>93.895557298785633</v>
      </c>
      <c r="V35" s="281">
        <f>'Projection New'!X18*100</f>
        <v>93.483734679054137</v>
      </c>
      <c r="W35" s="281">
        <f>'Projection New'!Y18*100</f>
        <v>93.071912059322614</v>
      </c>
      <c r="X35" s="281">
        <f>'Projection New'!Z18*100</f>
        <v>92.660089439591104</v>
      </c>
      <c r="Y35" s="281">
        <f>'Projection New'!AA18*100</f>
        <v>92.660089439591104</v>
      </c>
      <c r="Z35" s="281">
        <f>'Projection New'!AB18*100</f>
        <v>92.660089439591104</v>
      </c>
      <c r="AA35" s="281">
        <f>'Projection New'!AC18*100</f>
        <v>92.660089439591104</v>
      </c>
      <c r="AB35" s="281">
        <f>'Projection New'!AD18*100</f>
        <v>92.660089439591104</v>
      </c>
      <c r="AC35" s="281">
        <f>'Projection New'!AE18*100</f>
        <v>92.660089439591104</v>
      </c>
      <c r="AD35" s="281">
        <f>'Projection New'!AF18*100</f>
        <v>92.660089439591104</v>
      </c>
      <c r="AE35" s="281">
        <f>'Projection New'!AG18*100</f>
        <v>92.660089439591104</v>
      </c>
      <c r="AF35" s="281">
        <f>'Projection New'!AH18*100</f>
        <v>92.660089439591104</v>
      </c>
      <c r="AG35" s="281">
        <f>'Projection New'!AI18*100</f>
        <v>92.660089439591104</v>
      </c>
      <c r="AH35" s="281">
        <f>'Projection New'!AJ18*100</f>
        <v>92.660089439591104</v>
      </c>
      <c r="AI35" s="281">
        <f>'Projection New'!AK18*100</f>
        <v>92.24826681985958</v>
      </c>
      <c r="AJ35" s="281">
        <f>'Projection New'!AL18*100</f>
        <v>91.836444200128071</v>
      </c>
      <c r="AK35" s="281">
        <f>'Projection New'!AM18*100</f>
        <v>91.424621580396561</v>
      </c>
      <c r="AL35" s="281">
        <f>'Projection New'!AN18*100</f>
        <v>91.012798960665037</v>
      </c>
      <c r="AM35" s="281">
        <f>'Projection New'!AO18*100</f>
        <v>90.600976340933528</v>
      </c>
      <c r="AN35" s="281">
        <f>'Projection New'!AP18*100</f>
        <v>90.600976340933528</v>
      </c>
      <c r="AO35" s="281">
        <f>'Projection New'!AQ18*100</f>
        <v>90.600976340933528</v>
      </c>
      <c r="AP35" s="281">
        <f>'Projection New'!AR18*100</f>
        <v>90.600976340933528</v>
      </c>
      <c r="AQ35" s="281">
        <f>'Projection New'!AS18*100</f>
        <v>90.600976340933528</v>
      </c>
      <c r="AR35" s="281">
        <f>'Projection New'!AT18*100</f>
        <v>90.600976340933528</v>
      </c>
      <c r="AW35">
        <v>119.55454598728804</v>
      </c>
      <c r="AY35" s="185">
        <v>108.21784366146659</v>
      </c>
    </row>
    <row r="36" spans="1:51">
      <c r="A36" s="40" t="s">
        <v>166</v>
      </c>
      <c r="B36" s="177"/>
      <c r="C36" s="40" t="s">
        <v>161</v>
      </c>
      <c r="D36" s="281">
        <f>'Projection New'!F19*100</f>
        <v>100</v>
      </c>
      <c r="E36" s="281">
        <f>'Projection New'!G19*100</f>
        <v>98.779026435954776</v>
      </c>
      <c r="F36" s="281">
        <f>'Projection New'!H19*100</f>
        <v>97.558052871909553</v>
      </c>
      <c r="G36" s="281">
        <f>'Projection New'!I19*100</f>
        <v>96.337079307864329</v>
      </c>
      <c r="H36" s="281">
        <f>'Projection New'!J19*100</f>
        <v>95.116105743819091</v>
      </c>
      <c r="I36" s="281">
        <f>'Projection New'!K19*100</f>
        <v>93.895132179773867</v>
      </c>
      <c r="J36" s="281">
        <f>'Projection New'!L19*100</f>
        <v>92.674158615728643</v>
      </c>
      <c r="K36" s="281">
        <f>'Projection New'!M19*100</f>
        <v>93.034907080755985</v>
      </c>
      <c r="L36" s="281">
        <f>'Projection New'!N19*100</f>
        <v>93.395655545783313</v>
      </c>
      <c r="M36" s="281">
        <f>'Projection New'!O19*100</f>
        <v>93.756404010810641</v>
      </c>
      <c r="N36" s="281">
        <f>'Projection New'!P19*100</f>
        <v>94.117152475837983</v>
      </c>
      <c r="O36" s="281">
        <f>'Projection New'!Q19*100</f>
        <v>93.628232203236223</v>
      </c>
      <c r="P36" s="281">
        <f>'Projection New'!R19*100</f>
        <v>93.139311930634477</v>
      </c>
      <c r="Q36" s="281">
        <f>'Projection New'!S19*100</f>
        <v>92.650391658032717</v>
      </c>
      <c r="R36" s="281">
        <f>'Projection New'!T19*100</f>
        <v>92.161471385430957</v>
      </c>
      <c r="S36" s="281">
        <f>'Projection New'!U19*100</f>
        <v>91.672551112829197</v>
      </c>
      <c r="T36" s="281">
        <f>'Projection New'!V19*100</f>
        <v>91.183630840227451</v>
      </c>
      <c r="U36" s="281">
        <f>'Projection New'!W19*100</f>
        <v>90.694710567625691</v>
      </c>
      <c r="V36" s="281">
        <f>'Projection New'!X19*100</f>
        <v>90.205790295023931</v>
      </c>
      <c r="W36" s="281">
        <f>'Projection New'!Y19*100</f>
        <v>89.716870022422185</v>
      </c>
      <c r="X36" s="281">
        <f>'Projection New'!Z19*100</f>
        <v>89.227949749820425</v>
      </c>
      <c r="Y36" s="281">
        <f>'Projection New'!AA19*100</f>
        <v>88.250109204616905</v>
      </c>
      <c r="Z36" s="281">
        <f>'Projection New'!AB19*100</f>
        <v>87.272268659413399</v>
      </c>
      <c r="AA36" s="281">
        <f>'Projection New'!AC19*100</f>
        <v>86.294428114209893</v>
      </c>
      <c r="AB36" s="281">
        <f>'Projection New'!AD19*100</f>
        <v>85.316587569006387</v>
      </c>
      <c r="AC36" s="281">
        <f>'Projection New'!AE19*100</f>
        <v>84.338747023802867</v>
      </c>
      <c r="AD36" s="281">
        <f>'Projection New'!AF19*100</f>
        <v>83.605366614900234</v>
      </c>
      <c r="AE36" s="281">
        <f>'Projection New'!AG19*100</f>
        <v>82.871986205997601</v>
      </c>
      <c r="AF36" s="281">
        <f>'Projection New'!AH19*100</f>
        <v>82.138605797094968</v>
      </c>
      <c r="AG36" s="281">
        <f>'Projection New'!AI19*100</f>
        <v>81.405225388192335</v>
      </c>
      <c r="AH36" s="281">
        <f>'Projection New'!AJ19*100</f>
        <v>80.671844979289702</v>
      </c>
      <c r="AI36" s="281">
        <f>'Projection New'!AK19*100</f>
        <v>80.182924706687942</v>
      </c>
      <c r="AJ36" s="281">
        <f>'Projection New'!AL19*100</f>
        <v>79.694004434086182</v>
      </c>
      <c r="AK36" s="281">
        <f>'Projection New'!AM19*100</f>
        <v>79.205084161484436</v>
      </c>
      <c r="AL36" s="281">
        <f>'Projection New'!AN19*100</f>
        <v>78.71616388888269</v>
      </c>
      <c r="AM36" s="281">
        <f>'Projection New'!AO19*100</f>
        <v>78.22724361628093</v>
      </c>
      <c r="AN36" s="281">
        <f>'Projection New'!AP19*100</f>
        <v>77.73832334367917</v>
      </c>
      <c r="AO36" s="281">
        <f>'Projection New'!AQ19*100</f>
        <v>77.24940307107741</v>
      </c>
      <c r="AP36" s="281">
        <f>'Projection New'!AR19*100</f>
        <v>76.760482798475664</v>
      </c>
      <c r="AQ36" s="281">
        <f>'Projection New'!AS19*100</f>
        <v>76.271562525873904</v>
      </c>
      <c r="AR36" s="281">
        <f>'Projection New'!AT19*100</f>
        <v>75.782642253272144</v>
      </c>
      <c r="AW36">
        <v>114.003607193226</v>
      </c>
      <c r="AY36" s="185">
        <v>99.171018261541221</v>
      </c>
    </row>
    <row r="37" spans="1:51" s="180" customFormat="1">
      <c r="A37" s="36" t="s">
        <v>336</v>
      </c>
      <c r="B37" s="36"/>
      <c r="C37" s="36" t="s">
        <v>333</v>
      </c>
      <c r="D37" s="281">
        <f>'Projection New'!F20*100</f>
        <v>100</v>
      </c>
      <c r="E37" s="281">
        <f>'Projection New'!G20*100</f>
        <v>102.59343377203352</v>
      </c>
      <c r="F37" s="281">
        <f>'Projection New'!H20*100</f>
        <v>105.18686754406703</v>
      </c>
      <c r="G37" s="281">
        <f>'Projection New'!I20*100</f>
        <v>107.78030131610055</v>
      </c>
      <c r="H37" s="281">
        <f>'Projection New'!J20*100</f>
        <v>110.37373508813405</v>
      </c>
      <c r="I37" s="281">
        <f>'Projection New'!K20*100</f>
        <v>112.96716886016758</v>
      </c>
      <c r="J37" s="281">
        <f>'Projection New'!L20*100</f>
        <v>115.5606026322011</v>
      </c>
      <c r="K37" s="281">
        <f>'Projection New'!M20*100</f>
        <v>113.23126177286906</v>
      </c>
      <c r="L37" s="281">
        <f>'Projection New'!N20*100</f>
        <v>110.90192091353701</v>
      </c>
      <c r="M37" s="281">
        <f>'Projection New'!O20*100</f>
        <v>108.57258005420496</v>
      </c>
      <c r="N37" s="281">
        <f>'Projection New'!P20*100</f>
        <v>106.24323919487293</v>
      </c>
      <c r="O37" s="281">
        <f>'Projection New'!Q20*100</f>
        <v>107.00211947483631</v>
      </c>
      <c r="P37" s="281">
        <f>'Projection New'!R20*100</f>
        <v>107.76099975479968</v>
      </c>
      <c r="Q37" s="281">
        <f>'Projection New'!S20*100</f>
        <v>108.51988003476308</v>
      </c>
      <c r="R37" s="281">
        <f>'Projection New'!T20*100</f>
        <v>109.27876031472645</v>
      </c>
      <c r="S37" s="281">
        <f>'Projection New'!U20*100</f>
        <v>110.03764059468983</v>
      </c>
      <c r="T37" s="281">
        <f>'Projection New'!V20*100</f>
        <v>110.41708073467153</v>
      </c>
      <c r="U37" s="281">
        <f>'Projection New'!W20*100</f>
        <v>110.79652087465321</v>
      </c>
      <c r="V37" s="281">
        <f>'Projection New'!X20*100</f>
        <v>111.17596101463492</v>
      </c>
      <c r="W37" s="281">
        <f>'Projection New'!Y20*100</f>
        <v>111.55540115461659</v>
      </c>
      <c r="X37" s="281">
        <f>'Projection New'!Z20*100</f>
        <v>111.9348412945983</v>
      </c>
      <c r="Y37" s="281">
        <f>'Projection New'!AA20*100</f>
        <v>112.31428143457998</v>
      </c>
      <c r="Z37" s="281">
        <f>'Projection New'!AB20*100</f>
        <v>112.69372157456165</v>
      </c>
      <c r="AA37" s="281">
        <f>'Projection New'!AC20*100</f>
        <v>113.07316171454336</v>
      </c>
      <c r="AB37" s="281">
        <f>'Projection New'!AD20*100</f>
        <v>113.45260185452504</v>
      </c>
      <c r="AC37" s="281">
        <f>'Projection New'!AE20*100</f>
        <v>113.83204199450671</v>
      </c>
      <c r="AD37" s="281">
        <f>'Projection New'!AF20*100</f>
        <v>114.5909222744701</v>
      </c>
      <c r="AE37" s="281">
        <f>'Projection New'!AG20*100</f>
        <v>115.34980255443348</v>
      </c>
      <c r="AF37" s="281">
        <f>'Projection New'!AH20*100</f>
        <v>116.10868283439686</v>
      </c>
      <c r="AG37" s="281">
        <f>'Projection New'!AI20*100</f>
        <v>116.86756311436024</v>
      </c>
      <c r="AH37" s="281">
        <f>'Projection New'!AJ20*100</f>
        <v>117.62644339432362</v>
      </c>
      <c r="AI37" s="281">
        <f>'Projection New'!AK20*100</f>
        <v>118.38532367428701</v>
      </c>
      <c r="AJ37" s="281">
        <f>'Projection New'!AL20*100</f>
        <v>119.14420395425039</v>
      </c>
      <c r="AK37" s="281">
        <f>'Projection New'!AM20*100</f>
        <v>119.90308423421374</v>
      </c>
      <c r="AL37" s="281">
        <f>'Projection New'!AN20*100</f>
        <v>120.66196451417713</v>
      </c>
      <c r="AM37" s="281">
        <f>'Projection New'!AO20*100</f>
        <v>121.42084479414051</v>
      </c>
      <c r="AN37" s="281">
        <f>'Projection New'!AP20*100</f>
        <v>122.17972507410389</v>
      </c>
      <c r="AO37" s="281">
        <f>'Projection New'!AQ20*100</f>
        <v>122.93860535406726</v>
      </c>
      <c r="AP37" s="281">
        <f>'Projection New'!AR20*100</f>
        <v>123.69748563403063</v>
      </c>
      <c r="AQ37" s="281">
        <f>'Projection New'!AS20*100</f>
        <v>124.45636591399401</v>
      </c>
      <c r="AR37" s="281">
        <f>'Projection New'!AT20*100</f>
        <v>125.21524619395738</v>
      </c>
      <c r="AW37" s="180">
        <v>114.003607193226</v>
      </c>
      <c r="AY37" s="185">
        <v>99.171018261541221</v>
      </c>
    </row>
    <row r="39" spans="1:51" s="180" customFormat="1"/>
    <row r="40" spans="1:51" s="180" customFormat="1"/>
    <row r="41" spans="1:51" s="180" customFormat="1"/>
    <row r="42" spans="1:51" s="180" customFormat="1"/>
    <row r="43" spans="1:51" s="180" customFormat="1"/>
    <row r="44" spans="1:51" s="180" customFormat="1"/>
    <row r="45" spans="1:51" s="180" customFormat="1"/>
    <row r="46" spans="1:51" s="180" customFormat="1"/>
    <row r="47" spans="1:51" s="180" customFormat="1"/>
    <row r="48" spans="1:51" s="180" customFormat="1"/>
    <row r="49" spans="1:1" s="180" customFormat="1"/>
    <row r="50" spans="1:1" s="180" customFormat="1"/>
    <row r="51" spans="1:1" s="180" customFormat="1"/>
    <row r="52" spans="1:1" s="180" customFormat="1"/>
    <row r="53" spans="1:1" s="180" customFormat="1"/>
    <row r="54" spans="1:1" s="180" customFormat="1"/>
    <row r="55" spans="1:1" s="180" customFormat="1"/>
    <row r="56" spans="1:1" s="180" customFormat="1"/>
    <row r="57" spans="1:1" s="180" customFormat="1"/>
    <row r="58" spans="1:1" s="280" customFormat="1">
      <c r="A58" s="280" t="s">
        <v>366</v>
      </c>
    </row>
    <row r="59" spans="1:1" s="180" customFormat="1"/>
    <row r="60" spans="1:1" s="180" customFormat="1"/>
    <row r="61" spans="1:1" s="180" customFormat="1"/>
    <row r="62" spans="1:1" s="180" customFormat="1"/>
    <row r="63" spans="1:1" s="180" customFormat="1"/>
    <row r="64" spans="1:1" s="180" customFormat="1"/>
    <row r="65" spans="2:44" s="180" customFormat="1"/>
    <row r="66" spans="2:44" s="180" customFormat="1"/>
    <row r="67" spans="2:44" s="180" customFormat="1"/>
    <row r="68" spans="2:44" s="180" customFormat="1">
      <c r="D68" s="34">
        <v>2010</v>
      </c>
      <c r="E68" s="34">
        <v>2011</v>
      </c>
      <c r="F68" s="34">
        <v>2012</v>
      </c>
      <c r="G68" s="34">
        <v>2013</v>
      </c>
      <c r="H68" s="34">
        <v>2014</v>
      </c>
      <c r="I68" s="34">
        <v>2015</v>
      </c>
      <c r="J68" s="34">
        <v>2016</v>
      </c>
      <c r="K68" s="34">
        <v>2017</v>
      </c>
      <c r="L68" s="34">
        <v>2018</v>
      </c>
      <c r="M68" s="34">
        <v>2019</v>
      </c>
      <c r="N68" s="34">
        <v>2020</v>
      </c>
      <c r="O68" s="34">
        <v>2021</v>
      </c>
      <c r="P68" s="34">
        <v>2022</v>
      </c>
      <c r="Q68" s="34">
        <v>2023</v>
      </c>
      <c r="R68" s="34">
        <v>2024</v>
      </c>
      <c r="S68" s="34">
        <v>2025</v>
      </c>
      <c r="T68" s="34">
        <v>2026</v>
      </c>
      <c r="U68" s="34">
        <v>2027</v>
      </c>
      <c r="V68" s="34">
        <v>2028</v>
      </c>
      <c r="W68" s="34">
        <v>2029</v>
      </c>
      <c r="X68" s="34">
        <v>2030</v>
      </c>
      <c r="Y68" s="34">
        <v>2031</v>
      </c>
      <c r="Z68" s="34">
        <v>2032</v>
      </c>
      <c r="AA68" s="34">
        <v>2033</v>
      </c>
      <c r="AB68" s="34">
        <v>2034</v>
      </c>
      <c r="AC68" s="34">
        <v>2035</v>
      </c>
      <c r="AD68" s="34">
        <v>2036</v>
      </c>
      <c r="AE68" s="34">
        <v>2037</v>
      </c>
      <c r="AF68" s="34">
        <v>2038</v>
      </c>
      <c r="AG68" s="34">
        <v>2039</v>
      </c>
      <c r="AH68" s="34">
        <v>2040</v>
      </c>
      <c r="AI68" s="34">
        <v>2041</v>
      </c>
      <c r="AJ68" s="34">
        <v>2042</v>
      </c>
      <c r="AK68" s="34">
        <v>2043</v>
      </c>
      <c r="AL68" s="34">
        <v>2044</v>
      </c>
      <c r="AM68" s="34">
        <v>2045</v>
      </c>
      <c r="AN68" s="34">
        <v>2046</v>
      </c>
      <c r="AO68" s="34">
        <v>2047</v>
      </c>
      <c r="AP68" s="34">
        <v>2048</v>
      </c>
      <c r="AQ68" s="34">
        <v>2049</v>
      </c>
      <c r="AR68" s="35">
        <v>2050</v>
      </c>
    </row>
    <row r="69" spans="2:44" s="180" customFormat="1">
      <c r="B69" s="180" t="s">
        <v>341</v>
      </c>
      <c r="C69" s="36" t="s">
        <v>12</v>
      </c>
      <c r="D69" s="180">
        <f>O120</f>
        <v>100</v>
      </c>
      <c r="E69" s="180">
        <f t="shared" ref="E69:AR69" si="0">P120</f>
        <v>98.735476880882118</v>
      </c>
      <c r="F69" s="180">
        <f t="shared" si="0"/>
        <v>97.470953761764235</v>
      </c>
      <c r="G69" s="180">
        <f t="shared" si="0"/>
        <v>96.206430642646353</v>
      </c>
      <c r="H69" s="180">
        <f t="shared" si="0"/>
        <v>96.05720297855936</v>
      </c>
      <c r="I69" s="180">
        <f t="shared" si="0"/>
        <v>95.907975314472367</v>
      </c>
      <c r="J69" s="180">
        <f t="shared" si="0"/>
        <v>97.451462699873673</v>
      </c>
      <c r="K69" s="180">
        <f t="shared" si="0"/>
        <v>98.994950085274979</v>
      </c>
      <c r="L69" s="180">
        <f t="shared" si="0"/>
        <v>100.53843747067629</v>
      </c>
      <c r="M69" s="180">
        <f t="shared" si="0"/>
        <v>102.08192485607759</v>
      </c>
      <c r="N69" s="180">
        <f t="shared" si="0"/>
        <v>103.62541224147887</v>
      </c>
      <c r="O69" s="180">
        <f t="shared" si="0"/>
        <v>103.60403856510787</v>
      </c>
      <c r="P69" s="180">
        <f t="shared" si="0"/>
        <v>103.58266488873687</v>
      </c>
      <c r="Q69" s="180">
        <f t="shared" si="0"/>
        <v>103.56129121236587</v>
      </c>
      <c r="R69" s="180">
        <f t="shared" si="0"/>
        <v>103.53991753599487</v>
      </c>
      <c r="S69" s="180">
        <f t="shared" si="0"/>
        <v>103.51854385962389</v>
      </c>
      <c r="T69" s="180">
        <f t="shared" si="0"/>
        <v>102.79317525832431</v>
      </c>
      <c r="U69" s="180">
        <f t="shared" si="0"/>
        <v>102.06780665702473</v>
      </c>
      <c r="V69" s="180">
        <f t="shared" si="0"/>
        <v>101.34243805572515</v>
      </c>
      <c r="W69" s="180">
        <f t="shared" si="0"/>
        <v>100.61706945442558</v>
      </c>
      <c r="X69" s="180">
        <f t="shared" si="0"/>
        <v>99.891700853126025</v>
      </c>
      <c r="Y69" s="180">
        <f t="shared" si="0"/>
        <v>99.560543068748927</v>
      </c>
      <c r="Z69" s="180">
        <f t="shared" si="0"/>
        <v>99.22938528437183</v>
      </c>
      <c r="AA69" s="180">
        <f t="shared" si="0"/>
        <v>98.898227499994732</v>
      </c>
      <c r="AB69" s="180">
        <f t="shared" si="0"/>
        <v>98.567069715617635</v>
      </c>
      <c r="AC69" s="180">
        <f t="shared" si="0"/>
        <v>98.235911931240537</v>
      </c>
      <c r="AD69" s="180">
        <f t="shared" si="0"/>
        <v>98.331323447796919</v>
      </c>
      <c r="AE69" s="180">
        <f t="shared" si="0"/>
        <v>98.426734964353301</v>
      </c>
      <c r="AF69" s="180">
        <f t="shared" si="0"/>
        <v>98.522146480909683</v>
      </c>
      <c r="AG69" s="180">
        <f t="shared" si="0"/>
        <v>98.617557997466065</v>
      </c>
      <c r="AH69" s="180">
        <f t="shared" si="0"/>
        <v>98.712969514022447</v>
      </c>
      <c r="AI69" s="180">
        <f t="shared" si="0"/>
        <v>98.77451940089459</v>
      </c>
      <c r="AJ69" s="180">
        <f t="shared" si="0"/>
        <v>98.836069287766733</v>
      </c>
      <c r="AK69" s="180">
        <f t="shared" si="0"/>
        <v>98.897619174638876</v>
      </c>
      <c r="AL69" s="180">
        <f t="shared" si="0"/>
        <v>98.95916906151102</v>
      </c>
      <c r="AM69" s="180">
        <f t="shared" si="0"/>
        <v>99.020718948383134</v>
      </c>
      <c r="AN69" s="180">
        <f t="shared" si="0"/>
        <v>99.050778811014752</v>
      </c>
      <c r="AO69" s="180">
        <f t="shared" si="0"/>
        <v>99.080838673646369</v>
      </c>
      <c r="AP69" s="180">
        <f t="shared" si="0"/>
        <v>99.110898536277986</v>
      </c>
      <c r="AQ69" s="180">
        <f t="shared" si="0"/>
        <v>99.140958398909603</v>
      </c>
      <c r="AR69" s="180">
        <f t="shared" si="0"/>
        <v>99.171018261541221</v>
      </c>
    </row>
    <row r="70" spans="2:44" s="180" customFormat="1">
      <c r="B70" s="180" t="s">
        <v>341</v>
      </c>
      <c r="C70" s="38" t="s">
        <v>13</v>
      </c>
      <c r="D70" s="180">
        <f>O120</f>
        <v>100</v>
      </c>
      <c r="E70" s="180">
        <f t="shared" ref="E70:AR70" si="1">P120</f>
        <v>98.735476880882118</v>
      </c>
      <c r="F70" s="180">
        <f t="shared" si="1"/>
        <v>97.470953761764235</v>
      </c>
      <c r="G70" s="180">
        <f t="shared" si="1"/>
        <v>96.206430642646353</v>
      </c>
      <c r="H70" s="180">
        <f t="shared" si="1"/>
        <v>96.05720297855936</v>
      </c>
      <c r="I70" s="180">
        <f t="shared" si="1"/>
        <v>95.907975314472367</v>
      </c>
      <c r="J70" s="180">
        <f t="shared" si="1"/>
        <v>97.451462699873673</v>
      </c>
      <c r="K70" s="180">
        <f t="shared" si="1"/>
        <v>98.994950085274979</v>
      </c>
      <c r="L70" s="180">
        <f t="shared" si="1"/>
        <v>100.53843747067629</v>
      </c>
      <c r="M70" s="180">
        <f t="shared" si="1"/>
        <v>102.08192485607759</v>
      </c>
      <c r="N70" s="180">
        <f t="shared" si="1"/>
        <v>103.62541224147887</v>
      </c>
      <c r="O70" s="180">
        <f t="shared" si="1"/>
        <v>103.60403856510787</v>
      </c>
      <c r="P70" s="180">
        <f t="shared" si="1"/>
        <v>103.58266488873687</v>
      </c>
      <c r="Q70" s="180">
        <f t="shared" si="1"/>
        <v>103.56129121236587</v>
      </c>
      <c r="R70" s="180">
        <f t="shared" si="1"/>
        <v>103.53991753599487</v>
      </c>
      <c r="S70" s="180">
        <f t="shared" si="1"/>
        <v>103.51854385962389</v>
      </c>
      <c r="T70" s="180">
        <f t="shared" si="1"/>
        <v>102.79317525832431</v>
      </c>
      <c r="U70" s="180">
        <f t="shared" si="1"/>
        <v>102.06780665702473</v>
      </c>
      <c r="V70" s="180">
        <f t="shared" si="1"/>
        <v>101.34243805572515</v>
      </c>
      <c r="W70" s="180">
        <f t="shared" si="1"/>
        <v>100.61706945442558</v>
      </c>
      <c r="X70" s="180">
        <f t="shared" si="1"/>
        <v>99.891700853126025</v>
      </c>
      <c r="Y70" s="180">
        <f t="shared" si="1"/>
        <v>99.560543068748927</v>
      </c>
      <c r="Z70" s="180">
        <f t="shared" si="1"/>
        <v>99.22938528437183</v>
      </c>
      <c r="AA70" s="180">
        <f t="shared" si="1"/>
        <v>98.898227499994732</v>
      </c>
      <c r="AB70" s="180">
        <f t="shared" si="1"/>
        <v>98.567069715617635</v>
      </c>
      <c r="AC70" s="180">
        <f t="shared" si="1"/>
        <v>98.235911931240537</v>
      </c>
      <c r="AD70" s="180">
        <f t="shared" si="1"/>
        <v>98.331323447796919</v>
      </c>
      <c r="AE70" s="180">
        <f t="shared" si="1"/>
        <v>98.426734964353301</v>
      </c>
      <c r="AF70" s="180">
        <f t="shared" si="1"/>
        <v>98.522146480909683</v>
      </c>
      <c r="AG70" s="180">
        <f t="shared" si="1"/>
        <v>98.617557997466065</v>
      </c>
      <c r="AH70" s="180">
        <f t="shared" si="1"/>
        <v>98.712969514022447</v>
      </c>
      <c r="AI70" s="180">
        <f t="shared" si="1"/>
        <v>98.77451940089459</v>
      </c>
      <c r="AJ70" s="180">
        <f t="shared" si="1"/>
        <v>98.836069287766733</v>
      </c>
      <c r="AK70" s="180">
        <f t="shared" si="1"/>
        <v>98.897619174638876</v>
      </c>
      <c r="AL70" s="180">
        <f t="shared" si="1"/>
        <v>98.95916906151102</v>
      </c>
      <c r="AM70" s="180">
        <f t="shared" si="1"/>
        <v>99.020718948383134</v>
      </c>
      <c r="AN70" s="180">
        <f t="shared" si="1"/>
        <v>99.050778811014752</v>
      </c>
      <c r="AO70" s="180">
        <f t="shared" si="1"/>
        <v>99.080838673646369</v>
      </c>
      <c r="AP70" s="180">
        <f t="shared" si="1"/>
        <v>99.110898536277986</v>
      </c>
      <c r="AQ70" s="180">
        <f t="shared" si="1"/>
        <v>99.140958398909603</v>
      </c>
      <c r="AR70" s="180">
        <f t="shared" si="1"/>
        <v>99.171018261541221</v>
      </c>
    </row>
    <row r="71" spans="2:44" s="180" customFormat="1">
      <c r="B71" s="180" t="s">
        <v>341</v>
      </c>
      <c r="C71" s="36" t="s">
        <v>14</v>
      </c>
      <c r="D71" s="180">
        <f>O105</f>
        <v>100</v>
      </c>
      <c r="E71" s="180">
        <f t="shared" ref="E71:AR71" si="2">P105</f>
        <v>100.91628343838556</v>
      </c>
      <c r="F71" s="180">
        <f t="shared" si="2"/>
        <v>101.83256687677112</v>
      </c>
      <c r="G71" s="180">
        <f t="shared" si="2"/>
        <v>102.7488503151567</v>
      </c>
      <c r="H71" s="180">
        <f t="shared" si="2"/>
        <v>98.245937539785885</v>
      </c>
      <c r="I71" s="180">
        <f t="shared" si="2"/>
        <v>93.743024764415068</v>
      </c>
      <c r="J71" s="180">
        <f t="shared" si="2"/>
        <v>92.530634139296509</v>
      </c>
      <c r="K71" s="180">
        <f t="shared" si="2"/>
        <v>91.318243514177951</v>
      </c>
      <c r="L71" s="180">
        <f t="shared" si="2"/>
        <v>90.105852889059392</v>
      </c>
      <c r="M71" s="180">
        <f t="shared" si="2"/>
        <v>88.893462263940833</v>
      </c>
      <c r="N71" s="180">
        <f t="shared" si="2"/>
        <v>87.681071638822289</v>
      </c>
      <c r="O71" s="180">
        <f t="shared" si="2"/>
        <v>87.057616920832331</v>
      </c>
      <c r="P71" s="180">
        <f t="shared" si="2"/>
        <v>86.434162202842373</v>
      </c>
      <c r="Q71" s="180">
        <f t="shared" si="2"/>
        <v>85.810707484852415</v>
      </c>
      <c r="R71" s="180">
        <f t="shared" si="2"/>
        <v>85.187252766862457</v>
      </c>
      <c r="S71" s="180">
        <f t="shared" si="2"/>
        <v>84.563798048872513</v>
      </c>
      <c r="T71" s="180">
        <f t="shared" si="2"/>
        <v>84.485162282480047</v>
      </c>
      <c r="U71" s="180">
        <f t="shared" si="2"/>
        <v>84.406526516087581</v>
      </c>
      <c r="V71" s="180">
        <f t="shared" si="2"/>
        <v>84.327890749695115</v>
      </c>
      <c r="W71" s="180">
        <f t="shared" si="2"/>
        <v>84.249254983302649</v>
      </c>
      <c r="X71" s="180">
        <f t="shared" si="2"/>
        <v>84.170619216910154</v>
      </c>
      <c r="Y71" s="180">
        <f t="shared" si="2"/>
        <v>83.662349730866779</v>
      </c>
      <c r="Z71" s="180">
        <f t="shared" si="2"/>
        <v>83.154080244823405</v>
      </c>
      <c r="AA71" s="180">
        <f t="shared" si="2"/>
        <v>82.64581075878003</v>
      </c>
      <c r="AB71" s="180">
        <f t="shared" si="2"/>
        <v>82.137541272736655</v>
      </c>
      <c r="AC71" s="180">
        <f t="shared" si="2"/>
        <v>81.62927178669328</v>
      </c>
      <c r="AD71" s="180">
        <f t="shared" si="2"/>
        <v>81.115946452864719</v>
      </c>
      <c r="AE71" s="180">
        <f t="shared" si="2"/>
        <v>80.602621119036158</v>
      </c>
      <c r="AF71" s="180">
        <f t="shared" si="2"/>
        <v>80.089295785207597</v>
      </c>
      <c r="AG71" s="180">
        <f t="shared" si="2"/>
        <v>79.575970451379035</v>
      </c>
      <c r="AH71" s="180">
        <f t="shared" si="2"/>
        <v>79.062645117550474</v>
      </c>
      <c r="AI71" s="180">
        <f t="shared" si="2"/>
        <v>78.781397435773101</v>
      </c>
      <c r="AJ71" s="180">
        <f t="shared" si="2"/>
        <v>78.500149753995728</v>
      </c>
      <c r="AK71" s="180">
        <f t="shared" si="2"/>
        <v>78.218902072218356</v>
      </c>
      <c r="AL71" s="180">
        <f t="shared" si="2"/>
        <v>77.937654390440983</v>
      </c>
      <c r="AM71" s="180">
        <f t="shared" si="2"/>
        <v>77.656406708663624</v>
      </c>
      <c r="AN71" s="180">
        <f t="shared" si="2"/>
        <v>77.897618895115144</v>
      </c>
      <c r="AO71" s="180">
        <f t="shared" si="2"/>
        <v>78.138831081566664</v>
      </c>
      <c r="AP71" s="180">
        <f t="shared" si="2"/>
        <v>78.380043268018184</v>
      </c>
      <c r="AQ71" s="180">
        <f t="shared" si="2"/>
        <v>78.621255454469704</v>
      </c>
      <c r="AR71" s="180">
        <f t="shared" si="2"/>
        <v>78.862467640921224</v>
      </c>
    </row>
    <row r="72" spans="2:44" s="180" customFormat="1">
      <c r="B72" s="180" t="s">
        <v>341</v>
      </c>
      <c r="C72" s="38" t="s">
        <v>60</v>
      </c>
      <c r="D72" s="180">
        <f>O100</f>
        <v>100</v>
      </c>
      <c r="E72" s="180">
        <f t="shared" ref="E72:AR72" si="3">P100</f>
        <v>95.214665596571265</v>
      </c>
      <c r="F72" s="180">
        <f t="shared" si="3"/>
        <v>90.429331193142531</v>
      </c>
      <c r="G72" s="180">
        <f t="shared" si="3"/>
        <v>85.64399678971381</v>
      </c>
      <c r="H72" s="180">
        <f t="shared" si="3"/>
        <v>81.778950208908213</v>
      </c>
      <c r="I72" s="180">
        <f t="shared" si="3"/>
        <v>77.913903628102616</v>
      </c>
      <c r="J72" s="180">
        <f t="shared" si="3"/>
        <v>77.038222962063458</v>
      </c>
      <c r="K72" s="180">
        <f t="shared" si="3"/>
        <v>76.162542296024299</v>
      </c>
      <c r="L72" s="180">
        <f t="shared" si="3"/>
        <v>75.28686162998514</v>
      </c>
      <c r="M72" s="180">
        <f t="shared" si="3"/>
        <v>74.411180963945981</v>
      </c>
      <c r="N72" s="180">
        <f t="shared" si="3"/>
        <v>73.535500297906808</v>
      </c>
      <c r="O72" s="180">
        <f t="shared" si="3"/>
        <v>73.100121647830193</v>
      </c>
      <c r="P72" s="180">
        <f t="shared" si="3"/>
        <v>72.664742997753578</v>
      </c>
      <c r="Q72" s="180">
        <f t="shared" si="3"/>
        <v>72.229364347676963</v>
      </c>
      <c r="R72" s="180">
        <f t="shared" si="3"/>
        <v>71.793985697600348</v>
      </c>
      <c r="S72" s="180">
        <f t="shared" si="3"/>
        <v>71.358607047523719</v>
      </c>
      <c r="T72" s="180">
        <f t="shared" si="3"/>
        <v>71.697467037642568</v>
      </c>
      <c r="U72" s="180">
        <f t="shared" si="3"/>
        <v>72.036327027761416</v>
      </c>
      <c r="V72" s="180">
        <f t="shared" si="3"/>
        <v>72.375187017880265</v>
      </c>
      <c r="W72" s="180">
        <f t="shared" si="3"/>
        <v>72.714047007999113</v>
      </c>
      <c r="X72" s="180">
        <f t="shared" si="3"/>
        <v>73.052906998117962</v>
      </c>
      <c r="Y72" s="180">
        <f t="shared" si="3"/>
        <v>73.405503712988178</v>
      </c>
      <c r="Z72" s="180">
        <f t="shared" si="3"/>
        <v>73.758100427858395</v>
      </c>
      <c r="AA72" s="180">
        <f t="shared" si="3"/>
        <v>74.110697142728611</v>
      </c>
      <c r="AB72" s="180">
        <f t="shared" si="3"/>
        <v>74.463293857598828</v>
      </c>
      <c r="AC72" s="180">
        <f t="shared" si="3"/>
        <v>74.815890572469073</v>
      </c>
      <c r="AD72" s="180">
        <f t="shared" si="3"/>
        <v>75.337993379305843</v>
      </c>
      <c r="AE72" s="180">
        <f t="shared" si="3"/>
        <v>75.860096186142613</v>
      </c>
      <c r="AF72" s="180">
        <f t="shared" si="3"/>
        <v>76.382198992979383</v>
      </c>
      <c r="AG72" s="180">
        <f t="shared" si="3"/>
        <v>76.904301799816153</v>
      </c>
      <c r="AH72" s="180">
        <f t="shared" si="3"/>
        <v>77.426404606652952</v>
      </c>
      <c r="AI72" s="180">
        <f t="shared" si="3"/>
        <v>77.600407473549964</v>
      </c>
      <c r="AJ72" s="180">
        <f t="shared" si="3"/>
        <v>77.774410340446977</v>
      </c>
      <c r="AK72" s="180">
        <f t="shared" si="3"/>
        <v>77.948413207343989</v>
      </c>
      <c r="AL72" s="180">
        <f t="shared" si="3"/>
        <v>78.122416074241002</v>
      </c>
      <c r="AM72" s="180">
        <f t="shared" si="3"/>
        <v>78.296418941137986</v>
      </c>
      <c r="AN72" s="180">
        <f t="shared" si="3"/>
        <v>78.725277624516238</v>
      </c>
      <c r="AO72" s="180">
        <f t="shared" si="3"/>
        <v>79.15413630789449</v>
      </c>
      <c r="AP72" s="180">
        <f t="shared" si="3"/>
        <v>79.582994991272741</v>
      </c>
      <c r="AQ72" s="180">
        <f t="shared" si="3"/>
        <v>80.011853674650993</v>
      </c>
      <c r="AR72" s="180">
        <f t="shared" si="3"/>
        <v>80.440712358029216</v>
      </c>
    </row>
    <row r="73" spans="2:44" s="180" customFormat="1">
      <c r="B73" s="180" t="s">
        <v>341</v>
      </c>
      <c r="C73" s="36" t="s">
        <v>305</v>
      </c>
      <c r="D73" s="180">
        <f>O95</f>
        <v>100</v>
      </c>
      <c r="E73" s="180">
        <f t="shared" ref="E73:AR73" si="4">P95</f>
        <v>97.233506169272971</v>
      </c>
      <c r="F73" s="180">
        <f t="shared" si="4"/>
        <v>94.467012338545942</v>
      </c>
      <c r="G73" s="180">
        <f t="shared" si="4"/>
        <v>91.700518507818899</v>
      </c>
      <c r="H73" s="180">
        <f t="shared" si="4"/>
        <v>90.629870135417733</v>
      </c>
      <c r="I73" s="180">
        <f t="shared" si="4"/>
        <v>89.559221763016566</v>
      </c>
      <c r="J73" s="180">
        <f t="shared" si="4"/>
        <v>89.002772804222843</v>
      </c>
      <c r="K73" s="180">
        <f t="shared" si="4"/>
        <v>88.44632384542912</v>
      </c>
      <c r="L73" s="180">
        <f t="shared" si="4"/>
        <v>87.889874886635397</v>
      </c>
      <c r="M73" s="180">
        <f t="shared" si="4"/>
        <v>87.333425927841674</v>
      </c>
      <c r="N73" s="180">
        <f t="shared" si="4"/>
        <v>86.776976969047936</v>
      </c>
      <c r="O73" s="180">
        <f t="shared" si="4"/>
        <v>86.16544799617995</v>
      </c>
      <c r="P73" s="180">
        <f t="shared" si="4"/>
        <v>85.553919023311963</v>
      </c>
      <c r="Q73" s="180">
        <f t="shared" si="4"/>
        <v>84.942390050443976</v>
      </c>
      <c r="R73" s="180">
        <f t="shared" si="4"/>
        <v>84.330861077575989</v>
      </c>
      <c r="S73" s="180">
        <f t="shared" si="4"/>
        <v>83.719332104707973</v>
      </c>
      <c r="T73" s="180">
        <f t="shared" si="4"/>
        <v>83.486263529033934</v>
      </c>
      <c r="U73" s="180">
        <f t="shared" si="4"/>
        <v>83.253194953359895</v>
      </c>
      <c r="V73" s="180">
        <f t="shared" si="4"/>
        <v>83.020126377685855</v>
      </c>
      <c r="W73" s="180">
        <f t="shared" si="4"/>
        <v>82.787057802011816</v>
      </c>
      <c r="X73" s="180">
        <f t="shared" si="4"/>
        <v>82.553989226337748</v>
      </c>
      <c r="Y73" s="180">
        <f t="shared" si="4"/>
        <v>82.187205035777083</v>
      </c>
      <c r="Z73" s="180">
        <f t="shared" si="4"/>
        <v>81.820420845216418</v>
      </c>
      <c r="AA73" s="180">
        <f t="shared" si="4"/>
        <v>81.453636654655753</v>
      </c>
      <c r="AB73" s="180">
        <f t="shared" si="4"/>
        <v>81.086852464095088</v>
      </c>
      <c r="AC73" s="180">
        <f t="shared" si="4"/>
        <v>80.720068273534423</v>
      </c>
      <c r="AD73" s="180">
        <f t="shared" si="4"/>
        <v>80.334999791163142</v>
      </c>
      <c r="AE73" s="180">
        <f t="shared" si="4"/>
        <v>79.949931308791861</v>
      </c>
      <c r="AF73" s="180">
        <f t="shared" si="4"/>
        <v>79.56486282642058</v>
      </c>
      <c r="AG73" s="180">
        <f t="shared" si="4"/>
        <v>79.179794344049299</v>
      </c>
      <c r="AH73" s="180">
        <f t="shared" si="4"/>
        <v>78.794725861678018</v>
      </c>
      <c r="AI73" s="180">
        <f t="shared" si="4"/>
        <v>78.428165877720033</v>
      </c>
      <c r="AJ73" s="180">
        <f t="shared" si="4"/>
        <v>78.061605893762049</v>
      </c>
      <c r="AK73" s="180">
        <f t="shared" si="4"/>
        <v>77.695045909804065</v>
      </c>
      <c r="AL73" s="180">
        <f t="shared" si="4"/>
        <v>77.328485925846081</v>
      </c>
      <c r="AM73" s="180">
        <f t="shared" si="4"/>
        <v>76.961925941888126</v>
      </c>
      <c r="AN73" s="180">
        <f t="shared" si="4"/>
        <v>76.592305748436601</v>
      </c>
      <c r="AO73" s="180">
        <f t="shared" si="4"/>
        <v>76.222685554985077</v>
      </c>
      <c r="AP73" s="180">
        <f t="shared" si="4"/>
        <v>75.853065361533552</v>
      </c>
      <c r="AQ73" s="180">
        <f t="shared" si="4"/>
        <v>75.483445168082028</v>
      </c>
      <c r="AR73" s="180">
        <f t="shared" si="4"/>
        <v>75.113824974630532</v>
      </c>
    </row>
    <row r="74" spans="2:44" s="180" customFormat="1">
      <c r="B74" s="180" t="s">
        <v>341</v>
      </c>
      <c r="C74" s="38" t="s">
        <v>139</v>
      </c>
      <c r="D74" s="180">
        <f>O120</f>
        <v>100</v>
      </c>
      <c r="E74" s="180">
        <f t="shared" ref="E74:AR74" si="5">P120</f>
        <v>98.735476880882118</v>
      </c>
      <c r="F74" s="180">
        <f t="shared" si="5"/>
        <v>97.470953761764235</v>
      </c>
      <c r="G74" s="180">
        <f t="shared" si="5"/>
        <v>96.206430642646353</v>
      </c>
      <c r="H74" s="180">
        <f t="shared" si="5"/>
        <v>96.05720297855936</v>
      </c>
      <c r="I74" s="180">
        <f t="shared" si="5"/>
        <v>95.907975314472367</v>
      </c>
      <c r="J74" s="180">
        <f t="shared" si="5"/>
        <v>97.451462699873673</v>
      </c>
      <c r="K74" s="180">
        <f t="shared" si="5"/>
        <v>98.994950085274979</v>
      </c>
      <c r="L74" s="180">
        <f t="shared" si="5"/>
        <v>100.53843747067629</v>
      </c>
      <c r="M74" s="180">
        <f t="shared" si="5"/>
        <v>102.08192485607759</v>
      </c>
      <c r="N74" s="180">
        <f t="shared" si="5"/>
        <v>103.62541224147887</v>
      </c>
      <c r="O74" s="180">
        <f t="shared" si="5"/>
        <v>103.60403856510787</v>
      </c>
      <c r="P74" s="180">
        <f t="shared" si="5"/>
        <v>103.58266488873687</v>
      </c>
      <c r="Q74" s="180">
        <f t="shared" si="5"/>
        <v>103.56129121236587</v>
      </c>
      <c r="R74" s="180">
        <f t="shared" si="5"/>
        <v>103.53991753599487</v>
      </c>
      <c r="S74" s="180">
        <f t="shared" si="5"/>
        <v>103.51854385962389</v>
      </c>
      <c r="T74" s="180">
        <f t="shared" si="5"/>
        <v>102.79317525832431</v>
      </c>
      <c r="U74" s="180">
        <f t="shared" si="5"/>
        <v>102.06780665702473</v>
      </c>
      <c r="V74" s="180">
        <f t="shared" si="5"/>
        <v>101.34243805572515</v>
      </c>
      <c r="W74" s="180">
        <f t="shared" si="5"/>
        <v>100.61706945442558</v>
      </c>
      <c r="X74" s="180">
        <f t="shared" si="5"/>
        <v>99.891700853126025</v>
      </c>
      <c r="Y74" s="180">
        <f t="shared" si="5"/>
        <v>99.560543068748927</v>
      </c>
      <c r="Z74" s="180">
        <f t="shared" si="5"/>
        <v>99.22938528437183</v>
      </c>
      <c r="AA74" s="180">
        <f t="shared" si="5"/>
        <v>98.898227499994732</v>
      </c>
      <c r="AB74" s="180">
        <f t="shared" si="5"/>
        <v>98.567069715617635</v>
      </c>
      <c r="AC74" s="180">
        <f t="shared" si="5"/>
        <v>98.235911931240537</v>
      </c>
      <c r="AD74" s="180">
        <f t="shared" si="5"/>
        <v>98.331323447796919</v>
      </c>
      <c r="AE74" s="180">
        <f t="shared" si="5"/>
        <v>98.426734964353301</v>
      </c>
      <c r="AF74" s="180">
        <f t="shared" si="5"/>
        <v>98.522146480909683</v>
      </c>
      <c r="AG74" s="180">
        <f t="shared" si="5"/>
        <v>98.617557997466065</v>
      </c>
      <c r="AH74" s="180">
        <f t="shared" si="5"/>
        <v>98.712969514022447</v>
      </c>
      <c r="AI74" s="180">
        <f t="shared" si="5"/>
        <v>98.77451940089459</v>
      </c>
      <c r="AJ74" s="180">
        <f t="shared" si="5"/>
        <v>98.836069287766733</v>
      </c>
      <c r="AK74" s="180">
        <f t="shared" si="5"/>
        <v>98.897619174638876</v>
      </c>
      <c r="AL74" s="180">
        <f t="shared" si="5"/>
        <v>98.95916906151102</v>
      </c>
      <c r="AM74" s="180">
        <f t="shared" si="5"/>
        <v>99.020718948383134</v>
      </c>
      <c r="AN74" s="180">
        <f t="shared" si="5"/>
        <v>99.050778811014752</v>
      </c>
      <c r="AO74" s="180">
        <f t="shared" si="5"/>
        <v>99.080838673646369</v>
      </c>
      <c r="AP74" s="180">
        <f t="shared" si="5"/>
        <v>99.110898536277986</v>
      </c>
      <c r="AQ74" s="180">
        <f t="shared" si="5"/>
        <v>99.140958398909603</v>
      </c>
      <c r="AR74" s="180">
        <f t="shared" si="5"/>
        <v>99.171018261541221</v>
      </c>
    </row>
    <row r="75" spans="2:44" s="180" customFormat="1">
      <c r="B75" s="180" t="s">
        <v>341</v>
      </c>
      <c r="C75" s="36" t="s">
        <v>339</v>
      </c>
      <c r="D75" s="180">
        <f>O115</f>
        <v>100</v>
      </c>
      <c r="E75" s="180">
        <f t="shared" ref="E75:AR75" si="6">P115</f>
        <v>99.371600188071099</v>
      </c>
      <c r="F75" s="180">
        <f t="shared" si="6"/>
        <v>98.743200376142198</v>
      </c>
      <c r="G75" s="180">
        <f t="shared" si="6"/>
        <v>98.114800564213283</v>
      </c>
      <c r="H75" s="180">
        <f t="shared" si="6"/>
        <v>97.076733138769356</v>
      </c>
      <c r="I75" s="180">
        <f t="shared" si="6"/>
        <v>96.038665713325415</v>
      </c>
      <c r="J75" s="180">
        <f t="shared" si="6"/>
        <v>95.638698909507198</v>
      </c>
      <c r="K75" s="180">
        <f t="shared" si="6"/>
        <v>95.238732105688982</v>
      </c>
      <c r="L75" s="180">
        <f t="shared" si="6"/>
        <v>94.838765301870765</v>
      </c>
      <c r="M75" s="180">
        <f t="shared" si="6"/>
        <v>94.438798498052549</v>
      </c>
      <c r="N75" s="180">
        <f t="shared" si="6"/>
        <v>94.038831694234332</v>
      </c>
      <c r="O75" s="180">
        <f t="shared" si="6"/>
        <v>93.412517825701244</v>
      </c>
      <c r="P75" s="180">
        <f t="shared" si="6"/>
        <v>92.786203957168155</v>
      </c>
      <c r="Q75" s="180">
        <f t="shared" si="6"/>
        <v>92.159890088635066</v>
      </c>
      <c r="R75" s="180">
        <f t="shared" si="6"/>
        <v>91.533576220101978</v>
      </c>
      <c r="S75" s="180">
        <f t="shared" si="6"/>
        <v>90.907262351568903</v>
      </c>
      <c r="T75" s="180">
        <f t="shared" si="6"/>
        <v>90.291680812374537</v>
      </c>
      <c r="U75" s="180">
        <f t="shared" si="6"/>
        <v>89.676099273180171</v>
      </c>
      <c r="V75" s="180">
        <f t="shared" si="6"/>
        <v>89.060517733985805</v>
      </c>
      <c r="W75" s="180">
        <f t="shared" si="6"/>
        <v>88.444936194791438</v>
      </c>
      <c r="X75" s="180">
        <f t="shared" si="6"/>
        <v>87.829354655597044</v>
      </c>
      <c r="Y75" s="180">
        <f t="shared" si="6"/>
        <v>87.108723853760026</v>
      </c>
      <c r="Z75" s="180">
        <f t="shared" si="6"/>
        <v>86.388093051923008</v>
      </c>
      <c r="AA75" s="180">
        <f t="shared" si="6"/>
        <v>85.66746225008599</v>
      </c>
      <c r="AB75" s="180">
        <f t="shared" si="6"/>
        <v>84.946831448248972</v>
      </c>
      <c r="AC75" s="180">
        <f t="shared" si="6"/>
        <v>84.226200646411982</v>
      </c>
      <c r="AD75" s="180">
        <f t="shared" si="6"/>
        <v>83.561268296264757</v>
      </c>
      <c r="AE75" s="180">
        <f t="shared" si="6"/>
        <v>82.896335946117532</v>
      </c>
      <c r="AF75" s="180">
        <f t="shared" si="6"/>
        <v>82.231403595970306</v>
      </c>
      <c r="AG75" s="180">
        <f t="shared" si="6"/>
        <v>81.566471245823081</v>
      </c>
      <c r="AH75" s="180">
        <f t="shared" si="6"/>
        <v>80.901538895675827</v>
      </c>
      <c r="AI75" s="180">
        <f t="shared" si="6"/>
        <v>80.242082690811031</v>
      </c>
      <c r="AJ75" s="180">
        <f t="shared" si="6"/>
        <v>79.582626485946236</v>
      </c>
      <c r="AK75" s="180">
        <f t="shared" si="6"/>
        <v>78.92317028108144</v>
      </c>
      <c r="AL75" s="180">
        <f t="shared" si="6"/>
        <v>78.263714076216644</v>
      </c>
      <c r="AM75" s="180">
        <f t="shared" si="6"/>
        <v>77.604257871351848</v>
      </c>
      <c r="AN75" s="180">
        <f t="shared" si="6"/>
        <v>76.910747503226219</v>
      </c>
      <c r="AO75" s="180">
        <f t="shared" si="6"/>
        <v>76.217237135100589</v>
      </c>
      <c r="AP75" s="180">
        <f t="shared" si="6"/>
        <v>75.52372676697496</v>
      </c>
      <c r="AQ75" s="180">
        <f t="shared" si="6"/>
        <v>74.830216398849331</v>
      </c>
      <c r="AR75" s="180">
        <f t="shared" si="6"/>
        <v>74.136706030723715</v>
      </c>
    </row>
    <row r="76" spans="2:44" s="180" customFormat="1">
      <c r="B76" s="180" t="s">
        <v>341</v>
      </c>
      <c r="C76" s="38" t="s">
        <v>340</v>
      </c>
      <c r="D76" s="180">
        <f>O110</f>
        <v>100</v>
      </c>
      <c r="E76" s="180">
        <f t="shared" ref="E76:AR76" si="7">P110</f>
        <v>97.233506169272971</v>
      </c>
      <c r="F76" s="180">
        <f t="shared" si="7"/>
        <v>94.467012338545942</v>
      </c>
      <c r="G76" s="180">
        <f t="shared" si="7"/>
        <v>91.700518507818899</v>
      </c>
      <c r="H76" s="180">
        <f t="shared" si="7"/>
        <v>95.520325390192426</v>
      </c>
      <c r="I76" s="180">
        <f t="shared" si="7"/>
        <v>99.340132272565953</v>
      </c>
      <c r="J76" s="180">
        <f t="shared" si="7"/>
        <v>95.549687318657462</v>
      </c>
      <c r="K76" s="180">
        <f t="shared" si="7"/>
        <v>91.759242364748971</v>
      </c>
      <c r="L76" s="180">
        <f t="shared" si="7"/>
        <v>87.96879741084048</v>
      </c>
      <c r="M76" s="180">
        <f t="shared" si="7"/>
        <v>84.178352456931989</v>
      </c>
      <c r="N76" s="180">
        <f t="shared" si="7"/>
        <v>80.387907503023527</v>
      </c>
      <c r="O76" s="180">
        <f t="shared" si="7"/>
        <v>79.901241877022656</v>
      </c>
      <c r="P76" s="180">
        <f t="shared" si="7"/>
        <v>79.414576251021785</v>
      </c>
      <c r="Q76" s="180">
        <f t="shared" si="7"/>
        <v>78.927910625020914</v>
      </c>
      <c r="R76" s="180">
        <f t="shared" si="7"/>
        <v>78.441244999020043</v>
      </c>
      <c r="S76" s="180">
        <f t="shared" si="7"/>
        <v>77.954579373019158</v>
      </c>
      <c r="T76" s="180">
        <f t="shared" si="7"/>
        <v>76.957863652071808</v>
      </c>
      <c r="U76" s="180">
        <f t="shared" si="7"/>
        <v>75.961147931124458</v>
      </c>
      <c r="V76" s="180">
        <f t="shared" si="7"/>
        <v>74.964432210177108</v>
      </c>
      <c r="W76" s="180">
        <f t="shared" si="7"/>
        <v>73.967716489229758</v>
      </c>
      <c r="X76" s="180">
        <f t="shared" si="7"/>
        <v>72.971000768282394</v>
      </c>
      <c r="Y76" s="180">
        <f t="shared" si="7"/>
        <v>72.022824737137427</v>
      </c>
      <c r="Z76" s="180">
        <f t="shared" si="7"/>
        <v>71.074648705992459</v>
      </c>
      <c r="AA76" s="180">
        <f t="shared" si="7"/>
        <v>70.126472674847491</v>
      </c>
      <c r="AB76" s="180">
        <f t="shared" si="7"/>
        <v>69.178296643702524</v>
      </c>
      <c r="AC76" s="180">
        <f t="shared" si="7"/>
        <v>68.230120612557528</v>
      </c>
      <c r="AD76" s="180">
        <f t="shared" si="7"/>
        <v>67.614950078239801</v>
      </c>
      <c r="AE76" s="180">
        <f t="shared" si="7"/>
        <v>66.999779543922074</v>
      </c>
      <c r="AF76" s="180">
        <f t="shared" si="7"/>
        <v>66.384609009604347</v>
      </c>
      <c r="AG76" s="180">
        <f t="shared" si="7"/>
        <v>65.76943847528662</v>
      </c>
      <c r="AH76" s="180">
        <f t="shared" si="7"/>
        <v>65.154267940968907</v>
      </c>
      <c r="AI76" s="180">
        <f t="shared" si="7"/>
        <v>64.667637505475767</v>
      </c>
      <c r="AJ76" s="180">
        <f t="shared" si="7"/>
        <v>64.181007069982627</v>
      </c>
      <c r="AK76" s="180">
        <f t="shared" si="7"/>
        <v>63.69437663448948</v>
      </c>
      <c r="AL76" s="180">
        <f t="shared" si="7"/>
        <v>63.207746198996333</v>
      </c>
      <c r="AM76" s="180">
        <f t="shared" si="7"/>
        <v>62.721115763503185</v>
      </c>
      <c r="AN76" s="180">
        <f t="shared" si="7"/>
        <v>62.517045191171285</v>
      </c>
      <c r="AO76" s="180">
        <f t="shared" si="7"/>
        <v>62.312974618839384</v>
      </c>
      <c r="AP76" s="180">
        <f t="shared" si="7"/>
        <v>62.108904046507483</v>
      </c>
      <c r="AQ76" s="180">
        <f t="shared" si="7"/>
        <v>61.904833474175582</v>
      </c>
      <c r="AR76" s="180">
        <f t="shared" si="7"/>
        <v>61.700762901843667</v>
      </c>
    </row>
    <row r="77" spans="2:44" s="180" customFormat="1">
      <c r="B77" s="180" t="s">
        <v>341</v>
      </c>
      <c r="C77" s="36" t="s">
        <v>322</v>
      </c>
      <c r="D77" s="179">
        <f>O120</f>
        <v>100</v>
      </c>
      <c r="E77" s="179">
        <f t="shared" ref="E77:AR77" si="8">P120</f>
        <v>98.735476880882118</v>
      </c>
      <c r="F77" s="179">
        <f t="shared" si="8"/>
        <v>97.470953761764235</v>
      </c>
      <c r="G77" s="179">
        <f t="shared" si="8"/>
        <v>96.206430642646353</v>
      </c>
      <c r="H77" s="179">
        <f t="shared" si="8"/>
        <v>96.05720297855936</v>
      </c>
      <c r="I77" s="179">
        <f t="shared" si="8"/>
        <v>95.907975314472367</v>
      </c>
      <c r="J77" s="179">
        <f t="shared" si="8"/>
        <v>97.451462699873673</v>
      </c>
      <c r="K77" s="179">
        <f t="shared" si="8"/>
        <v>98.994950085274979</v>
      </c>
      <c r="L77" s="179">
        <f t="shared" si="8"/>
        <v>100.53843747067629</v>
      </c>
      <c r="M77" s="179">
        <f t="shared" si="8"/>
        <v>102.08192485607759</v>
      </c>
      <c r="N77" s="179">
        <f t="shared" si="8"/>
        <v>103.62541224147887</v>
      </c>
      <c r="O77" s="179">
        <f t="shared" si="8"/>
        <v>103.60403856510787</v>
      </c>
      <c r="P77" s="179">
        <f t="shared" si="8"/>
        <v>103.58266488873687</v>
      </c>
      <c r="Q77" s="179">
        <f t="shared" si="8"/>
        <v>103.56129121236587</v>
      </c>
      <c r="R77" s="179">
        <f t="shared" si="8"/>
        <v>103.53991753599487</v>
      </c>
      <c r="S77" s="179">
        <f t="shared" si="8"/>
        <v>103.51854385962389</v>
      </c>
      <c r="T77" s="179">
        <f t="shared" si="8"/>
        <v>102.79317525832431</v>
      </c>
      <c r="U77" s="179">
        <f t="shared" si="8"/>
        <v>102.06780665702473</v>
      </c>
      <c r="V77" s="179">
        <f t="shared" si="8"/>
        <v>101.34243805572515</v>
      </c>
      <c r="W77" s="179">
        <f t="shared" si="8"/>
        <v>100.61706945442558</v>
      </c>
      <c r="X77" s="179">
        <f t="shared" si="8"/>
        <v>99.891700853126025</v>
      </c>
      <c r="Y77" s="179">
        <f t="shared" si="8"/>
        <v>99.560543068748927</v>
      </c>
      <c r="Z77" s="179">
        <f t="shared" si="8"/>
        <v>99.22938528437183</v>
      </c>
      <c r="AA77" s="179">
        <f t="shared" si="8"/>
        <v>98.898227499994732</v>
      </c>
      <c r="AB77" s="179">
        <f t="shared" si="8"/>
        <v>98.567069715617635</v>
      </c>
      <c r="AC77" s="179">
        <f t="shared" si="8"/>
        <v>98.235911931240537</v>
      </c>
      <c r="AD77" s="179">
        <f t="shared" si="8"/>
        <v>98.331323447796919</v>
      </c>
      <c r="AE77" s="179">
        <f t="shared" si="8"/>
        <v>98.426734964353301</v>
      </c>
      <c r="AF77" s="179">
        <f t="shared" si="8"/>
        <v>98.522146480909683</v>
      </c>
      <c r="AG77" s="179">
        <f t="shared" si="8"/>
        <v>98.617557997466065</v>
      </c>
      <c r="AH77" s="179">
        <f t="shared" si="8"/>
        <v>98.712969514022447</v>
      </c>
      <c r="AI77" s="179">
        <f t="shared" si="8"/>
        <v>98.77451940089459</v>
      </c>
      <c r="AJ77" s="179">
        <f t="shared" si="8"/>
        <v>98.836069287766733</v>
      </c>
      <c r="AK77" s="179">
        <f t="shared" si="8"/>
        <v>98.897619174638876</v>
      </c>
      <c r="AL77" s="179">
        <f t="shared" si="8"/>
        <v>98.95916906151102</v>
      </c>
      <c r="AM77" s="179">
        <f t="shared" si="8"/>
        <v>99.020718948383134</v>
      </c>
      <c r="AN77" s="179">
        <f t="shared" si="8"/>
        <v>99.050778811014752</v>
      </c>
      <c r="AO77" s="179">
        <f t="shared" si="8"/>
        <v>99.080838673646369</v>
      </c>
      <c r="AP77" s="179">
        <f t="shared" si="8"/>
        <v>99.110898536277986</v>
      </c>
      <c r="AQ77" s="179">
        <f t="shared" si="8"/>
        <v>99.140958398909603</v>
      </c>
      <c r="AR77" s="179">
        <f t="shared" si="8"/>
        <v>99.171018261541221</v>
      </c>
    </row>
    <row r="78" spans="2:44" s="180" customFormat="1">
      <c r="B78" s="180" t="s">
        <v>341</v>
      </c>
      <c r="C78" s="40" t="s">
        <v>324</v>
      </c>
      <c r="D78" s="180">
        <f>O134</f>
        <v>100</v>
      </c>
      <c r="E78" s="180">
        <f t="shared" ref="E78:AR78" si="9">P134</f>
        <v>97.967518614098708</v>
      </c>
      <c r="F78" s="180">
        <f t="shared" si="9"/>
        <v>95.935037228197416</v>
      </c>
      <c r="G78" s="180">
        <f t="shared" si="9"/>
        <v>93.902555842296124</v>
      </c>
      <c r="H78" s="180">
        <f t="shared" si="9"/>
        <v>91.870074456394832</v>
      </c>
      <c r="I78" s="180">
        <f t="shared" si="9"/>
        <v>89.837593070493554</v>
      </c>
      <c r="J78" s="180">
        <f t="shared" si="9"/>
        <v>89.671802840490955</v>
      </c>
      <c r="K78" s="180">
        <f t="shared" si="9"/>
        <v>89.506012610488355</v>
      </c>
      <c r="L78" s="180">
        <f t="shared" si="9"/>
        <v>89.340222380485756</v>
      </c>
      <c r="M78" s="180">
        <f t="shared" si="9"/>
        <v>89.174432150483156</v>
      </c>
      <c r="N78" s="180">
        <f t="shared" si="9"/>
        <v>89.008641920480557</v>
      </c>
      <c r="O78" s="180">
        <f t="shared" si="9"/>
        <v>88.780417323565629</v>
      </c>
      <c r="P78" s="180">
        <f t="shared" si="9"/>
        <v>88.552192726650702</v>
      </c>
      <c r="Q78" s="180">
        <f t="shared" si="9"/>
        <v>88.323968129735775</v>
      </c>
      <c r="R78" s="180">
        <f t="shared" si="9"/>
        <v>88.095743532820848</v>
      </c>
      <c r="S78" s="180">
        <f t="shared" si="9"/>
        <v>87.867518935905892</v>
      </c>
      <c r="T78" s="180">
        <f t="shared" si="9"/>
        <v>87.600728124359549</v>
      </c>
      <c r="U78" s="180">
        <f t="shared" si="9"/>
        <v>87.333937312813205</v>
      </c>
      <c r="V78" s="180">
        <f t="shared" si="9"/>
        <v>87.067146501266862</v>
      </c>
      <c r="W78" s="180">
        <f t="shared" si="9"/>
        <v>86.800355689720519</v>
      </c>
      <c r="X78" s="180">
        <f t="shared" si="9"/>
        <v>86.533564878174147</v>
      </c>
      <c r="Y78" s="180">
        <f t="shared" si="9"/>
        <v>86.488139097360857</v>
      </c>
      <c r="Z78" s="180">
        <f t="shared" si="9"/>
        <v>86.442713316547568</v>
      </c>
      <c r="AA78" s="180">
        <f t="shared" si="9"/>
        <v>86.397287535734279</v>
      </c>
      <c r="AB78" s="180">
        <f t="shared" si="9"/>
        <v>86.351861754920989</v>
      </c>
      <c r="AC78" s="180">
        <f t="shared" si="9"/>
        <v>86.306435974107714</v>
      </c>
      <c r="AD78" s="180">
        <f t="shared" si="9"/>
        <v>86.25277965818249</v>
      </c>
      <c r="AE78" s="180">
        <f t="shared" si="9"/>
        <v>86.199123342257266</v>
      </c>
      <c r="AF78" s="180">
        <f t="shared" si="9"/>
        <v>86.145467026332042</v>
      </c>
      <c r="AG78" s="180">
        <f t="shared" si="9"/>
        <v>86.091810710406818</v>
      </c>
      <c r="AH78" s="180">
        <f t="shared" si="9"/>
        <v>86.038154394481566</v>
      </c>
      <c r="AI78" s="180">
        <f t="shared" si="9"/>
        <v>85.917258782227364</v>
      </c>
      <c r="AJ78" s="180">
        <f t="shared" si="9"/>
        <v>85.796363169973162</v>
      </c>
      <c r="AK78" s="180">
        <f t="shared" si="9"/>
        <v>85.67546755771896</v>
      </c>
      <c r="AL78" s="180">
        <f t="shared" si="9"/>
        <v>85.554571945464758</v>
      </c>
      <c r="AM78" s="180">
        <f t="shared" si="9"/>
        <v>85.433676333210528</v>
      </c>
      <c r="AN78" s="180">
        <f t="shared" si="9"/>
        <v>85.342286282812609</v>
      </c>
      <c r="AO78" s="180">
        <f t="shared" si="9"/>
        <v>85.250896232414689</v>
      </c>
      <c r="AP78" s="180">
        <f t="shared" si="9"/>
        <v>85.15950618201677</v>
      </c>
      <c r="AQ78" s="180">
        <f t="shared" si="9"/>
        <v>85.068116131618851</v>
      </c>
      <c r="AR78" s="180">
        <f t="shared" si="9"/>
        <v>84.976726081220932</v>
      </c>
    </row>
    <row r="79" spans="2:44" s="180" customFormat="1">
      <c r="B79" s="180" t="s">
        <v>341</v>
      </c>
      <c r="C79" s="36" t="s">
        <v>78</v>
      </c>
      <c r="D79" s="180">
        <f>O140</f>
        <v>100</v>
      </c>
      <c r="E79" s="180">
        <f t="shared" ref="E79:AR79" si="10">P140</f>
        <v>97.026731167003916</v>
      </c>
      <c r="F79" s="180">
        <f t="shared" si="10"/>
        <v>94.053462334007833</v>
      </c>
      <c r="G79" s="180">
        <f t="shared" si="10"/>
        <v>91.080193501011749</v>
      </c>
      <c r="H79" s="180">
        <f t="shared" si="10"/>
        <v>88.106924668015665</v>
      </c>
      <c r="I79" s="180">
        <f t="shared" si="10"/>
        <v>85.133655835019596</v>
      </c>
      <c r="J79" s="180">
        <f t="shared" si="10"/>
        <v>99.367822323666246</v>
      </c>
      <c r="K79" s="180">
        <f t="shared" si="10"/>
        <v>113.6019888123129</v>
      </c>
      <c r="L79" s="180">
        <f t="shared" si="10"/>
        <v>127.83615530095955</v>
      </c>
      <c r="M79" s="180">
        <f t="shared" si="10"/>
        <v>142.0703217896062</v>
      </c>
      <c r="N79" s="180">
        <f t="shared" si="10"/>
        <v>156.30448827825282</v>
      </c>
      <c r="O79" s="180">
        <f t="shared" si="10"/>
        <v>153.18268209331245</v>
      </c>
      <c r="P79" s="180">
        <f t="shared" si="10"/>
        <v>150.06087590837208</v>
      </c>
      <c r="Q79" s="180">
        <f t="shared" si="10"/>
        <v>146.93906972343171</v>
      </c>
      <c r="R79" s="180">
        <f t="shared" si="10"/>
        <v>143.81726353849135</v>
      </c>
      <c r="S79" s="180">
        <f t="shared" si="10"/>
        <v>140.69545735355092</v>
      </c>
      <c r="T79" s="180">
        <f t="shared" si="10"/>
        <v>137.38292196062091</v>
      </c>
      <c r="U79" s="180">
        <f t="shared" si="10"/>
        <v>134.07038656769089</v>
      </c>
      <c r="V79" s="180">
        <f t="shared" si="10"/>
        <v>130.75785117476087</v>
      </c>
      <c r="W79" s="180">
        <f t="shared" si="10"/>
        <v>127.44531578183084</v>
      </c>
      <c r="X79" s="180">
        <f t="shared" si="10"/>
        <v>124.13278038890078</v>
      </c>
      <c r="Y79" s="180">
        <f t="shared" si="10"/>
        <v>121.02358590189863</v>
      </c>
      <c r="Z79" s="180">
        <f t="shared" si="10"/>
        <v>117.91439141489647</v>
      </c>
      <c r="AA79" s="180">
        <f t="shared" si="10"/>
        <v>114.80519692789431</v>
      </c>
      <c r="AB79" s="180">
        <f t="shared" si="10"/>
        <v>111.69600244089216</v>
      </c>
      <c r="AC79" s="180">
        <f t="shared" si="10"/>
        <v>108.58680795389</v>
      </c>
      <c r="AD79" s="180">
        <f t="shared" si="10"/>
        <v>107.68920006338915</v>
      </c>
      <c r="AE79" s="180">
        <f t="shared" si="10"/>
        <v>106.7915921728883</v>
      </c>
      <c r="AF79" s="180">
        <f t="shared" si="10"/>
        <v>105.89398428238745</v>
      </c>
      <c r="AG79" s="180">
        <f t="shared" si="10"/>
        <v>104.9963763918866</v>
      </c>
      <c r="AH79" s="180">
        <f t="shared" si="10"/>
        <v>104.09876850138573</v>
      </c>
      <c r="AI79" s="180">
        <f t="shared" si="10"/>
        <v>104.50463874948724</v>
      </c>
      <c r="AJ79" s="180">
        <f t="shared" si="10"/>
        <v>104.91050899758875</v>
      </c>
      <c r="AK79" s="180">
        <f t="shared" si="10"/>
        <v>105.31637924569026</v>
      </c>
      <c r="AL79" s="180">
        <f t="shared" si="10"/>
        <v>105.72224949379176</v>
      </c>
      <c r="AM79" s="180">
        <f t="shared" si="10"/>
        <v>106.12811974189327</v>
      </c>
      <c r="AN79" s="180">
        <f t="shared" si="10"/>
        <v>106.54606452580794</v>
      </c>
      <c r="AO79" s="180">
        <f t="shared" si="10"/>
        <v>106.9640093097226</v>
      </c>
      <c r="AP79" s="180">
        <f t="shared" si="10"/>
        <v>107.38195409363726</v>
      </c>
      <c r="AQ79" s="180">
        <f t="shared" si="10"/>
        <v>107.79989887755193</v>
      </c>
      <c r="AR79" s="180">
        <f t="shared" si="10"/>
        <v>108.21784366146659</v>
      </c>
    </row>
    <row r="80" spans="2:44" s="180" customFormat="1">
      <c r="B80" s="180" t="s">
        <v>341</v>
      </c>
      <c r="C80" s="40" t="s">
        <v>166</v>
      </c>
      <c r="D80" s="180">
        <f>O120</f>
        <v>100</v>
      </c>
      <c r="E80" s="180">
        <f t="shared" ref="E80:AR80" si="11">P120</f>
        <v>98.735476880882118</v>
      </c>
      <c r="F80" s="180">
        <f t="shared" si="11"/>
        <v>97.470953761764235</v>
      </c>
      <c r="G80" s="180">
        <f t="shared" si="11"/>
        <v>96.206430642646353</v>
      </c>
      <c r="H80" s="180">
        <f t="shared" si="11"/>
        <v>96.05720297855936</v>
      </c>
      <c r="I80" s="180">
        <f t="shared" si="11"/>
        <v>95.907975314472367</v>
      </c>
      <c r="J80" s="180">
        <f t="shared" si="11"/>
        <v>97.451462699873673</v>
      </c>
      <c r="K80" s="180">
        <f t="shared" si="11"/>
        <v>98.994950085274979</v>
      </c>
      <c r="L80" s="180">
        <f t="shared" si="11"/>
        <v>100.53843747067629</v>
      </c>
      <c r="M80" s="180">
        <f t="shared" si="11"/>
        <v>102.08192485607759</v>
      </c>
      <c r="N80" s="180">
        <f t="shared" si="11"/>
        <v>103.62541224147887</v>
      </c>
      <c r="O80" s="180">
        <f t="shared" si="11"/>
        <v>103.60403856510787</v>
      </c>
      <c r="P80" s="180">
        <f t="shared" si="11"/>
        <v>103.58266488873687</v>
      </c>
      <c r="Q80" s="180">
        <f t="shared" si="11"/>
        <v>103.56129121236587</v>
      </c>
      <c r="R80" s="180">
        <f t="shared" si="11"/>
        <v>103.53991753599487</v>
      </c>
      <c r="S80" s="180">
        <f t="shared" si="11"/>
        <v>103.51854385962389</v>
      </c>
      <c r="T80" s="180">
        <f t="shared" si="11"/>
        <v>102.79317525832431</v>
      </c>
      <c r="U80" s="180">
        <f t="shared" si="11"/>
        <v>102.06780665702473</v>
      </c>
      <c r="V80" s="180">
        <f t="shared" si="11"/>
        <v>101.34243805572515</v>
      </c>
      <c r="W80" s="180">
        <f t="shared" si="11"/>
        <v>100.61706945442558</v>
      </c>
      <c r="X80" s="180">
        <f t="shared" si="11"/>
        <v>99.891700853126025</v>
      </c>
      <c r="Y80" s="180">
        <f t="shared" si="11"/>
        <v>99.560543068748927</v>
      </c>
      <c r="Z80" s="180">
        <f t="shared" si="11"/>
        <v>99.22938528437183</v>
      </c>
      <c r="AA80" s="180">
        <f t="shared" si="11"/>
        <v>98.898227499994732</v>
      </c>
      <c r="AB80" s="180">
        <f t="shared" si="11"/>
        <v>98.567069715617635</v>
      </c>
      <c r="AC80" s="180">
        <f t="shared" si="11"/>
        <v>98.235911931240537</v>
      </c>
      <c r="AD80" s="180">
        <f t="shared" si="11"/>
        <v>98.331323447796919</v>
      </c>
      <c r="AE80" s="180">
        <f t="shared" si="11"/>
        <v>98.426734964353301</v>
      </c>
      <c r="AF80" s="180">
        <f t="shared" si="11"/>
        <v>98.522146480909683</v>
      </c>
      <c r="AG80" s="180">
        <f t="shared" si="11"/>
        <v>98.617557997466065</v>
      </c>
      <c r="AH80" s="180">
        <f t="shared" si="11"/>
        <v>98.712969514022447</v>
      </c>
      <c r="AI80" s="180">
        <f t="shared" si="11"/>
        <v>98.77451940089459</v>
      </c>
      <c r="AJ80" s="180">
        <f t="shared" si="11"/>
        <v>98.836069287766733</v>
      </c>
      <c r="AK80" s="180">
        <f t="shared" si="11"/>
        <v>98.897619174638876</v>
      </c>
      <c r="AL80" s="180">
        <f t="shared" si="11"/>
        <v>98.95916906151102</v>
      </c>
      <c r="AM80" s="180">
        <f t="shared" si="11"/>
        <v>99.020718948383134</v>
      </c>
      <c r="AN80" s="180">
        <f t="shared" si="11"/>
        <v>99.050778811014752</v>
      </c>
      <c r="AO80" s="180">
        <f t="shared" si="11"/>
        <v>99.080838673646369</v>
      </c>
      <c r="AP80" s="180">
        <f t="shared" si="11"/>
        <v>99.110898536277986</v>
      </c>
      <c r="AQ80" s="180">
        <f t="shared" si="11"/>
        <v>99.140958398909603</v>
      </c>
      <c r="AR80" s="180">
        <f t="shared" si="11"/>
        <v>99.171018261541221</v>
      </c>
    </row>
    <row r="81" spans="1:55" s="180" customFormat="1">
      <c r="B81" s="180" t="s">
        <v>341</v>
      </c>
      <c r="C81" s="36" t="s">
        <v>336</v>
      </c>
      <c r="D81" s="180">
        <f>O120</f>
        <v>100</v>
      </c>
      <c r="E81" s="180">
        <f t="shared" ref="E81:AR81" si="12">P120</f>
        <v>98.735476880882118</v>
      </c>
      <c r="F81" s="180">
        <f t="shared" si="12"/>
        <v>97.470953761764235</v>
      </c>
      <c r="G81" s="180">
        <f t="shared" si="12"/>
        <v>96.206430642646353</v>
      </c>
      <c r="H81" s="180">
        <f t="shared" si="12"/>
        <v>96.05720297855936</v>
      </c>
      <c r="I81" s="180">
        <f t="shared" si="12"/>
        <v>95.907975314472367</v>
      </c>
      <c r="J81" s="180">
        <f t="shared" si="12"/>
        <v>97.451462699873673</v>
      </c>
      <c r="K81" s="180">
        <f t="shared" si="12"/>
        <v>98.994950085274979</v>
      </c>
      <c r="L81" s="180">
        <f t="shared" si="12"/>
        <v>100.53843747067629</v>
      </c>
      <c r="M81" s="180">
        <f t="shared" si="12"/>
        <v>102.08192485607759</v>
      </c>
      <c r="N81" s="180">
        <f t="shared" si="12"/>
        <v>103.62541224147887</v>
      </c>
      <c r="O81" s="180">
        <f t="shared" si="12"/>
        <v>103.60403856510787</v>
      </c>
      <c r="P81" s="180">
        <f t="shared" si="12"/>
        <v>103.58266488873687</v>
      </c>
      <c r="Q81" s="180">
        <f t="shared" si="12"/>
        <v>103.56129121236587</v>
      </c>
      <c r="R81" s="180">
        <f t="shared" si="12"/>
        <v>103.53991753599487</v>
      </c>
      <c r="S81" s="180">
        <f t="shared" si="12"/>
        <v>103.51854385962389</v>
      </c>
      <c r="T81" s="180">
        <f t="shared" si="12"/>
        <v>102.79317525832431</v>
      </c>
      <c r="U81" s="180">
        <f t="shared" si="12"/>
        <v>102.06780665702473</v>
      </c>
      <c r="V81" s="180">
        <f t="shared" si="12"/>
        <v>101.34243805572515</v>
      </c>
      <c r="W81" s="180">
        <f t="shared" si="12"/>
        <v>100.61706945442558</v>
      </c>
      <c r="X81" s="180">
        <f t="shared" si="12"/>
        <v>99.891700853126025</v>
      </c>
      <c r="Y81" s="180">
        <f t="shared" si="12"/>
        <v>99.560543068748927</v>
      </c>
      <c r="Z81" s="180">
        <f t="shared" si="12"/>
        <v>99.22938528437183</v>
      </c>
      <c r="AA81" s="180">
        <f t="shared" si="12"/>
        <v>98.898227499994732</v>
      </c>
      <c r="AB81" s="180">
        <f t="shared" si="12"/>
        <v>98.567069715617635</v>
      </c>
      <c r="AC81" s="180">
        <f t="shared" si="12"/>
        <v>98.235911931240537</v>
      </c>
      <c r="AD81" s="180">
        <f t="shared" si="12"/>
        <v>98.331323447796919</v>
      </c>
      <c r="AE81" s="180">
        <f t="shared" si="12"/>
        <v>98.426734964353301</v>
      </c>
      <c r="AF81" s="180">
        <f t="shared" si="12"/>
        <v>98.522146480909683</v>
      </c>
      <c r="AG81" s="180">
        <f t="shared" si="12"/>
        <v>98.617557997466065</v>
      </c>
      <c r="AH81" s="180">
        <f t="shared" si="12"/>
        <v>98.712969514022447</v>
      </c>
      <c r="AI81" s="180">
        <f t="shared" si="12"/>
        <v>98.77451940089459</v>
      </c>
      <c r="AJ81" s="180">
        <f t="shared" si="12"/>
        <v>98.836069287766733</v>
      </c>
      <c r="AK81" s="180">
        <f t="shared" si="12"/>
        <v>98.897619174638876</v>
      </c>
      <c r="AL81" s="180">
        <f t="shared" si="12"/>
        <v>98.95916906151102</v>
      </c>
      <c r="AM81" s="180">
        <f t="shared" si="12"/>
        <v>99.020718948383134</v>
      </c>
      <c r="AN81" s="180">
        <f t="shared" si="12"/>
        <v>99.050778811014752</v>
      </c>
      <c r="AO81" s="180">
        <f t="shared" si="12"/>
        <v>99.080838673646369</v>
      </c>
      <c r="AP81" s="180">
        <f t="shared" si="12"/>
        <v>99.110898536277986</v>
      </c>
      <c r="AQ81" s="180">
        <f t="shared" si="12"/>
        <v>99.140958398909603</v>
      </c>
      <c r="AR81" s="180">
        <f t="shared" si="12"/>
        <v>99.171018261541221</v>
      </c>
    </row>
    <row r="82" spans="1:55" s="180" customFormat="1"/>
    <row r="83" spans="1:55" s="110" customFormat="1">
      <c r="A83" s="114" t="s">
        <v>202</v>
      </c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1:55">
      <c r="A84" s="100" t="s">
        <v>192</v>
      </c>
    </row>
    <row r="85" spans="1:55" s="105" customFormat="1">
      <c r="A85" s="60" t="s">
        <v>195</v>
      </c>
    </row>
    <row r="86" spans="1:55" s="105" customFormat="1">
      <c r="A86" s="60" t="s">
        <v>196</v>
      </c>
    </row>
    <row r="87" spans="1:55" s="105" customFormat="1">
      <c r="A87" s="60" t="s">
        <v>258</v>
      </c>
    </row>
    <row r="88" spans="1:55" s="108" customFormat="1">
      <c r="A88" t="s">
        <v>369</v>
      </c>
    </row>
    <row r="89" spans="1:55" s="108" customFormat="1"/>
    <row r="90" spans="1:55">
      <c r="C90">
        <v>2010</v>
      </c>
      <c r="D90" s="99">
        <v>2013</v>
      </c>
      <c r="E90" s="99">
        <v>2015</v>
      </c>
      <c r="F90" s="99">
        <v>2020</v>
      </c>
      <c r="G90" s="99">
        <v>2025</v>
      </c>
      <c r="H90" s="99">
        <v>2030</v>
      </c>
      <c r="I90" s="99">
        <v>2035</v>
      </c>
      <c r="J90" s="99">
        <v>2040</v>
      </c>
      <c r="K90" s="99">
        <v>2045</v>
      </c>
      <c r="L90" s="99">
        <v>2050</v>
      </c>
      <c r="O90" s="34">
        <v>2010</v>
      </c>
      <c r="P90" s="34">
        <v>2011</v>
      </c>
      <c r="Q90" s="34">
        <v>2012</v>
      </c>
      <c r="R90" s="34">
        <v>2013</v>
      </c>
      <c r="S90" s="34">
        <v>2014</v>
      </c>
      <c r="T90" s="34">
        <v>2015</v>
      </c>
      <c r="U90" s="34">
        <v>2016</v>
      </c>
      <c r="V90" s="34">
        <v>2017</v>
      </c>
      <c r="W90" s="34">
        <v>2018</v>
      </c>
      <c r="X90" s="34">
        <v>2019</v>
      </c>
      <c r="Y90" s="34">
        <v>2020</v>
      </c>
      <c r="Z90" s="34">
        <v>2021</v>
      </c>
      <c r="AA90" s="34">
        <v>2022</v>
      </c>
      <c r="AB90" s="34">
        <v>2023</v>
      </c>
      <c r="AC90" s="34">
        <v>2024</v>
      </c>
      <c r="AD90" s="34">
        <v>2025</v>
      </c>
      <c r="AE90" s="34">
        <v>2026</v>
      </c>
      <c r="AF90" s="34">
        <v>2027</v>
      </c>
      <c r="AG90" s="34">
        <v>2028</v>
      </c>
      <c r="AH90" s="34">
        <v>2029</v>
      </c>
      <c r="AI90" s="34">
        <v>2030</v>
      </c>
      <c r="AJ90" s="34">
        <v>2031</v>
      </c>
      <c r="AK90" s="34">
        <v>2032</v>
      </c>
      <c r="AL90" s="34">
        <v>2033</v>
      </c>
      <c r="AM90" s="34">
        <v>2034</v>
      </c>
      <c r="AN90" s="34">
        <v>2035</v>
      </c>
      <c r="AO90" s="34">
        <v>2036</v>
      </c>
      <c r="AP90" s="34">
        <v>2037</v>
      </c>
      <c r="AQ90" s="34">
        <v>2038</v>
      </c>
      <c r="AR90" s="34">
        <v>2039</v>
      </c>
      <c r="AS90" s="34">
        <v>2040</v>
      </c>
      <c r="AT90" s="34">
        <v>2041</v>
      </c>
      <c r="AU90" s="34">
        <v>2042</v>
      </c>
      <c r="AV90" s="34">
        <v>2043</v>
      </c>
      <c r="AW90" s="34">
        <v>2044</v>
      </c>
      <c r="AX90" s="34">
        <v>2045</v>
      </c>
      <c r="AY90" s="34">
        <v>2046</v>
      </c>
      <c r="AZ90" s="34">
        <v>2047</v>
      </c>
      <c r="BA90" s="34">
        <v>2048</v>
      </c>
      <c r="BB90" s="34">
        <v>2049</v>
      </c>
      <c r="BC90" s="35">
        <v>2050</v>
      </c>
    </row>
    <row r="91" spans="1:55">
      <c r="A91" t="s">
        <v>193</v>
      </c>
      <c r="B91" t="s">
        <v>199</v>
      </c>
      <c r="C91" s="116"/>
      <c r="D91" s="101">
        <v>100</v>
      </c>
      <c r="E91" s="101">
        <v>98.3483884357954</v>
      </c>
      <c r="F91" s="101">
        <v>98.16802989811093</v>
      </c>
      <c r="G91" s="101">
        <v>97.232722035031188</v>
      </c>
      <c r="H91" s="101">
        <v>98.504113956702142</v>
      </c>
      <c r="I91" s="101">
        <v>99.026870348452135</v>
      </c>
      <c r="J91" s="101">
        <v>99.464503595317325</v>
      </c>
      <c r="K91" s="101">
        <v>100.04854548353211</v>
      </c>
      <c r="L91" s="101">
        <v>100.57995274544828</v>
      </c>
    </row>
    <row r="92" spans="1:55">
      <c r="A92" s="167" t="s">
        <v>259</v>
      </c>
      <c r="B92" t="s">
        <v>268</v>
      </c>
      <c r="C92" s="139"/>
      <c r="D92" s="104">
        <v>1</v>
      </c>
      <c r="E92" s="104">
        <v>1.0069982785061495</v>
      </c>
      <c r="F92" s="104">
        <v>1.0237413533434969</v>
      </c>
      <c r="G92" s="104">
        <v>1.0410506066103618</v>
      </c>
      <c r="H92" s="104">
        <v>1.0589552507449609</v>
      </c>
      <c r="I92" s="104">
        <v>1.0774865430631178</v>
      </c>
      <c r="J92" s="104">
        <v>1.0966779678182912</v>
      </c>
      <c r="K92" s="104">
        <v>1.1165654380530849</v>
      </c>
      <c r="L92" s="104">
        <v>1.1371875200652839</v>
      </c>
    </row>
    <row r="93" spans="1:55">
      <c r="B93" s="180" t="s">
        <v>268</v>
      </c>
      <c r="C93" s="139"/>
      <c r="D93" s="104">
        <v>1</v>
      </c>
      <c r="E93" s="104">
        <v>1.0069982785061495</v>
      </c>
      <c r="F93" s="106">
        <v>1.0373787560908858</v>
      </c>
      <c r="G93" s="106">
        <v>1.065021758103297</v>
      </c>
      <c r="H93" s="106">
        <v>1.0941782958807091</v>
      </c>
      <c r="I93" s="106">
        <v>1.1249761740026836</v>
      </c>
      <c r="J93" s="106">
        <v>1.1575580031619106</v>
      </c>
      <c r="K93" s="106">
        <v>1.1920834080634126</v>
      </c>
      <c r="L93" s="106">
        <v>1.2279009651505099</v>
      </c>
    </row>
    <row r="94" spans="1:55">
      <c r="B94" t="s">
        <v>191</v>
      </c>
      <c r="C94" s="138">
        <f>I172</f>
        <v>109.05063747428369</v>
      </c>
      <c r="D94" s="98">
        <f>D91/D92</f>
        <v>100</v>
      </c>
      <c r="E94" s="102">
        <f t="shared" ref="E94:L94" si="13">E91/E92</f>
        <v>97.664902249576983</v>
      </c>
      <c r="F94" s="102">
        <f t="shared" si="13"/>
        <v>95.891437400177495</v>
      </c>
      <c r="G94" s="102">
        <f t="shared" si="13"/>
        <v>93.398650764556805</v>
      </c>
      <c r="H94" s="102">
        <f t="shared" si="13"/>
        <v>93.020091158154045</v>
      </c>
      <c r="I94" s="102">
        <f t="shared" si="13"/>
        <v>91.905435836752972</v>
      </c>
      <c r="J94" s="102">
        <f t="shared" si="13"/>
        <v>90.696181116130177</v>
      </c>
      <c r="K94" s="102">
        <f t="shared" si="13"/>
        <v>89.603835184065133</v>
      </c>
      <c r="L94" s="102">
        <f t="shared" si="13"/>
        <v>88.44623333509162</v>
      </c>
      <c r="O94" s="169">
        <f>C94/$C94*100</f>
        <v>100</v>
      </c>
      <c r="P94" s="170">
        <f>O94+($R94-$O94)/(COLUMN($R94)-COLUMN($O94))</f>
        <v>97.233506169272971</v>
      </c>
      <c r="Q94" s="170">
        <f>P94+($R94-$O94)/(COLUMN($R94)-COLUMN($O94))</f>
        <v>94.467012338545942</v>
      </c>
      <c r="R94" s="169">
        <f>D94/$C94*100</f>
        <v>91.700518507818899</v>
      </c>
      <c r="S94" s="170">
        <f>R94+($T94-$R94)/(COLUMN($T94)-COLUMN($R94))</f>
        <v>90.629870135417733</v>
      </c>
      <c r="T94" s="169">
        <f>E94/$C94*100</f>
        <v>89.559221763016566</v>
      </c>
      <c r="U94" s="170">
        <f>T94+($Y94-$T94)/(COLUMN($Y94)-COLUMN($T94))</f>
        <v>89.233966470525914</v>
      </c>
      <c r="V94" s="170">
        <f t="shared" ref="V94:X95" si="14">U94+($Y94-$T94)/(COLUMN($Y94)-COLUMN($T94))</f>
        <v>88.908711178035261</v>
      </c>
      <c r="W94" s="170">
        <f t="shared" si="14"/>
        <v>88.583455885544609</v>
      </c>
      <c r="X94" s="170">
        <f t="shared" si="14"/>
        <v>88.258200593053957</v>
      </c>
      <c r="Y94" s="169">
        <f>F94/$C94*100</f>
        <v>87.932945300563333</v>
      </c>
      <c r="Z94" s="170">
        <f>Y94+($AD94-$Y94)/(COLUMN($AD94)-COLUMN($Y94))</f>
        <v>87.475765646531769</v>
      </c>
      <c r="AA94" s="170">
        <f t="shared" ref="AA94:AC95" si="15">Z94+($AD94-$Y94)/(COLUMN($AD94)-COLUMN($Y94))</f>
        <v>87.018585992500206</v>
      </c>
      <c r="AB94" s="170">
        <f t="shared" si="15"/>
        <v>86.561406338468643</v>
      </c>
      <c r="AC94" s="170">
        <f t="shared" si="15"/>
        <v>86.10422668443708</v>
      </c>
      <c r="AD94" s="169">
        <f>G94/$C94*100</f>
        <v>85.647047030405545</v>
      </c>
      <c r="AE94" s="170">
        <f>AD94+(AI94-AD94)/(COLUMN(AI94)-COLUMN(AD94))</f>
        <v>85.577618806019046</v>
      </c>
      <c r="AF94" s="170">
        <f>AE94+(AI94-AD94)/(COLUMN(AI94)-COLUMN(AD94))</f>
        <v>85.508190581632547</v>
      </c>
      <c r="AG94" s="170">
        <f>AF94+(AI94-AD94)/(COLUMN(AI94)-COLUMN(AD94))</f>
        <v>85.438762357246048</v>
      </c>
      <c r="AH94" s="170">
        <f>AG94+(AI94-AD94)/(COLUMN(AI94)-COLUMN(AD94))</f>
        <v>85.369334132859549</v>
      </c>
      <c r="AI94" s="169">
        <f>H94/$C94*100</f>
        <v>85.29990590847305</v>
      </c>
      <c r="AJ94" s="170">
        <f>AI94+(AN94-AI94)/(COLUMN(AN94)-COLUMN(AI94))</f>
        <v>85.095476966613091</v>
      </c>
      <c r="AK94" s="170">
        <f>AJ94+(AN94-AI94)/(COLUMN(AN94)-COLUMN(AI94))</f>
        <v>84.891048024753132</v>
      </c>
      <c r="AL94" s="170">
        <f>AK94+(AN94-AI94)/(COLUMN(AN94)-COLUMN(AI94))</f>
        <v>84.686619082893174</v>
      </c>
      <c r="AM94" s="170">
        <f>AL94+(AN94-AI94)/(COLUMN(AN94)-COLUMN(AI94))</f>
        <v>84.482190141033215</v>
      </c>
      <c r="AN94" s="169">
        <f>I94/$C94*100</f>
        <v>84.27776119917327</v>
      </c>
      <c r="AO94" s="170">
        <f>AN94+(AS94-AN94)/(COLUMN(AS94)-COLUMN(AN94))</f>
        <v>84.05598262939499</v>
      </c>
      <c r="AP94" s="170">
        <f>AO94+(AS94-AN94)/(COLUMN(AS94)-COLUMN(AN94))</f>
        <v>83.83420405961671</v>
      </c>
      <c r="AQ94" s="170">
        <f>AP94+(AS94-AN94)/(COLUMN(AS94)-COLUMN(AN94))</f>
        <v>83.612425489838429</v>
      </c>
      <c r="AR94" s="170">
        <f>AQ94+(AS94-AN94)/(COLUMN(AS94)-COLUMN(AN94))</f>
        <v>83.390646920060149</v>
      </c>
      <c r="AS94" s="169">
        <f>J94/$C94*100</f>
        <v>83.168868350281898</v>
      </c>
      <c r="AT94" s="170">
        <f>AS94+(AX94-AS94)/(COLUMN(AX94)-COLUMN(AS94))</f>
        <v>82.968530973561357</v>
      </c>
      <c r="AU94" s="170">
        <f>AT94+(AX94-AS94)/(COLUMN(AX94)-COLUMN(AS94))</f>
        <v>82.768193596840817</v>
      </c>
      <c r="AV94" s="170">
        <f>AU94+(AX94-AS94)/(COLUMN(AX94)-COLUMN(AS94))</f>
        <v>82.567856220120277</v>
      </c>
      <c r="AW94" s="170">
        <f>AV94+(AX94-AS94)/(COLUMN(AX94)-COLUMN(AS94))</f>
        <v>82.367518843399736</v>
      </c>
      <c r="AX94" s="169">
        <f>K94/$C94*100</f>
        <v>82.167181466679182</v>
      </c>
      <c r="AY94" s="170">
        <f>AX94+(BC94-AX94)/(COLUMN(BC94)-COLUMN(AX94))</f>
        <v>81.954876087126223</v>
      </c>
      <c r="AZ94" s="170">
        <f>AY94+(BC94-AX94)/(COLUMN(BC94)-COLUMN(AX94))</f>
        <v>81.742570707573265</v>
      </c>
      <c r="BA94" s="170">
        <f>AZ94+(BC94-AX94)/(COLUMN(BC94)-COLUMN(AX94))</f>
        <v>81.530265328020306</v>
      </c>
      <c r="BB94" s="170">
        <f>BA94+(BC94-AX94)/(COLUMN(BC94)-COLUMN(AX94))</f>
        <v>81.317959948467347</v>
      </c>
      <c r="BC94" s="169">
        <f>L94/$C94*100</f>
        <v>81.105654568914375</v>
      </c>
    </row>
    <row r="95" spans="1:55">
      <c r="B95" t="s">
        <v>190</v>
      </c>
      <c r="C95" s="138">
        <f>C94</f>
        <v>109.05063747428369</v>
      </c>
      <c r="D95" s="98">
        <f>D91/D93</f>
        <v>100</v>
      </c>
      <c r="E95" s="102">
        <f t="shared" ref="E95:L95" si="16">E91/E93</f>
        <v>97.664902249576983</v>
      </c>
      <c r="F95" s="102">
        <f t="shared" si="16"/>
        <v>94.630846565659112</v>
      </c>
      <c r="G95" s="102">
        <f t="shared" si="16"/>
        <v>91.296465349396684</v>
      </c>
      <c r="H95" s="102">
        <f t="shared" si="16"/>
        <v>90.025651511772793</v>
      </c>
      <c r="I95" s="102">
        <f t="shared" si="16"/>
        <v>88.02574902196632</v>
      </c>
      <c r="J95" s="102">
        <f t="shared" si="16"/>
        <v>85.926150848274148</v>
      </c>
      <c r="K95" s="102">
        <f t="shared" si="16"/>
        <v>83.927470852115107</v>
      </c>
      <c r="L95" s="102">
        <f t="shared" si="16"/>
        <v>81.912104966152299</v>
      </c>
      <c r="O95" s="172">
        <f>C95/$C95*100</f>
        <v>100</v>
      </c>
      <c r="P95" s="173">
        <f>O95+($R95-$O95)/(COLUMN($R95)-COLUMN($O95))</f>
        <v>97.233506169272971</v>
      </c>
      <c r="Q95" s="173">
        <f>P95+($R95-$O95)/(COLUMN($R95)-COLUMN($O95))</f>
        <v>94.467012338545942</v>
      </c>
      <c r="R95" s="172">
        <f>D95/$C95*100</f>
        <v>91.700518507818899</v>
      </c>
      <c r="S95" s="173">
        <f>R95+($T95-$R95)/(COLUMN($T95)-COLUMN($R95))</f>
        <v>90.629870135417733</v>
      </c>
      <c r="T95" s="172">
        <f>E95/$C95*100</f>
        <v>89.559221763016566</v>
      </c>
      <c r="U95" s="173">
        <f>T95+($Y95-$T95)/(COLUMN($Y95)-COLUMN($T95))</f>
        <v>89.002772804222843</v>
      </c>
      <c r="V95" s="173">
        <f t="shared" si="14"/>
        <v>88.44632384542912</v>
      </c>
      <c r="W95" s="173">
        <f t="shared" si="14"/>
        <v>87.889874886635397</v>
      </c>
      <c r="X95" s="173">
        <f t="shared" si="14"/>
        <v>87.333425927841674</v>
      </c>
      <c r="Y95" s="172">
        <f>F95/$C95*100</f>
        <v>86.776976969047936</v>
      </c>
      <c r="Z95" s="173">
        <f>Y95+($AD95-$Y95)/(COLUMN($AD95)-COLUMN($Y95))</f>
        <v>86.16544799617995</v>
      </c>
      <c r="AA95" s="173">
        <f t="shared" si="15"/>
        <v>85.553919023311963</v>
      </c>
      <c r="AB95" s="173">
        <f t="shared" si="15"/>
        <v>84.942390050443976</v>
      </c>
      <c r="AC95" s="173">
        <f t="shared" si="15"/>
        <v>84.330861077575989</v>
      </c>
      <c r="AD95" s="172">
        <f>G95/$C95*100</f>
        <v>83.719332104707973</v>
      </c>
      <c r="AE95" s="173">
        <f>AD95+(AI95-AD95)/(COLUMN(AI95)-COLUMN(AD95))</f>
        <v>83.486263529033934</v>
      </c>
      <c r="AF95" s="173">
        <f>AE95+(AI95-AD95)/(COLUMN(AI95)-COLUMN(AD95))</f>
        <v>83.253194953359895</v>
      </c>
      <c r="AG95" s="173">
        <f>AF95+(AI95-AD95)/(COLUMN(AI95)-COLUMN(AD95))</f>
        <v>83.020126377685855</v>
      </c>
      <c r="AH95" s="173">
        <f>AG95+(AI95-AD95)/(COLUMN(AI95)-COLUMN(AD95))</f>
        <v>82.787057802011816</v>
      </c>
      <c r="AI95" s="172">
        <f>H95/$C95*100</f>
        <v>82.553989226337748</v>
      </c>
      <c r="AJ95" s="173">
        <f>AI95+(AN95-AI95)/(COLUMN(AN95)-COLUMN(AI95))</f>
        <v>82.187205035777083</v>
      </c>
      <c r="AK95" s="173">
        <f>AJ95+(AN95-AI95)/(COLUMN(AN95)-COLUMN(AI95))</f>
        <v>81.820420845216418</v>
      </c>
      <c r="AL95" s="173">
        <f>AK95+(AN95-AI95)/(COLUMN(AN95)-COLUMN(AI95))</f>
        <v>81.453636654655753</v>
      </c>
      <c r="AM95" s="173">
        <f>AL95+(AN95-AI95)/(COLUMN(AN95)-COLUMN(AI95))</f>
        <v>81.086852464095088</v>
      </c>
      <c r="AN95" s="172">
        <f>I95/$C95*100</f>
        <v>80.720068273534423</v>
      </c>
      <c r="AO95" s="173">
        <f>AN95+(AS95-AN95)/(COLUMN(AS95)-COLUMN(AN95))</f>
        <v>80.334999791163142</v>
      </c>
      <c r="AP95" s="173">
        <f>AO95+(AS95-AN95)/(COLUMN(AS95)-COLUMN(AN95))</f>
        <v>79.949931308791861</v>
      </c>
      <c r="AQ95" s="173">
        <f>AP95+(AS95-AN95)/(COLUMN(AS95)-COLUMN(AN95))</f>
        <v>79.56486282642058</v>
      </c>
      <c r="AR95" s="173">
        <f>AQ95+(AS95-AN95)/(COLUMN(AS95)-COLUMN(AN95))</f>
        <v>79.179794344049299</v>
      </c>
      <c r="AS95" s="172">
        <f>J95/$C95*100</f>
        <v>78.794725861678018</v>
      </c>
      <c r="AT95" s="173">
        <f>AS95+(AX95-AS95)/(COLUMN(AX95)-COLUMN(AS95))</f>
        <v>78.428165877720033</v>
      </c>
      <c r="AU95" s="173">
        <f>AT95+(AX95-AS95)/(COLUMN(AX95)-COLUMN(AS95))</f>
        <v>78.061605893762049</v>
      </c>
      <c r="AV95" s="173">
        <f>AU95+(AX95-AS95)/(COLUMN(AX95)-COLUMN(AS95))</f>
        <v>77.695045909804065</v>
      </c>
      <c r="AW95" s="173">
        <f>AV95+(AX95-AS95)/(COLUMN(AX95)-COLUMN(AS95))</f>
        <v>77.328485925846081</v>
      </c>
      <c r="AX95" s="172">
        <f>K95/$C95*100</f>
        <v>76.961925941888126</v>
      </c>
      <c r="AY95" s="173">
        <f>AX95+(BC95-AX95)/(COLUMN(BC95)-COLUMN(AX95))</f>
        <v>76.592305748436601</v>
      </c>
      <c r="AZ95" s="173">
        <f>AY95+(BC95-AX95)/(COLUMN(BC95)-COLUMN(AX95))</f>
        <v>76.222685554985077</v>
      </c>
      <c r="BA95" s="173">
        <f>AZ95+(BC95-AX95)/(COLUMN(BC95)-COLUMN(AX95))</f>
        <v>75.853065361533552</v>
      </c>
      <c r="BB95" s="173">
        <f>BA95+(BC95-AX95)/(COLUMN(BC95)-COLUMN(AX95))</f>
        <v>75.483445168082028</v>
      </c>
      <c r="BC95" s="172">
        <f>L95/$C95*100</f>
        <v>75.113824974630532</v>
      </c>
    </row>
    <row r="96" spans="1:55">
      <c r="A96" s="169" t="s">
        <v>194</v>
      </c>
      <c r="B96" s="112" t="s">
        <v>199</v>
      </c>
      <c r="C96" s="116"/>
      <c r="D96" s="109">
        <v>100</v>
      </c>
      <c r="E96" s="109">
        <v>101.19257340754662</v>
      </c>
      <c r="F96" s="109">
        <v>104.16473822451353</v>
      </c>
      <c r="G96" s="109">
        <v>107.39606855099517</v>
      </c>
      <c r="H96" s="109">
        <v>110.27706197635227</v>
      </c>
      <c r="I96" s="109">
        <v>112.71400924515686</v>
      </c>
      <c r="J96" s="109">
        <v>115.38036687811801</v>
      </c>
      <c r="K96" s="109">
        <v>118.30747474899299</v>
      </c>
      <c r="L96" s="109">
        <v>121.76230664257743</v>
      </c>
      <c r="O96" s="169"/>
      <c r="R96" s="169"/>
      <c r="T96" s="169"/>
      <c r="Y96" s="169"/>
      <c r="AD96" s="169"/>
      <c r="AI96" s="169"/>
      <c r="AN96" s="169"/>
      <c r="AS96" s="169"/>
      <c r="AX96" s="169"/>
      <c r="BC96" s="169"/>
    </row>
    <row r="97" spans="1:55">
      <c r="B97" s="180" t="s">
        <v>268</v>
      </c>
      <c r="C97" s="139"/>
      <c r="D97" s="109">
        <v>1</v>
      </c>
      <c r="E97" s="109">
        <v>1.1123221952048217</v>
      </c>
      <c r="F97" s="109">
        <v>1.1407702592313167</v>
      </c>
      <c r="G97" s="109">
        <v>1.1705930913681908</v>
      </c>
      <c r="H97" s="109">
        <v>1.1993101571561682</v>
      </c>
      <c r="I97" s="109">
        <v>1.229351614484302</v>
      </c>
      <c r="J97" s="109">
        <v>1.2599631446416317</v>
      </c>
      <c r="K97" s="109">
        <v>1.2310727491283009</v>
      </c>
      <c r="L97" s="109">
        <v>1.2034097429414838</v>
      </c>
      <c r="O97" s="169"/>
      <c r="R97" s="169"/>
      <c r="T97" s="169"/>
      <c r="Y97" s="169"/>
      <c r="AD97" s="169"/>
      <c r="AI97" s="169"/>
      <c r="AN97" s="169"/>
      <c r="AS97" s="169"/>
      <c r="AX97" s="169"/>
      <c r="BC97" s="169"/>
    </row>
    <row r="98" spans="1:55">
      <c r="B98" s="180" t="s">
        <v>268</v>
      </c>
      <c r="C98" s="139"/>
      <c r="D98" s="109">
        <v>1</v>
      </c>
      <c r="E98" s="109">
        <v>1.1123221952048217</v>
      </c>
      <c r="F98" s="109">
        <v>1.2131670376839137</v>
      </c>
      <c r="G98" s="109">
        <v>1.2889585336333296</v>
      </c>
      <c r="H98" s="109">
        <v>1.2928394953708142</v>
      </c>
      <c r="I98" s="109">
        <v>1.2902711138080367</v>
      </c>
      <c r="J98" s="109">
        <v>1.2762617379312546</v>
      </c>
      <c r="K98" s="109">
        <v>1.2940981368789324</v>
      </c>
      <c r="L98" s="109">
        <v>1.2963846656144329</v>
      </c>
      <c r="O98" s="169"/>
      <c r="R98" s="169"/>
      <c r="T98" s="169"/>
      <c r="Y98" s="169"/>
      <c r="AD98" s="169"/>
      <c r="AI98" s="169"/>
      <c r="AN98" s="169"/>
      <c r="AS98" s="169"/>
      <c r="AX98" s="169"/>
      <c r="BC98" s="169"/>
    </row>
    <row r="99" spans="1:55">
      <c r="B99" s="107" t="s">
        <v>191</v>
      </c>
      <c r="C99" s="138">
        <f>N172</f>
        <v>116.76241622111033</v>
      </c>
      <c r="D99" s="98">
        <f>D96/D97</f>
        <v>100</v>
      </c>
      <c r="E99" s="102">
        <f t="shared" ref="E99:L99" si="17">E96/E97</f>
        <v>90.974156448359949</v>
      </c>
      <c r="F99" s="102">
        <f t="shared" si="17"/>
        <v>91.310881732403047</v>
      </c>
      <c r="G99" s="102">
        <f t="shared" si="17"/>
        <v>91.745004598882858</v>
      </c>
      <c r="H99" s="102">
        <f t="shared" si="17"/>
        <v>91.950411091192436</v>
      </c>
      <c r="I99" s="102">
        <f t="shared" si="17"/>
        <v>91.685737357118143</v>
      </c>
      <c r="J99" s="102">
        <f t="shared" si="17"/>
        <v>91.574398321734535</v>
      </c>
      <c r="K99" s="102">
        <f t="shared" si="17"/>
        <v>96.101123863528173</v>
      </c>
      <c r="L99" s="102">
        <f t="shared" si="17"/>
        <v>101.18108761937965</v>
      </c>
      <c r="N99" s="140"/>
      <c r="O99" s="169">
        <f>C99/$C99*100</f>
        <v>100</v>
      </c>
      <c r="P99" s="170">
        <f>O99+($R99-$O99)/(COLUMN($R99)-COLUMN($O99))</f>
        <v>95.214665596571265</v>
      </c>
      <c r="Q99" s="170">
        <f>P99+($R99-$O99)/(COLUMN($R99)-COLUMN($O99))</f>
        <v>90.429331193142531</v>
      </c>
      <c r="R99" s="169">
        <f>D99/$C99*100</f>
        <v>85.64399678971381</v>
      </c>
      <c r="S99" s="170">
        <f>R99+($T99-$R99)/(COLUMN($T99)-COLUMN($R99))</f>
        <v>81.778950208908213</v>
      </c>
      <c r="T99" s="169">
        <f>E99/$C99*100</f>
        <v>77.913903628102616</v>
      </c>
      <c r="U99" s="170">
        <f>T99+($Y99-$T99)/(COLUMN($Y99)-COLUMN($T99))</f>
        <v>77.971580626393816</v>
      </c>
      <c r="V99" s="170">
        <f t="shared" ref="V99:X100" si="18">U99+($Y99-$T99)/(COLUMN($Y99)-COLUMN($T99))</f>
        <v>78.029257624685016</v>
      </c>
      <c r="W99" s="170">
        <f t="shared" si="18"/>
        <v>78.086934622976216</v>
      </c>
      <c r="X99" s="170">
        <f t="shared" si="18"/>
        <v>78.144611621267416</v>
      </c>
      <c r="Y99" s="169">
        <f>F99/$C99*100</f>
        <v>78.20228861955863</v>
      </c>
      <c r="Z99" s="170">
        <f>Y99+($AD99-$Y99)/(COLUMN($AD99)-COLUMN($Y99))</f>
        <v>78.276648654324902</v>
      </c>
      <c r="AA99" s="170">
        <f t="shared" ref="AA99:AC100" si="19">Z99+($AD99-$Y99)/(COLUMN($AD99)-COLUMN($Y99))</f>
        <v>78.351008689091174</v>
      </c>
      <c r="AB99" s="170">
        <f t="shared" si="19"/>
        <v>78.425368723857446</v>
      </c>
      <c r="AC99" s="170">
        <f t="shared" si="19"/>
        <v>78.499728758623718</v>
      </c>
      <c r="AD99" s="169">
        <f>G99/$C99*100</f>
        <v>78.574088793390018</v>
      </c>
      <c r="AE99" s="170">
        <f>AD99+(AI99-AD99)/(COLUMN(AI99)-COLUMN(AD99))</f>
        <v>78.609272459325908</v>
      </c>
      <c r="AF99" s="170">
        <f>AE99+(AI99-AD99)/(COLUMN(AI99)-COLUMN(AD99))</f>
        <v>78.644456125261797</v>
      </c>
      <c r="AG99" s="170">
        <f>AF99+(AI99-AD99)/(COLUMN(AI99)-COLUMN(AD99))</f>
        <v>78.679639791197687</v>
      </c>
      <c r="AH99" s="170">
        <f>AG99+(AI99-AD99)/(COLUMN(AI99)-COLUMN(AD99))</f>
        <v>78.714823457133576</v>
      </c>
      <c r="AI99" s="169">
        <f>H99/$C99*100</f>
        <v>78.750007123069494</v>
      </c>
      <c r="AJ99" s="170">
        <f>AI99+(AN99-AI99)/(COLUMN(AN99)-COLUMN(AI99))</f>
        <v>78.704671690206737</v>
      </c>
      <c r="AK99" s="170">
        <f>AJ99+(AN99-AI99)/(COLUMN(AN99)-COLUMN(AI99))</f>
        <v>78.65933625734398</v>
      </c>
      <c r="AL99" s="170">
        <f>AK99+(AN99-AI99)/(COLUMN(AN99)-COLUMN(AI99))</f>
        <v>78.614000824481224</v>
      </c>
      <c r="AM99" s="170">
        <f>AL99+(AN99-AI99)/(COLUMN(AN99)-COLUMN(AI99))</f>
        <v>78.568665391618467</v>
      </c>
      <c r="AN99" s="169">
        <f>I99/$C99*100</f>
        <v>78.523329958755696</v>
      </c>
      <c r="AO99" s="170">
        <f>AN99+(AS99-AN99)/(COLUMN(AS99)-COLUMN(AN99))</f>
        <v>78.504258918777765</v>
      </c>
      <c r="AP99" s="170">
        <f>AO99+(AS99-AN99)/(COLUMN(AS99)-COLUMN(AN99))</f>
        <v>78.485187878799834</v>
      </c>
      <c r="AQ99" s="170">
        <f>AP99+(AS99-AN99)/(COLUMN(AS99)-COLUMN(AN99))</f>
        <v>78.466116838821904</v>
      </c>
      <c r="AR99" s="170">
        <f>AQ99+(AS99-AN99)/(COLUMN(AS99)-COLUMN(AN99))</f>
        <v>78.447045798843973</v>
      </c>
      <c r="AS99" s="169">
        <f>J99/$C99*100</f>
        <v>78.427974758866057</v>
      </c>
      <c r="AT99" s="170">
        <f>AS99+(AX99-AS99)/(COLUMN(AX99)-COLUMN(AS99))</f>
        <v>79.203348494404636</v>
      </c>
      <c r="AU99" s="170">
        <f>AT99+(AX99-AS99)/(COLUMN(AX99)-COLUMN(AS99))</f>
        <v>79.978722229943216</v>
      </c>
      <c r="AV99" s="170">
        <f>AU99+(AX99-AS99)/(COLUMN(AX99)-COLUMN(AS99))</f>
        <v>80.754095965481795</v>
      </c>
      <c r="AW99" s="170">
        <f>AV99+(AX99-AS99)/(COLUMN(AX99)-COLUMN(AS99))</f>
        <v>81.529469701020375</v>
      </c>
      <c r="AX99" s="169">
        <f>K99/$C99*100</f>
        <v>82.304843436558954</v>
      </c>
      <c r="AY99" s="170">
        <f>AX99+(BC99-AX99)/(COLUMN(BC99)-COLUMN(AX99))</f>
        <v>83.174980235754973</v>
      </c>
      <c r="AZ99" s="170">
        <f>AY99+(BC99-AX99)/(COLUMN(BC99)-COLUMN(AX99))</f>
        <v>84.045117034950991</v>
      </c>
      <c r="BA99" s="170">
        <f>AZ99+(BC99-AX99)/(COLUMN(BC99)-COLUMN(AX99))</f>
        <v>84.915253834147009</v>
      </c>
      <c r="BB99" s="170">
        <f>BA99+(BC99-AX99)/(COLUMN(BC99)-COLUMN(AX99))</f>
        <v>85.785390633343027</v>
      </c>
      <c r="BC99" s="169">
        <f>L99/$C99*100</f>
        <v>86.655527432539031</v>
      </c>
    </row>
    <row r="100" spans="1:55">
      <c r="B100" s="107" t="s">
        <v>190</v>
      </c>
      <c r="C100" s="138">
        <f>C99</f>
        <v>116.76241622111033</v>
      </c>
      <c r="D100" s="98">
        <f>D96/D98</f>
        <v>100</v>
      </c>
      <c r="E100" s="102">
        <f t="shared" ref="E100:L100" si="20">E96/E98</f>
        <v>90.974156448359949</v>
      </c>
      <c r="F100" s="102">
        <f t="shared" si="20"/>
        <v>85.861826928117779</v>
      </c>
      <c r="G100" s="102">
        <f t="shared" si="20"/>
        <v>83.320033770416202</v>
      </c>
      <c r="H100" s="102">
        <f t="shared" si="20"/>
        <v>85.298339330763127</v>
      </c>
      <c r="I100" s="102">
        <f t="shared" si="20"/>
        <v>87.35684154975678</v>
      </c>
      <c r="J100" s="102">
        <f t="shared" si="20"/>
        <v>90.404940811861067</v>
      </c>
      <c r="K100" s="102">
        <f t="shared" si="20"/>
        <v>91.420790570275798</v>
      </c>
      <c r="L100" s="102">
        <f t="shared" si="20"/>
        <v>93.924519374708211</v>
      </c>
      <c r="O100" s="172">
        <f>C100/$C100*100</f>
        <v>100</v>
      </c>
      <c r="P100" s="173">
        <f>O100+($R100-$O100)/(COLUMN($R100)-COLUMN($O100))</f>
        <v>95.214665596571265</v>
      </c>
      <c r="Q100" s="173">
        <f>P100+($R100-$O100)/(COLUMN($R100)-COLUMN($O100))</f>
        <v>90.429331193142531</v>
      </c>
      <c r="R100" s="172">
        <f>D100/$C100*100</f>
        <v>85.64399678971381</v>
      </c>
      <c r="S100" s="173">
        <f>R100+($T100-$R100)/(COLUMN($T100)-COLUMN($R100))</f>
        <v>81.778950208908213</v>
      </c>
      <c r="T100" s="172">
        <f>E100/$C100*100</f>
        <v>77.913903628102616</v>
      </c>
      <c r="U100" s="173">
        <f>T100+($Y100-$T100)/(COLUMN($Y100)-COLUMN($T100))</f>
        <v>77.038222962063458</v>
      </c>
      <c r="V100" s="173">
        <f t="shared" si="18"/>
        <v>76.162542296024299</v>
      </c>
      <c r="W100" s="173">
        <f t="shared" si="18"/>
        <v>75.28686162998514</v>
      </c>
      <c r="X100" s="173">
        <f t="shared" si="18"/>
        <v>74.411180963945981</v>
      </c>
      <c r="Y100" s="172">
        <f>F100/$C100*100</f>
        <v>73.535500297906808</v>
      </c>
      <c r="Z100" s="173">
        <f>Y100+($AD100-$Y100)/(COLUMN($AD100)-COLUMN($Y100))</f>
        <v>73.100121647830193</v>
      </c>
      <c r="AA100" s="173">
        <f t="shared" si="19"/>
        <v>72.664742997753578</v>
      </c>
      <c r="AB100" s="173">
        <f t="shared" si="19"/>
        <v>72.229364347676963</v>
      </c>
      <c r="AC100" s="173">
        <f t="shared" si="19"/>
        <v>71.793985697600348</v>
      </c>
      <c r="AD100" s="172">
        <f>G100/$C100*100</f>
        <v>71.358607047523719</v>
      </c>
      <c r="AE100" s="173">
        <f>AD100+(AI100-AD100)/(COLUMN(AI100)-COLUMN(AD100))</f>
        <v>71.697467037642568</v>
      </c>
      <c r="AF100" s="173">
        <f>AE100+(AI100-AD100)/(COLUMN(AI100)-COLUMN(AD100))</f>
        <v>72.036327027761416</v>
      </c>
      <c r="AG100" s="173">
        <f>AF100+(AI100-AD100)/(COLUMN(AI100)-COLUMN(AD100))</f>
        <v>72.375187017880265</v>
      </c>
      <c r="AH100" s="173">
        <f>AG100+(AI100-AD100)/(COLUMN(AI100)-COLUMN(AD100))</f>
        <v>72.714047007999113</v>
      </c>
      <c r="AI100" s="172">
        <f>H100/$C100*100</f>
        <v>73.052906998117962</v>
      </c>
      <c r="AJ100" s="173">
        <f>AI100+(AN100-AI100)/(COLUMN(AN100)-COLUMN(AI100))</f>
        <v>73.405503712988178</v>
      </c>
      <c r="AK100" s="173">
        <f>AJ100+(AN100-AI100)/(COLUMN(AN100)-COLUMN(AI100))</f>
        <v>73.758100427858395</v>
      </c>
      <c r="AL100" s="173">
        <f>AK100+(AN100-AI100)/(COLUMN(AN100)-COLUMN(AI100))</f>
        <v>74.110697142728611</v>
      </c>
      <c r="AM100" s="173">
        <f>AL100+(AN100-AI100)/(COLUMN(AN100)-COLUMN(AI100))</f>
        <v>74.463293857598828</v>
      </c>
      <c r="AN100" s="172">
        <f>I100/$C100*100</f>
        <v>74.815890572469073</v>
      </c>
      <c r="AO100" s="173">
        <f>AN100+(AS100-AN100)/(COLUMN(AS100)-COLUMN(AN100))</f>
        <v>75.337993379305843</v>
      </c>
      <c r="AP100" s="173">
        <f>AO100+(AS100-AN100)/(COLUMN(AS100)-COLUMN(AN100))</f>
        <v>75.860096186142613</v>
      </c>
      <c r="AQ100" s="173">
        <f>AP100+(AS100-AN100)/(COLUMN(AS100)-COLUMN(AN100))</f>
        <v>76.382198992979383</v>
      </c>
      <c r="AR100" s="173">
        <f>AQ100+(AS100-AN100)/(COLUMN(AS100)-COLUMN(AN100))</f>
        <v>76.904301799816153</v>
      </c>
      <c r="AS100" s="172">
        <f>J100/$C100*100</f>
        <v>77.426404606652952</v>
      </c>
      <c r="AT100" s="173">
        <f>AS100+(AX100-AS100)/(COLUMN(AX100)-COLUMN(AS100))</f>
        <v>77.600407473549964</v>
      </c>
      <c r="AU100" s="173">
        <f>AT100+(AX100-AS100)/(COLUMN(AX100)-COLUMN(AS100))</f>
        <v>77.774410340446977</v>
      </c>
      <c r="AV100" s="173">
        <f>AU100+(AX100-AS100)/(COLUMN(AX100)-COLUMN(AS100))</f>
        <v>77.948413207343989</v>
      </c>
      <c r="AW100" s="173">
        <f>AV100+(AX100-AS100)/(COLUMN(AX100)-COLUMN(AS100))</f>
        <v>78.122416074241002</v>
      </c>
      <c r="AX100" s="172">
        <f>K100/$C100*100</f>
        <v>78.296418941137986</v>
      </c>
      <c r="AY100" s="173">
        <f>AX100+(BC100-AX100)/(COLUMN(BC100)-COLUMN(AX100))</f>
        <v>78.725277624516238</v>
      </c>
      <c r="AZ100" s="173">
        <f>AY100+(BC100-AX100)/(COLUMN(BC100)-COLUMN(AX100))</f>
        <v>79.15413630789449</v>
      </c>
      <c r="BA100" s="173">
        <f>AZ100+(BC100-AX100)/(COLUMN(BC100)-COLUMN(AX100))</f>
        <v>79.582994991272741</v>
      </c>
      <c r="BB100" s="173">
        <f>BA100+(BC100-AX100)/(COLUMN(BC100)-COLUMN(AX100))</f>
        <v>80.011853674650993</v>
      </c>
      <c r="BC100" s="172">
        <f>L100/$C100*100</f>
        <v>80.440712358029216</v>
      </c>
    </row>
    <row r="101" spans="1:55">
      <c r="A101" s="169" t="s">
        <v>197</v>
      </c>
      <c r="B101" s="112" t="s">
        <v>199</v>
      </c>
      <c r="C101" s="116"/>
      <c r="D101" s="111">
        <v>100</v>
      </c>
      <c r="E101" s="111">
        <v>106.38754858233001</v>
      </c>
      <c r="F101" s="111">
        <v>101.91304604007733</v>
      </c>
      <c r="G101" s="111">
        <v>101.92768979517743</v>
      </c>
      <c r="H101" s="111">
        <v>109.31406730919035</v>
      </c>
      <c r="I101" s="111">
        <v>114.42079778193748</v>
      </c>
      <c r="J101" s="111">
        <v>118.19597404527231</v>
      </c>
      <c r="K101" s="111">
        <v>122.74274566363204</v>
      </c>
      <c r="L101" s="111">
        <v>131.75513901326309</v>
      </c>
      <c r="O101" s="169"/>
      <c r="R101" s="169"/>
      <c r="T101" s="169"/>
      <c r="Y101" s="169"/>
      <c r="AD101" s="169"/>
      <c r="AI101" s="169"/>
      <c r="AN101" s="169"/>
      <c r="AS101" s="169"/>
      <c r="AX101" s="169"/>
      <c r="BC101" s="169"/>
    </row>
    <row r="102" spans="1:55">
      <c r="B102" s="180" t="s">
        <v>268</v>
      </c>
      <c r="C102" s="139"/>
      <c r="D102" s="113">
        <v>1</v>
      </c>
      <c r="E102" s="113">
        <v>1.1660812452076734</v>
      </c>
      <c r="F102" s="113">
        <v>1.1774074884165289</v>
      </c>
      <c r="G102" s="113">
        <v>1.1779257465300632</v>
      </c>
      <c r="H102" s="113">
        <v>1.2630327951572222</v>
      </c>
      <c r="I102" s="113">
        <v>1.3381600732114596</v>
      </c>
      <c r="J102" s="113">
        <v>1.4068881026965889</v>
      </c>
      <c r="K102" s="113">
        <v>1.4620420666673941</v>
      </c>
      <c r="L102" s="113">
        <v>1.5250746376797324</v>
      </c>
      <c r="O102" s="169"/>
      <c r="R102" s="169"/>
      <c r="T102" s="169"/>
      <c r="Y102" s="169"/>
      <c r="AD102" s="169"/>
      <c r="AI102" s="169"/>
      <c r="AN102" s="169"/>
      <c r="AS102" s="169"/>
      <c r="AX102" s="169"/>
      <c r="BC102" s="169"/>
    </row>
    <row r="103" spans="1:55">
      <c r="B103" s="180" t="s">
        <v>268</v>
      </c>
      <c r="C103" s="139"/>
      <c r="D103" s="113">
        <v>1</v>
      </c>
      <c r="E103" s="113">
        <v>1.1660812452076734</v>
      </c>
      <c r="F103" s="113">
        <v>1.1942655486543081</v>
      </c>
      <c r="G103" s="113">
        <v>1.2384676638674279</v>
      </c>
      <c r="H103" s="113">
        <v>1.334419877599812</v>
      </c>
      <c r="I103" s="113">
        <v>1.4402438202509604</v>
      </c>
      <c r="J103" s="113">
        <v>1.5360604779887348</v>
      </c>
      <c r="K103" s="113">
        <v>1.6240354834827651</v>
      </c>
      <c r="L103" s="113">
        <v>1.7166200173150317</v>
      </c>
      <c r="O103" s="169"/>
      <c r="R103" s="169"/>
      <c r="T103" s="169"/>
      <c r="Y103" s="169"/>
      <c r="AD103" s="169"/>
      <c r="AI103" s="169"/>
      <c r="AN103" s="169"/>
      <c r="AS103" s="169"/>
      <c r="AX103" s="169"/>
      <c r="BC103" s="169"/>
    </row>
    <row r="104" spans="1:55">
      <c r="B104" s="112" t="s">
        <v>191</v>
      </c>
      <c r="C104" s="138">
        <f>J172</f>
        <v>97.32468995348826</v>
      </c>
      <c r="D104" s="98">
        <f>D101/D102</f>
        <v>100</v>
      </c>
      <c r="E104" s="102">
        <f t="shared" ref="E104:L104" si="21">E101/E102</f>
        <v>91.235108204988677</v>
      </c>
      <c r="F104" s="102">
        <f t="shared" si="21"/>
        <v>86.557158029577423</v>
      </c>
      <c r="G104" s="102">
        <f t="shared" si="21"/>
        <v>86.531506841951867</v>
      </c>
      <c r="H104" s="102">
        <f t="shared" si="21"/>
        <v>86.548874841830965</v>
      </c>
      <c r="I104" s="102">
        <f t="shared" si="21"/>
        <v>85.506061698088345</v>
      </c>
      <c r="J104" s="102">
        <f t="shared" si="21"/>
        <v>84.012348827689664</v>
      </c>
      <c r="K104" s="102">
        <f t="shared" si="21"/>
        <v>83.95295078165168</v>
      </c>
      <c r="L104" s="102">
        <f t="shared" si="21"/>
        <v>86.392584177858339</v>
      </c>
      <c r="O104" s="169">
        <f>C104/$C104*100</f>
        <v>100</v>
      </c>
      <c r="P104" s="170">
        <f>O104+($R104-$O104)/(COLUMN($R104)-COLUMN($O104))</f>
        <v>100.91628343838556</v>
      </c>
      <c r="Q104" s="170">
        <f>P104+($R104-$O104)/(COLUMN($R104)-COLUMN($O104))</f>
        <v>101.83256687677112</v>
      </c>
      <c r="R104" s="169">
        <f>D104/$C104*100</f>
        <v>102.7488503151567</v>
      </c>
      <c r="S104" s="170">
        <f>R104+($T104-$R104)/(COLUMN($T104)-COLUMN($R104))</f>
        <v>98.245937539785885</v>
      </c>
      <c r="T104" s="169">
        <f>E104/$C104*100</f>
        <v>93.743024764415068</v>
      </c>
      <c r="U104" s="170">
        <f>T104+($Y104-$T104)/(COLUMN($Y104)-COLUMN($T104))</f>
        <v>92.781716759704878</v>
      </c>
      <c r="V104" s="170">
        <f t="shared" ref="V104:X105" si="22">U104+($Y104-$T104)/(COLUMN($Y104)-COLUMN($T104))</f>
        <v>91.820408754994688</v>
      </c>
      <c r="W104" s="170">
        <f t="shared" si="22"/>
        <v>90.859100750284497</v>
      </c>
      <c r="X104" s="170">
        <f t="shared" si="22"/>
        <v>89.897792745574307</v>
      </c>
      <c r="Y104" s="169">
        <f>F104/$C104*100</f>
        <v>88.936484740864145</v>
      </c>
      <c r="Z104" s="170">
        <f>Y104+($AD104-$Y104)/(COLUMN($AD104)-COLUMN($Y104))</f>
        <v>88.931213480788657</v>
      </c>
      <c r="AA104" s="170">
        <f t="shared" ref="AA104:AC105" si="23">Z104+($AD104-$Y104)/(COLUMN($AD104)-COLUMN($Y104))</f>
        <v>88.925942220713168</v>
      </c>
      <c r="AB104" s="170">
        <f t="shared" si="23"/>
        <v>88.920670960637679</v>
      </c>
      <c r="AC104" s="170">
        <f t="shared" si="23"/>
        <v>88.91539970056219</v>
      </c>
      <c r="AD104" s="169">
        <f>G104/$C104*100</f>
        <v>88.910128440486702</v>
      </c>
      <c r="AE104" s="170">
        <f>AD104+(AI104-AD104)/(COLUMN(AI104)-COLUMN(AD104))</f>
        <v>88.913697524526398</v>
      </c>
      <c r="AF104" s="170">
        <f>AE104+(AI104-AD104)/(COLUMN(AI104)-COLUMN(AD104))</f>
        <v>88.917266608566095</v>
      </c>
      <c r="AG104" s="170">
        <f>AF104+(AI104-AD104)/(COLUMN(AI104)-COLUMN(AD104))</f>
        <v>88.920835692605792</v>
      </c>
      <c r="AH104" s="170">
        <f>AG104+(AI104-AD104)/(COLUMN(AI104)-COLUMN(AD104))</f>
        <v>88.924404776645488</v>
      </c>
      <c r="AI104" s="169">
        <f>H104/$C104*100</f>
        <v>88.927973860685199</v>
      </c>
      <c r="AJ104" s="170">
        <f>AI104+(AN104-AI104)/(COLUMN(AN104)-COLUMN(AI104))</f>
        <v>88.713678157459029</v>
      </c>
      <c r="AK104" s="170">
        <f>AJ104+(AN104-AI104)/(COLUMN(AN104)-COLUMN(AI104))</f>
        <v>88.499382454232858</v>
      </c>
      <c r="AL104" s="170">
        <f>AK104+(AN104-AI104)/(COLUMN(AN104)-COLUMN(AI104))</f>
        <v>88.285086751006688</v>
      </c>
      <c r="AM104" s="170">
        <f>AL104+(AN104-AI104)/(COLUMN(AN104)-COLUMN(AI104))</f>
        <v>88.070791047780517</v>
      </c>
      <c r="AN104" s="169">
        <f>I104/$C104*100</f>
        <v>87.856495344554332</v>
      </c>
      <c r="AO104" s="170">
        <f>AN104+(AS104-AN104)/(COLUMN(AS104)-COLUMN(AN104))</f>
        <v>87.549540784285497</v>
      </c>
      <c r="AP104" s="170">
        <f>AO104+(AS104-AN104)/(COLUMN(AS104)-COLUMN(AN104))</f>
        <v>87.242586224016662</v>
      </c>
      <c r="AQ104" s="170">
        <f>AP104+(AS104-AN104)/(COLUMN(AS104)-COLUMN(AN104))</f>
        <v>86.935631663747827</v>
      </c>
      <c r="AR104" s="170">
        <f>AQ104+(AS104-AN104)/(COLUMN(AS104)-COLUMN(AN104))</f>
        <v>86.628677103478992</v>
      </c>
      <c r="AS104" s="169">
        <f>J104/$C104*100</f>
        <v>86.321722543210157</v>
      </c>
      <c r="AT104" s="170">
        <f>AS104+(AX104-AS104)/(COLUMN(AX104)-COLUMN(AS104))</f>
        <v>86.309516381327413</v>
      </c>
      <c r="AU104" s="170">
        <f>AT104+(AX104-AS104)/(COLUMN(AX104)-COLUMN(AS104))</f>
        <v>86.297310219444668</v>
      </c>
      <c r="AV104" s="170">
        <f>AU104+(AX104-AS104)/(COLUMN(AX104)-COLUMN(AS104))</f>
        <v>86.285104057561924</v>
      </c>
      <c r="AW104" s="170">
        <f>AV104+(AX104-AS104)/(COLUMN(AX104)-COLUMN(AS104))</f>
        <v>86.272897895679179</v>
      </c>
      <c r="AX104" s="169">
        <f>K104/$C104*100</f>
        <v>86.260691733796463</v>
      </c>
      <c r="AY104" s="170">
        <f>AX104+(BC104-AX104)/(COLUMN(BC104)-COLUMN(AX104))</f>
        <v>86.762030787097856</v>
      </c>
      <c r="AZ104" s="170">
        <f>AY104+(BC104-AX104)/(COLUMN(BC104)-COLUMN(AX104))</f>
        <v>87.26336984039925</v>
      </c>
      <c r="BA104" s="170">
        <f>AZ104+(BC104-AX104)/(COLUMN(BC104)-COLUMN(AX104))</f>
        <v>87.764708893700643</v>
      </c>
      <c r="BB104" s="170">
        <f>BA104+(BC104-AX104)/(COLUMN(BC104)-COLUMN(AX104))</f>
        <v>88.266047947002036</v>
      </c>
      <c r="BC104" s="169">
        <f>L104/$C104*100</f>
        <v>88.767387000303415</v>
      </c>
    </row>
    <row r="105" spans="1:55">
      <c r="B105" s="112" t="s">
        <v>190</v>
      </c>
      <c r="C105" s="138">
        <f>C104</f>
        <v>97.32468995348826</v>
      </c>
      <c r="D105" s="98">
        <f>D101/D103</f>
        <v>100</v>
      </c>
      <c r="E105" s="102">
        <f t="shared" ref="E105:L105" si="24">E101/E103</f>
        <v>91.235108204988677</v>
      </c>
      <c r="F105" s="102">
        <f t="shared" si="24"/>
        <v>85.33533112037972</v>
      </c>
      <c r="G105" s="102">
        <f t="shared" si="24"/>
        <v>82.30145426395913</v>
      </c>
      <c r="H105" s="102">
        <f t="shared" si="24"/>
        <v>81.918794184789022</v>
      </c>
      <c r="I105" s="102">
        <f t="shared" si="24"/>
        <v>79.445435677689503</v>
      </c>
      <c r="J105" s="102">
        <f t="shared" si="24"/>
        <v>76.947474229682726</v>
      </c>
      <c r="K105" s="102">
        <f t="shared" si="24"/>
        <v>75.578857058226731</v>
      </c>
      <c r="L105" s="102">
        <f t="shared" si="24"/>
        <v>76.75265212119659</v>
      </c>
      <c r="O105" s="172">
        <f>C105/$C105*100</f>
        <v>100</v>
      </c>
      <c r="P105" s="173">
        <f>O105+($R105-$O105)/(COLUMN($R105)-COLUMN($O105))</f>
        <v>100.91628343838556</v>
      </c>
      <c r="Q105" s="173">
        <f>P105+($R105-$O105)/(COLUMN($R105)-COLUMN($O105))</f>
        <v>101.83256687677112</v>
      </c>
      <c r="R105" s="172">
        <f>D105/$C105*100</f>
        <v>102.7488503151567</v>
      </c>
      <c r="S105" s="173">
        <f>R105+($T105-$R105)/(COLUMN($T105)-COLUMN($R105))</f>
        <v>98.245937539785885</v>
      </c>
      <c r="T105" s="172">
        <f>E105/$C105*100</f>
        <v>93.743024764415068</v>
      </c>
      <c r="U105" s="173">
        <f>T105+($Y105-$T105)/(COLUMN($Y105)-COLUMN($T105))</f>
        <v>92.530634139296509</v>
      </c>
      <c r="V105" s="173">
        <f t="shared" si="22"/>
        <v>91.318243514177951</v>
      </c>
      <c r="W105" s="173">
        <f t="shared" si="22"/>
        <v>90.105852889059392</v>
      </c>
      <c r="X105" s="173">
        <f t="shared" si="22"/>
        <v>88.893462263940833</v>
      </c>
      <c r="Y105" s="172">
        <f>F105/$C105*100</f>
        <v>87.681071638822289</v>
      </c>
      <c r="Z105" s="173">
        <f>Y105+($AD105-$Y105)/(COLUMN($AD105)-COLUMN($Y105))</f>
        <v>87.057616920832331</v>
      </c>
      <c r="AA105" s="173">
        <f t="shared" si="23"/>
        <v>86.434162202842373</v>
      </c>
      <c r="AB105" s="173">
        <f t="shared" si="23"/>
        <v>85.810707484852415</v>
      </c>
      <c r="AC105" s="173">
        <f t="shared" si="23"/>
        <v>85.187252766862457</v>
      </c>
      <c r="AD105" s="172">
        <f>G105/$C105*100</f>
        <v>84.563798048872513</v>
      </c>
      <c r="AE105" s="173">
        <f>AD105+(AI105-AD105)/(COLUMN(AI105)-COLUMN(AD105))</f>
        <v>84.485162282480047</v>
      </c>
      <c r="AF105" s="173">
        <f>AE105+(AI105-AD105)/(COLUMN(AI105)-COLUMN(AD105))</f>
        <v>84.406526516087581</v>
      </c>
      <c r="AG105" s="173">
        <f>AF105+(AI105-AD105)/(COLUMN(AI105)-COLUMN(AD105))</f>
        <v>84.327890749695115</v>
      </c>
      <c r="AH105" s="173">
        <f>AG105+(AI105-AD105)/(COLUMN(AI105)-COLUMN(AD105))</f>
        <v>84.249254983302649</v>
      </c>
      <c r="AI105" s="172">
        <f>H105/$C105*100</f>
        <v>84.170619216910154</v>
      </c>
      <c r="AJ105" s="173">
        <f>AI105+(AN105-AI105)/(COLUMN(AN105)-COLUMN(AI105))</f>
        <v>83.662349730866779</v>
      </c>
      <c r="AK105" s="173">
        <f>AJ105+(AN105-AI105)/(COLUMN(AN105)-COLUMN(AI105))</f>
        <v>83.154080244823405</v>
      </c>
      <c r="AL105" s="173">
        <f>AK105+(AN105-AI105)/(COLUMN(AN105)-COLUMN(AI105))</f>
        <v>82.64581075878003</v>
      </c>
      <c r="AM105" s="173">
        <f>AL105+(AN105-AI105)/(COLUMN(AN105)-COLUMN(AI105))</f>
        <v>82.137541272736655</v>
      </c>
      <c r="AN105" s="172">
        <f>I105/$C105*100</f>
        <v>81.62927178669328</v>
      </c>
      <c r="AO105" s="173">
        <f>AN105+(AS105-AN105)/(COLUMN(AS105)-COLUMN(AN105))</f>
        <v>81.115946452864719</v>
      </c>
      <c r="AP105" s="173">
        <f>AO105+(AS105-AN105)/(COLUMN(AS105)-COLUMN(AN105))</f>
        <v>80.602621119036158</v>
      </c>
      <c r="AQ105" s="173">
        <f>AP105+(AS105-AN105)/(COLUMN(AS105)-COLUMN(AN105))</f>
        <v>80.089295785207597</v>
      </c>
      <c r="AR105" s="173">
        <f>AQ105+(AS105-AN105)/(COLUMN(AS105)-COLUMN(AN105))</f>
        <v>79.575970451379035</v>
      </c>
      <c r="AS105" s="172">
        <f>J105/$C105*100</f>
        <v>79.062645117550474</v>
      </c>
      <c r="AT105" s="173">
        <f>AS105+(AX105-AS105)/(COLUMN(AX105)-COLUMN(AS105))</f>
        <v>78.781397435773101</v>
      </c>
      <c r="AU105" s="173">
        <f>AT105+(AX105-AS105)/(COLUMN(AX105)-COLUMN(AS105))</f>
        <v>78.500149753995728</v>
      </c>
      <c r="AV105" s="173">
        <f>AU105+(AX105-AS105)/(COLUMN(AX105)-COLUMN(AS105))</f>
        <v>78.218902072218356</v>
      </c>
      <c r="AW105" s="173">
        <f>AV105+(AX105-AS105)/(COLUMN(AX105)-COLUMN(AS105))</f>
        <v>77.937654390440983</v>
      </c>
      <c r="AX105" s="172">
        <f>K105/$C105*100</f>
        <v>77.656406708663624</v>
      </c>
      <c r="AY105" s="173">
        <f>AX105+(BC105-AX105)/(COLUMN(BC105)-COLUMN(AX105))</f>
        <v>77.897618895115144</v>
      </c>
      <c r="AZ105" s="173">
        <f>AY105+(BC105-AX105)/(COLUMN(BC105)-COLUMN(AX105))</f>
        <v>78.138831081566664</v>
      </c>
      <c r="BA105" s="173">
        <f>AZ105+(BC105-AX105)/(COLUMN(BC105)-COLUMN(AX105))</f>
        <v>78.380043268018184</v>
      </c>
      <c r="BB105" s="173">
        <f>BA105+(BC105-AX105)/(COLUMN(BC105)-COLUMN(AX105))</f>
        <v>78.621255454469704</v>
      </c>
      <c r="BC105" s="172">
        <f>L105/$C105*100</f>
        <v>78.862467640921224</v>
      </c>
    </row>
    <row r="106" spans="1:55">
      <c r="A106" s="169" t="s">
        <v>198</v>
      </c>
      <c r="B106" s="112" t="s">
        <v>199</v>
      </c>
      <c r="C106" s="116"/>
      <c r="D106" s="118">
        <v>100</v>
      </c>
      <c r="E106" s="118">
        <v>101.4349627077259</v>
      </c>
      <c r="F106" s="119">
        <v>97.678443873339177</v>
      </c>
      <c r="G106" s="119">
        <v>99.920607601971156</v>
      </c>
      <c r="H106" s="119">
        <v>101.50631397026338</v>
      </c>
      <c r="I106" s="119">
        <v>102.07271117462942</v>
      </c>
      <c r="J106" s="119">
        <v>103.8582842977831</v>
      </c>
      <c r="K106" s="119">
        <v>105.83860125966152</v>
      </c>
      <c r="L106" s="119">
        <v>109.8096660630941</v>
      </c>
      <c r="O106" s="169"/>
      <c r="R106" s="169"/>
      <c r="T106" s="169"/>
      <c r="Y106" s="169"/>
      <c r="AD106" s="169"/>
      <c r="AI106" s="169"/>
      <c r="AN106" s="169"/>
      <c r="AS106" s="169"/>
      <c r="AX106" s="169"/>
      <c r="BC106" s="169"/>
    </row>
    <row r="107" spans="1:55">
      <c r="B107" s="180" t="s">
        <v>268</v>
      </c>
      <c r="C107" s="139"/>
      <c r="D107" s="120">
        <v>1</v>
      </c>
      <c r="E107" s="120">
        <v>0.93634248941789511</v>
      </c>
      <c r="F107" s="120">
        <v>0.94109375521441807</v>
      </c>
      <c r="G107" s="120">
        <v>0.9709309160433589</v>
      </c>
      <c r="H107" s="120">
        <v>1.003982841616071</v>
      </c>
      <c r="I107" s="120">
        <v>1.0347296856946471</v>
      </c>
      <c r="J107" s="120">
        <v>1.067253574030278</v>
      </c>
      <c r="K107" s="120">
        <v>1.0932772686428196</v>
      </c>
      <c r="L107" s="120">
        <v>1.1173662542912759</v>
      </c>
      <c r="O107" s="169"/>
      <c r="R107" s="169"/>
      <c r="T107" s="169"/>
      <c r="Y107" s="169"/>
      <c r="AD107" s="169"/>
      <c r="AI107" s="169"/>
      <c r="AN107" s="169"/>
      <c r="AS107" s="169"/>
      <c r="AX107" s="169"/>
      <c r="BC107" s="169"/>
    </row>
    <row r="108" spans="1:55">
      <c r="B108" s="180" t="s">
        <v>268</v>
      </c>
      <c r="C108" s="139"/>
      <c r="D108" s="120">
        <v>1</v>
      </c>
      <c r="E108" s="120">
        <v>0.93634248941789511</v>
      </c>
      <c r="F108" s="120">
        <v>1.1142427049597221</v>
      </c>
      <c r="G108" s="120">
        <v>1.175398751479684</v>
      </c>
      <c r="H108" s="120">
        <v>1.275600104820888</v>
      </c>
      <c r="I108" s="120">
        <v>1.3718458147485171</v>
      </c>
      <c r="J108" s="120">
        <v>1.4617397788995166</v>
      </c>
      <c r="K108" s="120">
        <v>1.5473982717795918</v>
      </c>
      <c r="L108" s="120">
        <v>1.6320062899668435</v>
      </c>
      <c r="O108" s="169"/>
      <c r="R108" s="169"/>
      <c r="T108" s="169"/>
      <c r="Y108" s="169"/>
      <c r="AD108" s="169"/>
      <c r="AI108" s="169"/>
      <c r="AN108" s="169"/>
      <c r="AS108" s="169"/>
      <c r="AX108" s="169"/>
      <c r="BC108" s="169"/>
    </row>
    <row r="109" spans="1:55">
      <c r="B109" s="112" t="s">
        <v>191</v>
      </c>
      <c r="C109" s="138">
        <f>I172</f>
        <v>109.05063747428369</v>
      </c>
      <c r="D109" s="98">
        <f>D106/D107</f>
        <v>100</v>
      </c>
      <c r="E109" s="102">
        <f t="shared" ref="E109:L109" si="25">E106/E107</f>
        <v>108.33104751102979</v>
      </c>
      <c r="F109" s="102">
        <f t="shared" si="25"/>
        <v>103.79246842529966</v>
      </c>
      <c r="G109" s="102">
        <f t="shared" si="25"/>
        <v>102.91217011521033</v>
      </c>
      <c r="H109" s="102">
        <f t="shared" si="25"/>
        <v>101.10363420840214</v>
      </c>
      <c r="I109" s="102">
        <f t="shared" si="25"/>
        <v>98.646740869432719</v>
      </c>
      <c r="J109" s="102">
        <f t="shared" si="25"/>
        <v>97.313597091628608</v>
      </c>
      <c r="K109" s="102">
        <f t="shared" si="25"/>
        <v>96.8085629284584</v>
      </c>
      <c r="L109" s="102">
        <f t="shared" si="25"/>
        <v>98.275445174191589</v>
      </c>
      <c r="O109" s="169">
        <f>C109/$C109*100</f>
        <v>100</v>
      </c>
      <c r="P109" s="170">
        <f>O109+($R109-$O109)/(COLUMN($R109)-COLUMN($O109))</f>
        <v>97.233506169272971</v>
      </c>
      <c r="Q109" s="170">
        <f>P109+($R109-$O109)/(COLUMN($R109)-COLUMN($O109))</f>
        <v>94.467012338545942</v>
      </c>
      <c r="R109" s="169">
        <f>D109/$C109*100</f>
        <v>91.700518507818899</v>
      </c>
      <c r="S109" s="170">
        <f>R109+($T109-$R109)/(COLUMN($T109)-COLUMN($R109))</f>
        <v>95.520325390192426</v>
      </c>
      <c r="T109" s="169">
        <f>E109/$C109*100</f>
        <v>99.340132272565953</v>
      </c>
      <c r="U109" s="170">
        <f>T109+($Y109-$T109)/(COLUMN($Y109)-COLUMN($T109))</f>
        <v>98.507752161665564</v>
      </c>
      <c r="V109" s="170">
        <f t="shared" ref="V109:X110" si="26">U109+($Y109-$T109)/(COLUMN($Y109)-COLUMN($T109))</f>
        <v>97.675372050765176</v>
      </c>
      <c r="W109" s="170">
        <f t="shared" si="26"/>
        <v>96.842991939864788</v>
      </c>
      <c r="X109" s="170">
        <f t="shared" si="26"/>
        <v>96.0106118289644</v>
      </c>
      <c r="Y109" s="169">
        <f>F109/$C109*100</f>
        <v>95.178231718063998</v>
      </c>
      <c r="Z109" s="170">
        <f>Y109+($AD109-$Y109)/(COLUMN($AD109)-COLUMN($Y109))</f>
        <v>95.016784095110495</v>
      </c>
      <c r="AA109" s="170">
        <f t="shared" ref="AA109:AC110" si="27">Z109+($AD109-$Y109)/(COLUMN($AD109)-COLUMN($Y109))</f>
        <v>94.855336472156992</v>
      </c>
      <c r="AB109" s="170">
        <f t="shared" si="27"/>
        <v>94.693888849203489</v>
      </c>
      <c r="AC109" s="170">
        <f t="shared" si="27"/>
        <v>94.532441226249986</v>
      </c>
      <c r="AD109" s="169">
        <f>G109/$C109*100</f>
        <v>94.370993603296512</v>
      </c>
      <c r="AE109" s="170">
        <f>AD109+(AI109-AD109)/(COLUMN(AI109)-COLUMN(AD109))</f>
        <v>94.039306242507877</v>
      </c>
      <c r="AF109" s="170">
        <f>AE109+(AI109-AD109)/(COLUMN(AI109)-COLUMN(AD109))</f>
        <v>93.707618881719242</v>
      </c>
      <c r="AG109" s="170">
        <f>AF109+(AI109-AD109)/(COLUMN(AI109)-COLUMN(AD109))</f>
        <v>93.375931520930607</v>
      </c>
      <c r="AH109" s="170">
        <f>AG109+(AI109-AD109)/(COLUMN(AI109)-COLUMN(AD109))</f>
        <v>93.044244160141972</v>
      </c>
      <c r="AI109" s="169">
        <f>H109/$C109*100</f>
        <v>92.712556799353322</v>
      </c>
      <c r="AJ109" s="170">
        <f>AI109+(AN109-AI109)/(COLUMN(AN109)-COLUMN(AI109))</f>
        <v>92.261960013149519</v>
      </c>
      <c r="AK109" s="170">
        <f>AJ109+(AN109-AI109)/(COLUMN(AN109)-COLUMN(AI109))</f>
        <v>91.811363226945716</v>
      </c>
      <c r="AL109" s="170">
        <f>AK109+(AN109-AI109)/(COLUMN(AN109)-COLUMN(AI109))</f>
        <v>91.360766440741912</v>
      </c>
      <c r="AM109" s="170">
        <f>AL109+(AN109-AI109)/(COLUMN(AN109)-COLUMN(AI109))</f>
        <v>90.910169654538109</v>
      </c>
      <c r="AN109" s="169">
        <f>I109/$C109*100</f>
        <v>90.459572868334291</v>
      </c>
      <c r="AO109" s="170">
        <f>AN109+(AS109-AN109)/(COLUMN(AS109)-COLUMN(AN109))</f>
        <v>90.215072916994075</v>
      </c>
      <c r="AP109" s="170">
        <f>AO109+(AS109-AN109)/(COLUMN(AS109)-COLUMN(AN109))</f>
        <v>89.970572965653858</v>
      </c>
      <c r="AQ109" s="170">
        <f>AP109+(AS109-AN109)/(COLUMN(AS109)-COLUMN(AN109))</f>
        <v>89.726073014313641</v>
      </c>
      <c r="AR109" s="170">
        <f>AQ109+(AS109-AN109)/(COLUMN(AS109)-COLUMN(AN109))</f>
        <v>89.481573062973425</v>
      </c>
      <c r="AS109" s="169">
        <f>J109/$C109*100</f>
        <v>89.237073111633208</v>
      </c>
      <c r="AT109" s="170">
        <f>AS109+(AX109-AS109)/(COLUMN(AX109)-COLUMN(AS109))</f>
        <v>89.144449322379472</v>
      </c>
      <c r="AU109" s="170">
        <f>AT109+(AX109-AS109)/(COLUMN(AX109)-COLUMN(AS109))</f>
        <v>89.051825533125736</v>
      </c>
      <c r="AV109" s="170">
        <f>AU109+(AX109-AS109)/(COLUMN(AX109)-COLUMN(AS109))</f>
        <v>88.959201743872001</v>
      </c>
      <c r="AW109" s="170">
        <f>AV109+(AX109-AS109)/(COLUMN(AX109)-COLUMN(AS109))</f>
        <v>88.866577954618265</v>
      </c>
      <c r="AX109" s="169">
        <f>K109/$C109*100</f>
        <v>88.773954165364501</v>
      </c>
      <c r="AY109" s="170">
        <f>AX109+(BC109-AX109)/(COLUMN(BC109)-COLUMN(AX109))</f>
        <v>89.042981890411795</v>
      </c>
      <c r="AZ109" s="170">
        <f>AY109+(BC109-AX109)/(COLUMN(BC109)-COLUMN(AX109))</f>
        <v>89.31200961545909</v>
      </c>
      <c r="BA109" s="170">
        <f>AZ109+(BC109-AX109)/(COLUMN(BC109)-COLUMN(AX109))</f>
        <v>89.581037340506384</v>
      </c>
      <c r="BB109" s="170">
        <f>BA109+(BC109-AX109)/(COLUMN(BC109)-COLUMN(AX109))</f>
        <v>89.850065065553679</v>
      </c>
      <c r="BC109" s="169">
        <f>L109/$C109*100</f>
        <v>90.119092790600959</v>
      </c>
    </row>
    <row r="110" spans="1:55">
      <c r="B110" s="112" t="s">
        <v>190</v>
      </c>
      <c r="C110" s="138">
        <f>C109</f>
        <v>109.05063747428369</v>
      </c>
      <c r="D110" s="98">
        <f>D106/D108</f>
        <v>100</v>
      </c>
      <c r="E110" s="102">
        <f t="shared" ref="E110:L110" si="28">E106/E108</f>
        <v>108.33104751102979</v>
      </c>
      <c r="F110" s="102">
        <f t="shared" si="28"/>
        <v>87.663525584284685</v>
      </c>
      <c r="G110" s="102">
        <f t="shared" si="28"/>
        <v>85.009965746673856</v>
      </c>
      <c r="H110" s="102">
        <f t="shared" si="28"/>
        <v>79.575341509176397</v>
      </c>
      <c r="I110" s="102">
        <f t="shared" si="28"/>
        <v>74.405381477466619</v>
      </c>
      <c r="J110" s="102">
        <f t="shared" si="28"/>
        <v>71.051144531329442</v>
      </c>
      <c r="K110" s="102">
        <f t="shared" si="28"/>
        <v>68.397776571083668</v>
      </c>
      <c r="L110" s="102">
        <f t="shared" si="28"/>
        <v>67.285075270956852</v>
      </c>
      <c r="O110" s="172">
        <f>C110/$C110*100</f>
        <v>100</v>
      </c>
      <c r="P110" s="173">
        <f>O110+($R110-$O110)/(COLUMN($R110)-COLUMN($O110))</f>
        <v>97.233506169272971</v>
      </c>
      <c r="Q110" s="173">
        <f>P110+($R110-$O110)/(COLUMN($R110)-COLUMN($O110))</f>
        <v>94.467012338545942</v>
      </c>
      <c r="R110" s="172">
        <f>D110/$C110*100</f>
        <v>91.700518507818899</v>
      </c>
      <c r="S110" s="173">
        <f>R110+($T110-$R110)/(COLUMN($T110)-COLUMN($R110))</f>
        <v>95.520325390192426</v>
      </c>
      <c r="T110" s="172">
        <f>E110/$C110*100</f>
        <v>99.340132272565953</v>
      </c>
      <c r="U110" s="173">
        <f>T110+($Y110-$T110)/(COLUMN($Y110)-COLUMN($T110))</f>
        <v>95.549687318657462</v>
      </c>
      <c r="V110" s="173">
        <f t="shared" si="26"/>
        <v>91.759242364748971</v>
      </c>
      <c r="W110" s="173">
        <f t="shared" si="26"/>
        <v>87.96879741084048</v>
      </c>
      <c r="X110" s="173">
        <f t="shared" si="26"/>
        <v>84.178352456931989</v>
      </c>
      <c r="Y110" s="172">
        <f>F110/$C110*100</f>
        <v>80.387907503023527</v>
      </c>
      <c r="Z110" s="173">
        <f>Y110+($AD110-$Y110)/(COLUMN($AD110)-COLUMN($Y110))</f>
        <v>79.901241877022656</v>
      </c>
      <c r="AA110" s="173">
        <f t="shared" si="27"/>
        <v>79.414576251021785</v>
      </c>
      <c r="AB110" s="173">
        <f t="shared" si="27"/>
        <v>78.927910625020914</v>
      </c>
      <c r="AC110" s="173">
        <f t="shared" si="27"/>
        <v>78.441244999020043</v>
      </c>
      <c r="AD110" s="172">
        <f>G110/$C110*100</f>
        <v>77.954579373019158</v>
      </c>
      <c r="AE110" s="173">
        <f>AD110+(AI110-AD110)/(COLUMN(AI110)-COLUMN(AD110))</f>
        <v>76.957863652071808</v>
      </c>
      <c r="AF110" s="173">
        <f>AE110+(AI110-AD110)/(COLUMN(AI110)-COLUMN(AD110))</f>
        <v>75.961147931124458</v>
      </c>
      <c r="AG110" s="173">
        <f>AF110+(AI110-AD110)/(COLUMN(AI110)-COLUMN(AD110))</f>
        <v>74.964432210177108</v>
      </c>
      <c r="AH110" s="173">
        <f>AG110+(AI110-AD110)/(COLUMN(AI110)-COLUMN(AD110))</f>
        <v>73.967716489229758</v>
      </c>
      <c r="AI110" s="172">
        <f>H110/$C110*100</f>
        <v>72.971000768282394</v>
      </c>
      <c r="AJ110" s="173">
        <f>AI110+(AN110-AI110)/(COLUMN(AN110)-COLUMN(AI110))</f>
        <v>72.022824737137427</v>
      </c>
      <c r="AK110" s="173">
        <f>AJ110+(AN110-AI110)/(COLUMN(AN110)-COLUMN(AI110))</f>
        <v>71.074648705992459</v>
      </c>
      <c r="AL110" s="173">
        <f>AK110+(AN110-AI110)/(COLUMN(AN110)-COLUMN(AI110))</f>
        <v>70.126472674847491</v>
      </c>
      <c r="AM110" s="173">
        <f>AL110+(AN110-AI110)/(COLUMN(AN110)-COLUMN(AI110))</f>
        <v>69.178296643702524</v>
      </c>
      <c r="AN110" s="172">
        <f>I110/$C110*100</f>
        <v>68.230120612557528</v>
      </c>
      <c r="AO110" s="173">
        <f>AN110+(AS110-AN110)/(COLUMN(AS110)-COLUMN(AN110))</f>
        <v>67.614950078239801</v>
      </c>
      <c r="AP110" s="173">
        <f>AO110+(AS110-AN110)/(COLUMN(AS110)-COLUMN(AN110))</f>
        <v>66.999779543922074</v>
      </c>
      <c r="AQ110" s="173">
        <f>AP110+(AS110-AN110)/(COLUMN(AS110)-COLUMN(AN110))</f>
        <v>66.384609009604347</v>
      </c>
      <c r="AR110" s="173">
        <f>AQ110+(AS110-AN110)/(COLUMN(AS110)-COLUMN(AN110))</f>
        <v>65.76943847528662</v>
      </c>
      <c r="AS110" s="172">
        <f>J110/$C110*100</f>
        <v>65.154267940968907</v>
      </c>
      <c r="AT110" s="173">
        <f>AS110+(AX110-AS110)/(COLUMN(AX110)-COLUMN(AS110))</f>
        <v>64.667637505475767</v>
      </c>
      <c r="AU110" s="173">
        <f>AT110+(AX110-AS110)/(COLUMN(AX110)-COLUMN(AS110))</f>
        <v>64.181007069982627</v>
      </c>
      <c r="AV110" s="173">
        <f>AU110+(AX110-AS110)/(COLUMN(AX110)-COLUMN(AS110))</f>
        <v>63.69437663448948</v>
      </c>
      <c r="AW110" s="173">
        <f>AV110+(AX110-AS110)/(COLUMN(AX110)-COLUMN(AS110))</f>
        <v>63.207746198996333</v>
      </c>
      <c r="AX110" s="172">
        <f>K110/$C110*100</f>
        <v>62.721115763503185</v>
      </c>
      <c r="AY110" s="173">
        <f>AX110+(BC110-AX110)/(COLUMN(BC110)-COLUMN(AX110))</f>
        <v>62.517045191171285</v>
      </c>
      <c r="AZ110" s="173">
        <f>AY110+(BC110-AX110)/(COLUMN(BC110)-COLUMN(AX110))</f>
        <v>62.312974618839384</v>
      </c>
      <c r="BA110" s="173">
        <f>AZ110+(BC110-AX110)/(COLUMN(BC110)-COLUMN(AX110))</f>
        <v>62.108904046507483</v>
      </c>
      <c r="BB110" s="173">
        <f>BA110+(BC110-AX110)/(COLUMN(BC110)-COLUMN(AX110))</f>
        <v>61.904833474175582</v>
      </c>
      <c r="BC110" s="172">
        <f>L110/$C110*100</f>
        <v>61.700762901843667</v>
      </c>
    </row>
    <row r="111" spans="1:55">
      <c r="A111" s="169" t="s">
        <v>200</v>
      </c>
      <c r="B111" s="112" t="s">
        <v>199</v>
      </c>
      <c r="C111" s="116"/>
      <c r="D111" s="121">
        <v>100</v>
      </c>
      <c r="E111" s="121">
        <v>99.60324314088885</v>
      </c>
      <c r="F111" s="122">
        <v>101.80472775730631</v>
      </c>
      <c r="G111" s="122">
        <v>103.36990180887209</v>
      </c>
      <c r="H111" s="122">
        <v>104.99792784237781</v>
      </c>
      <c r="I111" s="122">
        <v>105.64058976592318</v>
      </c>
      <c r="J111" s="122">
        <v>106.15458947400116</v>
      </c>
      <c r="K111" s="122">
        <v>106.35375356199448</v>
      </c>
      <c r="L111" s="122">
        <v>106.06662501542441</v>
      </c>
      <c r="O111" s="169"/>
      <c r="R111" s="169"/>
      <c r="T111" s="169"/>
      <c r="Y111" s="169"/>
      <c r="AD111" s="169"/>
      <c r="AI111" s="169"/>
      <c r="AN111" s="169"/>
      <c r="AS111" s="169"/>
      <c r="AX111" s="169"/>
      <c r="BC111" s="169"/>
    </row>
    <row r="112" spans="1:55">
      <c r="B112" s="180" t="s">
        <v>268</v>
      </c>
      <c r="C112" s="139"/>
      <c r="D112" s="124">
        <v>1</v>
      </c>
      <c r="E112" s="124">
        <v>1.0175643594933044</v>
      </c>
      <c r="F112" s="124">
        <v>1.0517685200020168</v>
      </c>
      <c r="G112" s="124">
        <v>1.0830224618365276</v>
      </c>
      <c r="H112" s="124">
        <v>1.1141553932382726</v>
      </c>
      <c r="I112" s="124">
        <v>1.1392054387284902</v>
      </c>
      <c r="J112" s="124">
        <v>1.1638770274575063</v>
      </c>
      <c r="K112" s="124">
        <v>1.1884745315205099</v>
      </c>
      <c r="L112" s="124">
        <v>1.2138059833484334</v>
      </c>
      <c r="O112" s="169"/>
      <c r="R112" s="169"/>
      <c r="T112" s="169"/>
      <c r="Y112" s="169"/>
      <c r="AD112" s="169"/>
      <c r="AI112" s="169"/>
      <c r="AN112" s="169"/>
      <c r="AS112" s="169"/>
      <c r="AX112" s="169"/>
      <c r="BC112" s="169"/>
    </row>
    <row r="113" spans="1:55">
      <c r="B113" s="180" t="s">
        <v>268</v>
      </c>
      <c r="C113" s="139"/>
      <c r="D113" s="124">
        <v>1</v>
      </c>
      <c r="E113" s="124">
        <v>1.0175643594933044</v>
      </c>
      <c r="F113" s="124">
        <v>1.0621729747642696</v>
      </c>
      <c r="G113" s="124">
        <v>1.1156553434748504</v>
      </c>
      <c r="H113" s="124">
        <v>1.1729393652392111</v>
      </c>
      <c r="I113" s="124">
        <v>1.2306034603035327</v>
      </c>
      <c r="J113" s="124">
        <v>1.2874089315715422</v>
      </c>
      <c r="K113" s="124">
        <v>1.3446269065917689</v>
      </c>
      <c r="L113" s="124">
        <v>1.4037183895916303</v>
      </c>
      <c r="O113" s="169"/>
      <c r="R113" s="169"/>
      <c r="T113" s="169"/>
      <c r="Y113" s="169"/>
      <c r="AD113" s="169"/>
      <c r="AI113" s="169"/>
      <c r="AN113" s="169"/>
      <c r="AS113" s="169"/>
      <c r="AX113" s="169"/>
      <c r="BC113" s="169"/>
    </row>
    <row r="114" spans="1:55" s="112" customFormat="1">
      <c r="B114" s="112" t="s">
        <v>191</v>
      </c>
      <c r="C114" s="138">
        <f>H172</f>
        <v>101.92142207388264</v>
      </c>
      <c r="D114" s="98">
        <f>D111/D112</f>
        <v>100</v>
      </c>
      <c r="E114" s="102">
        <f t="shared" ref="E114:L114" si="29">E111/E112</f>
        <v>97.883973835803602</v>
      </c>
      <c r="F114" s="102">
        <f t="shared" si="29"/>
        <v>96.793853230282167</v>
      </c>
      <c r="G114" s="102">
        <f t="shared" si="29"/>
        <v>95.445759853939975</v>
      </c>
      <c r="H114" s="102">
        <f t="shared" si="29"/>
        <v>94.239931413160619</v>
      </c>
      <c r="I114" s="102">
        <f t="shared" si="29"/>
        <v>92.73181655789196</v>
      </c>
      <c r="J114" s="102">
        <f t="shared" si="29"/>
        <v>91.20773670212931</v>
      </c>
      <c r="K114" s="102">
        <f t="shared" si="29"/>
        <v>89.48761689148499</v>
      </c>
      <c r="L114" s="102">
        <f t="shared" si="29"/>
        <v>87.383508131033054</v>
      </c>
      <c r="O114" s="169">
        <f>C114/$C114*100</f>
        <v>100</v>
      </c>
      <c r="P114" s="170">
        <f>O114+($R114-$O114)/(COLUMN($R114)-COLUMN($O114))</f>
        <v>99.371600188071099</v>
      </c>
      <c r="Q114" s="170">
        <f>P114+($R114-$O114)/(COLUMN($R114)-COLUMN($O114))</f>
        <v>98.743200376142198</v>
      </c>
      <c r="R114" s="169">
        <f>D114/$C114*100</f>
        <v>98.114800564213283</v>
      </c>
      <c r="S114" s="170">
        <f>R114+($T114-$R114)/(COLUMN($T114)-COLUMN($R114))</f>
        <v>97.076733138769356</v>
      </c>
      <c r="T114" s="169">
        <f>E114/$C114*100</f>
        <v>96.038665713325415</v>
      </c>
      <c r="U114" s="170">
        <f>T114+($Y114-$T114)/(COLUMN($Y114)-COLUMN($T114))</f>
        <v>95.824751781722057</v>
      </c>
      <c r="V114" s="170">
        <f t="shared" ref="V114:X115" si="30">U114+($Y114-$T114)/(COLUMN($Y114)-COLUMN($T114))</f>
        <v>95.610837850118699</v>
      </c>
      <c r="W114" s="170">
        <f t="shared" si="30"/>
        <v>95.396923918515341</v>
      </c>
      <c r="X114" s="170">
        <f t="shared" si="30"/>
        <v>95.183009986911983</v>
      </c>
      <c r="Y114" s="169">
        <f>F114/$C114*100</f>
        <v>94.969096055308654</v>
      </c>
      <c r="Z114" s="170">
        <f>Y114+($AD114-$Y114)/(COLUMN($AD114)-COLUMN($Y114))</f>
        <v>94.704560229785159</v>
      </c>
      <c r="AA114" s="170">
        <f t="shared" ref="AA114:AC115" si="31">Z114+($AD114-$Y114)/(COLUMN($AD114)-COLUMN($Y114))</f>
        <v>94.440024404261663</v>
      </c>
      <c r="AB114" s="170">
        <f t="shared" si="31"/>
        <v>94.175488578738168</v>
      </c>
      <c r="AC114" s="170">
        <f t="shared" si="31"/>
        <v>93.910952753214673</v>
      </c>
      <c r="AD114" s="169">
        <f>G114/$C114*100</f>
        <v>93.646416927691149</v>
      </c>
      <c r="AE114" s="170">
        <f>AD114+(AI114-AD114)/(COLUMN(AI114)-COLUMN(AD114))</f>
        <v>93.409797693727711</v>
      </c>
      <c r="AF114" s="170">
        <f>AE114+(AI114-AD114)/(COLUMN(AI114)-COLUMN(AD114))</f>
        <v>93.173178459764273</v>
      </c>
      <c r="AG114" s="170">
        <f>AF114+(AI114-AD114)/(COLUMN(AI114)-COLUMN(AD114))</f>
        <v>92.936559225800835</v>
      </c>
      <c r="AH114" s="170">
        <f>AG114+(AI114-AD114)/(COLUMN(AI114)-COLUMN(AD114))</f>
        <v>92.699939991837397</v>
      </c>
      <c r="AI114" s="169">
        <f>H114/$C114*100</f>
        <v>92.46332075787393</v>
      </c>
      <c r="AJ114" s="170">
        <f>AI114+(AN114-AI114)/(COLUMN(AN114)-COLUMN(AI114))</f>
        <v>92.167383981368701</v>
      </c>
      <c r="AK114" s="170">
        <f>AJ114+(AN114-AI114)/(COLUMN(AN114)-COLUMN(AI114))</f>
        <v>91.871447204863472</v>
      </c>
      <c r="AL114" s="170">
        <f>AK114+(AN114-AI114)/(COLUMN(AN114)-COLUMN(AI114))</f>
        <v>91.575510428358243</v>
      </c>
      <c r="AM114" s="170">
        <f>AL114+(AN114-AI114)/(COLUMN(AN114)-COLUMN(AI114))</f>
        <v>91.279573651853013</v>
      </c>
      <c r="AN114" s="169">
        <f>I114/$C114*100</f>
        <v>90.983636875347813</v>
      </c>
      <c r="AO114" s="170">
        <f>AN114+(AS114-AN114)/(COLUMN(AS114)-COLUMN(AN114))</f>
        <v>90.684567293163639</v>
      </c>
      <c r="AP114" s="170">
        <f>AO114+(AS114-AN114)/(COLUMN(AS114)-COLUMN(AN114))</f>
        <v>90.385497710979465</v>
      </c>
      <c r="AQ114" s="170">
        <f>AP114+(AS114-AN114)/(COLUMN(AS114)-COLUMN(AN114))</f>
        <v>90.086428128795291</v>
      </c>
      <c r="AR114" s="170">
        <f>AQ114+(AS114-AN114)/(COLUMN(AS114)-COLUMN(AN114))</f>
        <v>89.787358546611117</v>
      </c>
      <c r="AS114" s="169">
        <f>J114/$C114*100</f>
        <v>89.488288964426928</v>
      </c>
      <c r="AT114" s="170">
        <f>AS114+(AX114-AS114)/(COLUMN(AX114)-COLUMN(AS114))</f>
        <v>89.150750540091096</v>
      </c>
      <c r="AU114" s="170">
        <f>AT114+(AX114-AS114)/(COLUMN(AX114)-COLUMN(AS114))</f>
        <v>88.813212115755263</v>
      </c>
      <c r="AV114" s="170">
        <f>AU114+(AX114-AS114)/(COLUMN(AX114)-COLUMN(AS114))</f>
        <v>88.475673691419431</v>
      </c>
      <c r="AW114" s="170">
        <f>AV114+(AX114-AS114)/(COLUMN(AX114)-COLUMN(AS114))</f>
        <v>88.138135267083598</v>
      </c>
      <c r="AX114" s="169">
        <f>K114/$C114*100</f>
        <v>87.800596842747737</v>
      </c>
      <c r="AY114" s="170">
        <f>AX114+(BC114-AX114)/(COLUMN(BC114)-COLUMN(AX114))</f>
        <v>87.387708419953427</v>
      </c>
      <c r="AZ114" s="170">
        <f>AY114+(BC114-AX114)/(COLUMN(BC114)-COLUMN(AX114))</f>
        <v>86.974819997159116</v>
      </c>
      <c r="BA114" s="170">
        <f>AZ114+(BC114-AX114)/(COLUMN(BC114)-COLUMN(AX114))</f>
        <v>86.561931574364806</v>
      </c>
      <c r="BB114" s="170">
        <f>BA114+(BC114-AX114)/(COLUMN(BC114)-COLUMN(AX114))</f>
        <v>86.149043151570496</v>
      </c>
      <c r="BC114" s="169">
        <f>L114/$C114*100</f>
        <v>85.736154728776171</v>
      </c>
    </row>
    <row r="115" spans="1:55" s="112" customFormat="1">
      <c r="B115" s="112" t="s">
        <v>190</v>
      </c>
      <c r="C115" s="138">
        <f>C114</f>
        <v>101.92142207388264</v>
      </c>
      <c r="D115" s="98">
        <f>D111/D113</f>
        <v>100</v>
      </c>
      <c r="E115" s="102">
        <f t="shared" ref="E115:L115" si="32">E111/E113</f>
        <v>97.883973835803602</v>
      </c>
      <c r="F115" s="102">
        <f t="shared" si="32"/>
        <v>95.84571456442869</v>
      </c>
      <c r="G115" s="102">
        <f t="shared" si="32"/>
        <v>92.653974557154356</v>
      </c>
      <c r="H115" s="102">
        <f t="shared" si="32"/>
        <v>89.516927263298356</v>
      </c>
      <c r="I115" s="102">
        <f t="shared" si="32"/>
        <v>85.844541457624828</v>
      </c>
      <c r="J115" s="102">
        <f t="shared" si="32"/>
        <v>82.455998922128089</v>
      </c>
      <c r="K115" s="102">
        <f t="shared" si="32"/>
        <v>79.095363212364802</v>
      </c>
      <c r="L115" s="102">
        <f t="shared" si="32"/>
        <v>75.561185065247528</v>
      </c>
      <c r="O115" s="172">
        <f>C115/$C115*100</f>
        <v>100</v>
      </c>
      <c r="P115" s="173">
        <f>O115+($R115-$O115)/(COLUMN($R115)-COLUMN($O115))</f>
        <v>99.371600188071099</v>
      </c>
      <c r="Q115" s="173">
        <f>P115+($R115-$O115)/(COLUMN($R115)-COLUMN($O115))</f>
        <v>98.743200376142198</v>
      </c>
      <c r="R115" s="172">
        <f>D115/$C115*100</f>
        <v>98.114800564213283</v>
      </c>
      <c r="S115" s="173">
        <f>R115+($T115-$R115)/(COLUMN($T115)-COLUMN($R115))</f>
        <v>97.076733138769356</v>
      </c>
      <c r="T115" s="172">
        <f>E115/$C115*100</f>
        <v>96.038665713325415</v>
      </c>
      <c r="U115" s="173">
        <f>T115+($Y115-$T115)/(COLUMN($Y115)-COLUMN($T115))</f>
        <v>95.638698909507198</v>
      </c>
      <c r="V115" s="173">
        <f t="shared" si="30"/>
        <v>95.238732105688982</v>
      </c>
      <c r="W115" s="173">
        <f t="shared" si="30"/>
        <v>94.838765301870765</v>
      </c>
      <c r="X115" s="173">
        <f t="shared" si="30"/>
        <v>94.438798498052549</v>
      </c>
      <c r="Y115" s="172">
        <f>F115/$C115*100</f>
        <v>94.038831694234332</v>
      </c>
      <c r="Z115" s="173">
        <f>Y115+($AD115-$Y115)/(COLUMN($AD115)-COLUMN($Y115))</f>
        <v>93.412517825701244</v>
      </c>
      <c r="AA115" s="173">
        <f t="shared" si="31"/>
        <v>92.786203957168155</v>
      </c>
      <c r="AB115" s="173">
        <f t="shared" si="31"/>
        <v>92.159890088635066</v>
      </c>
      <c r="AC115" s="173">
        <f t="shared" si="31"/>
        <v>91.533576220101978</v>
      </c>
      <c r="AD115" s="172">
        <f>G115/$C115*100</f>
        <v>90.907262351568903</v>
      </c>
      <c r="AE115" s="173">
        <f>AD115+(AI115-AD115)/(COLUMN(AI115)-COLUMN(AD115))</f>
        <v>90.291680812374537</v>
      </c>
      <c r="AF115" s="173">
        <f>AE115+(AI115-AD115)/(COLUMN(AI115)-COLUMN(AD115))</f>
        <v>89.676099273180171</v>
      </c>
      <c r="AG115" s="173">
        <f>AF115+(AI115-AD115)/(COLUMN(AI115)-COLUMN(AD115))</f>
        <v>89.060517733985805</v>
      </c>
      <c r="AH115" s="173">
        <f>AG115+(AI115-AD115)/(COLUMN(AI115)-COLUMN(AD115))</f>
        <v>88.444936194791438</v>
      </c>
      <c r="AI115" s="172">
        <f>H115/$C115*100</f>
        <v>87.829354655597044</v>
      </c>
      <c r="AJ115" s="173">
        <f>AI115+(AN115-AI115)/(COLUMN(AN115)-COLUMN(AI115))</f>
        <v>87.108723853760026</v>
      </c>
      <c r="AK115" s="173">
        <f>AJ115+(AN115-AI115)/(COLUMN(AN115)-COLUMN(AI115))</f>
        <v>86.388093051923008</v>
      </c>
      <c r="AL115" s="173">
        <f>AK115+(AN115-AI115)/(COLUMN(AN115)-COLUMN(AI115))</f>
        <v>85.66746225008599</v>
      </c>
      <c r="AM115" s="173">
        <f>AL115+(AN115-AI115)/(COLUMN(AN115)-COLUMN(AI115))</f>
        <v>84.946831448248972</v>
      </c>
      <c r="AN115" s="172">
        <f>I115/$C115*100</f>
        <v>84.226200646411982</v>
      </c>
      <c r="AO115" s="173">
        <f>AN115+(AS115-AN115)/(COLUMN(AS115)-COLUMN(AN115))</f>
        <v>83.561268296264757</v>
      </c>
      <c r="AP115" s="173">
        <f>AO115+(AS115-AN115)/(COLUMN(AS115)-COLUMN(AN115))</f>
        <v>82.896335946117532</v>
      </c>
      <c r="AQ115" s="173">
        <f>AP115+(AS115-AN115)/(COLUMN(AS115)-COLUMN(AN115))</f>
        <v>82.231403595970306</v>
      </c>
      <c r="AR115" s="173">
        <f>AQ115+(AS115-AN115)/(COLUMN(AS115)-COLUMN(AN115))</f>
        <v>81.566471245823081</v>
      </c>
      <c r="AS115" s="172">
        <f>J115/$C115*100</f>
        <v>80.901538895675827</v>
      </c>
      <c r="AT115" s="173">
        <f>AS115+(AX115-AS115)/(COLUMN(AX115)-COLUMN(AS115))</f>
        <v>80.242082690811031</v>
      </c>
      <c r="AU115" s="173">
        <f>AT115+(AX115-AS115)/(COLUMN(AX115)-COLUMN(AS115))</f>
        <v>79.582626485946236</v>
      </c>
      <c r="AV115" s="173">
        <f>AU115+(AX115-AS115)/(COLUMN(AX115)-COLUMN(AS115))</f>
        <v>78.92317028108144</v>
      </c>
      <c r="AW115" s="173">
        <f>AV115+(AX115-AS115)/(COLUMN(AX115)-COLUMN(AS115))</f>
        <v>78.263714076216644</v>
      </c>
      <c r="AX115" s="172">
        <f>K115/$C115*100</f>
        <v>77.604257871351848</v>
      </c>
      <c r="AY115" s="173">
        <f>AX115+(BC115-AX115)/(COLUMN(BC115)-COLUMN(AX115))</f>
        <v>76.910747503226219</v>
      </c>
      <c r="AZ115" s="173">
        <f>AY115+(BC115-AX115)/(COLUMN(BC115)-COLUMN(AX115))</f>
        <v>76.217237135100589</v>
      </c>
      <c r="BA115" s="173">
        <f>AZ115+(BC115-AX115)/(COLUMN(BC115)-COLUMN(AX115))</f>
        <v>75.52372676697496</v>
      </c>
      <c r="BB115" s="173">
        <f>BA115+(BC115-AX115)/(COLUMN(BC115)-COLUMN(AX115))</f>
        <v>74.830216398849331</v>
      </c>
      <c r="BC115" s="172">
        <f>L115/$C115*100</f>
        <v>74.136706030723715</v>
      </c>
    </row>
    <row r="116" spans="1:55" s="112" customFormat="1">
      <c r="A116" s="60" t="s">
        <v>201</v>
      </c>
      <c r="B116" s="112" t="s">
        <v>199</v>
      </c>
      <c r="C116" s="116"/>
      <c r="D116" s="171"/>
      <c r="E116" s="171"/>
      <c r="F116" s="171"/>
      <c r="G116" s="171"/>
      <c r="H116" s="171"/>
      <c r="I116" s="171"/>
      <c r="J116" s="171"/>
      <c r="K116" s="171"/>
      <c r="L116" s="171"/>
      <c r="O116" s="169"/>
      <c r="R116" s="169"/>
      <c r="T116" s="169"/>
      <c r="Y116" s="169"/>
      <c r="AD116" s="169"/>
      <c r="AI116" s="169"/>
      <c r="AN116" s="169"/>
      <c r="AS116" s="169"/>
      <c r="AX116" s="169"/>
      <c r="BC116" s="169"/>
    </row>
    <row r="117" spans="1:55" s="112" customFormat="1">
      <c r="B117" s="180" t="s">
        <v>268</v>
      </c>
      <c r="C117" s="139"/>
      <c r="D117" s="171"/>
      <c r="E117" s="171"/>
      <c r="F117" s="171"/>
      <c r="G117" s="171"/>
      <c r="H117" s="171"/>
      <c r="I117" s="171"/>
      <c r="J117" s="171"/>
      <c r="K117" s="171"/>
      <c r="L117" s="171"/>
      <c r="O117" s="169"/>
      <c r="R117" s="169"/>
      <c r="T117" s="169"/>
      <c r="Y117" s="169"/>
      <c r="AD117" s="169"/>
      <c r="AI117" s="169"/>
      <c r="AN117" s="169"/>
      <c r="AS117" s="169"/>
      <c r="AX117" s="169"/>
      <c r="BC117" s="169"/>
    </row>
    <row r="118" spans="1:55" s="112" customFormat="1">
      <c r="B118" s="180" t="s">
        <v>268</v>
      </c>
      <c r="C118" s="139"/>
      <c r="D118" s="171"/>
      <c r="E118" s="171"/>
      <c r="F118" s="171"/>
      <c r="G118" s="171"/>
      <c r="H118" s="171"/>
      <c r="I118" s="171"/>
      <c r="J118" s="171"/>
      <c r="K118" s="171"/>
      <c r="L118" s="171"/>
      <c r="O118" s="169"/>
      <c r="R118" s="169"/>
      <c r="T118" s="169"/>
      <c r="Y118" s="169"/>
      <c r="AD118" s="169"/>
      <c r="AI118" s="169"/>
      <c r="AN118" s="169"/>
      <c r="AS118" s="169"/>
      <c r="AX118" s="169"/>
      <c r="BC118" s="169"/>
    </row>
    <row r="119" spans="1:55" s="112" customFormat="1">
      <c r="B119" s="112" t="s">
        <v>191</v>
      </c>
      <c r="C119" s="138">
        <f>Q172</f>
        <v>103.94315570384755</v>
      </c>
      <c r="D119" s="102">
        <v>100</v>
      </c>
      <c r="E119" s="102">
        <v>99.689776113529675</v>
      </c>
      <c r="F119" s="102">
        <v>109.5390149486541</v>
      </c>
      <c r="G119" s="102">
        <v>110.57825869001645</v>
      </c>
      <c r="H119" s="102">
        <v>111.09131230671427</v>
      </c>
      <c r="I119" s="102">
        <v>112.86425434488116</v>
      </c>
      <c r="J119" s="102">
        <v>114.90569306122143</v>
      </c>
      <c r="K119" s="102">
        <v>116.78164793450902</v>
      </c>
      <c r="L119" s="102">
        <v>118.49894693285763</v>
      </c>
      <c r="M119" s="112" t="s">
        <v>257</v>
      </c>
      <c r="O119" s="169">
        <f>C119/$C119*100</f>
        <v>100</v>
      </c>
      <c r="P119" s="170">
        <f>O119+($R119-$O119)/(COLUMN($R119)-COLUMN($O119))</f>
        <v>98.735476880882118</v>
      </c>
      <c r="Q119" s="170">
        <f>P119+($R119-$O119)/(COLUMN($R119)-COLUMN($O119))</f>
        <v>97.470953761764235</v>
      </c>
      <c r="R119" s="169">
        <f>D119/$C119*100</f>
        <v>96.206430642646353</v>
      </c>
      <c r="S119" s="170">
        <f>R119+($T119-$R119)/(COLUMN($T119)-COLUMN($R119))</f>
        <v>96.05720297855936</v>
      </c>
      <c r="T119" s="169">
        <f>E119/$C119*100</f>
        <v>95.907975314472367</v>
      </c>
      <c r="U119" s="170">
        <f>T119+($Y119-$T119)/(COLUMN($Y119)-COLUMN($T119))</f>
        <v>97.80309554022088</v>
      </c>
      <c r="V119" s="170">
        <f t="shared" ref="V119:X120" si="33">U119+($Y119-$T119)/(COLUMN($Y119)-COLUMN($T119))</f>
        <v>99.698215765969394</v>
      </c>
      <c r="W119" s="170">
        <f t="shared" si="33"/>
        <v>101.59333599171791</v>
      </c>
      <c r="X119" s="170">
        <f t="shared" si="33"/>
        <v>103.48845621746642</v>
      </c>
      <c r="Y119" s="169">
        <f>F119/$C119*100</f>
        <v>105.38357644321492</v>
      </c>
      <c r="Z119" s="170">
        <f>Y119+($AD119-$Y119)/(COLUMN($AD119)-COLUMN($Y119))</f>
        <v>105.58354030506328</v>
      </c>
      <c r="AA119" s="170">
        <f t="shared" ref="AA119:AC120" si="34">Z119+($AD119-$Y119)/(COLUMN($AD119)-COLUMN($Y119))</f>
        <v>105.78350416691164</v>
      </c>
      <c r="AB119" s="170">
        <f t="shared" si="34"/>
        <v>105.98346802876</v>
      </c>
      <c r="AC119" s="170">
        <f t="shared" si="34"/>
        <v>106.18343189060836</v>
      </c>
      <c r="AD119" s="169">
        <f>G119/$C119*100</f>
        <v>106.38339575245675</v>
      </c>
      <c r="AE119" s="170">
        <f>AD119+(AI119-AD119)/(COLUMN(AI119)-COLUMN(AD119))</f>
        <v>106.48211386683835</v>
      </c>
      <c r="AF119" s="170">
        <f>AE119+(AI119-AD119)/(COLUMN(AI119)-COLUMN(AD119))</f>
        <v>106.58083198121994</v>
      </c>
      <c r="AG119" s="170">
        <f>AF119+(AI119-AD119)/(COLUMN(AI119)-COLUMN(AD119))</f>
        <v>106.67955009560154</v>
      </c>
      <c r="AH119" s="170">
        <f>AG119+(AI119-AD119)/(COLUMN(AI119)-COLUMN(AD119))</f>
        <v>106.77826820998314</v>
      </c>
      <c r="AI119" s="169">
        <f>H119/$C119*100</f>
        <v>106.87698632436471</v>
      </c>
      <c r="AJ119" s="170">
        <f>AI119+(AN119-AI119)/(COLUMN(AN119)-COLUMN(AI119))</f>
        <v>107.21812317482137</v>
      </c>
      <c r="AK119" s="170">
        <f>AJ119+(AN119-AI119)/(COLUMN(AN119)-COLUMN(AI119))</f>
        <v>107.55926002527804</v>
      </c>
      <c r="AL119" s="170">
        <f>AK119+(AN119-AI119)/(COLUMN(AN119)-COLUMN(AI119))</f>
        <v>107.9003968757347</v>
      </c>
      <c r="AM119" s="170">
        <f>AL119+(AN119-AI119)/(COLUMN(AN119)-COLUMN(AI119))</f>
        <v>108.24153372619136</v>
      </c>
      <c r="AN119" s="169">
        <f>I119/$C119*100</f>
        <v>108.58267057664806</v>
      </c>
      <c r="AO119" s="170">
        <f>AN119+(AS119-AN119)/(COLUMN(AS119)-COLUMN(AN119))</f>
        <v>108.97546964119766</v>
      </c>
      <c r="AP119" s="170">
        <f>AO119+(AS119-AN119)/(COLUMN(AS119)-COLUMN(AN119))</f>
        <v>109.36826870574727</v>
      </c>
      <c r="AQ119" s="170">
        <f>AP119+(AS119-AN119)/(COLUMN(AS119)-COLUMN(AN119))</f>
        <v>109.76106777029688</v>
      </c>
      <c r="AR119" s="170">
        <f>AQ119+(AS119-AN119)/(COLUMN(AS119)-COLUMN(AN119))</f>
        <v>110.15386683484648</v>
      </c>
      <c r="AS119" s="169">
        <f>J119/$C119*100</f>
        <v>110.5466658993961</v>
      </c>
      <c r="AT119" s="170">
        <f>AS119+(AX119-AS119)/(COLUMN(AX119)-COLUMN(AS119))</f>
        <v>110.90762374420746</v>
      </c>
      <c r="AU119" s="170">
        <f>AT119+(AX119-AS119)/(COLUMN(AX119)-COLUMN(AS119))</f>
        <v>111.26858158901881</v>
      </c>
      <c r="AV119" s="170">
        <f>AU119+(AX119-AS119)/(COLUMN(AX119)-COLUMN(AS119))</f>
        <v>111.62953943383016</v>
      </c>
      <c r="AW119" s="170">
        <f>AV119+(AX119-AS119)/(COLUMN(AX119)-COLUMN(AS119))</f>
        <v>111.99049727864151</v>
      </c>
      <c r="AX119" s="169">
        <f>K119/$C119*100</f>
        <v>112.35145512345287</v>
      </c>
      <c r="AY119" s="170">
        <f>AX119+(BC119-AX119)/(COLUMN(BC119)-COLUMN(AX119))</f>
        <v>112.6818855374075</v>
      </c>
      <c r="AZ119" s="170">
        <f>AY119+(BC119-AX119)/(COLUMN(BC119)-COLUMN(AX119))</f>
        <v>113.01231595136213</v>
      </c>
      <c r="BA119" s="170">
        <f>AZ119+(BC119-AX119)/(COLUMN(BC119)-COLUMN(AX119))</f>
        <v>113.34274636531676</v>
      </c>
      <c r="BB119" s="170">
        <f>BA119+(BC119-AX119)/(COLUMN(BC119)-COLUMN(AX119))</f>
        <v>113.67317677927139</v>
      </c>
      <c r="BC119" s="169">
        <f>L119/$C119*100</f>
        <v>114.003607193226</v>
      </c>
    </row>
    <row r="120" spans="1:55" s="112" customFormat="1">
      <c r="B120" s="112" t="s">
        <v>190</v>
      </c>
      <c r="C120" s="138">
        <f>C119</f>
        <v>103.94315570384755</v>
      </c>
      <c r="D120" s="102">
        <v>100</v>
      </c>
      <c r="E120" s="102">
        <v>99.689776113529675</v>
      </c>
      <c r="F120" s="102">
        <v>107.7115235949143</v>
      </c>
      <c r="G120" s="102">
        <v>107.60044122636458</v>
      </c>
      <c r="H120" s="102">
        <v>103.8305861529864</v>
      </c>
      <c r="I120" s="102">
        <v>102.10950689578391</v>
      </c>
      <c r="J120" s="102">
        <v>102.60537560185192</v>
      </c>
      <c r="K120" s="102">
        <v>102.92526007558716</v>
      </c>
      <c r="L120" s="102">
        <v>103.08148592468488</v>
      </c>
      <c r="M120" s="112" t="s">
        <v>256</v>
      </c>
      <c r="O120" s="172">
        <f>C120/$C120*100</f>
        <v>100</v>
      </c>
      <c r="P120" s="173">
        <f>O120+($R120-$O120)/(COLUMN($R120)-COLUMN($O120))</f>
        <v>98.735476880882118</v>
      </c>
      <c r="Q120" s="173">
        <f>P120+($R120-$O120)/(COLUMN($R120)-COLUMN($O120))</f>
        <v>97.470953761764235</v>
      </c>
      <c r="R120" s="172">
        <f>D120/$C120*100</f>
        <v>96.206430642646353</v>
      </c>
      <c r="S120" s="173">
        <f>R120+($T120-$R120)/(COLUMN($T120)-COLUMN($R120))</f>
        <v>96.05720297855936</v>
      </c>
      <c r="T120" s="172">
        <f>E120/$C120*100</f>
        <v>95.907975314472367</v>
      </c>
      <c r="U120" s="173">
        <f>T120+($Y120-$T120)/(COLUMN($Y120)-COLUMN($T120))</f>
        <v>97.451462699873673</v>
      </c>
      <c r="V120" s="173">
        <f t="shared" si="33"/>
        <v>98.994950085274979</v>
      </c>
      <c r="W120" s="173">
        <f t="shared" si="33"/>
        <v>100.53843747067629</v>
      </c>
      <c r="X120" s="173">
        <f t="shared" si="33"/>
        <v>102.08192485607759</v>
      </c>
      <c r="Y120" s="172">
        <f>F120/$C120*100</f>
        <v>103.62541224147887</v>
      </c>
      <c r="Z120" s="173">
        <f>Y120+($AD120-$Y120)/(COLUMN($AD120)-COLUMN($Y120))</f>
        <v>103.60403856510787</v>
      </c>
      <c r="AA120" s="173">
        <f t="shared" si="34"/>
        <v>103.58266488873687</v>
      </c>
      <c r="AB120" s="173">
        <f t="shared" si="34"/>
        <v>103.56129121236587</v>
      </c>
      <c r="AC120" s="173">
        <f t="shared" si="34"/>
        <v>103.53991753599487</v>
      </c>
      <c r="AD120" s="172">
        <f>G120/$C120*100</f>
        <v>103.51854385962389</v>
      </c>
      <c r="AE120" s="173">
        <f>AD120+(AI120-AD120)/(COLUMN(AI120)-COLUMN(AD120))</f>
        <v>102.79317525832431</v>
      </c>
      <c r="AF120" s="173">
        <f>AE120+(AI120-AD120)/(COLUMN(AI120)-COLUMN(AD120))</f>
        <v>102.06780665702473</v>
      </c>
      <c r="AG120" s="173">
        <f>AF120+(AI120-AD120)/(COLUMN(AI120)-COLUMN(AD120))</f>
        <v>101.34243805572515</v>
      </c>
      <c r="AH120" s="173">
        <f>AG120+(AI120-AD120)/(COLUMN(AI120)-COLUMN(AD120))</f>
        <v>100.61706945442558</v>
      </c>
      <c r="AI120" s="172">
        <f>H120/$C120*100</f>
        <v>99.891700853126025</v>
      </c>
      <c r="AJ120" s="173">
        <f>AI120+(AN120-AI120)/(COLUMN(AN120)-COLUMN(AI120))</f>
        <v>99.560543068748927</v>
      </c>
      <c r="AK120" s="173">
        <f>AJ120+(AN120-AI120)/(COLUMN(AN120)-COLUMN(AI120))</f>
        <v>99.22938528437183</v>
      </c>
      <c r="AL120" s="173">
        <f>AK120+(AN120-AI120)/(COLUMN(AN120)-COLUMN(AI120))</f>
        <v>98.898227499994732</v>
      </c>
      <c r="AM120" s="173">
        <f>AL120+(AN120-AI120)/(COLUMN(AN120)-COLUMN(AI120))</f>
        <v>98.567069715617635</v>
      </c>
      <c r="AN120" s="172">
        <f>I120/$C120*100</f>
        <v>98.235911931240537</v>
      </c>
      <c r="AO120" s="173">
        <f>AN120+(AS120-AN120)/(COLUMN(AS120)-COLUMN(AN120))</f>
        <v>98.331323447796919</v>
      </c>
      <c r="AP120" s="173">
        <f>AO120+(AS120-AN120)/(COLUMN(AS120)-COLUMN(AN120))</f>
        <v>98.426734964353301</v>
      </c>
      <c r="AQ120" s="173">
        <f>AP120+(AS120-AN120)/(COLUMN(AS120)-COLUMN(AN120))</f>
        <v>98.522146480909683</v>
      </c>
      <c r="AR120" s="173">
        <f>AQ120+(AS120-AN120)/(COLUMN(AS120)-COLUMN(AN120))</f>
        <v>98.617557997466065</v>
      </c>
      <c r="AS120" s="172">
        <f>J120/$C120*100</f>
        <v>98.712969514022447</v>
      </c>
      <c r="AT120" s="173">
        <f>AS120+(AX120-AS120)/(COLUMN(AX120)-COLUMN(AS120))</f>
        <v>98.77451940089459</v>
      </c>
      <c r="AU120" s="173">
        <f>AT120+(AX120-AS120)/(COLUMN(AX120)-COLUMN(AS120))</f>
        <v>98.836069287766733</v>
      </c>
      <c r="AV120" s="173">
        <f>AU120+(AX120-AS120)/(COLUMN(AX120)-COLUMN(AS120))</f>
        <v>98.897619174638876</v>
      </c>
      <c r="AW120" s="173">
        <f>AV120+(AX120-AS120)/(COLUMN(AX120)-COLUMN(AS120))</f>
        <v>98.95916906151102</v>
      </c>
      <c r="AX120" s="172">
        <f>K120/$C120*100</f>
        <v>99.020718948383134</v>
      </c>
      <c r="AY120" s="173">
        <f>AX120+(BC120-AX120)/(COLUMN(BC120)-COLUMN(AX120))</f>
        <v>99.050778811014752</v>
      </c>
      <c r="AZ120" s="173">
        <f>AY120+(BC120-AX120)/(COLUMN(BC120)-COLUMN(AX120))</f>
        <v>99.080838673646369</v>
      </c>
      <c r="BA120" s="173">
        <f>AZ120+(BC120-AX120)/(COLUMN(BC120)-COLUMN(AX120))</f>
        <v>99.110898536277986</v>
      </c>
      <c r="BB120" s="173">
        <f>BA120+(BC120-AX120)/(COLUMN(BC120)-COLUMN(AX120))</f>
        <v>99.140958398909603</v>
      </c>
      <c r="BC120" s="172">
        <f>L120/$C120*100</f>
        <v>99.171018261541221</v>
      </c>
    </row>
    <row r="121" spans="1:55" s="112" customFormat="1"/>
    <row r="122" spans="1:55" s="112" customFormat="1"/>
    <row r="123" spans="1:55" s="112" customFormat="1"/>
    <row r="124" spans="1:55" s="180" customFormat="1"/>
    <row r="125" spans="1:55" s="180" customFormat="1"/>
    <row r="126" spans="1:55" s="180" customFormat="1"/>
    <row r="127" spans="1:55" s="112" customFormat="1">
      <c r="A127" s="114" t="s">
        <v>203</v>
      </c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</row>
    <row r="128" spans="1:55" s="112" customFormat="1"/>
    <row r="129" spans="1:55" s="112" customFormat="1">
      <c r="C129" s="181">
        <v>2010</v>
      </c>
      <c r="D129" s="182">
        <v>2015</v>
      </c>
      <c r="E129" s="182">
        <v>2020</v>
      </c>
      <c r="F129" s="182">
        <v>2025</v>
      </c>
      <c r="G129" s="182">
        <v>2030</v>
      </c>
      <c r="H129" s="182">
        <v>2035</v>
      </c>
      <c r="I129" s="182">
        <v>2040</v>
      </c>
      <c r="J129" s="182">
        <v>2045</v>
      </c>
      <c r="K129" s="182">
        <v>2050</v>
      </c>
      <c r="O129" s="34">
        <v>2010</v>
      </c>
      <c r="P129" s="34">
        <v>2011</v>
      </c>
      <c r="Q129" s="34">
        <v>2012</v>
      </c>
      <c r="R129" s="34">
        <v>2013</v>
      </c>
      <c r="S129" s="34">
        <v>2014</v>
      </c>
      <c r="T129" s="34">
        <v>2015</v>
      </c>
      <c r="U129" s="34">
        <v>2016</v>
      </c>
      <c r="V129" s="34">
        <v>2017</v>
      </c>
      <c r="W129" s="34">
        <v>2018</v>
      </c>
      <c r="X129" s="34">
        <v>2019</v>
      </c>
      <c r="Y129" s="34">
        <v>2020</v>
      </c>
      <c r="Z129" s="34">
        <v>2021</v>
      </c>
      <c r="AA129" s="34">
        <v>2022</v>
      </c>
      <c r="AB129" s="34">
        <v>2023</v>
      </c>
      <c r="AC129" s="34">
        <v>2024</v>
      </c>
      <c r="AD129" s="34">
        <v>2025</v>
      </c>
      <c r="AE129" s="34">
        <v>2026</v>
      </c>
      <c r="AF129" s="34">
        <v>2027</v>
      </c>
      <c r="AG129" s="34">
        <v>2028</v>
      </c>
      <c r="AH129" s="34">
        <v>2029</v>
      </c>
      <c r="AI129" s="34">
        <v>2030</v>
      </c>
      <c r="AJ129" s="34">
        <v>2031</v>
      </c>
      <c r="AK129" s="34">
        <v>2032</v>
      </c>
      <c r="AL129" s="34">
        <v>2033</v>
      </c>
      <c r="AM129" s="34">
        <v>2034</v>
      </c>
      <c r="AN129" s="34">
        <v>2035</v>
      </c>
      <c r="AO129" s="34">
        <v>2036</v>
      </c>
      <c r="AP129" s="34">
        <v>2037</v>
      </c>
      <c r="AQ129" s="34">
        <v>2038</v>
      </c>
      <c r="AR129" s="34">
        <v>2039</v>
      </c>
      <c r="AS129" s="34">
        <v>2040</v>
      </c>
      <c r="AT129" s="34">
        <v>2041</v>
      </c>
      <c r="AU129" s="34">
        <v>2042</v>
      </c>
      <c r="AV129" s="34">
        <v>2043</v>
      </c>
      <c r="AW129" s="34">
        <v>2044</v>
      </c>
      <c r="AX129" s="34">
        <v>2045</v>
      </c>
      <c r="AY129" s="34">
        <v>2046</v>
      </c>
      <c r="AZ129" s="34">
        <v>2047</v>
      </c>
      <c r="BA129" s="34">
        <v>2048</v>
      </c>
      <c r="BB129" s="34">
        <v>2049</v>
      </c>
      <c r="BC129" s="35">
        <v>2050</v>
      </c>
    </row>
    <row r="130" spans="1:55" s="112" customFormat="1">
      <c r="A130" s="112" t="s">
        <v>263</v>
      </c>
      <c r="B130" s="112" t="s">
        <v>260</v>
      </c>
      <c r="C130" s="175">
        <v>100</v>
      </c>
      <c r="D130" s="174">
        <v>102.52512531281242</v>
      </c>
      <c r="E130" s="174">
        <v>105.11401320407889</v>
      </c>
      <c r="F130" s="174">
        <v>107.76827375880809</v>
      </c>
      <c r="G130" s="174">
        <v>110.48955771867273</v>
      </c>
      <c r="H130" s="174">
        <v>113.27955750864137</v>
      </c>
      <c r="I130" s="174">
        <v>116.14000828953401</v>
      </c>
      <c r="J130" s="174">
        <v>119.07268903715547</v>
      </c>
      <c r="K130" s="174">
        <v>122.0794236486791</v>
      </c>
    </row>
    <row r="131" spans="1:55" s="112" customFormat="1">
      <c r="B131" s="180" t="s">
        <v>268</v>
      </c>
      <c r="C131" s="180">
        <f>C130/C133</f>
        <v>1</v>
      </c>
      <c r="D131" s="184">
        <f>D130/D133</f>
        <v>1.1412274283925132</v>
      </c>
      <c r="E131" s="184">
        <f t="shared" ref="E131:K131" si="35">E130/E133</f>
        <v>1.1449740673210314</v>
      </c>
      <c r="F131" s="184">
        <f t="shared" si="35"/>
        <v>1.1488830787292483</v>
      </c>
      <c r="G131" s="184">
        <f t="shared" si="35"/>
        <v>1.1536933684709993</v>
      </c>
      <c r="H131" s="184">
        <f t="shared" si="35"/>
        <v>1.1509285187927361</v>
      </c>
      <c r="I131" s="184">
        <f t="shared" si="35"/>
        <v>1.1489687720880979</v>
      </c>
      <c r="J131" s="184">
        <f t="shared" si="35"/>
        <v>1.1534511976406332</v>
      </c>
      <c r="K131" s="184">
        <f t="shared" si="35"/>
        <v>1.1566153525801723</v>
      </c>
    </row>
    <row r="132" spans="1:55" s="112" customFormat="1">
      <c r="B132" s="180" t="s">
        <v>268</v>
      </c>
      <c r="C132" s="180">
        <f t="shared" ref="C132:K132" si="36">C130/C134</f>
        <v>1</v>
      </c>
      <c r="D132" s="184">
        <f t="shared" si="36"/>
        <v>1.1412274283925132</v>
      </c>
      <c r="E132" s="184">
        <f t="shared" si="36"/>
        <v>1.1809416584289276</v>
      </c>
      <c r="F132" s="184">
        <f t="shared" si="36"/>
        <v>1.2264859081479087</v>
      </c>
      <c r="G132" s="184">
        <f t="shared" si="36"/>
        <v>1.2768404707956376</v>
      </c>
      <c r="H132" s="184">
        <f t="shared" si="36"/>
        <v>1.3125273478170933</v>
      </c>
      <c r="I132" s="184">
        <f t="shared" si="36"/>
        <v>1.3498663367072778</v>
      </c>
      <c r="J132" s="184">
        <f t="shared" si="36"/>
        <v>1.3937441784987132</v>
      </c>
      <c r="K132" s="184">
        <f t="shared" si="36"/>
        <v>1.4366218761122349</v>
      </c>
    </row>
    <row r="133" spans="1:55" s="112" customFormat="1">
      <c r="B133" s="168" t="s">
        <v>264</v>
      </c>
      <c r="C133" s="180">
        <v>100</v>
      </c>
      <c r="D133" s="183">
        <v>89.837593070493554</v>
      </c>
      <c r="E133" s="183">
        <v>91.804710870020685</v>
      </c>
      <c r="F133" s="183">
        <v>93.802646895981766</v>
      </c>
      <c r="G133" s="183">
        <v>95.770298016972717</v>
      </c>
      <c r="H133" s="183">
        <v>98.4244943617052</v>
      </c>
      <c r="I133" s="183">
        <v>101.08195375794679</v>
      </c>
      <c r="J133" s="183">
        <v>103.23166622109096</v>
      </c>
      <c r="K133" s="183">
        <v>105.54885284580121</v>
      </c>
      <c r="O133" s="181">
        <f>C133/$C133*100</f>
        <v>100</v>
      </c>
      <c r="P133" s="185">
        <f>O133+(T133-O133)/(COLUMN(T133)-COLUMN(O133))</f>
        <v>97.967518614098708</v>
      </c>
      <c r="Q133" s="185">
        <f>P133+(T133-O133)/(COLUMN(T133)-COLUMN(O133))</f>
        <v>95.935037228197416</v>
      </c>
      <c r="R133" s="185">
        <f>Q133+(T133-O133)/(COLUMN(T133)-COLUMN(O133))</f>
        <v>93.902555842296124</v>
      </c>
      <c r="S133" s="185">
        <f>R133+(T133-O133)/(COLUMN(T133)-COLUMN(O133))</f>
        <v>91.870074456394832</v>
      </c>
      <c r="T133" s="181">
        <f>D133/$C133*100</f>
        <v>89.837593070493554</v>
      </c>
      <c r="U133" s="185">
        <f>T133+(Y133-T133)/(COLUMN(Y133)-COLUMN(T133))</f>
        <v>90.231016630398983</v>
      </c>
      <c r="V133" s="185">
        <f>U133+(Y133-T133)/(COLUMN(Y133)-COLUMN(T133))</f>
        <v>90.624440190304412</v>
      </c>
      <c r="W133" s="185">
        <f>V133+(Y133-T133)/(COLUMN(Y133)-COLUMN(T133))</f>
        <v>91.017863750209841</v>
      </c>
      <c r="X133" s="185">
        <f>W133+(Y133-T133)/(COLUMN(Y133)-COLUMN(T133))</f>
        <v>91.41128731011527</v>
      </c>
      <c r="Y133" s="181">
        <f>E133/$C133*100</f>
        <v>91.804710870020685</v>
      </c>
      <c r="Z133" s="185">
        <f>Y133+(AD133-Y133)/(COLUMN(AD133)-COLUMN(Y133))</f>
        <v>92.204298075212904</v>
      </c>
      <c r="AA133" s="185">
        <f>Z133+(AD133-Y133)/(COLUMN(AD133)-COLUMN(Y133))</f>
        <v>92.603885280405123</v>
      </c>
      <c r="AB133" s="185">
        <f>AA133+(AD133-Y133)/(COLUMN(AD133)-COLUMN(Y133))</f>
        <v>93.003472485597342</v>
      </c>
      <c r="AC133" s="185">
        <f>AB133+(AD133-Y133)/(COLUMN(AD133)-COLUMN(Y133))</f>
        <v>93.403059690789561</v>
      </c>
      <c r="AD133" s="181">
        <f>F133/$C133*100</f>
        <v>93.802646895981766</v>
      </c>
      <c r="AE133" s="185">
        <f>AD133+(AI133-AD133)/(COLUMN(AI133)-COLUMN(AD133))</f>
        <v>94.196177120179954</v>
      </c>
      <c r="AF133" s="185">
        <f>AE133+(AI133-AD133)/(COLUMN(AI133)-COLUMN(AD133))</f>
        <v>94.589707344378141</v>
      </c>
      <c r="AG133" s="185">
        <f>AF133+(AI133-AD133)/(COLUMN(AI133)-COLUMN(AD133))</f>
        <v>94.983237568576328</v>
      </c>
      <c r="AH133" s="185">
        <f>AG133+(AI133-AD133)/(COLUMN(AI133)-COLUMN(AD133))</f>
        <v>95.376767792774515</v>
      </c>
      <c r="AI133" s="181">
        <f>G133/$C133*100</f>
        <v>95.770298016972717</v>
      </c>
      <c r="AJ133" s="185">
        <f>AI133+(AN133-AI133)/(COLUMN(AN133)-COLUMN(AI133))</f>
        <v>96.301137285919211</v>
      </c>
      <c r="AK133" s="185">
        <f>AJ133+(AN133-AI133)/(COLUMN(AN133)-COLUMN(AI133))</f>
        <v>96.831976554865705</v>
      </c>
      <c r="AL133" s="185">
        <f>AK133+(AN133-AI133)/(COLUMN(AN133)-COLUMN(AI133))</f>
        <v>97.362815823812198</v>
      </c>
      <c r="AM133" s="185">
        <f>AL133+(AN133-AI133)/(COLUMN(AN133)-COLUMN(AI133))</f>
        <v>97.893655092758692</v>
      </c>
      <c r="AN133" s="181">
        <f>H133/$C133*100</f>
        <v>98.4244943617052</v>
      </c>
      <c r="AO133" s="185">
        <f>AN133+(AS133-AN133)/(COLUMN(AS133)-COLUMN(AN133))</f>
        <v>98.955986240953521</v>
      </c>
      <c r="AP133" s="185">
        <f>AO133+(AS133-AN133)/(COLUMN(AS133)-COLUMN(AN133))</f>
        <v>99.487478120201843</v>
      </c>
      <c r="AQ133" s="185">
        <f>AP133+(AS133-AN133)/(COLUMN(AS133)-COLUMN(AN133))</f>
        <v>100.01896999945016</v>
      </c>
      <c r="AR133" s="185">
        <f>AQ133+(AS133-AN133)/(COLUMN(AS133)-COLUMN(AN133))</f>
        <v>100.55046187869848</v>
      </c>
      <c r="AS133" s="181">
        <f>I133/$C133*100</f>
        <v>101.08195375794679</v>
      </c>
      <c r="AT133" s="185">
        <f>AS133+(AX133-AS133)/(COLUMN(AX133)-COLUMN(AS133))</f>
        <v>101.51189625057563</v>
      </c>
      <c r="AU133" s="185">
        <f>AT133+(AX133-AS133)/(COLUMN(AX133)-COLUMN(AS133))</f>
        <v>101.94183874320447</v>
      </c>
      <c r="AV133" s="185">
        <f>AU133+(AX133-AS133)/(COLUMN(AX133)-COLUMN(AS133))</f>
        <v>102.37178123583331</v>
      </c>
      <c r="AW133" s="185">
        <f>AV133+(AX133-AS133)/(COLUMN(AX133)-COLUMN(AS133))</f>
        <v>102.80172372846215</v>
      </c>
      <c r="AX133" s="181">
        <f>J133/$C133*100</f>
        <v>103.23166622109096</v>
      </c>
      <c r="AY133" s="185">
        <f>AX133+(BC133-AX133)/(COLUMN(BC133)-COLUMN(AX133))</f>
        <v>103.69510354603301</v>
      </c>
      <c r="AZ133" s="185">
        <f>AY133+(BC133-AX133)/(COLUMN(BC133)-COLUMN(AX133))</f>
        <v>104.15854087097506</v>
      </c>
      <c r="BA133" s="185">
        <f>AZ133+(BC133-AX133)/(COLUMN(BC133)-COLUMN(AX133))</f>
        <v>104.62197819591711</v>
      </c>
      <c r="BB133" s="185">
        <f>BA133+(BC133-AX133)/(COLUMN(BC133)-COLUMN(AX133))</f>
        <v>105.08541552085916</v>
      </c>
      <c r="BC133" s="181">
        <f>K133/$C133*100</f>
        <v>105.54885284580121</v>
      </c>
    </row>
    <row r="134" spans="1:55" s="112" customFormat="1">
      <c r="B134" s="168" t="s">
        <v>265</v>
      </c>
      <c r="C134" s="180">
        <v>100</v>
      </c>
      <c r="D134" s="183">
        <v>89.837593070493554</v>
      </c>
      <c r="E134" s="183">
        <v>89.008641920480557</v>
      </c>
      <c r="F134" s="183">
        <v>87.867518935905892</v>
      </c>
      <c r="G134" s="183">
        <v>86.533564878174147</v>
      </c>
      <c r="H134" s="183">
        <v>86.306435974107714</v>
      </c>
      <c r="I134" s="183">
        <v>86.038154394481566</v>
      </c>
      <c r="J134" s="183">
        <v>85.433676333210528</v>
      </c>
      <c r="K134" s="183">
        <v>84.976726081220932</v>
      </c>
      <c r="O134" s="181">
        <f>C134/$C134*100</f>
        <v>100</v>
      </c>
      <c r="P134" s="185">
        <f>O134+(T134-O134)/(COLUMN(T134)-COLUMN(O134))</f>
        <v>97.967518614098708</v>
      </c>
      <c r="Q134" s="185">
        <f>P134+(T134-O134)/(COLUMN(T134)-COLUMN(O134))</f>
        <v>95.935037228197416</v>
      </c>
      <c r="R134" s="185">
        <f>Q134+(T134-O134)/(COLUMN(T134)-COLUMN(O134))</f>
        <v>93.902555842296124</v>
      </c>
      <c r="S134" s="185">
        <f>R134+(T134-O134)/(COLUMN(T134)-COLUMN(O134))</f>
        <v>91.870074456394832</v>
      </c>
      <c r="T134" s="181">
        <f>D134/$C134*100</f>
        <v>89.837593070493554</v>
      </c>
      <c r="U134" s="185">
        <f>T134+(Y134-T134)/(COLUMN(Y134)-COLUMN(T134))</f>
        <v>89.671802840490955</v>
      </c>
      <c r="V134" s="185">
        <f>U134+(Y134-T134)/(COLUMN(Y134)-COLUMN(T134))</f>
        <v>89.506012610488355</v>
      </c>
      <c r="W134" s="185">
        <f>V134+(Y134-T134)/(COLUMN(Y134)-COLUMN(T134))</f>
        <v>89.340222380485756</v>
      </c>
      <c r="X134" s="185">
        <f>W134+(Y134-T134)/(COLUMN(Y134)-COLUMN(T134))</f>
        <v>89.174432150483156</v>
      </c>
      <c r="Y134" s="181">
        <f>E134/$C134*100</f>
        <v>89.008641920480557</v>
      </c>
      <c r="Z134" s="185">
        <f>Y134+(AD134-Y134)/(COLUMN(AD134)-COLUMN(Y134))</f>
        <v>88.780417323565629</v>
      </c>
      <c r="AA134" s="185">
        <f>Z134+(AD134-Y134)/(COLUMN(AD134)-COLUMN(Y134))</f>
        <v>88.552192726650702</v>
      </c>
      <c r="AB134" s="185">
        <f>AA134+(AD134-Y134)/(COLUMN(AD134)-COLUMN(Y134))</f>
        <v>88.323968129735775</v>
      </c>
      <c r="AC134" s="185">
        <f>AB134+(AD134-Y134)/(COLUMN(AD134)-COLUMN(Y134))</f>
        <v>88.095743532820848</v>
      </c>
      <c r="AD134" s="181">
        <f>F134/$C134*100</f>
        <v>87.867518935905892</v>
      </c>
      <c r="AE134" s="185">
        <f>AD134+(AI134-AD134)/(COLUMN(AI134)-COLUMN(AD134))</f>
        <v>87.600728124359549</v>
      </c>
      <c r="AF134" s="185">
        <f>AE134+(AI134-AD134)/(COLUMN(AI134)-COLUMN(AD134))</f>
        <v>87.333937312813205</v>
      </c>
      <c r="AG134" s="185">
        <f>AF134+(AI134-AD134)/(COLUMN(AI134)-COLUMN(AD134))</f>
        <v>87.067146501266862</v>
      </c>
      <c r="AH134" s="185">
        <f>AG134+(AI134-AD134)/(COLUMN(AI134)-COLUMN(AD134))</f>
        <v>86.800355689720519</v>
      </c>
      <c r="AI134" s="181">
        <f>G134/$C134*100</f>
        <v>86.533564878174147</v>
      </c>
      <c r="AJ134" s="185">
        <f>AI134+(AN134-AI134)/(COLUMN(AN134)-COLUMN(AI134))</f>
        <v>86.488139097360857</v>
      </c>
      <c r="AK134" s="185">
        <f>AJ134+(AN134-AI134)/(COLUMN(AN134)-COLUMN(AI134))</f>
        <v>86.442713316547568</v>
      </c>
      <c r="AL134" s="185">
        <f>AK134+(AN134-AI134)/(COLUMN(AN134)-COLUMN(AI134))</f>
        <v>86.397287535734279</v>
      </c>
      <c r="AM134" s="185">
        <f>AL134+(AN134-AI134)/(COLUMN(AN134)-COLUMN(AI134))</f>
        <v>86.351861754920989</v>
      </c>
      <c r="AN134" s="181">
        <f>H134/$C134*100</f>
        <v>86.306435974107714</v>
      </c>
      <c r="AO134" s="185">
        <f>AN134+(AS134-AN134)/(COLUMN(AS134)-COLUMN(AN134))</f>
        <v>86.25277965818249</v>
      </c>
      <c r="AP134" s="185">
        <f>AO134+(AS134-AN134)/(COLUMN(AS134)-COLUMN(AN134))</f>
        <v>86.199123342257266</v>
      </c>
      <c r="AQ134" s="185">
        <f>AP134+(AS134-AN134)/(COLUMN(AS134)-COLUMN(AN134))</f>
        <v>86.145467026332042</v>
      </c>
      <c r="AR134" s="185">
        <f>AQ134+(AS134-AN134)/(COLUMN(AS134)-COLUMN(AN134))</f>
        <v>86.091810710406818</v>
      </c>
      <c r="AS134" s="181">
        <f>I134/$C134*100</f>
        <v>86.038154394481566</v>
      </c>
      <c r="AT134" s="185">
        <f>AS134+(AX134-AS134)/(COLUMN(AX134)-COLUMN(AS134))</f>
        <v>85.917258782227364</v>
      </c>
      <c r="AU134" s="185">
        <f>AT134+(AX134-AS134)/(COLUMN(AX134)-COLUMN(AS134))</f>
        <v>85.796363169973162</v>
      </c>
      <c r="AV134" s="185">
        <f>AU134+(AX134-AS134)/(COLUMN(AX134)-COLUMN(AS134))</f>
        <v>85.67546755771896</v>
      </c>
      <c r="AW134" s="185">
        <f>AV134+(AX134-AS134)/(COLUMN(AX134)-COLUMN(AS134))</f>
        <v>85.554571945464758</v>
      </c>
      <c r="AX134" s="181">
        <f>J134/$C134*100</f>
        <v>85.433676333210528</v>
      </c>
      <c r="AY134" s="185">
        <f>AX134+(BC134-AX134)/(COLUMN(BC134)-COLUMN(AX134))</f>
        <v>85.342286282812609</v>
      </c>
      <c r="AZ134" s="185">
        <f>AY134+(BC134-AX134)/(COLUMN(BC134)-COLUMN(AX134))</f>
        <v>85.250896232414689</v>
      </c>
      <c r="BA134" s="185">
        <f>AZ134+(BC134-AX134)/(COLUMN(BC134)-COLUMN(AX134))</f>
        <v>85.15950618201677</v>
      </c>
      <c r="BB134" s="185">
        <f>BA134+(BC134-AX134)/(COLUMN(BC134)-COLUMN(AX134))</f>
        <v>85.068116131618851</v>
      </c>
      <c r="BC134" s="181">
        <f>K134/$C134*100</f>
        <v>84.976726081220932</v>
      </c>
    </row>
    <row r="135" spans="1:55" s="112" customFormat="1"/>
    <row r="136" spans="1:55" s="112" customFormat="1">
      <c r="A136" s="112" t="s">
        <v>261</v>
      </c>
      <c r="B136" s="168" t="s">
        <v>267</v>
      </c>
      <c r="C136" s="187">
        <v>100</v>
      </c>
      <c r="D136" s="187">
        <v>87.28338732823228</v>
      </c>
      <c r="E136" s="187">
        <v>164.29792044737064</v>
      </c>
      <c r="F136" s="187">
        <v>151.62506564698185</v>
      </c>
      <c r="G136" s="187">
        <v>137.15376003558782</v>
      </c>
      <c r="H136" s="187">
        <v>123.00665556292488</v>
      </c>
      <c r="I136" s="187">
        <v>120.90031836681226</v>
      </c>
      <c r="J136" s="187">
        <v>126.36960600124463</v>
      </c>
      <c r="K136" s="187">
        <v>132.11171982694708</v>
      </c>
      <c r="L136" s="112" t="s">
        <v>262</v>
      </c>
    </row>
    <row r="137" spans="1:55" s="112" customFormat="1">
      <c r="A137" s="112" t="s">
        <v>266</v>
      </c>
      <c r="B137" s="180" t="s">
        <v>268</v>
      </c>
      <c r="C137" s="112">
        <v>1</v>
      </c>
      <c r="D137" s="184">
        <f>1.0025^(D129-C129)</f>
        <v>1.01256265644541</v>
      </c>
      <c r="E137" s="184">
        <f>1.0025^(E129-C129)</f>
        <v>1.0252831332277852</v>
      </c>
      <c r="F137" s="184">
        <f>1.0025^(F129-C129)</f>
        <v>1.0381634129897992</v>
      </c>
      <c r="G137" s="184">
        <f>1.0025^(G129-C129)</f>
        <v>1.0512055032813845</v>
      </c>
      <c r="H137" s="184">
        <f>1.0025^(H129-C129)</f>
        <v>1.0644114368726327</v>
      </c>
      <c r="I137" s="184">
        <f>1.0025^(I129-C129)</f>
        <v>1.0777832720706286</v>
      </c>
      <c r="J137" s="184">
        <f>1.0025^(J129-C129)</f>
        <v>1.0913230930402618</v>
      </c>
      <c r="K137" s="184">
        <f>1.0025^(K129-C129)</f>
        <v>1.1050330101290688</v>
      </c>
    </row>
    <row r="138" spans="1:55" s="112" customFormat="1">
      <c r="A138" s="180" t="s">
        <v>266</v>
      </c>
      <c r="B138" s="180" t="s">
        <v>268</v>
      </c>
      <c r="C138" s="180">
        <v>1</v>
      </c>
      <c r="D138" s="184">
        <f>1.005^(D129-C129)</f>
        <v>1.0252512531281242</v>
      </c>
      <c r="E138" s="184">
        <f>1.005^(E129-C129)</f>
        <v>1.0511401320407892</v>
      </c>
      <c r="F138" s="184">
        <f>1.005^(F129-C129)</f>
        <v>1.0776827375880809</v>
      </c>
      <c r="G138" s="184">
        <f>1.005^(G129-C129)</f>
        <v>1.1048955771867275</v>
      </c>
      <c r="H138" s="184">
        <f>1.005^(H129-C129)</f>
        <v>1.1327955750864145</v>
      </c>
      <c r="I138" s="184">
        <f>1.005^(I129-C129)</f>
        <v>1.1614000828953406</v>
      </c>
      <c r="J138" s="184">
        <f>1.005^(J129-C129)</f>
        <v>1.1907268903715553</v>
      </c>
      <c r="K138" s="184">
        <f>1.005^(K129-C129)</f>
        <v>1.2207942364867916</v>
      </c>
    </row>
    <row r="139" spans="1:55" s="112" customFormat="1">
      <c r="B139" s="180" t="s">
        <v>191</v>
      </c>
      <c r="C139" s="178">
        <f>C136/C137</f>
        <v>100</v>
      </c>
      <c r="D139" s="178">
        <f>D136/D137</f>
        <v>86.200480308684945</v>
      </c>
      <c r="E139" s="178">
        <f t="shared" ref="E139:K139" si="37">E136/E137</f>
        <v>160.24638962910637</v>
      </c>
      <c r="F139" s="178">
        <f t="shared" si="37"/>
        <v>146.05125142131328</v>
      </c>
      <c r="G139" s="178">
        <f t="shared" si="37"/>
        <v>130.472832959356</v>
      </c>
      <c r="H139" s="178">
        <f t="shared" si="37"/>
        <v>115.56307204320638</v>
      </c>
      <c r="I139" s="178">
        <f t="shared" si="37"/>
        <v>112.17498127850837</v>
      </c>
      <c r="J139" s="178">
        <f t="shared" si="37"/>
        <v>115.79486112513018</v>
      </c>
      <c r="K139" s="178">
        <f t="shared" si="37"/>
        <v>119.55454598728802</v>
      </c>
      <c r="L139" s="180"/>
      <c r="O139" s="181">
        <f>C139/$C139*100</f>
        <v>100</v>
      </c>
      <c r="P139" s="185">
        <f>O139+(T139-O139)/(COLUMN(T139)-COLUMN(O139))</f>
        <v>97.240096061736992</v>
      </c>
      <c r="Q139" s="185">
        <f>P139+(T139-O139)/(COLUMN(T139)-COLUMN(O139))</f>
        <v>94.480192123473984</v>
      </c>
      <c r="R139" s="185">
        <f>Q139+(T139-O139)/(COLUMN(T139)-COLUMN(O139))</f>
        <v>91.720288185210975</v>
      </c>
      <c r="S139" s="185">
        <f>R139+(T139-O139)/(COLUMN(T139)-COLUMN(O139))</f>
        <v>88.960384246947967</v>
      </c>
      <c r="T139" s="181">
        <f>D139/$C139*100</f>
        <v>86.200480308684945</v>
      </c>
      <c r="U139" s="185">
        <f>T139+(Y139-T139)/(COLUMN(Y139)-COLUMN(T139))</f>
        <v>101.00966217276923</v>
      </c>
      <c r="V139" s="185">
        <f>U139+(Y139-T139)/(COLUMN(Y139)-COLUMN(T139))</f>
        <v>115.81884403685351</v>
      </c>
      <c r="W139" s="185">
        <f>V139+(Y139-T139)/(COLUMN(Y139)-COLUMN(T139))</f>
        <v>130.62802590093779</v>
      </c>
      <c r="X139" s="185">
        <f>W139+(Y139-T139)/(COLUMN(Y139)-COLUMN(T139))</f>
        <v>145.43720776502207</v>
      </c>
      <c r="Y139" s="181">
        <f>E139/$C139*100</f>
        <v>160.24638962910637</v>
      </c>
      <c r="Z139" s="185">
        <f>Y139+(AD139-Y139)/(COLUMN(AD139)-COLUMN(Y139))</f>
        <v>157.40736198754774</v>
      </c>
      <c r="AA139" s="185">
        <f>Z139+(AD139-Y139)/(COLUMN(AD139)-COLUMN(Y139))</f>
        <v>154.56833434598911</v>
      </c>
      <c r="AB139" s="185">
        <f>AA139+(AD139-Y139)/(COLUMN(AD139)-COLUMN(Y139))</f>
        <v>151.72930670443048</v>
      </c>
      <c r="AC139" s="185">
        <f>AB139+(AD139-Y139)/(COLUMN(AD139)-COLUMN(Y139))</f>
        <v>148.89027906287185</v>
      </c>
      <c r="AD139" s="181">
        <f>F139/$C139*100</f>
        <v>146.05125142131328</v>
      </c>
      <c r="AE139" s="185">
        <f>AD139+(AI139-AD139)/(COLUMN(AI139)-COLUMN(AD139))</f>
        <v>142.93556772892182</v>
      </c>
      <c r="AF139" s="185">
        <f>AE139+(AI139-AD139)/(COLUMN(AI139)-COLUMN(AD139))</f>
        <v>139.81988403653037</v>
      </c>
      <c r="AG139" s="185">
        <f>AF139+(AI139-AD139)/(COLUMN(AI139)-COLUMN(AD139))</f>
        <v>136.70420034413891</v>
      </c>
      <c r="AH139" s="185">
        <f>AG139+(AI139-AD139)/(COLUMN(AI139)-COLUMN(AD139))</f>
        <v>133.58851665174745</v>
      </c>
      <c r="AI139" s="181">
        <f>G139/$C139*100</f>
        <v>130.472832959356</v>
      </c>
      <c r="AJ139" s="185">
        <f>AI139+(AN139-AI139)/(COLUMN(AN139)-COLUMN(AI139))</f>
        <v>127.49088077612608</v>
      </c>
      <c r="AK139" s="185">
        <f>AJ139+(AN139-AI139)/(COLUMN(AN139)-COLUMN(AI139))</f>
        <v>124.50892859289615</v>
      </c>
      <c r="AL139" s="185">
        <f>AK139+(AN139-AI139)/(COLUMN(AN139)-COLUMN(AI139))</f>
        <v>121.52697640966623</v>
      </c>
      <c r="AM139" s="185">
        <f>AL139+(AN139-AI139)/(COLUMN(AN139)-COLUMN(AI139))</f>
        <v>118.54502422643631</v>
      </c>
      <c r="AN139" s="181">
        <f>H139/$C139*100</f>
        <v>115.56307204320638</v>
      </c>
      <c r="AO139" s="185">
        <f>AN139+(AS139-AN139)/(COLUMN(AS139)-COLUMN(AN139))</f>
        <v>114.88545389026677</v>
      </c>
      <c r="AP139" s="185">
        <f>AO139+(AS139-AN139)/(COLUMN(AS139)-COLUMN(AN139))</f>
        <v>114.20783573732717</v>
      </c>
      <c r="AQ139" s="185">
        <f>AP139+(AS139-AN139)/(COLUMN(AS139)-COLUMN(AN139))</f>
        <v>113.53021758438757</v>
      </c>
      <c r="AR139" s="185">
        <f>AQ139+(AS139-AN139)/(COLUMN(AS139)-COLUMN(AN139))</f>
        <v>112.85259943144797</v>
      </c>
      <c r="AS139" s="181">
        <f>I139/$C139*100</f>
        <v>112.17498127850838</v>
      </c>
      <c r="AT139" s="185">
        <f>AS139+(AX139-AS139)/(COLUMN(AX139)-COLUMN(AS139))</f>
        <v>112.89895724783274</v>
      </c>
      <c r="AU139" s="185">
        <f>AT139+(AX139-AS139)/(COLUMN(AX139)-COLUMN(AS139))</f>
        <v>113.6229332171571</v>
      </c>
      <c r="AV139" s="185">
        <f>AU139+(AX139-AS139)/(COLUMN(AX139)-COLUMN(AS139))</f>
        <v>114.34690918648145</v>
      </c>
      <c r="AW139" s="185">
        <f>AV139+(AX139-AS139)/(COLUMN(AX139)-COLUMN(AS139))</f>
        <v>115.07088515580581</v>
      </c>
      <c r="AX139" s="181">
        <f>J139/$C139*100</f>
        <v>115.79486112513018</v>
      </c>
      <c r="AY139" s="185">
        <f>AX139+(BC139-AX139)/(COLUMN(BC139)-COLUMN(AX139))</f>
        <v>116.54679809756175</v>
      </c>
      <c r="AZ139" s="185">
        <f>AY139+(BC139-AX139)/(COLUMN(BC139)-COLUMN(AX139))</f>
        <v>117.29873506999331</v>
      </c>
      <c r="BA139" s="185">
        <f>AZ139+(BC139-AX139)/(COLUMN(BC139)-COLUMN(AX139))</f>
        <v>118.05067204242488</v>
      </c>
      <c r="BB139" s="185">
        <f>BA139+(BC139-AX139)/(COLUMN(BC139)-COLUMN(AX139))</f>
        <v>118.80260901485644</v>
      </c>
      <c r="BC139" s="181">
        <f>K139/$C139*100</f>
        <v>119.55454598728804</v>
      </c>
    </row>
    <row r="140" spans="1:55" s="112" customFormat="1">
      <c r="B140" s="180" t="s">
        <v>190</v>
      </c>
      <c r="C140" s="178">
        <f>C136/C138</f>
        <v>100</v>
      </c>
      <c r="D140" s="178">
        <f>D136/D138</f>
        <v>85.133655835019596</v>
      </c>
      <c r="E140" s="178">
        <f t="shared" ref="E140:K140" si="38">E136/E138</f>
        <v>156.30448827825282</v>
      </c>
      <c r="F140" s="178">
        <f t="shared" si="38"/>
        <v>140.69545735355092</v>
      </c>
      <c r="G140" s="178">
        <f t="shared" si="38"/>
        <v>124.13278038890078</v>
      </c>
      <c r="H140" s="178">
        <f t="shared" si="38"/>
        <v>108.58680795389</v>
      </c>
      <c r="I140" s="178">
        <f t="shared" si="38"/>
        <v>104.09876850138573</v>
      </c>
      <c r="J140" s="178">
        <f t="shared" si="38"/>
        <v>106.12811974189326</v>
      </c>
      <c r="K140" s="178">
        <f t="shared" si="38"/>
        <v>108.21784366146659</v>
      </c>
      <c r="L140" s="180"/>
      <c r="O140" s="181">
        <f>C140/$C140*100</f>
        <v>100</v>
      </c>
      <c r="P140" s="185">
        <f>O140+(T140-O140)/(COLUMN(T140)-COLUMN(O140))</f>
        <v>97.026731167003916</v>
      </c>
      <c r="Q140" s="185">
        <f>P140+(T140-O140)/(COLUMN(T140)-COLUMN(O140))</f>
        <v>94.053462334007833</v>
      </c>
      <c r="R140" s="185">
        <f>Q140+(T140-O140)/(COLUMN(T140)-COLUMN(O140))</f>
        <v>91.080193501011749</v>
      </c>
      <c r="S140" s="185">
        <f>R140+(T140-O140)/(COLUMN(T140)-COLUMN(O140))</f>
        <v>88.106924668015665</v>
      </c>
      <c r="T140" s="181">
        <f>D140/$C140*100</f>
        <v>85.133655835019596</v>
      </c>
      <c r="U140" s="185">
        <f>T140+(Y140-T140)/(COLUMN(Y140)-COLUMN(T140))</f>
        <v>99.367822323666246</v>
      </c>
      <c r="V140" s="185">
        <f>U140+(Y140-T140)/(COLUMN(Y140)-COLUMN(T140))</f>
        <v>113.6019888123129</v>
      </c>
      <c r="W140" s="185">
        <f>V140+(Y140-T140)/(COLUMN(Y140)-COLUMN(T140))</f>
        <v>127.83615530095955</v>
      </c>
      <c r="X140" s="185">
        <f>W140+(Y140-T140)/(COLUMN(Y140)-COLUMN(T140))</f>
        <v>142.0703217896062</v>
      </c>
      <c r="Y140" s="181">
        <f>E140/$C140*100</f>
        <v>156.30448827825282</v>
      </c>
      <c r="Z140" s="185">
        <f>Y140+(AD140-Y140)/(COLUMN(AD140)-COLUMN(Y140))</f>
        <v>153.18268209331245</v>
      </c>
      <c r="AA140" s="185">
        <f>Z140+(AD140-Y140)/(COLUMN(AD140)-COLUMN(Y140))</f>
        <v>150.06087590837208</v>
      </c>
      <c r="AB140" s="185">
        <f>AA140+(AD140-Y140)/(COLUMN(AD140)-COLUMN(Y140))</f>
        <v>146.93906972343171</v>
      </c>
      <c r="AC140" s="185">
        <f>AB140+(AD140-Y140)/(COLUMN(AD140)-COLUMN(Y140))</f>
        <v>143.81726353849135</v>
      </c>
      <c r="AD140" s="181">
        <f>F140/$C140*100</f>
        <v>140.69545735355092</v>
      </c>
      <c r="AE140" s="185">
        <f>AD140+(AI140-AD140)/(COLUMN(AI140)-COLUMN(AD140))</f>
        <v>137.38292196062091</v>
      </c>
      <c r="AF140" s="185">
        <f>AE140+(AI140-AD140)/(COLUMN(AI140)-COLUMN(AD140))</f>
        <v>134.07038656769089</v>
      </c>
      <c r="AG140" s="185">
        <f>AF140+(AI140-AD140)/(COLUMN(AI140)-COLUMN(AD140))</f>
        <v>130.75785117476087</v>
      </c>
      <c r="AH140" s="185">
        <f>AG140+(AI140-AD140)/(COLUMN(AI140)-COLUMN(AD140))</f>
        <v>127.44531578183084</v>
      </c>
      <c r="AI140" s="181">
        <f>G140/$C140*100</f>
        <v>124.13278038890078</v>
      </c>
      <c r="AJ140" s="185">
        <f>AI140+(AN140-AI140)/(COLUMN(AN140)-COLUMN(AI140))</f>
        <v>121.02358590189863</v>
      </c>
      <c r="AK140" s="185">
        <f>AJ140+(AN140-AI140)/(COLUMN(AN140)-COLUMN(AI140))</f>
        <v>117.91439141489647</v>
      </c>
      <c r="AL140" s="185">
        <f>AK140+(AN140-AI140)/(COLUMN(AN140)-COLUMN(AI140))</f>
        <v>114.80519692789431</v>
      </c>
      <c r="AM140" s="185">
        <f>AL140+(AN140-AI140)/(COLUMN(AN140)-COLUMN(AI140))</f>
        <v>111.69600244089216</v>
      </c>
      <c r="AN140" s="181">
        <f>H140/$C140*100</f>
        <v>108.58680795389</v>
      </c>
      <c r="AO140" s="185">
        <f>AN140+(AS140-AN140)/(COLUMN(AS140)-COLUMN(AN140))</f>
        <v>107.68920006338915</v>
      </c>
      <c r="AP140" s="185">
        <f>AO140+(AS140-AN140)/(COLUMN(AS140)-COLUMN(AN140))</f>
        <v>106.7915921728883</v>
      </c>
      <c r="AQ140" s="185">
        <f>AP140+(AS140-AN140)/(COLUMN(AS140)-COLUMN(AN140))</f>
        <v>105.89398428238745</v>
      </c>
      <c r="AR140" s="185">
        <f>AQ140+(AS140-AN140)/(COLUMN(AS140)-COLUMN(AN140))</f>
        <v>104.9963763918866</v>
      </c>
      <c r="AS140" s="181">
        <f>I140/$C140*100</f>
        <v>104.09876850138573</v>
      </c>
      <c r="AT140" s="185">
        <f>AS140+(AX140-AS140)/(COLUMN(AX140)-COLUMN(AS140))</f>
        <v>104.50463874948724</v>
      </c>
      <c r="AU140" s="185">
        <f>AT140+(AX140-AS140)/(COLUMN(AX140)-COLUMN(AS140))</f>
        <v>104.91050899758875</v>
      </c>
      <c r="AV140" s="185">
        <f>AU140+(AX140-AS140)/(COLUMN(AX140)-COLUMN(AS140))</f>
        <v>105.31637924569026</v>
      </c>
      <c r="AW140" s="185">
        <f>AV140+(AX140-AS140)/(COLUMN(AX140)-COLUMN(AS140))</f>
        <v>105.72224949379176</v>
      </c>
      <c r="AX140" s="181">
        <f>J140/$C140*100</f>
        <v>106.12811974189327</v>
      </c>
      <c r="AY140" s="185">
        <f>AX140+(BC140-AX140)/(COLUMN(BC140)-COLUMN(AX140))</f>
        <v>106.54606452580794</v>
      </c>
      <c r="AZ140" s="185">
        <f>AY140+(BC140-AX140)/(COLUMN(BC140)-COLUMN(AX140))</f>
        <v>106.9640093097226</v>
      </c>
      <c r="BA140" s="185">
        <f>AZ140+(BC140-AX140)/(COLUMN(BC140)-COLUMN(AX140))</f>
        <v>107.38195409363726</v>
      </c>
      <c r="BB140" s="185">
        <f>BA140+(BC140-AX140)/(COLUMN(BC140)-COLUMN(AX140))</f>
        <v>107.79989887755193</v>
      </c>
      <c r="BC140" s="181">
        <f>K140/$C140*100</f>
        <v>108.21784366146659</v>
      </c>
    </row>
    <row r="141" spans="1:55" s="112" customFormat="1"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</row>
    <row r="142" spans="1:55" s="112" customFormat="1"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</row>
    <row r="143" spans="1:55" s="112" customFormat="1"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</row>
    <row r="144" spans="1:55" s="112" customFormat="1"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</row>
    <row r="145" spans="1:23"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</row>
    <row r="146" spans="1:23"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</row>
    <row r="147" spans="1:23"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</row>
    <row r="148" spans="1:23"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</row>
    <row r="149" spans="1:23"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</row>
    <row r="150" spans="1:23"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</row>
    <row r="151" spans="1:23"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</row>
    <row r="152" spans="1:23"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</row>
    <row r="153" spans="1:23"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</row>
    <row r="154" spans="1:23"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</row>
    <row r="155" spans="1:23"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</row>
    <row r="156" spans="1:23"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</row>
    <row r="160" spans="1:23" ht="17.399999999999999">
      <c r="A160" s="127" t="s">
        <v>204</v>
      </c>
      <c r="B160" s="128"/>
      <c r="C160" s="128"/>
    </row>
    <row r="161" spans="1:19">
      <c r="A161" s="129"/>
      <c r="B161" s="128"/>
      <c r="C161" s="128"/>
    </row>
    <row r="162" spans="1:19">
      <c r="A162" s="130"/>
      <c r="B162" s="131"/>
      <c r="C162" s="131"/>
    </row>
    <row r="163" spans="1:19" ht="20.399999999999999">
      <c r="A163" s="132" t="s">
        <v>0</v>
      </c>
      <c r="B163" s="133" t="s">
        <v>205</v>
      </c>
      <c r="C163" s="133" t="s">
        <v>206</v>
      </c>
    </row>
    <row r="164" spans="1:19" ht="17.399999999999999">
      <c r="A164" s="127" t="s">
        <v>207</v>
      </c>
      <c r="B164" s="128"/>
      <c r="C164" s="128"/>
    </row>
    <row r="165" spans="1:19">
      <c r="A165" s="129"/>
      <c r="B165" s="128"/>
      <c r="C165" s="128"/>
    </row>
    <row r="166" spans="1:19">
      <c r="A166" s="130"/>
      <c r="B166" s="131"/>
      <c r="C166" s="131"/>
    </row>
    <row r="167" spans="1:19" ht="20.399999999999999">
      <c r="A167" s="132" t="s">
        <v>208</v>
      </c>
      <c r="B167" s="133" t="s">
        <v>209</v>
      </c>
      <c r="C167" s="133" t="s">
        <v>210</v>
      </c>
    </row>
    <row r="168" spans="1:19">
      <c r="A168" s="134">
        <v>1910</v>
      </c>
      <c r="B168" s="135"/>
      <c r="C168" s="135"/>
    </row>
    <row r="169" spans="1:19">
      <c r="A169" s="134">
        <v>1911</v>
      </c>
      <c r="B169" s="135"/>
      <c r="C169" s="135"/>
      <c r="H169" t="s">
        <v>254</v>
      </c>
    </row>
    <row r="170" spans="1:19" ht="41.4">
      <c r="A170" s="134">
        <v>1912</v>
      </c>
      <c r="B170" s="135"/>
      <c r="C170" s="135"/>
      <c r="H170" s="147" t="s">
        <v>242</v>
      </c>
      <c r="I170" s="147" t="s">
        <v>243</v>
      </c>
      <c r="J170" s="147" t="s">
        <v>244</v>
      </c>
      <c r="K170" s="147" t="s">
        <v>245</v>
      </c>
      <c r="L170" s="147" t="s">
        <v>246</v>
      </c>
      <c r="M170" s="147" t="s">
        <v>247</v>
      </c>
      <c r="N170" s="147" t="s">
        <v>248</v>
      </c>
      <c r="O170" s="147" t="s">
        <v>249</v>
      </c>
      <c r="P170" s="166" t="s">
        <v>250</v>
      </c>
      <c r="Q170" s="148" t="s">
        <v>251</v>
      </c>
      <c r="S170" t="s">
        <v>255</v>
      </c>
    </row>
    <row r="171" spans="1:19">
      <c r="A171" s="134">
        <v>1913</v>
      </c>
      <c r="B171" s="137">
        <v>54</v>
      </c>
      <c r="C171" s="137"/>
      <c r="H171" s="126">
        <f t="shared" ref="H171:Q171" si="39">B300/B303</f>
        <v>1.0192142207388264</v>
      </c>
      <c r="I171" s="126">
        <f t="shared" si="39"/>
        <v>1.090506374742837</v>
      </c>
      <c r="J171" s="126">
        <f t="shared" si="39"/>
        <v>0.97324689953488264</v>
      </c>
      <c r="K171" s="126">
        <f t="shared" si="39"/>
        <v>1.1141667731962581</v>
      </c>
      <c r="L171" s="126">
        <f t="shared" si="39"/>
        <v>0.92978076615855842</v>
      </c>
      <c r="M171" s="126">
        <f t="shared" si="39"/>
        <v>1.0284703599157343</v>
      </c>
      <c r="N171" s="126">
        <f t="shared" si="39"/>
        <v>1.1676241622111032</v>
      </c>
      <c r="O171" s="126">
        <f t="shared" si="39"/>
        <v>1.1003343287747416</v>
      </c>
      <c r="P171" s="126">
        <f t="shared" si="39"/>
        <v>1.1023520172156185</v>
      </c>
      <c r="Q171" s="126">
        <f t="shared" si="39"/>
        <v>1.0394315570384756</v>
      </c>
      <c r="S171" s="126">
        <f>D271/Q171</f>
        <v>1.0194372805273462</v>
      </c>
    </row>
    <row r="172" spans="1:19">
      <c r="A172" s="134">
        <v>1914</v>
      </c>
      <c r="B172" s="137">
        <v>52</v>
      </c>
      <c r="C172" s="137">
        <v>-3.7037037037037095</v>
      </c>
      <c r="H172" s="125">
        <f>H171*100</f>
        <v>101.92142207388264</v>
      </c>
      <c r="I172" s="125">
        <f t="shared" ref="I172:Q172" si="40">I171*100</f>
        <v>109.05063747428369</v>
      </c>
      <c r="J172" s="125">
        <f t="shared" si="40"/>
        <v>97.32468995348826</v>
      </c>
      <c r="K172" s="125">
        <f t="shared" si="40"/>
        <v>111.41667731962582</v>
      </c>
      <c r="L172" s="125">
        <f t="shared" si="40"/>
        <v>92.978076615855841</v>
      </c>
      <c r="M172" s="125">
        <f t="shared" si="40"/>
        <v>102.84703599157343</v>
      </c>
      <c r="N172" s="125">
        <f t="shared" si="40"/>
        <v>116.76241622111033</v>
      </c>
      <c r="O172" s="125">
        <f t="shared" si="40"/>
        <v>110.03343287747416</v>
      </c>
      <c r="P172" s="125">
        <f t="shared" si="40"/>
        <v>110.23520172156185</v>
      </c>
      <c r="Q172" s="125">
        <f t="shared" si="40"/>
        <v>103.94315570384755</v>
      </c>
    </row>
    <row r="173" spans="1:19">
      <c r="A173" s="134">
        <v>1915</v>
      </c>
      <c r="B173" s="137">
        <v>56</v>
      </c>
      <c r="C173" s="137">
        <v>7.6923076923076934</v>
      </c>
    </row>
    <row r="174" spans="1:19">
      <c r="A174" s="134">
        <v>1916</v>
      </c>
      <c r="B174" s="137">
        <v>59</v>
      </c>
      <c r="C174" s="137">
        <v>5.3571428571428612</v>
      </c>
    </row>
    <row r="175" spans="1:19">
      <c r="A175" s="134">
        <v>1917</v>
      </c>
      <c r="B175" s="137">
        <v>49</v>
      </c>
      <c r="C175" s="137">
        <v>-16.949152542372886</v>
      </c>
    </row>
    <row r="176" spans="1:19">
      <c r="A176" s="134">
        <v>1918</v>
      </c>
      <c r="B176" s="137">
        <v>41</v>
      </c>
      <c r="C176" s="137">
        <v>-16.326530612244895</v>
      </c>
    </row>
    <row r="177" spans="1:3">
      <c r="A177" s="134">
        <v>1919</v>
      </c>
      <c r="B177" s="137">
        <v>45</v>
      </c>
      <c r="C177" s="137">
        <v>9.7560975609756042</v>
      </c>
    </row>
    <row r="178" spans="1:3">
      <c r="A178" s="134">
        <v>1920</v>
      </c>
      <c r="B178" s="137">
        <v>52</v>
      </c>
      <c r="C178" s="137">
        <v>15.555555555555557</v>
      </c>
    </row>
    <row r="179" spans="1:3">
      <c r="A179" s="134">
        <v>1921</v>
      </c>
      <c r="B179" s="137">
        <v>41</v>
      </c>
      <c r="C179" s="137">
        <v>-21.15384615384616</v>
      </c>
    </row>
    <row r="180" spans="1:3">
      <c r="A180" s="134">
        <v>1922</v>
      </c>
      <c r="B180" s="137">
        <v>47</v>
      </c>
      <c r="C180" s="137">
        <v>14.634146341463421</v>
      </c>
    </row>
    <row r="181" spans="1:3">
      <c r="A181" s="134">
        <v>1923</v>
      </c>
      <c r="B181" s="137">
        <v>52</v>
      </c>
      <c r="C181" s="137">
        <v>10.638297872340431</v>
      </c>
    </row>
    <row r="182" spans="1:3">
      <c r="A182" s="134">
        <v>1924</v>
      </c>
      <c r="B182" s="137">
        <v>59</v>
      </c>
      <c r="C182" s="137">
        <v>13.461538461538467</v>
      </c>
    </row>
    <row r="183" spans="1:3">
      <c r="A183" s="134">
        <v>1925</v>
      </c>
      <c r="B183" s="137">
        <v>60</v>
      </c>
      <c r="C183" s="137">
        <v>1.6949152542372872</v>
      </c>
    </row>
    <row r="184" spans="1:3">
      <c r="A184" s="134">
        <v>1926</v>
      </c>
      <c r="B184" s="137">
        <v>66</v>
      </c>
      <c r="C184" s="137">
        <v>10</v>
      </c>
    </row>
    <row r="185" spans="1:3">
      <c r="A185" s="134">
        <v>1927</v>
      </c>
      <c r="B185" s="137">
        <v>69</v>
      </c>
      <c r="C185" s="137">
        <v>4.5454545454545467</v>
      </c>
    </row>
    <row r="186" spans="1:3">
      <c r="A186" s="134">
        <v>1928</v>
      </c>
      <c r="B186" s="137">
        <v>72</v>
      </c>
      <c r="C186" s="137">
        <v>4.3478260869565162</v>
      </c>
    </row>
    <row r="187" spans="1:3">
      <c r="A187" s="134">
        <v>1929</v>
      </c>
      <c r="B187" s="137">
        <v>81</v>
      </c>
      <c r="C187" s="137">
        <v>12.5</v>
      </c>
    </row>
    <row r="188" spans="1:3">
      <c r="A188" s="134">
        <v>1930</v>
      </c>
      <c r="B188" s="137">
        <v>83</v>
      </c>
      <c r="C188" s="137">
        <v>2.4691358024691397</v>
      </c>
    </row>
    <row r="189" spans="1:3">
      <c r="A189" s="134">
        <v>1931</v>
      </c>
      <c r="B189" s="137">
        <v>78</v>
      </c>
      <c r="C189" s="137">
        <v>-6.0240963855421654</v>
      </c>
    </row>
    <row r="190" spans="1:3">
      <c r="A190" s="134">
        <v>1932</v>
      </c>
      <c r="B190" s="137">
        <v>72</v>
      </c>
      <c r="C190" s="137">
        <v>-7.6923076923076934</v>
      </c>
    </row>
    <row r="191" spans="1:3">
      <c r="A191" s="134">
        <v>1933</v>
      </c>
      <c r="B191" s="137">
        <v>74</v>
      </c>
      <c r="C191" s="137">
        <v>2.7777777777777715</v>
      </c>
    </row>
    <row r="192" spans="1:3">
      <c r="A192" s="134">
        <v>1934</v>
      </c>
      <c r="B192" s="137">
        <v>89</v>
      </c>
      <c r="C192" s="137">
        <v>20.270270270270274</v>
      </c>
    </row>
    <row r="193" spans="1:3">
      <c r="A193" s="134">
        <v>1935</v>
      </c>
      <c r="B193" s="137">
        <v>100</v>
      </c>
      <c r="C193" s="137">
        <v>12.359550561797747</v>
      </c>
    </row>
    <row r="194" spans="1:3">
      <c r="A194" s="134">
        <v>1936</v>
      </c>
      <c r="B194" s="137">
        <v>109</v>
      </c>
      <c r="C194" s="137">
        <v>9</v>
      </c>
    </row>
    <row r="195" spans="1:3">
      <c r="A195" s="134">
        <v>1937</v>
      </c>
      <c r="B195" s="137">
        <v>122</v>
      </c>
      <c r="C195" s="137">
        <v>11.926605504587158</v>
      </c>
    </row>
    <row r="196" spans="1:3">
      <c r="A196" s="134">
        <v>1938</v>
      </c>
      <c r="B196" s="137">
        <v>123</v>
      </c>
      <c r="C196" s="137">
        <v>0.81967213114754145</v>
      </c>
    </row>
    <row r="197" spans="1:3">
      <c r="A197" s="134">
        <v>1939</v>
      </c>
      <c r="B197" s="137">
        <v>134</v>
      </c>
      <c r="C197" s="137">
        <v>8.9430894308943039</v>
      </c>
    </row>
    <row r="198" spans="1:3">
      <c r="A198" s="134">
        <v>1940</v>
      </c>
      <c r="B198" s="137">
        <v>123</v>
      </c>
      <c r="C198" s="137">
        <v>-8.2089552238805936</v>
      </c>
    </row>
    <row r="199" spans="1:3">
      <c r="A199" s="134">
        <v>1941</v>
      </c>
      <c r="B199" s="137">
        <v>120</v>
      </c>
      <c r="C199" s="137">
        <v>-2.4390243902439011</v>
      </c>
    </row>
    <row r="200" spans="1:3">
      <c r="A200" s="134">
        <v>1942</v>
      </c>
      <c r="B200" s="137">
        <v>127</v>
      </c>
      <c r="C200" s="137">
        <v>5.8333333333333286</v>
      </c>
    </row>
    <row r="201" spans="1:3">
      <c r="A201" s="134">
        <v>1943</v>
      </c>
      <c r="B201" s="137">
        <v>133</v>
      </c>
      <c r="C201" s="137">
        <v>4.7244094488189035</v>
      </c>
    </row>
    <row r="202" spans="1:3">
      <c r="A202" s="134">
        <v>1944</v>
      </c>
      <c r="B202" s="137">
        <v>140</v>
      </c>
      <c r="C202" s="137">
        <v>5.2631578947368354</v>
      </c>
    </row>
    <row r="203" spans="1:3">
      <c r="A203" s="134">
        <v>1945</v>
      </c>
      <c r="B203" s="137">
        <v>138</v>
      </c>
      <c r="C203" s="137">
        <v>-1.4285714285714306</v>
      </c>
    </row>
    <row r="204" spans="1:3">
      <c r="A204" s="134">
        <v>1946</v>
      </c>
      <c r="B204" s="137">
        <v>167</v>
      </c>
      <c r="C204" s="137">
        <v>21.014492753623188</v>
      </c>
    </row>
    <row r="205" spans="1:3">
      <c r="A205" s="134">
        <v>1947</v>
      </c>
      <c r="B205" s="137">
        <v>172</v>
      </c>
      <c r="C205" s="137">
        <v>2.9940119760479007</v>
      </c>
    </row>
    <row r="206" spans="1:3">
      <c r="A206" s="134">
        <v>1948</v>
      </c>
      <c r="B206" s="137">
        <v>183</v>
      </c>
      <c r="C206" s="137">
        <v>6.3953488372092977</v>
      </c>
    </row>
    <row r="207" spans="1:3">
      <c r="A207" s="134">
        <v>1949</v>
      </c>
      <c r="B207" s="137">
        <v>190</v>
      </c>
      <c r="C207" s="137">
        <v>3.8251366120218648</v>
      </c>
    </row>
    <row r="208" spans="1:3">
      <c r="A208" s="134">
        <v>1950</v>
      </c>
      <c r="B208" s="137">
        <v>198</v>
      </c>
      <c r="C208" s="137">
        <v>4.2105263157894797</v>
      </c>
    </row>
    <row r="209" spans="1:3">
      <c r="A209" s="134" t="s">
        <v>211</v>
      </c>
      <c r="B209" s="137">
        <v>211</v>
      </c>
      <c r="C209" s="137">
        <v>6.5656565656565675</v>
      </c>
    </row>
    <row r="210" spans="1:3">
      <c r="A210" s="134" t="s">
        <v>212</v>
      </c>
      <c r="B210" s="137">
        <v>206</v>
      </c>
      <c r="C210" s="137">
        <v>-2.3696682464454994</v>
      </c>
    </row>
    <row r="211" spans="1:3">
      <c r="A211" s="134" t="s">
        <v>213</v>
      </c>
      <c r="B211" s="137">
        <v>212</v>
      </c>
      <c r="C211" s="137">
        <v>2.9126213592232943</v>
      </c>
    </row>
    <row r="212" spans="1:3">
      <c r="A212" s="134" t="s">
        <v>214</v>
      </c>
      <c r="B212" s="137">
        <v>226</v>
      </c>
      <c r="C212" s="137">
        <v>6.6037735849056673</v>
      </c>
    </row>
    <row r="213" spans="1:3">
      <c r="A213" s="134" t="s">
        <v>215</v>
      </c>
      <c r="B213" s="137">
        <v>241</v>
      </c>
      <c r="C213" s="137">
        <v>6.6371681415929231</v>
      </c>
    </row>
    <row r="214" spans="1:3">
      <c r="A214" s="134" t="s">
        <v>216</v>
      </c>
      <c r="B214" s="137">
        <v>251</v>
      </c>
      <c r="C214" s="137">
        <v>4.1493775933609953</v>
      </c>
    </row>
    <row r="215" spans="1:3">
      <c r="A215" s="134" t="s">
        <v>217</v>
      </c>
      <c r="B215" s="137">
        <v>264</v>
      </c>
      <c r="C215" s="137">
        <v>5.1792828685259025</v>
      </c>
    </row>
    <row r="216" spans="1:3">
      <c r="A216" s="134" t="s">
        <v>218</v>
      </c>
      <c r="B216" s="137">
        <v>267</v>
      </c>
      <c r="C216" s="137">
        <v>1.1363636363636402</v>
      </c>
    </row>
    <row r="217" spans="1:3">
      <c r="A217" s="134" t="s">
        <v>219</v>
      </c>
      <c r="B217" s="137">
        <v>286</v>
      </c>
      <c r="C217" s="137">
        <v>7.1161048689138511</v>
      </c>
    </row>
    <row r="218" spans="1:3">
      <c r="A218" s="134" t="s">
        <v>220</v>
      </c>
      <c r="B218" s="137">
        <v>313</v>
      </c>
      <c r="C218" s="137">
        <v>9.44055944055944</v>
      </c>
    </row>
    <row r="219" spans="1:3">
      <c r="A219" s="134" t="s">
        <v>221</v>
      </c>
      <c r="B219" s="137">
        <v>336</v>
      </c>
      <c r="C219" s="137">
        <v>7.3482428115015921</v>
      </c>
    </row>
    <row r="220" spans="1:3">
      <c r="A220" s="134" t="s">
        <v>222</v>
      </c>
      <c r="B220" s="137">
        <v>355</v>
      </c>
      <c r="C220" s="137">
        <v>5.654761904761898</v>
      </c>
    </row>
    <row r="221" spans="1:3">
      <c r="A221" s="134" t="s">
        <v>223</v>
      </c>
      <c r="B221" s="137">
        <v>377</v>
      </c>
      <c r="C221" s="137">
        <v>6.1971830985915517</v>
      </c>
    </row>
    <row r="222" spans="1:3">
      <c r="A222" s="134" t="s">
        <v>224</v>
      </c>
      <c r="B222" s="137">
        <v>412</v>
      </c>
      <c r="C222" s="137">
        <v>9.2838196286472083</v>
      </c>
    </row>
    <row r="223" spans="1:3">
      <c r="A223" s="134" t="s">
        <v>225</v>
      </c>
      <c r="B223" s="137">
        <v>443</v>
      </c>
      <c r="C223" s="137">
        <v>7.5242718446601913</v>
      </c>
    </row>
    <row r="224" spans="1:3">
      <c r="A224" s="134" t="s">
        <v>226</v>
      </c>
      <c r="B224" s="137">
        <v>459</v>
      </c>
      <c r="C224" s="137">
        <v>3.6117381489842018</v>
      </c>
    </row>
    <row r="225" spans="1:3">
      <c r="A225" s="134" t="s">
        <v>227</v>
      </c>
      <c r="B225" s="137">
        <v>471</v>
      </c>
      <c r="C225" s="137">
        <v>2.6143790849673252</v>
      </c>
    </row>
    <row r="226" spans="1:3">
      <c r="A226" s="134" t="s">
        <v>228</v>
      </c>
      <c r="B226" s="137">
        <v>495</v>
      </c>
      <c r="C226" s="137">
        <v>5.0955414012738913</v>
      </c>
    </row>
    <row r="227" spans="1:3">
      <c r="A227" s="134" t="s">
        <v>229</v>
      </c>
      <c r="B227" s="137">
        <v>530</v>
      </c>
      <c r="C227" s="137">
        <v>7.0707070707070727</v>
      </c>
    </row>
    <row r="228" spans="1:3">
      <c r="A228" s="134" t="s">
        <v>230</v>
      </c>
      <c r="B228" s="137">
        <v>562.12121212121212</v>
      </c>
      <c r="C228" s="137">
        <v>6.0606060606060623</v>
      </c>
    </row>
    <row r="229" spans="1:3">
      <c r="A229" s="134" t="s">
        <v>231</v>
      </c>
      <c r="B229" s="137">
        <v>568.29836829836825</v>
      </c>
      <c r="C229" s="137">
        <v>1.0989010989010808</v>
      </c>
    </row>
    <row r="230" spans="1:3">
      <c r="A230" s="134" t="s">
        <v>232</v>
      </c>
      <c r="B230" s="137">
        <v>580.6526806526806</v>
      </c>
      <c r="C230" s="137">
        <v>2.173913043478251</v>
      </c>
    </row>
    <row r="231" spans="1:3">
      <c r="A231" s="134" t="s">
        <v>233</v>
      </c>
      <c r="B231" s="137">
        <v>618.33333333333326</v>
      </c>
      <c r="C231" s="137">
        <v>6.4893617021276668</v>
      </c>
    </row>
    <row r="232" spans="1:3">
      <c r="A232" s="134" t="s">
        <v>234</v>
      </c>
      <c r="B232" s="137">
        <v>645.51282051282044</v>
      </c>
      <c r="C232" s="137">
        <v>4.3956043956044084</v>
      </c>
    </row>
    <row r="233" spans="1:3">
      <c r="A233" s="134" t="s">
        <v>235</v>
      </c>
      <c r="B233" s="137">
        <v>631.92307692307679</v>
      </c>
      <c r="C233" s="137">
        <v>-2.1052631578947398</v>
      </c>
    </row>
    <row r="234" spans="1:3">
      <c r="A234" s="134" t="s">
        <v>236</v>
      </c>
      <c r="B234" s="137">
        <v>628.21678321678314</v>
      </c>
      <c r="C234" s="137">
        <v>-0.58651026392961114</v>
      </c>
    </row>
    <row r="235" spans="1:3">
      <c r="A235" s="134" t="s">
        <v>237</v>
      </c>
      <c r="B235" s="137">
        <v>594.24242424242425</v>
      </c>
      <c r="C235" s="137">
        <v>-5.4080629301868157</v>
      </c>
    </row>
    <row r="236" spans="1:3">
      <c r="A236" s="134" t="s">
        <v>238</v>
      </c>
      <c r="B236" s="137">
        <v>583.12354312354319</v>
      </c>
      <c r="C236" s="137">
        <v>-1.8711018711018568</v>
      </c>
    </row>
    <row r="237" spans="1:3">
      <c r="A237" s="134" t="s">
        <v>239</v>
      </c>
      <c r="B237" s="137">
        <v>617.71561771561767</v>
      </c>
      <c r="C237" s="137">
        <v>5.9322033898304909</v>
      </c>
    </row>
    <row r="238" spans="1:3">
      <c r="A238" s="134" t="s">
        <v>240</v>
      </c>
      <c r="B238" s="137">
        <v>617.71561771561767</v>
      </c>
      <c r="C238" s="137">
        <v>0</v>
      </c>
    </row>
    <row r="239" spans="1:3">
      <c r="A239" s="134">
        <v>1981</v>
      </c>
      <c r="B239" s="137">
        <v>602.89044289044284</v>
      </c>
      <c r="C239" s="137">
        <v>-2.3999999999999915</v>
      </c>
    </row>
    <row r="240" spans="1:3">
      <c r="A240" s="134">
        <v>1982</v>
      </c>
      <c r="B240" s="137">
        <v>599.18414918414919</v>
      </c>
      <c r="C240" s="137">
        <v>-0.61475409836064898</v>
      </c>
    </row>
    <row r="241" spans="1:3">
      <c r="A241" s="134">
        <v>1983</v>
      </c>
      <c r="B241" s="137">
        <v>626.36363636363637</v>
      </c>
      <c r="C241" s="137">
        <v>4.5360824742268022</v>
      </c>
    </row>
    <row r="242" spans="1:3">
      <c r="A242" s="134">
        <v>1984</v>
      </c>
      <c r="B242" s="137">
        <v>661.57342657342656</v>
      </c>
      <c r="C242" s="137">
        <v>5.6213017751479271</v>
      </c>
    </row>
    <row r="243" spans="1:3">
      <c r="A243" s="134">
        <v>1985</v>
      </c>
      <c r="B243" s="137">
        <v>680.72261072261074</v>
      </c>
      <c r="C243" s="137">
        <v>2.8944911297852514</v>
      </c>
    </row>
    <row r="244" spans="1:3">
      <c r="A244" s="134">
        <v>1986</v>
      </c>
      <c r="B244" s="137">
        <v>681.95804195804203</v>
      </c>
      <c r="C244" s="137">
        <v>0.18148820326679527</v>
      </c>
    </row>
    <row r="245" spans="1:3">
      <c r="A245" s="134">
        <v>1987</v>
      </c>
      <c r="B245" s="137">
        <v>701.1072261072261</v>
      </c>
      <c r="C245" s="137">
        <v>2.8079710144927503</v>
      </c>
    </row>
    <row r="246" spans="1:3">
      <c r="A246" s="134">
        <v>1988</v>
      </c>
      <c r="B246" s="137">
        <v>721.49184149184157</v>
      </c>
      <c r="C246" s="137">
        <v>2.9074889867841591</v>
      </c>
    </row>
    <row r="247" spans="1:3">
      <c r="A247" s="134">
        <v>1989</v>
      </c>
      <c r="B247" s="137">
        <v>742.49417249417263</v>
      </c>
      <c r="C247" s="137">
        <v>2.9109589041096058</v>
      </c>
    </row>
    <row r="248" spans="1:3">
      <c r="A248" s="134">
        <v>1990</v>
      </c>
      <c r="B248" s="137">
        <v>744.34731934731951</v>
      </c>
      <c r="C248" s="137">
        <v>0.24958402662230128</v>
      </c>
    </row>
    <row r="249" spans="1:3">
      <c r="A249" s="134">
        <v>1991</v>
      </c>
      <c r="B249" s="137">
        <v>729.73022697342969</v>
      </c>
      <c r="C249" s="137">
        <v>-1.9637462235649394</v>
      </c>
    </row>
    <row r="250" spans="1:3">
      <c r="A250" s="134">
        <v>1992</v>
      </c>
      <c r="B250" s="137">
        <v>729.73022697342969</v>
      </c>
      <c r="C250" s="137">
        <v>0</v>
      </c>
    </row>
    <row r="251" spans="1:3">
      <c r="A251" s="134">
        <v>1993</v>
      </c>
      <c r="B251" s="137">
        <v>734.22779385770355</v>
      </c>
      <c r="C251" s="137">
        <v>0.61633281972264342</v>
      </c>
    </row>
    <row r="252" spans="1:3">
      <c r="A252" s="134">
        <v>1994</v>
      </c>
      <c r="B252" s="137">
        <v>836.54744047493352</v>
      </c>
      <c r="C252" s="137">
        <v>13.935681470137865</v>
      </c>
    </row>
    <row r="253" spans="1:3">
      <c r="A253" s="134">
        <v>1995</v>
      </c>
      <c r="B253" s="137">
        <v>925.37438643934149</v>
      </c>
      <c r="C253" s="137">
        <v>10.618279569892437</v>
      </c>
    </row>
    <row r="254" spans="1:3">
      <c r="A254" s="134">
        <v>1996</v>
      </c>
      <c r="B254" s="137">
        <v>933.2451284868207</v>
      </c>
      <c r="C254" s="137">
        <v>0.85054678007290363</v>
      </c>
    </row>
    <row r="255" spans="1:3">
      <c r="A255" s="134">
        <v>1997</v>
      </c>
      <c r="B255" s="137">
        <v>980.46958077169586</v>
      </c>
      <c r="C255" s="137">
        <v>5.0602409638554207</v>
      </c>
    </row>
    <row r="256" spans="1:3">
      <c r="A256" s="134">
        <v>1998</v>
      </c>
      <c r="B256" s="137">
        <v>1026.5696413355024</v>
      </c>
      <c r="C256" s="137">
        <v>4.7018348623852972</v>
      </c>
    </row>
    <row r="257" spans="1:4">
      <c r="A257" s="134">
        <v>1999</v>
      </c>
      <c r="B257" s="137">
        <v>1059.1770012464879</v>
      </c>
      <c r="C257" s="137">
        <v>3.1763417305586188</v>
      </c>
    </row>
    <row r="258" spans="1:4">
      <c r="A258" s="134">
        <v>2000</v>
      </c>
      <c r="B258" s="137">
        <v>1124.3917210684585</v>
      </c>
      <c r="C258" s="136">
        <v>6.1571125265392794</v>
      </c>
    </row>
    <row r="259" spans="1:4">
      <c r="A259" s="134">
        <v>2001</v>
      </c>
      <c r="B259" s="137">
        <v>1112.9183361595967</v>
      </c>
      <c r="C259" s="136">
        <v>-1.0204081632653015</v>
      </c>
    </row>
    <row r="260" spans="1:4">
      <c r="A260" s="134">
        <v>2002</v>
      </c>
      <c r="B260" s="137">
        <v>1124.4035372430023</v>
      </c>
      <c r="C260" s="136">
        <v>1.0319895638558876</v>
      </c>
    </row>
    <row r="261" spans="1:4">
      <c r="A261" s="134">
        <v>2003</v>
      </c>
      <c r="B261" s="137">
        <v>1153.075183340613</v>
      </c>
      <c r="C261" s="136">
        <v>2.5499427161099533</v>
      </c>
    </row>
    <row r="262" spans="1:4">
      <c r="A262" s="134">
        <v>2004</v>
      </c>
      <c r="B262" s="137">
        <v>1210.4114142048036</v>
      </c>
      <c r="C262" s="136">
        <v>4.9724624805539435</v>
      </c>
    </row>
    <row r="263" spans="1:4">
      <c r="A263" s="134">
        <v>2005</v>
      </c>
      <c r="B263" s="137">
        <v>1235.5701073514763</v>
      </c>
      <c r="C263" s="136">
        <v>2.0785241159677241</v>
      </c>
    </row>
    <row r="264" spans="1:4">
      <c r="A264" s="134">
        <v>2006</v>
      </c>
      <c r="B264" s="137">
        <v>1295.2251168113517</v>
      </c>
      <c r="C264" s="136">
        <v>4.8281363481469839</v>
      </c>
    </row>
    <row r="265" spans="1:4">
      <c r="A265" s="134">
        <v>2007</v>
      </c>
      <c r="B265" s="137">
        <v>1339.9110731308451</v>
      </c>
      <c r="C265" s="136">
        <v>3.4500532563407518</v>
      </c>
    </row>
    <row r="266" spans="1:4">
      <c r="A266" s="134">
        <v>2008</v>
      </c>
      <c r="B266" s="137">
        <v>1297.4269211785318</v>
      </c>
      <c r="C266" s="136">
        <v>-3.1706695171228461</v>
      </c>
    </row>
    <row r="267" spans="1:4">
      <c r="A267" s="134">
        <v>2009</v>
      </c>
      <c r="B267" s="137">
        <v>1045.3060648465182</v>
      </c>
      <c r="C267" s="136">
        <v>-19.432374357007859</v>
      </c>
    </row>
    <row r="268" spans="1:4">
      <c r="A268" s="117">
        <v>2010</v>
      </c>
      <c r="B268" s="115">
        <v>1146.5078576423805</v>
      </c>
      <c r="C268" s="136">
        <v>9.6815465057807444</v>
      </c>
    </row>
    <row r="269" spans="1:4">
      <c r="A269" s="134">
        <v>2011</v>
      </c>
      <c r="B269" s="137">
        <v>1180.5539986753461</v>
      </c>
      <c r="C269" s="136">
        <v>2.9695514780837584</v>
      </c>
    </row>
    <row r="270" spans="1:4">
      <c r="A270" s="134">
        <v>2012</v>
      </c>
      <c r="B270" s="137">
        <v>1130.1225657222244</v>
      </c>
      <c r="C270" s="136">
        <v>-4.2718446601941764</v>
      </c>
    </row>
    <row r="271" spans="1:4">
      <c r="A271" s="117">
        <v>2013</v>
      </c>
      <c r="B271" s="115">
        <v>1081.9834706306085</v>
      </c>
      <c r="C271" s="136">
        <v>-4.2596348884381285</v>
      </c>
      <c r="D271">
        <f>B268/B271</f>
        <v>1.0596352798016087</v>
      </c>
    </row>
    <row r="272" spans="1:4">
      <c r="A272" s="134">
        <v>2014</v>
      </c>
      <c r="B272" s="137">
        <v>1057.9139230848004</v>
      </c>
      <c r="C272" s="136">
        <v>-2.2245762711864359</v>
      </c>
    </row>
    <row r="273" spans="1:11">
      <c r="A273" s="134">
        <v>2015</v>
      </c>
      <c r="B273" s="137">
        <v>1090.0066531458779</v>
      </c>
      <c r="C273" s="137">
        <v>3.0335861321776747</v>
      </c>
      <c r="D273" s="123">
        <f>B271/B273</f>
        <v>0.992639327024185</v>
      </c>
    </row>
    <row r="276" spans="1:11" ht="15.6">
      <c r="A276" s="142" t="s">
        <v>241</v>
      </c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</row>
    <row r="277" spans="1:11" ht="15.6">
      <c r="A277" s="145"/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</row>
    <row r="278" spans="1:11" ht="15.6">
      <c r="A278" s="144"/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</row>
    <row r="279" spans="1:11" ht="27.6">
      <c r="A279" s="146"/>
      <c r="B279" s="147" t="s">
        <v>242</v>
      </c>
      <c r="C279" s="147" t="s">
        <v>243</v>
      </c>
      <c r="D279" s="147" t="s">
        <v>244</v>
      </c>
      <c r="E279" s="147" t="s">
        <v>245</v>
      </c>
      <c r="F279" s="147" t="s">
        <v>246</v>
      </c>
      <c r="G279" s="147" t="s">
        <v>247</v>
      </c>
      <c r="H279" s="147" t="s">
        <v>248</v>
      </c>
      <c r="I279" s="147" t="s">
        <v>249</v>
      </c>
      <c r="J279" s="166" t="s">
        <v>250</v>
      </c>
      <c r="K279" s="148" t="s">
        <v>251</v>
      </c>
    </row>
    <row r="280" spans="1:11">
      <c r="A280" s="149">
        <v>1990</v>
      </c>
      <c r="B280" s="150">
        <v>61.515442857900005</v>
      </c>
      <c r="C280" s="150">
        <v>21.531162363811109</v>
      </c>
      <c r="D280" s="150">
        <v>9.3893163660999992</v>
      </c>
      <c r="E280" s="150">
        <v>11.904607532900002</v>
      </c>
      <c r="F280" s="150">
        <v>4.3779119772000001</v>
      </c>
      <c r="G280" s="150">
        <v>6.8138827656999998</v>
      </c>
      <c r="H280" s="150">
        <v>7.7344365502999999</v>
      </c>
      <c r="I280" s="150">
        <v>9.1948309900999998</v>
      </c>
      <c r="J280" s="150">
        <v>7.775430862066667</v>
      </c>
      <c r="K280" s="151">
        <v>140.23702226607779</v>
      </c>
    </row>
    <row r="281" spans="1:11">
      <c r="A281" s="152">
        <v>1991</v>
      </c>
      <c r="B281" s="153">
        <v>61.806534536599997</v>
      </c>
      <c r="C281" s="153">
        <v>19.682713843966667</v>
      </c>
      <c r="D281" s="153">
        <v>8.6381848758500013</v>
      </c>
      <c r="E281" s="153">
        <v>11.002810820400001</v>
      </c>
      <c r="F281" s="153">
        <v>3.7520933914999994</v>
      </c>
      <c r="G281" s="153">
        <v>6.2396436309999999</v>
      </c>
      <c r="H281" s="153">
        <v>7.5324582092999997</v>
      </c>
      <c r="I281" s="153">
        <v>9.5366530682999997</v>
      </c>
      <c r="J281" s="153">
        <v>6.7709291304777777</v>
      </c>
      <c r="K281" s="154">
        <v>134.96202150739444</v>
      </c>
    </row>
    <row r="282" spans="1:11">
      <c r="A282" s="149">
        <v>1992</v>
      </c>
      <c r="B282" s="150">
        <v>61.173097980000009</v>
      </c>
      <c r="C282" s="150">
        <v>19.832764658188889</v>
      </c>
      <c r="D282" s="150">
        <v>7.742524984600001</v>
      </c>
      <c r="E282" s="150">
        <v>10.0176303137</v>
      </c>
      <c r="F282" s="150">
        <v>3.4769652083999998</v>
      </c>
      <c r="G282" s="150">
        <v>6.1003628461999995</v>
      </c>
      <c r="H282" s="150">
        <v>6.138446169999999</v>
      </c>
      <c r="I282" s="150">
        <v>9.4871340620000009</v>
      </c>
      <c r="J282" s="150">
        <v>8.4100174054111108</v>
      </c>
      <c r="K282" s="151">
        <v>132.3789436285</v>
      </c>
    </row>
    <row r="283" spans="1:11">
      <c r="A283" s="152">
        <v>1993</v>
      </c>
      <c r="B283" s="153">
        <v>64.095882045370075</v>
      </c>
      <c r="C283" s="153">
        <v>20.496404231118646</v>
      </c>
      <c r="D283" s="153">
        <v>7.8326613670606742</v>
      </c>
      <c r="E283" s="153">
        <v>9.9931258036657233</v>
      </c>
      <c r="F283" s="153">
        <v>3.389206300028599</v>
      </c>
      <c r="G283" s="153">
        <v>6.2582121847164238</v>
      </c>
      <c r="H283" s="153">
        <v>6.4833600555746127</v>
      </c>
      <c r="I283" s="153">
        <v>9.7031944801087793</v>
      </c>
      <c r="J283" s="153">
        <v>7.0773073301491953</v>
      </c>
      <c r="K283" s="154">
        <v>135.32935379779272</v>
      </c>
    </row>
    <row r="284" spans="1:11">
      <c r="A284" s="149">
        <v>1994</v>
      </c>
      <c r="B284" s="150">
        <v>66.006241495219271</v>
      </c>
      <c r="C284" s="150">
        <v>21.681819007587997</v>
      </c>
      <c r="D284" s="150">
        <v>8.3888806485698737</v>
      </c>
      <c r="E284" s="150">
        <v>10.603378280332105</v>
      </c>
      <c r="F284" s="150">
        <v>3.52416154251438</v>
      </c>
      <c r="G284" s="150">
        <v>6.2261614240321608</v>
      </c>
      <c r="H284" s="150">
        <v>6.3011943657725009</v>
      </c>
      <c r="I284" s="150">
        <v>10.594306048689528</v>
      </c>
      <c r="J284" s="150">
        <v>6.5098294592018036</v>
      </c>
      <c r="K284" s="151">
        <v>139.83597227191962</v>
      </c>
    </row>
    <row r="285" spans="1:11">
      <c r="A285" s="152">
        <v>1995</v>
      </c>
      <c r="B285" s="153">
        <v>68.277046413026213</v>
      </c>
      <c r="C285" s="153">
        <v>23.143419370033413</v>
      </c>
      <c r="D285" s="153">
        <v>8.1337620432405178</v>
      </c>
      <c r="E285" s="153">
        <v>11.15428472312956</v>
      </c>
      <c r="F285" s="153">
        <v>3.9729953321388702</v>
      </c>
      <c r="G285" s="153">
        <v>6.4166419111293944</v>
      </c>
      <c r="H285" s="153">
        <v>6.8583273542900915</v>
      </c>
      <c r="I285" s="153">
        <v>11.304834128290619</v>
      </c>
      <c r="J285" s="153">
        <v>6.7459228736645667</v>
      </c>
      <c r="K285" s="154">
        <v>146.00723414894324</v>
      </c>
    </row>
    <row r="286" spans="1:11">
      <c r="A286" s="149">
        <v>1996</v>
      </c>
      <c r="B286" s="150">
        <v>67.949677499471164</v>
      </c>
      <c r="C286" s="150">
        <v>23.772935440392096</v>
      </c>
      <c r="D286" s="150">
        <v>9.6208480997934558</v>
      </c>
      <c r="E286" s="150">
        <v>11.830846355831856</v>
      </c>
      <c r="F286" s="150">
        <v>4.1329098786136678</v>
      </c>
      <c r="G286" s="150">
        <v>6.7309287696990729</v>
      </c>
      <c r="H286" s="150">
        <v>6.578134694082304</v>
      </c>
      <c r="I286" s="150">
        <v>10.87174035590516</v>
      </c>
      <c r="J286" s="150">
        <v>6.4581579001510745</v>
      </c>
      <c r="K286" s="151">
        <v>147.94617899393984</v>
      </c>
    </row>
    <row r="287" spans="1:11">
      <c r="A287" s="152">
        <v>1997</v>
      </c>
      <c r="B287" s="153">
        <v>73.622051129725037</v>
      </c>
      <c r="C287" s="153">
        <v>24.053419441330885</v>
      </c>
      <c r="D287" s="153">
        <v>8.2871001574020404</v>
      </c>
      <c r="E287" s="153">
        <v>11.709992847431685</v>
      </c>
      <c r="F287" s="153">
        <v>4.1277399908668322</v>
      </c>
      <c r="G287" s="153">
        <v>6.2057265486386113</v>
      </c>
      <c r="H287" s="153">
        <v>5.8261648157527937</v>
      </c>
      <c r="I287" s="153">
        <v>11.049697199423678</v>
      </c>
      <c r="J287" s="153">
        <v>7.8317044600522392</v>
      </c>
      <c r="K287" s="154">
        <v>152.71359659062384</v>
      </c>
    </row>
    <row r="288" spans="1:11">
      <c r="A288" s="149">
        <v>1998</v>
      </c>
      <c r="B288" s="150">
        <v>73.481427780011373</v>
      </c>
      <c r="C288" s="150">
        <v>24.295851752863612</v>
      </c>
      <c r="D288" s="150">
        <v>8.5273164034576769</v>
      </c>
      <c r="E288" s="150">
        <v>11.054323194018709</v>
      </c>
      <c r="F288" s="150">
        <v>4.1207071592098794</v>
      </c>
      <c r="G288" s="150">
        <v>5.8338808215117091</v>
      </c>
      <c r="H288" s="150">
        <v>5.7755696216262651</v>
      </c>
      <c r="I288" s="150">
        <v>8.3904956392972991</v>
      </c>
      <c r="J288" s="150">
        <v>10.605433351888596</v>
      </c>
      <c r="K288" s="151">
        <v>152.08500572388513</v>
      </c>
    </row>
    <row r="289" spans="1:11">
      <c r="A289" s="152">
        <v>1999</v>
      </c>
      <c r="B289" s="153">
        <v>74.197087924551653</v>
      </c>
      <c r="C289" s="153">
        <v>23.576307783485454</v>
      </c>
      <c r="D289" s="153">
        <v>10.388523959864946</v>
      </c>
      <c r="E289" s="153">
        <v>11.611631126328845</v>
      </c>
      <c r="F289" s="153">
        <v>3.9063975515640843</v>
      </c>
      <c r="G289" s="153">
        <v>6.8733492708826782</v>
      </c>
      <c r="H289" s="153">
        <v>4.821184309351727</v>
      </c>
      <c r="I289" s="153">
        <v>8.0597555980089481</v>
      </c>
      <c r="J289" s="153">
        <v>9.5497060841154937</v>
      </c>
      <c r="K289" s="154">
        <v>152.98394360815382</v>
      </c>
    </row>
    <row r="290" spans="1:11">
      <c r="A290" s="149">
        <v>2000</v>
      </c>
      <c r="B290" s="150">
        <v>76.49772673284933</v>
      </c>
      <c r="C290" s="150">
        <v>24.878993731975125</v>
      </c>
      <c r="D290" s="150">
        <v>10.33212735683513</v>
      </c>
      <c r="E290" s="150">
        <v>10.921895016055187</v>
      </c>
      <c r="F290" s="150">
        <v>4.413576218793275</v>
      </c>
      <c r="G290" s="150">
        <v>6.5592704600474114</v>
      </c>
      <c r="H290" s="150">
        <v>7.0592967558311539</v>
      </c>
      <c r="I290" s="150">
        <v>8.7666897835687525</v>
      </c>
      <c r="J290" s="150">
        <v>3.7288400996001974</v>
      </c>
      <c r="K290" s="151">
        <v>153.15841615555559</v>
      </c>
    </row>
    <row r="291" spans="1:11">
      <c r="A291" s="152">
        <v>2001</v>
      </c>
      <c r="B291" s="153">
        <v>74.47360178410743</v>
      </c>
      <c r="C291" s="153">
        <v>25.960033365755152</v>
      </c>
      <c r="D291" s="153">
        <v>10.867736461788633</v>
      </c>
      <c r="E291" s="153">
        <v>11.430009865086495</v>
      </c>
      <c r="F291" s="153">
        <v>4.1664716840787852</v>
      </c>
      <c r="G291" s="153">
        <v>6.0103647066121573</v>
      </c>
      <c r="H291" s="153">
        <v>7.235255503845119</v>
      </c>
      <c r="I291" s="153">
        <v>8.3776698255509476</v>
      </c>
      <c r="J291" s="153">
        <v>3.4997534508215007</v>
      </c>
      <c r="K291" s="154">
        <v>152.0208966476462</v>
      </c>
    </row>
    <row r="292" spans="1:11">
      <c r="A292" s="149">
        <v>2002</v>
      </c>
      <c r="B292" s="150">
        <v>77.910929710114573</v>
      </c>
      <c r="C292" s="150">
        <v>26.282606654350072</v>
      </c>
      <c r="D292" s="150">
        <v>11.108543522018374</v>
      </c>
      <c r="E292" s="150">
        <v>10.991818719454407</v>
      </c>
      <c r="F292" s="150">
        <v>4.036360973080944</v>
      </c>
      <c r="G292" s="150">
        <v>5.8958379264266352</v>
      </c>
      <c r="H292" s="150">
        <v>6.0412383179193796</v>
      </c>
      <c r="I292" s="150">
        <v>8.4129013783492343</v>
      </c>
      <c r="J292" s="150">
        <v>3.2378592369290224</v>
      </c>
      <c r="K292" s="151">
        <v>153.91809643864264</v>
      </c>
    </row>
    <row r="293" spans="1:11">
      <c r="A293" s="152">
        <v>2003</v>
      </c>
      <c r="B293" s="153">
        <v>79.680415887757022</v>
      </c>
      <c r="C293" s="153">
        <v>26.832005157764769</v>
      </c>
      <c r="D293" s="153">
        <v>11.005236124964</v>
      </c>
      <c r="E293" s="153">
        <v>10.711659493268002</v>
      </c>
      <c r="F293" s="153">
        <v>3.9345005832420004</v>
      </c>
      <c r="G293" s="153">
        <v>5.8042506858530007</v>
      </c>
      <c r="H293" s="153">
        <v>6.0226914487131209</v>
      </c>
      <c r="I293" s="153">
        <v>8.2775493565030018</v>
      </c>
      <c r="J293" s="153">
        <v>4.5698905202940008</v>
      </c>
      <c r="K293" s="154">
        <v>156.83819925835888</v>
      </c>
    </row>
    <row r="294" spans="1:11">
      <c r="A294" s="149">
        <v>2004</v>
      </c>
      <c r="B294" s="150">
        <v>80.896924286900017</v>
      </c>
      <c r="C294" s="150">
        <v>27.761808183718166</v>
      </c>
      <c r="D294" s="150">
        <v>11.2975031614</v>
      </c>
      <c r="E294" s="150">
        <v>10.127755351016667</v>
      </c>
      <c r="F294" s="150">
        <v>3.8791066771999998</v>
      </c>
      <c r="G294" s="150">
        <v>5.2757371653999998</v>
      </c>
      <c r="H294" s="150">
        <v>5.858830579991154</v>
      </c>
      <c r="I294" s="150">
        <v>7.0446658508999995</v>
      </c>
      <c r="J294" s="150">
        <v>4.5876869336071788</v>
      </c>
      <c r="K294" s="151">
        <v>156.73001819013319</v>
      </c>
    </row>
    <row r="295" spans="1:11">
      <c r="A295" s="152">
        <v>2005</v>
      </c>
      <c r="B295" s="153">
        <v>77.713861790754279</v>
      </c>
      <c r="C295" s="153">
        <v>25.78431426590809</v>
      </c>
      <c r="D295" s="153">
        <v>9.7191496107328117</v>
      </c>
      <c r="E295" s="153">
        <v>10.347076591506037</v>
      </c>
      <c r="F295" s="153">
        <v>3.9637074504800145</v>
      </c>
      <c r="G295" s="153">
        <v>5.3530257999400188</v>
      </c>
      <c r="H295" s="153">
        <v>6.1988768323150216</v>
      </c>
      <c r="I295" s="153">
        <v>8.8975637910300289</v>
      </c>
      <c r="J295" s="153">
        <v>2.3437849419700085</v>
      </c>
      <c r="K295" s="154">
        <v>150.32136107463631</v>
      </c>
    </row>
    <row r="296" spans="1:11">
      <c r="A296" s="149">
        <v>2006</v>
      </c>
      <c r="B296" s="150">
        <v>77.670526509781297</v>
      </c>
      <c r="C296" s="150">
        <v>26.374576885958096</v>
      </c>
      <c r="D296" s="150">
        <v>13.905034241314052</v>
      </c>
      <c r="E296" s="150">
        <v>10.528700948871984</v>
      </c>
      <c r="F296" s="150">
        <v>4.014249142380014</v>
      </c>
      <c r="G296" s="150">
        <v>5.3942670726362145</v>
      </c>
      <c r="H296" s="150">
        <v>5.9942731911792153</v>
      </c>
      <c r="I296" s="150">
        <v>9.0000449131800337</v>
      </c>
      <c r="J296" s="150">
        <v>3.3751359206765947</v>
      </c>
      <c r="K296" s="151">
        <v>156.25680882597749</v>
      </c>
    </row>
    <row r="297" spans="1:11">
      <c r="A297" s="152">
        <v>2007</v>
      </c>
      <c r="B297" s="153">
        <v>78.778926637556125</v>
      </c>
      <c r="C297" s="153">
        <v>27.437862151520097</v>
      </c>
      <c r="D297" s="153">
        <v>14.35071821350336</v>
      </c>
      <c r="E297" s="153">
        <v>10.340105337540701</v>
      </c>
      <c r="F297" s="153">
        <v>4.365307939170016</v>
      </c>
      <c r="G297" s="153">
        <v>5.4322446730695741</v>
      </c>
      <c r="H297" s="153">
        <v>5.9775023463324102</v>
      </c>
      <c r="I297" s="153">
        <v>8.5295994798000319</v>
      </c>
      <c r="J297" s="153">
        <v>4.0413954474135974</v>
      </c>
      <c r="K297" s="154">
        <v>159.25366222590588</v>
      </c>
    </row>
    <row r="298" spans="1:11">
      <c r="A298" s="149">
        <v>2008</v>
      </c>
      <c r="B298" s="150">
        <v>77.21078938069229</v>
      </c>
      <c r="C298" s="150">
        <v>25.555096470040088</v>
      </c>
      <c r="D298" s="150">
        <v>13.643491202459131</v>
      </c>
      <c r="E298" s="150">
        <v>9.445551797602505</v>
      </c>
      <c r="F298" s="150">
        <v>4.632757723000017</v>
      </c>
      <c r="G298" s="150">
        <v>5.2037502820391577</v>
      </c>
      <c r="H298" s="150">
        <v>6.0830423816758543</v>
      </c>
      <c r="I298" s="150">
        <v>8.6754747391000322</v>
      </c>
      <c r="J298" s="150">
        <v>4.0467188880622924</v>
      </c>
      <c r="K298" s="151">
        <v>154.49667286467135</v>
      </c>
    </row>
    <row r="299" spans="1:11">
      <c r="A299" s="155">
        <v>2009</v>
      </c>
      <c r="B299" s="156">
        <v>73.688248983116665</v>
      </c>
      <c r="C299" s="156">
        <v>17.068701776970059</v>
      </c>
      <c r="D299" s="156">
        <v>11.666920861437486</v>
      </c>
      <c r="E299" s="156">
        <v>8.0863298782338333</v>
      </c>
      <c r="F299" s="156">
        <v>3.9106528060000141</v>
      </c>
      <c r="G299" s="156">
        <v>5.2121291575845197</v>
      </c>
      <c r="H299" s="156">
        <v>5.1224245523317125</v>
      </c>
      <c r="I299" s="156">
        <v>8.2463397646000303</v>
      </c>
      <c r="J299" s="156">
        <v>3.8795137989258142</v>
      </c>
      <c r="K299" s="157">
        <v>136.88126157920013</v>
      </c>
    </row>
    <row r="300" spans="1:11">
      <c r="A300" s="149">
        <v>2010</v>
      </c>
      <c r="B300" s="150">
        <v>75.534718130792371</v>
      </c>
      <c r="C300" s="150">
        <v>24.578712167414082</v>
      </c>
      <c r="D300" s="150">
        <v>12.552177898290932</v>
      </c>
      <c r="E300" s="150">
        <v>8.8915640302071992</v>
      </c>
      <c r="F300" s="150">
        <v>5.2709236300000191</v>
      </c>
      <c r="G300" s="150">
        <v>5.2318117353647402</v>
      </c>
      <c r="H300" s="150">
        <v>5.7682562332183815</v>
      </c>
      <c r="I300" s="150">
        <v>8.1812929922383333</v>
      </c>
      <c r="J300" s="150">
        <v>3.4265238453477114</v>
      </c>
      <c r="K300" s="151">
        <v>149.43598066287373</v>
      </c>
    </row>
    <row r="301" spans="1:11">
      <c r="A301" s="158">
        <v>2011</v>
      </c>
      <c r="B301" s="159">
        <v>74.972027458073157</v>
      </c>
      <c r="C301" s="159">
        <v>24.766957601202865</v>
      </c>
      <c r="D301" s="159">
        <v>12.193032630495294</v>
      </c>
      <c r="E301" s="159">
        <v>8.2313711096102544</v>
      </c>
      <c r="F301" s="159">
        <v>5.4092355346000183</v>
      </c>
      <c r="G301" s="159">
        <v>5.2776711297713232</v>
      </c>
      <c r="H301" s="159">
        <v>5.9839423949712165</v>
      </c>
      <c r="I301" s="159">
        <v>7.7150724695000275</v>
      </c>
      <c r="J301" s="159">
        <v>3.2800875540484813</v>
      </c>
      <c r="K301" s="160">
        <v>147.82939788227264</v>
      </c>
    </row>
    <row r="302" spans="1:11">
      <c r="A302" s="161">
        <v>2012</v>
      </c>
      <c r="B302" s="162">
        <v>75.7549470042716</v>
      </c>
      <c r="C302" s="162">
        <v>22.579231572955077</v>
      </c>
      <c r="D302" s="162">
        <v>11.695607928547263</v>
      </c>
      <c r="E302" s="162">
        <v>8.1887789473771964</v>
      </c>
      <c r="F302" s="162">
        <v>5.39008517770002</v>
      </c>
      <c r="G302" s="162">
        <v>5.2061435235044629</v>
      </c>
      <c r="H302" s="162">
        <v>5.8703269348360205</v>
      </c>
      <c r="I302" s="162">
        <v>7.839054262200027</v>
      </c>
      <c r="J302" s="162">
        <v>3.2963069783552879</v>
      </c>
      <c r="K302" s="163">
        <v>145.82048232974694</v>
      </c>
    </row>
    <row r="303" spans="1:11">
      <c r="A303" s="158">
        <v>2013</v>
      </c>
      <c r="B303" s="159">
        <v>74.11073805076758</v>
      </c>
      <c r="C303" s="159">
        <v>22.538806500063082</v>
      </c>
      <c r="D303" s="159">
        <v>12.897218480007131</v>
      </c>
      <c r="E303" s="159">
        <v>7.9804605954094168</v>
      </c>
      <c r="F303" s="159">
        <v>5.66899619980002</v>
      </c>
      <c r="G303" s="159">
        <v>5.0869834846707676</v>
      </c>
      <c r="H303" s="159">
        <v>4.9401651832000173</v>
      </c>
      <c r="I303" s="159">
        <v>7.4352792404000265</v>
      </c>
      <c r="J303" s="159">
        <v>3.1083753572680113</v>
      </c>
      <c r="K303" s="160">
        <v>143.76702309158603</v>
      </c>
    </row>
    <row r="304" spans="1:11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</row>
    <row r="305" spans="1:11">
      <c r="A305" s="141" t="s">
        <v>252</v>
      </c>
      <c r="B305" s="140"/>
      <c r="C305" s="164"/>
      <c r="D305" s="164"/>
      <c r="E305" s="164"/>
      <c r="F305" s="164"/>
      <c r="G305" s="164"/>
      <c r="H305" s="164"/>
      <c r="I305" s="164"/>
      <c r="J305" s="164"/>
      <c r="K305" s="164"/>
    </row>
    <row r="306" spans="1:11">
      <c r="A306" s="165" t="s">
        <v>253</v>
      </c>
      <c r="B306" s="140"/>
      <c r="C306" s="143"/>
      <c r="D306" s="143"/>
      <c r="E306" s="143"/>
      <c r="F306" s="143"/>
      <c r="G306" s="143"/>
      <c r="H306" s="143"/>
      <c r="I306" s="143"/>
      <c r="J306" s="143"/>
      <c r="K306" s="143"/>
    </row>
    <row r="309" spans="1:11" s="180" customFormat="1"/>
    <row r="310" spans="1:11" s="180" customFormat="1"/>
    <row r="311" spans="1:11" s="180" customFormat="1"/>
    <row r="312" spans="1:11" s="180" customFormat="1"/>
    <row r="313" spans="1:11" s="180" customFormat="1"/>
    <row r="314" spans="1:11" s="180" customFormat="1"/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88FF-C85C-49DE-9895-F3CEFCAF1E14}">
  <dimension ref="B4:CN265"/>
  <sheetViews>
    <sheetView topLeftCell="O29" zoomScale="55" zoomScaleNormal="55" workbookViewId="0">
      <selection activeCell="AO58" sqref="AO58"/>
    </sheetView>
  </sheetViews>
  <sheetFormatPr defaultColWidth="9.109375" defaultRowHeight="14.4"/>
  <cols>
    <col min="1" max="2" width="9.109375" style="180"/>
    <col min="3" max="3" width="17.88671875" style="180" bestFit="1" customWidth="1"/>
    <col min="4" max="4" width="33.5546875" style="180" bestFit="1" customWidth="1"/>
    <col min="5" max="5" width="16.44140625" style="180" customWidth="1"/>
    <col min="6" max="27" width="9.109375" style="180"/>
    <col min="28" max="28" width="17.33203125" style="180" customWidth="1"/>
    <col min="29" max="81" width="9.109375" style="180"/>
    <col min="82" max="82" width="21.33203125" style="180" customWidth="1"/>
    <col min="83" max="84" width="9.109375" style="180"/>
    <col min="85" max="85" width="14.88671875" style="180" bestFit="1" customWidth="1"/>
    <col min="86" max="16384" width="9.109375" style="180"/>
  </cols>
  <sheetData>
    <row r="4" spans="3:64">
      <c r="C4" s="180" t="s">
        <v>345</v>
      </c>
    </row>
    <row r="6" spans="3:64">
      <c r="C6" s="32" t="s">
        <v>65</v>
      </c>
      <c r="D6" s="33" t="s">
        <v>66</v>
      </c>
      <c r="E6" s="33" t="s">
        <v>67</v>
      </c>
    </row>
    <row r="7" spans="3:64">
      <c r="C7" s="32"/>
      <c r="D7" s="33"/>
      <c r="E7" s="33"/>
      <c r="F7" s="33">
        <v>2010</v>
      </c>
      <c r="G7" s="33">
        <v>2011</v>
      </c>
      <c r="H7" s="33">
        <v>2012</v>
      </c>
      <c r="I7" s="33">
        <v>2013</v>
      </c>
      <c r="J7" s="33">
        <v>2014</v>
      </c>
      <c r="K7" s="33">
        <v>2015</v>
      </c>
      <c r="L7" s="33">
        <v>2016</v>
      </c>
      <c r="M7" s="33">
        <v>2017</v>
      </c>
      <c r="N7" s="33">
        <v>2018</v>
      </c>
      <c r="O7" s="33">
        <v>2019</v>
      </c>
      <c r="P7" s="33">
        <v>2020</v>
      </c>
      <c r="Q7" s="33">
        <v>2021</v>
      </c>
      <c r="R7" s="33">
        <v>2022</v>
      </c>
      <c r="S7" s="33">
        <v>2023</v>
      </c>
      <c r="T7" s="33">
        <v>2024</v>
      </c>
      <c r="U7" s="33">
        <v>2025</v>
      </c>
      <c r="V7" s="33">
        <v>2026</v>
      </c>
      <c r="W7" s="33">
        <v>2027</v>
      </c>
      <c r="X7" s="33">
        <v>2028</v>
      </c>
      <c r="Y7" s="33">
        <v>2029</v>
      </c>
      <c r="Z7" s="33">
        <v>2030</v>
      </c>
      <c r="AA7" s="33">
        <v>2031</v>
      </c>
      <c r="AB7" s="33">
        <v>2032</v>
      </c>
      <c r="AC7" s="33">
        <v>2033</v>
      </c>
      <c r="AD7" s="33">
        <v>2034</v>
      </c>
      <c r="AE7" s="33">
        <v>2035</v>
      </c>
      <c r="AF7" s="33">
        <v>2036</v>
      </c>
      <c r="AG7" s="33">
        <v>2037</v>
      </c>
      <c r="AH7" s="33">
        <v>2038</v>
      </c>
      <c r="AI7" s="33">
        <v>2039</v>
      </c>
      <c r="AJ7" s="33">
        <v>2040</v>
      </c>
      <c r="AK7" s="33">
        <v>2041</v>
      </c>
      <c r="AL7" s="33">
        <v>2042</v>
      </c>
      <c r="AM7" s="33">
        <v>2043</v>
      </c>
      <c r="AN7" s="33">
        <v>2044</v>
      </c>
      <c r="AO7" s="33">
        <v>2045</v>
      </c>
      <c r="AP7" s="33">
        <v>2046</v>
      </c>
      <c r="AQ7" s="33">
        <v>2047</v>
      </c>
      <c r="AR7" s="33">
        <v>2048</v>
      </c>
      <c r="AS7" s="33">
        <v>2049</v>
      </c>
      <c r="AT7" s="239">
        <v>2050</v>
      </c>
    </row>
    <row r="8" spans="3:64" ht="55.2">
      <c r="C8" s="240" t="s">
        <v>12</v>
      </c>
      <c r="D8" s="240" t="s">
        <v>269</v>
      </c>
      <c r="E8" s="240" t="s">
        <v>68</v>
      </c>
      <c r="F8" s="241">
        <f>AD34</f>
        <v>1</v>
      </c>
      <c r="G8" s="126">
        <f>F8+(L8-F8)/6</f>
        <v>0.99119867089708114</v>
      </c>
      <c r="H8" s="126">
        <f>F8+2*(L8-F8)/6</f>
        <v>0.98239734179416227</v>
      </c>
      <c r="I8" s="126">
        <f>F8+3*(L8-F8)/6</f>
        <v>0.9735960126912433</v>
      </c>
      <c r="J8" s="126">
        <f>F8+4*(L8-F8)/6</f>
        <v>0.96479468358832443</v>
      </c>
      <c r="K8" s="126">
        <f>F8+5*(L8-F8)/6</f>
        <v>0.95599335448540557</v>
      </c>
      <c r="L8" s="241">
        <f>AE34</f>
        <v>0.9471920253824867</v>
      </c>
      <c r="M8" s="126">
        <f>L8+(P8-L8)/4</f>
        <v>0.9471920253824867</v>
      </c>
      <c r="N8" s="126">
        <f>L8+2*(P8-L8)/4</f>
        <v>0.9471920253824867</v>
      </c>
      <c r="O8" s="126">
        <f>L8+3*(P8-L8)/4</f>
        <v>0.9471920253824867</v>
      </c>
      <c r="P8" s="241">
        <f>AF34</f>
        <v>0.9471920253824867</v>
      </c>
      <c r="Q8" s="126">
        <f>P8+(U8-P8)/5</f>
        <v>0.9471920253824867</v>
      </c>
      <c r="R8" s="126">
        <f>P8+2*(U8-P8)/5</f>
        <v>0.9471920253824867</v>
      </c>
      <c r="S8" s="126">
        <f>P8+3*(U8-P8)/5</f>
        <v>0.9471920253824867</v>
      </c>
      <c r="T8" s="126">
        <f>P8+4*(U8-P8)/5</f>
        <v>0.9471920253824867</v>
      </c>
      <c r="U8" s="241">
        <f>AG34</f>
        <v>0.9471920253824867</v>
      </c>
      <c r="V8" s="126">
        <f>U8+(Z8-U8)/5</f>
        <v>0.94307379918517154</v>
      </c>
      <c r="W8" s="126">
        <f>U8+2*(Z8-U8)/5</f>
        <v>0.93895557298785637</v>
      </c>
      <c r="X8" s="126">
        <f>U8+3*(Z8-U8)/5</f>
        <v>0.93483734679054131</v>
      </c>
      <c r="Y8" s="126">
        <f>U8+4*(Z8-U8)/5</f>
        <v>0.93071912059322615</v>
      </c>
      <c r="Z8" s="241">
        <f>AH34</f>
        <v>0.92660089439591098</v>
      </c>
      <c r="AA8" s="126">
        <f>Z8+(AE8-Z8)/5</f>
        <v>0.92660089439591098</v>
      </c>
      <c r="AB8" s="126">
        <f>Z8+2*(AE8-Z8)/5</f>
        <v>0.92660089439591098</v>
      </c>
      <c r="AC8" s="126">
        <f>Z8+3*(AE8-Z8)/5</f>
        <v>0.92660089439591098</v>
      </c>
      <c r="AD8" s="126">
        <f>Z8+4*(AE8-Z8)/5</f>
        <v>0.92660089439591098</v>
      </c>
      <c r="AE8" s="241">
        <f>AI34</f>
        <v>0.92660089439591098</v>
      </c>
      <c r="AF8" s="126">
        <f>AE8+(AJ8-AE8)/5</f>
        <v>0.92660089439591098</v>
      </c>
      <c r="AG8" s="126">
        <f>AE8+2*(AJ8-AE8)/5</f>
        <v>0.92660089439591098</v>
      </c>
      <c r="AH8" s="126">
        <f>AE8+3*(AJ8-AE8)/5</f>
        <v>0.92660089439591098</v>
      </c>
      <c r="AI8" s="126">
        <f>AE8+4*(AJ8-AE8)/5</f>
        <v>0.92660089439591098</v>
      </c>
      <c r="AJ8" s="241">
        <f>AJ34</f>
        <v>0.92660089439591098</v>
      </c>
      <c r="AK8" s="126">
        <f>AJ8+(AO8-AJ8)/5</f>
        <v>0.92248266819859581</v>
      </c>
      <c r="AL8" s="126">
        <f>AJ8+2*(AO8-AJ8)/5</f>
        <v>0.91836444200128065</v>
      </c>
      <c r="AM8" s="126">
        <f>AJ8+3*(AO8-AJ8)/5</f>
        <v>0.91424621580396559</v>
      </c>
      <c r="AN8" s="126">
        <f>AJ8+4*(AO8-AJ8)/5</f>
        <v>0.91012798960665042</v>
      </c>
      <c r="AO8" s="241">
        <f>AK34</f>
        <v>0.90600976340933526</v>
      </c>
      <c r="AP8" s="126">
        <f>AO8+(AT8-AO8)/5</f>
        <v>0.90600976340933526</v>
      </c>
      <c r="AQ8" s="126">
        <f>AO8+2*(AT8-AO8)/5</f>
        <v>0.90600976340933526</v>
      </c>
      <c r="AR8" s="126">
        <f>AO8+3*(AT8-AO8)/5</f>
        <v>0.90600976340933526</v>
      </c>
      <c r="AS8" s="126">
        <f>AO8+4*(AT8-AO8)/5</f>
        <v>0.90600976340933526</v>
      </c>
      <c r="AT8" s="241">
        <f>AL34</f>
        <v>0.90600976340933526</v>
      </c>
      <c r="AY8" s="79" t="s">
        <v>114</v>
      </c>
      <c r="AZ8" s="79" t="s">
        <v>115</v>
      </c>
      <c r="BA8" s="79" t="s">
        <v>115</v>
      </c>
      <c r="BB8" s="79" t="s">
        <v>115</v>
      </c>
      <c r="BC8" s="80" t="s">
        <v>116</v>
      </c>
      <c r="BD8" s="80" t="s">
        <v>117</v>
      </c>
      <c r="BE8" s="80"/>
      <c r="BF8" s="80"/>
      <c r="BG8" s="80"/>
      <c r="BH8" s="80" t="s">
        <v>278</v>
      </c>
      <c r="BI8" s="207" t="s">
        <v>279</v>
      </c>
      <c r="BJ8" s="207" t="s">
        <v>82</v>
      </c>
      <c r="BK8" s="207" t="s">
        <v>280</v>
      </c>
      <c r="BL8" s="207" t="s">
        <v>281</v>
      </c>
    </row>
    <row r="9" spans="3:64">
      <c r="C9" s="242" t="s">
        <v>13</v>
      </c>
      <c r="D9" s="243"/>
      <c r="E9" s="242" t="s">
        <v>69</v>
      </c>
      <c r="F9" s="241">
        <f>AD27</f>
        <v>1</v>
      </c>
      <c r="G9" s="126">
        <f t="shared" ref="G9:G17" si="0">F9+(L9-F9)/6</f>
        <v>0.98962435192217013</v>
      </c>
      <c r="H9" s="126">
        <f t="shared" ref="H9:H17" si="1">F9+2*(L9-F9)/6</f>
        <v>0.97924870384434026</v>
      </c>
      <c r="I9" s="126">
        <f t="shared" ref="I9:I17" si="2">F9+3*(L9-F9)/6</f>
        <v>0.96887305576651039</v>
      </c>
      <c r="J9" s="126">
        <f t="shared" ref="J9:J17" si="3">F9+4*(L9-F9)/6</f>
        <v>0.95849740768868064</v>
      </c>
      <c r="K9" s="126">
        <f t="shared" ref="K9:K17" si="4">F9+5*(L9-F9)/6</f>
        <v>0.94812175961085077</v>
      </c>
      <c r="L9" s="241">
        <f>AE27</f>
        <v>0.9377461115330209</v>
      </c>
      <c r="M9" s="126">
        <f t="shared" ref="M9:M17" si="5">L9+(P9-L9)/4</f>
        <v>0.94223255397580996</v>
      </c>
      <c r="N9" s="126">
        <f t="shared" ref="N9:N17" si="6">L9+2*(P9-L9)/4</f>
        <v>0.94671899641859891</v>
      </c>
      <c r="O9" s="126">
        <f t="shared" ref="O9:O17" si="7">L9+3*(P9-L9)/4</f>
        <v>0.95120543886138798</v>
      </c>
      <c r="P9" s="241">
        <f>AF27</f>
        <v>0.95569188130417704</v>
      </c>
      <c r="Q9" s="126">
        <f t="shared" ref="Q9:Q20" si="8">P9+(U9-P9)/5</f>
        <v>0.95186911377896033</v>
      </c>
      <c r="R9" s="126">
        <f t="shared" ref="R9:R20" si="9">P9+2*(U9-P9)/5</f>
        <v>0.94804634625374362</v>
      </c>
      <c r="S9" s="126">
        <f t="shared" ref="S9:S20" si="10">P9+3*(U9-P9)/5</f>
        <v>0.94422357872852702</v>
      </c>
      <c r="T9" s="126">
        <f t="shared" ref="T9:T20" si="11">P9+4*(U9-P9)/5</f>
        <v>0.94040081120331032</v>
      </c>
      <c r="U9" s="241">
        <f>AG27</f>
        <v>0.93657804367809361</v>
      </c>
      <c r="V9" s="126">
        <f t="shared" ref="V9:V20" si="12">U9+(Z9-U9)/5</f>
        <v>0.93657804367809361</v>
      </c>
      <c r="W9" s="126">
        <f t="shared" ref="W9:W20" si="13">U9+2*(Z9-U9)/5</f>
        <v>0.93657804367809361</v>
      </c>
      <c r="X9" s="126">
        <f t="shared" ref="X9:X20" si="14">U9+3*(Z9-U9)/5</f>
        <v>0.93657804367809361</v>
      </c>
      <c r="Y9" s="126">
        <f t="shared" ref="Y9:Y20" si="15">U9+4*(Z9-U9)/5</f>
        <v>0.93657804367809361</v>
      </c>
      <c r="Z9" s="241">
        <f>AH27</f>
        <v>0.93657804367809361</v>
      </c>
      <c r="AA9" s="126">
        <f t="shared" ref="AA9:AA20" si="16">Z9+(AE9-Z9)/5</f>
        <v>0.94040081120331032</v>
      </c>
      <c r="AB9" s="126">
        <f t="shared" ref="AB9:AB20" si="17">Z9+2*(AE9-Z9)/5</f>
        <v>0.94422357872852702</v>
      </c>
      <c r="AC9" s="126">
        <f t="shared" ref="AC9:AC20" si="18">Z9+3*(AE9-Z9)/5</f>
        <v>0.94804634625374362</v>
      </c>
      <c r="AD9" s="126">
        <f t="shared" ref="AD9:AD20" si="19">Z9+4*(AE9-Z9)/5</f>
        <v>0.95186911377896033</v>
      </c>
      <c r="AE9" s="241">
        <f>AI27</f>
        <v>0.95569188130417704</v>
      </c>
      <c r="AF9" s="126">
        <f t="shared" ref="AF9:AF20" si="20">AE9+(AJ9-AE9)/5</f>
        <v>0.95951464882939375</v>
      </c>
      <c r="AG9" s="126">
        <f t="shared" ref="AG9:AG20" si="21">AE9+2*(AJ9-AE9)/5</f>
        <v>0.96333741635461045</v>
      </c>
      <c r="AH9" s="126">
        <f t="shared" ref="AH9:AH20" si="22">AE9+3*(AJ9-AE9)/5</f>
        <v>0.96716018387982716</v>
      </c>
      <c r="AI9" s="126">
        <f t="shared" ref="AI9:AI20" si="23">AE9+4*(AJ9-AE9)/5</f>
        <v>0.97098295140504387</v>
      </c>
      <c r="AJ9" s="241">
        <f>AJ27</f>
        <v>0.97480571893026058</v>
      </c>
      <c r="AK9" s="126">
        <f t="shared" ref="AK9:AK20" si="24">AJ9+(AO9-AJ9)/5</f>
        <v>0.97862848645547729</v>
      </c>
      <c r="AL9" s="126">
        <f t="shared" ref="AL9:AL20" si="25">AJ9+2*(AO9-AJ9)/5</f>
        <v>0.98245125398069399</v>
      </c>
      <c r="AM9" s="126">
        <f t="shared" ref="AM9:AM20" si="26">AJ9+3*(AO9-AJ9)/5</f>
        <v>0.98627402150591081</v>
      </c>
      <c r="AN9" s="126">
        <f t="shared" ref="AN9:AN20" si="27">AJ9+4*(AO9-AJ9)/5</f>
        <v>0.99009678903112752</v>
      </c>
      <c r="AO9" s="241">
        <f>AK27</f>
        <v>0.99391955655634423</v>
      </c>
      <c r="AP9" s="126">
        <f t="shared" ref="AP9:AP20" si="28">AO9+(AT9-AO9)/5</f>
        <v>0.99774232408156094</v>
      </c>
      <c r="AQ9" s="126">
        <f t="shared" ref="AQ9:AQ20" si="29">AO9+2*(AT9-AO9)/5</f>
        <v>1.0015650916067775</v>
      </c>
      <c r="AR9" s="126">
        <f t="shared" ref="AR9:AR20" si="30">AO9+3*(AT9-AO9)/5</f>
        <v>1.0053878591319942</v>
      </c>
      <c r="AS9" s="126">
        <f t="shared" ref="AS9:AS20" si="31">AO9+4*(AT9-AO9)/5</f>
        <v>1.009210626657211</v>
      </c>
      <c r="AT9" s="241">
        <f>AL27</f>
        <v>1.0130333941824277</v>
      </c>
      <c r="AY9" s="81">
        <v>1</v>
      </c>
      <c r="AZ9" s="81" t="s">
        <v>68</v>
      </c>
      <c r="BA9" s="81" t="s">
        <v>118</v>
      </c>
      <c r="BB9" s="81" t="s">
        <v>119</v>
      </c>
      <c r="BC9" s="208" t="s">
        <v>12</v>
      </c>
      <c r="BD9" s="208" t="s">
        <v>282</v>
      </c>
      <c r="BE9" s="208"/>
      <c r="BF9" s="81"/>
      <c r="BG9" s="81"/>
      <c r="BH9" s="217" t="s">
        <v>283</v>
      </c>
      <c r="BI9" s="211" t="s">
        <v>284</v>
      </c>
      <c r="BJ9" s="211" t="s">
        <v>12</v>
      </c>
      <c r="BK9" s="211" t="s">
        <v>285</v>
      </c>
      <c r="BL9" s="211" t="s">
        <v>286</v>
      </c>
    </row>
    <row r="10" spans="3:64">
      <c r="C10" s="240" t="s">
        <v>14</v>
      </c>
      <c r="D10" s="240"/>
      <c r="E10" s="240" t="s">
        <v>70</v>
      </c>
      <c r="F10" s="241">
        <f>AD30</f>
        <v>1</v>
      </c>
      <c r="G10" s="126">
        <f t="shared" si="0"/>
        <v>1.0077128111082174</v>
      </c>
      <c r="H10" s="126">
        <f t="shared" si="1"/>
        <v>1.0154256222164351</v>
      </c>
      <c r="I10" s="126">
        <f t="shared" si="2"/>
        <v>1.0231384333246525</v>
      </c>
      <c r="J10" s="126">
        <f t="shared" si="3"/>
        <v>1.0308512444328699</v>
      </c>
      <c r="K10" s="126">
        <f t="shared" si="4"/>
        <v>1.0385640555410875</v>
      </c>
      <c r="L10" s="241">
        <f>AE30</f>
        <v>1.046276866649305</v>
      </c>
      <c r="M10" s="126">
        <f t="shared" si="5"/>
        <v>1.0485246149127008</v>
      </c>
      <c r="N10" s="126">
        <f t="shared" si="6"/>
        <v>1.0507723631760966</v>
      </c>
      <c r="O10" s="126">
        <f t="shared" si="7"/>
        <v>1.0530201114394921</v>
      </c>
      <c r="P10" s="241">
        <f>AF30</f>
        <v>1.0552678597028879</v>
      </c>
      <c r="Q10" s="126">
        <f t="shared" si="8"/>
        <v>1.0570660583136045</v>
      </c>
      <c r="R10" s="126">
        <f t="shared" si="9"/>
        <v>1.0588642569243212</v>
      </c>
      <c r="S10" s="126">
        <f t="shared" si="10"/>
        <v>1.0606624555350377</v>
      </c>
      <c r="T10" s="126">
        <f t="shared" si="11"/>
        <v>1.0624606541457544</v>
      </c>
      <c r="U10" s="241">
        <f>AG30</f>
        <v>1.0642588527564709</v>
      </c>
      <c r="V10" s="126">
        <f t="shared" si="12"/>
        <v>1.0660570513671874</v>
      </c>
      <c r="W10" s="126">
        <f t="shared" si="13"/>
        <v>1.0678552499779039</v>
      </c>
      <c r="X10" s="126">
        <f t="shared" si="14"/>
        <v>1.0696534485886207</v>
      </c>
      <c r="Y10" s="126">
        <f t="shared" si="15"/>
        <v>1.0714516471993372</v>
      </c>
      <c r="Z10" s="241">
        <f>AH30</f>
        <v>1.0732498458100537</v>
      </c>
      <c r="AA10" s="126">
        <f t="shared" si="16"/>
        <v>1.0750480444207702</v>
      </c>
      <c r="AB10" s="126">
        <f t="shared" si="17"/>
        <v>1.0768462430314869</v>
      </c>
      <c r="AC10" s="126">
        <f t="shared" si="18"/>
        <v>1.0786444416422034</v>
      </c>
      <c r="AD10" s="126">
        <f t="shared" si="19"/>
        <v>1.0804426402529201</v>
      </c>
      <c r="AE10" s="241">
        <f>AI30</f>
        <v>1.0822408388636366</v>
      </c>
      <c r="AF10" s="126">
        <f t="shared" si="20"/>
        <v>1.0840390374743532</v>
      </c>
      <c r="AG10" s="126">
        <f t="shared" si="21"/>
        <v>1.0858372360850699</v>
      </c>
      <c r="AH10" s="126">
        <f t="shared" si="22"/>
        <v>1.0876354346957864</v>
      </c>
      <c r="AI10" s="126">
        <f t="shared" si="23"/>
        <v>1.0894336333065031</v>
      </c>
      <c r="AJ10" s="241">
        <f>AJ30</f>
        <v>1.0912318319172196</v>
      </c>
      <c r="AK10" s="126">
        <f t="shared" si="24"/>
        <v>1.0930300305279361</v>
      </c>
      <c r="AL10" s="126">
        <f t="shared" si="25"/>
        <v>1.0948282291386526</v>
      </c>
      <c r="AM10" s="126">
        <f t="shared" si="26"/>
        <v>1.0966264277493694</v>
      </c>
      <c r="AN10" s="126">
        <f t="shared" si="27"/>
        <v>1.0984246263600859</v>
      </c>
      <c r="AO10" s="241">
        <f>AK30</f>
        <v>1.1002228249708024</v>
      </c>
      <c r="AP10" s="126">
        <f t="shared" si="28"/>
        <v>1.1020210235815189</v>
      </c>
      <c r="AQ10" s="126">
        <f t="shared" si="29"/>
        <v>1.1038192221922356</v>
      </c>
      <c r="AR10" s="126">
        <f t="shared" si="30"/>
        <v>1.1056174208029521</v>
      </c>
      <c r="AS10" s="126">
        <f t="shared" si="31"/>
        <v>1.1074156194136688</v>
      </c>
      <c r="AT10" s="241">
        <f>AL30</f>
        <v>1.1092138180243853</v>
      </c>
      <c r="AY10" s="81">
        <v>2</v>
      </c>
      <c r="AZ10" s="81" t="s">
        <v>69</v>
      </c>
      <c r="BA10" s="81" t="s">
        <v>121</v>
      </c>
      <c r="BB10" s="81" t="s">
        <v>122</v>
      </c>
      <c r="BC10" s="208" t="s">
        <v>123</v>
      </c>
      <c r="BD10" s="208" t="s">
        <v>287</v>
      </c>
      <c r="BE10" s="208"/>
      <c r="BF10" s="81"/>
      <c r="BG10" s="81"/>
      <c r="BH10" s="244" t="s">
        <v>288</v>
      </c>
      <c r="BI10" s="211" t="s">
        <v>289</v>
      </c>
      <c r="BJ10" s="211" t="s">
        <v>13</v>
      </c>
      <c r="BK10" s="211" t="s">
        <v>285</v>
      </c>
      <c r="BL10" s="211" t="s">
        <v>290</v>
      </c>
    </row>
    <row r="11" spans="3:64">
      <c r="C11" s="242" t="s">
        <v>60</v>
      </c>
      <c r="D11" s="243"/>
      <c r="E11" s="242" t="s">
        <v>71</v>
      </c>
      <c r="F11" s="241">
        <f>AD31</f>
        <v>1</v>
      </c>
      <c r="G11" s="126">
        <f t="shared" si="0"/>
        <v>0.98561955128378154</v>
      </c>
      <c r="H11" s="126">
        <f t="shared" si="1"/>
        <v>0.97123910256756307</v>
      </c>
      <c r="I11" s="126">
        <f t="shared" si="2"/>
        <v>0.95685865385134461</v>
      </c>
      <c r="J11" s="126">
        <f t="shared" si="3"/>
        <v>0.94247820513512615</v>
      </c>
      <c r="K11" s="126">
        <f t="shared" si="4"/>
        <v>0.92809775641890768</v>
      </c>
      <c r="L11" s="241">
        <f>AE31</f>
        <v>0.91371730770268922</v>
      </c>
      <c r="M11" s="126">
        <f t="shared" si="5"/>
        <v>0.90632531831023833</v>
      </c>
      <c r="N11" s="126">
        <f t="shared" si="6"/>
        <v>0.89893332891778743</v>
      </c>
      <c r="O11" s="126">
        <f t="shared" si="7"/>
        <v>0.89154133952533665</v>
      </c>
      <c r="P11" s="241">
        <f>AF31</f>
        <v>0.88414935013288576</v>
      </c>
      <c r="Q11" s="126">
        <f t="shared" si="8"/>
        <v>0.88068209777942352</v>
      </c>
      <c r="R11" s="126">
        <f t="shared" si="9"/>
        <v>0.87721484542596118</v>
      </c>
      <c r="S11" s="126">
        <f t="shared" si="10"/>
        <v>0.87374759307249894</v>
      </c>
      <c r="T11" s="126">
        <f t="shared" si="11"/>
        <v>0.87028034071903659</v>
      </c>
      <c r="U11" s="241">
        <f>AG31</f>
        <v>0.86681308836557436</v>
      </c>
      <c r="V11" s="126">
        <f t="shared" si="12"/>
        <v>0.86334583601211212</v>
      </c>
      <c r="W11" s="126">
        <f t="shared" si="13"/>
        <v>0.85987858365864978</v>
      </c>
      <c r="X11" s="126">
        <f t="shared" si="14"/>
        <v>0.85641133130518754</v>
      </c>
      <c r="Y11" s="126">
        <f t="shared" si="15"/>
        <v>0.85294407895172519</v>
      </c>
      <c r="Z11" s="241">
        <f>AH31</f>
        <v>0.84947682659826296</v>
      </c>
      <c r="AA11" s="126">
        <f t="shared" si="16"/>
        <v>0.84947682659826296</v>
      </c>
      <c r="AB11" s="126">
        <f t="shared" si="17"/>
        <v>0.84947682659826296</v>
      </c>
      <c r="AC11" s="126">
        <f t="shared" si="18"/>
        <v>0.84947682659826296</v>
      </c>
      <c r="AD11" s="126">
        <f t="shared" si="19"/>
        <v>0.84947682659826296</v>
      </c>
      <c r="AE11" s="241">
        <f>AI31</f>
        <v>0.84947682659826296</v>
      </c>
      <c r="AF11" s="126">
        <f t="shared" si="20"/>
        <v>0.84947682659826296</v>
      </c>
      <c r="AG11" s="126">
        <f t="shared" si="21"/>
        <v>0.84947682659826296</v>
      </c>
      <c r="AH11" s="126">
        <f t="shared" si="22"/>
        <v>0.84947682659826296</v>
      </c>
      <c r="AI11" s="126">
        <f t="shared" si="23"/>
        <v>0.84947682659826296</v>
      </c>
      <c r="AJ11" s="241">
        <f>AJ31</f>
        <v>0.84947682659826296</v>
      </c>
      <c r="AK11" s="126">
        <f t="shared" si="24"/>
        <v>0.84600957424480061</v>
      </c>
      <c r="AL11" s="126">
        <f t="shared" si="25"/>
        <v>0.84254232189133826</v>
      </c>
      <c r="AM11" s="126">
        <f t="shared" si="26"/>
        <v>0.83907506953787603</v>
      </c>
      <c r="AN11" s="126">
        <f t="shared" si="27"/>
        <v>0.83560781718441368</v>
      </c>
      <c r="AO11" s="241">
        <f>AK31</f>
        <v>0.83214056483095133</v>
      </c>
      <c r="AP11" s="126">
        <f t="shared" si="28"/>
        <v>0.83214056483095133</v>
      </c>
      <c r="AQ11" s="126">
        <f t="shared" si="29"/>
        <v>0.83214056483095133</v>
      </c>
      <c r="AR11" s="126">
        <f t="shared" si="30"/>
        <v>0.83214056483095133</v>
      </c>
      <c r="AS11" s="126">
        <f t="shared" si="31"/>
        <v>0.83214056483095133</v>
      </c>
      <c r="AT11" s="241">
        <f>AL31</f>
        <v>0.83214056483095133</v>
      </c>
      <c r="AY11" s="81">
        <v>3</v>
      </c>
      <c r="AZ11" s="81" t="s">
        <v>70</v>
      </c>
      <c r="BA11" s="81" t="s">
        <v>125</v>
      </c>
      <c r="BB11" s="81" t="s">
        <v>126</v>
      </c>
      <c r="BC11" s="208" t="s">
        <v>127</v>
      </c>
      <c r="BD11" s="208" t="s">
        <v>291</v>
      </c>
      <c r="BE11" s="208"/>
      <c r="BF11" s="81"/>
      <c r="BG11" s="81"/>
      <c r="BH11" s="244" t="s">
        <v>292</v>
      </c>
      <c r="BI11" s="211" t="s">
        <v>293</v>
      </c>
      <c r="BJ11" s="211" t="s">
        <v>14</v>
      </c>
      <c r="BK11" s="211" t="s">
        <v>285</v>
      </c>
      <c r="BL11" s="211" t="s">
        <v>290</v>
      </c>
    </row>
    <row r="12" spans="3:64">
      <c r="C12" s="240" t="s">
        <v>305</v>
      </c>
      <c r="D12" s="240"/>
      <c r="E12" s="240" t="s">
        <v>298</v>
      </c>
      <c r="F12" s="241">
        <f>AD32</f>
        <v>1</v>
      </c>
      <c r="G12" s="126">
        <f t="shared" si="0"/>
        <v>0.98825133788939545</v>
      </c>
      <c r="H12" s="126">
        <f t="shared" si="1"/>
        <v>0.9765026757787908</v>
      </c>
      <c r="I12" s="126">
        <f t="shared" si="2"/>
        <v>0.96475401366818625</v>
      </c>
      <c r="J12" s="126">
        <f t="shared" si="3"/>
        <v>0.9530053515575817</v>
      </c>
      <c r="K12" s="126">
        <f t="shared" si="4"/>
        <v>0.94125668944697705</v>
      </c>
      <c r="L12" s="241">
        <f>AE32</f>
        <v>0.9295080273363725</v>
      </c>
      <c r="M12" s="126">
        <f t="shared" si="5"/>
        <v>0.93892652344016292</v>
      </c>
      <c r="N12" s="126">
        <f t="shared" si="6"/>
        <v>0.94834501954395345</v>
      </c>
      <c r="O12" s="126">
        <f t="shared" si="7"/>
        <v>0.95776351564774398</v>
      </c>
      <c r="P12" s="241">
        <f>AF32</f>
        <v>0.9671820117515344</v>
      </c>
      <c r="Q12" s="126">
        <f t="shared" si="8"/>
        <v>0.96803041702500059</v>
      </c>
      <c r="R12" s="126">
        <f t="shared" si="9"/>
        <v>0.96887882229846689</v>
      </c>
      <c r="S12" s="126">
        <f t="shared" si="10"/>
        <v>0.96972722757193308</v>
      </c>
      <c r="T12" s="126">
        <f t="shared" si="11"/>
        <v>0.97057563284539938</v>
      </c>
      <c r="U12" s="241">
        <f>AG32</f>
        <v>0.97142403811886557</v>
      </c>
      <c r="V12" s="126">
        <f t="shared" si="12"/>
        <v>0.97142403811886557</v>
      </c>
      <c r="W12" s="126">
        <f t="shared" si="13"/>
        <v>0.97142403811886557</v>
      </c>
      <c r="X12" s="126">
        <f t="shared" si="14"/>
        <v>0.97142403811886557</v>
      </c>
      <c r="Y12" s="126">
        <f t="shared" si="15"/>
        <v>0.97142403811886557</v>
      </c>
      <c r="Z12" s="241">
        <f>AH32</f>
        <v>0.97142403811886557</v>
      </c>
      <c r="AA12" s="126">
        <f t="shared" si="16"/>
        <v>0.97142403811886557</v>
      </c>
      <c r="AB12" s="126">
        <f t="shared" si="17"/>
        <v>0.97142403811886557</v>
      </c>
      <c r="AC12" s="126">
        <f t="shared" si="18"/>
        <v>0.97142403811886557</v>
      </c>
      <c r="AD12" s="126">
        <f t="shared" si="19"/>
        <v>0.97142403811886557</v>
      </c>
      <c r="AE12" s="241">
        <f>AI32</f>
        <v>0.97142403811886557</v>
      </c>
      <c r="AF12" s="126">
        <f t="shared" si="20"/>
        <v>0.97990809085352815</v>
      </c>
      <c r="AG12" s="126">
        <f t="shared" si="21"/>
        <v>0.98839214358819072</v>
      </c>
      <c r="AH12" s="126">
        <f t="shared" si="22"/>
        <v>0.99687619632285318</v>
      </c>
      <c r="AI12" s="126">
        <f t="shared" si="23"/>
        <v>1.0053602490575158</v>
      </c>
      <c r="AJ12" s="241">
        <f>AJ32</f>
        <v>1.0138443017921783</v>
      </c>
      <c r="AK12" s="126">
        <f t="shared" si="24"/>
        <v>1.0146927070656446</v>
      </c>
      <c r="AL12" s="126">
        <f t="shared" si="25"/>
        <v>1.0155411123391109</v>
      </c>
      <c r="AM12" s="126">
        <f t="shared" si="26"/>
        <v>1.0163895176125772</v>
      </c>
      <c r="AN12" s="126">
        <f t="shared" si="27"/>
        <v>1.0172379228860435</v>
      </c>
      <c r="AO12" s="241">
        <f>AK32</f>
        <v>1.0180863281595098</v>
      </c>
      <c r="AP12" s="126">
        <f t="shared" si="28"/>
        <v>1.0180863281595098</v>
      </c>
      <c r="AQ12" s="126">
        <f t="shared" si="29"/>
        <v>1.0180863281595098</v>
      </c>
      <c r="AR12" s="126">
        <f t="shared" si="30"/>
        <v>1.0180863281595098</v>
      </c>
      <c r="AS12" s="126">
        <f t="shared" si="31"/>
        <v>1.0180863281595098</v>
      </c>
      <c r="AT12" s="241">
        <f>AL32</f>
        <v>1.0180863281595098</v>
      </c>
      <c r="AY12" s="81">
        <v>4</v>
      </c>
      <c r="AZ12" s="81" t="s">
        <v>71</v>
      </c>
      <c r="BA12" s="81" t="s">
        <v>129</v>
      </c>
      <c r="BB12" s="81" t="s">
        <v>130</v>
      </c>
      <c r="BC12" s="208" t="s">
        <v>131</v>
      </c>
      <c r="BD12" s="208" t="s">
        <v>294</v>
      </c>
      <c r="BE12" s="208"/>
      <c r="BF12" s="81"/>
      <c r="BG12" s="81"/>
      <c r="BH12" s="244" t="s">
        <v>295</v>
      </c>
      <c r="BI12" s="211" t="s">
        <v>296</v>
      </c>
      <c r="BJ12" s="211" t="s">
        <v>297</v>
      </c>
      <c r="BK12" s="211" t="s">
        <v>285</v>
      </c>
      <c r="BL12" s="211" t="s">
        <v>290</v>
      </c>
    </row>
    <row r="13" spans="3:64">
      <c r="C13" s="242" t="s">
        <v>139</v>
      </c>
      <c r="D13" s="243"/>
      <c r="E13" s="242" t="s">
        <v>73</v>
      </c>
      <c r="F13" s="241">
        <f>AD34</f>
        <v>1</v>
      </c>
      <c r="G13" s="126">
        <f t="shared" si="0"/>
        <v>0.99119867089708114</v>
      </c>
      <c r="H13" s="126">
        <f t="shared" si="1"/>
        <v>0.98239734179416227</v>
      </c>
      <c r="I13" s="126">
        <f t="shared" si="2"/>
        <v>0.9735960126912433</v>
      </c>
      <c r="J13" s="126">
        <f t="shared" si="3"/>
        <v>0.96479468358832443</v>
      </c>
      <c r="K13" s="126">
        <f t="shared" si="4"/>
        <v>0.95599335448540557</v>
      </c>
      <c r="L13" s="241">
        <f>AE34</f>
        <v>0.9471920253824867</v>
      </c>
      <c r="M13" s="126">
        <f t="shared" si="5"/>
        <v>0.9471920253824867</v>
      </c>
      <c r="N13" s="126">
        <f t="shared" si="6"/>
        <v>0.9471920253824867</v>
      </c>
      <c r="O13" s="126">
        <f t="shared" si="7"/>
        <v>0.9471920253824867</v>
      </c>
      <c r="P13" s="241">
        <f>AF34</f>
        <v>0.9471920253824867</v>
      </c>
      <c r="Q13" s="126">
        <f t="shared" si="8"/>
        <v>0.9471920253824867</v>
      </c>
      <c r="R13" s="126">
        <f t="shared" si="9"/>
        <v>0.9471920253824867</v>
      </c>
      <c r="S13" s="126">
        <f t="shared" si="10"/>
        <v>0.9471920253824867</v>
      </c>
      <c r="T13" s="126">
        <f t="shared" si="11"/>
        <v>0.9471920253824867</v>
      </c>
      <c r="U13" s="241">
        <f>AG34</f>
        <v>0.9471920253824867</v>
      </c>
      <c r="V13" s="126">
        <f t="shared" si="12"/>
        <v>0.94307379918517154</v>
      </c>
      <c r="W13" s="126">
        <f t="shared" si="13"/>
        <v>0.93895557298785637</v>
      </c>
      <c r="X13" s="126">
        <f t="shared" si="14"/>
        <v>0.93483734679054131</v>
      </c>
      <c r="Y13" s="126">
        <f t="shared" si="15"/>
        <v>0.93071912059322615</v>
      </c>
      <c r="Z13" s="241">
        <f>AH34</f>
        <v>0.92660089439591098</v>
      </c>
      <c r="AA13" s="126">
        <f t="shared" si="16"/>
        <v>0.92660089439591098</v>
      </c>
      <c r="AB13" s="126">
        <f t="shared" si="17"/>
        <v>0.92660089439591098</v>
      </c>
      <c r="AC13" s="126">
        <f t="shared" si="18"/>
        <v>0.92660089439591098</v>
      </c>
      <c r="AD13" s="126">
        <f t="shared" si="19"/>
        <v>0.92660089439591098</v>
      </c>
      <c r="AE13" s="241">
        <f>AI34</f>
        <v>0.92660089439591098</v>
      </c>
      <c r="AF13" s="126">
        <f t="shared" si="20"/>
        <v>0.92660089439591098</v>
      </c>
      <c r="AG13" s="126">
        <f t="shared" si="21"/>
        <v>0.92660089439591098</v>
      </c>
      <c r="AH13" s="126">
        <f t="shared" si="22"/>
        <v>0.92660089439591098</v>
      </c>
      <c r="AI13" s="126">
        <f t="shared" si="23"/>
        <v>0.92660089439591098</v>
      </c>
      <c r="AJ13" s="241">
        <f>AJ34</f>
        <v>0.92660089439591098</v>
      </c>
      <c r="AK13" s="126">
        <f t="shared" si="24"/>
        <v>0.92248266819859581</v>
      </c>
      <c r="AL13" s="126">
        <f t="shared" si="25"/>
        <v>0.91836444200128065</v>
      </c>
      <c r="AM13" s="126">
        <f t="shared" si="26"/>
        <v>0.91424621580396559</v>
      </c>
      <c r="AN13" s="126">
        <f t="shared" si="27"/>
        <v>0.91012798960665042</v>
      </c>
      <c r="AO13" s="241">
        <f>AK34</f>
        <v>0.90600976340933526</v>
      </c>
      <c r="AP13" s="126">
        <f t="shared" si="28"/>
        <v>0.90600976340933526</v>
      </c>
      <c r="AQ13" s="126">
        <f t="shared" si="29"/>
        <v>0.90600976340933526</v>
      </c>
      <c r="AR13" s="126">
        <f t="shared" si="30"/>
        <v>0.90600976340933526</v>
      </c>
      <c r="AS13" s="126">
        <f t="shared" si="31"/>
        <v>0.90600976340933526</v>
      </c>
      <c r="AT13" s="241">
        <f>AL34</f>
        <v>0.90600976340933526</v>
      </c>
      <c r="AY13" s="87">
        <v>5</v>
      </c>
      <c r="AZ13" s="87" t="s">
        <v>298</v>
      </c>
      <c r="BA13" s="87" t="s">
        <v>299</v>
      </c>
      <c r="BB13" s="87" t="s">
        <v>300</v>
      </c>
      <c r="BC13" s="213" t="s">
        <v>301</v>
      </c>
      <c r="BD13" s="213" t="s">
        <v>302</v>
      </c>
      <c r="BE13" s="213"/>
      <c r="BF13" s="87"/>
      <c r="BG13" s="87"/>
      <c r="BH13" s="244" t="s">
        <v>303</v>
      </c>
      <c r="BI13" s="211" t="s">
        <v>304</v>
      </c>
      <c r="BJ13" s="211" t="s">
        <v>305</v>
      </c>
      <c r="BK13" s="211" t="s">
        <v>285</v>
      </c>
      <c r="BL13" s="211" t="s">
        <v>290</v>
      </c>
    </row>
    <row r="14" spans="3:64">
      <c r="C14" s="240" t="s">
        <v>339</v>
      </c>
      <c r="D14" s="240"/>
      <c r="E14" s="240" t="s">
        <v>141</v>
      </c>
      <c r="F14" s="241">
        <f>AD29</f>
        <v>1</v>
      </c>
      <c r="G14" s="126">
        <f t="shared" si="0"/>
        <v>0.99380099548362666</v>
      </c>
      <c r="H14" s="126">
        <f t="shared" si="1"/>
        <v>0.98760199096725343</v>
      </c>
      <c r="I14" s="126">
        <f t="shared" si="2"/>
        <v>0.9814029864508802</v>
      </c>
      <c r="J14" s="126">
        <f t="shared" si="3"/>
        <v>0.97520398193450686</v>
      </c>
      <c r="K14" s="126">
        <f t="shared" si="4"/>
        <v>0.96900497741813352</v>
      </c>
      <c r="L14" s="241">
        <f>AE29</f>
        <v>0.96280597290176029</v>
      </c>
      <c r="M14" s="126">
        <f t="shared" si="5"/>
        <v>0.96702496733824894</v>
      </c>
      <c r="N14" s="126">
        <f t="shared" si="6"/>
        <v>0.97124396177473771</v>
      </c>
      <c r="O14" s="126">
        <f t="shared" si="7"/>
        <v>0.97546295621122647</v>
      </c>
      <c r="P14" s="241">
        <f>AF29</f>
        <v>0.97968195064771513</v>
      </c>
      <c r="Q14" s="126">
        <f t="shared" si="8"/>
        <v>0.98232973970351978</v>
      </c>
      <c r="R14" s="126">
        <f t="shared" si="9"/>
        <v>0.98497752875932443</v>
      </c>
      <c r="S14" s="126">
        <f t="shared" si="10"/>
        <v>0.98762531781512897</v>
      </c>
      <c r="T14" s="126">
        <f t="shared" si="11"/>
        <v>0.99027310687093362</v>
      </c>
      <c r="U14" s="241">
        <f>AG29</f>
        <v>0.99292089592673827</v>
      </c>
      <c r="V14" s="126">
        <f t="shared" si="12"/>
        <v>0.99821647403834757</v>
      </c>
      <c r="W14" s="126">
        <f t="shared" si="13"/>
        <v>1.0035120521499568</v>
      </c>
      <c r="X14" s="126">
        <f t="shared" si="14"/>
        <v>1.0088076302615661</v>
      </c>
      <c r="Y14" s="126">
        <f t="shared" si="15"/>
        <v>1.0141032083731754</v>
      </c>
      <c r="Z14" s="241">
        <f>AH29</f>
        <v>1.0193987864847847</v>
      </c>
      <c r="AA14" s="126">
        <f t="shared" si="16"/>
        <v>1.024694364596394</v>
      </c>
      <c r="AB14" s="126">
        <f t="shared" si="17"/>
        <v>1.0299899427080033</v>
      </c>
      <c r="AC14" s="126">
        <f t="shared" si="18"/>
        <v>1.0352855208196123</v>
      </c>
      <c r="AD14" s="126">
        <f t="shared" si="19"/>
        <v>1.0405810989312216</v>
      </c>
      <c r="AE14" s="241">
        <f>AI29</f>
        <v>1.0458766770428309</v>
      </c>
      <c r="AF14" s="126">
        <f t="shared" si="20"/>
        <v>1.048789245004216</v>
      </c>
      <c r="AG14" s="126">
        <f t="shared" si="21"/>
        <v>1.0517018129656011</v>
      </c>
      <c r="AH14" s="126">
        <f t="shared" si="22"/>
        <v>1.0546143809269863</v>
      </c>
      <c r="AI14" s="126">
        <f t="shared" si="23"/>
        <v>1.0575269488883714</v>
      </c>
      <c r="AJ14" s="241">
        <f>AJ29</f>
        <v>1.0604395168497565</v>
      </c>
      <c r="AK14" s="126">
        <f t="shared" si="24"/>
        <v>1.060704295755337</v>
      </c>
      <c r="AL14" s="126">
        <f t="shared" si="25"/>
        <v>1.0609690746609175</v>
      </c>
      <c r="AM14" s="126">
        <f t="shared" si="26"/>
        <v>1.0612338535664978</v>
      </c>
      <c r="AN14" s="126">
        <f t="shared" si="27"/>
        <v>1.0614986324720783</v>
      </c>
      <c r="AO14" s="241">
        <f>AK29</f>
        <v>1.0617634113776588</v>
      </c>
      <c r="AP14" s="126">
        <f t="shared" si="28"/>
        <v>1.0620281902832394</v>
      </c>
      <c r="AQ14" s="126">
        <f t="shared" si="29"/>
        <v>1.0622929691888197</v>
      </c>
      <c r="AR14" s="126">
        <f t="shared" si="30"/>
        <v>1.0625577480944002</v>
      </c>
      <c r="AS14" s="126">
        <f t="shared" si="31"/>
        <v>1.0628225269999805</v>
      </c>
      <c r="AT14" s="241">
        <f>AL29</f>
        <v>1.063087305905561</v>
      </c>
      <c r="AY14" s="81">
        <v>6</v>
      </c>
      <c r="AZ14" s="81" t="s">
        <v>73</v>
      </c>
      <c r="BA14" s="81" t="s">
        <v>137</v>
      </c>
      <c r="BB14" s="81" t="s">
        <v>138</v>
      </c>
      <c r="BC14" s="208" t="s">
        <v>139</v>
      </c>
      <c r="BD14" s="208" t="s">
        <v>140</v>
      </c>
      <c r="BE14" s="208"/>
      <c r="BF14" s="81"/>
      <c r="BG14" s="81"/>
      <c r="BH14" s="214" t="s">
        <v>306</v>
      </c>
      <c r="BI14" s="216" t="s">
        <v>307</v>
      </c>
      <c r="BJ14" s="216" t="s">
        <v>61</v>
      </c>
      <c r="BK14" s="211" t="s">
        <v>285</v>
      </c>
      <c r="BL14" s="211" t="s">
        <v>290</v>
      </c>
    </row>
    <row r="15" spans="3:64">
      <c r="C15" s="242" t="s">
        <v>340</v>
      </c>
      <c r="D15" s="243"/>
      <c r="E15" s="245" t="s">
        <v>146</v>
      </c>
      <c r="F15" s="241">
        <f>AD32</f>
        <v>1</v>
      </c>
      <c r="G15" s="126">
        <f t="shared" si="0"/>
        <v>0.98825133788939545</v>
      </c>
      <c r="H15" s="126">
        <f t="shared" si="1"/>
        <v>0.9765026757787908</v>
      </c>
      <c r="I15" s="126">
        <f t="shared" si="2"/>
        <v>0.96475401366818625</v>
      </c>
      <c r="J15" s="126">
        <f t="shared" si="3"/>
        <v>0.9530053515575817</v>
      </c>
      <c r="K15" s="126">
        <f>F15+5*(L15-F15)/6</f>
        <v>0.94125668944697705</v>
      </c>
      <c r="L15" s="241">
        <f>AE32</f>
        <v>0.9295080273363725</v>
      </c>
      <c r="M15" s="126">
        <f t="shared" si="5"/>
        <v>0.93892652344016292</v>
      </c>
      <c r="N15" s="126">
        <f t="shared" si="6"/>
        <v>0.94834501954395345</v>
      </c>
      <c r="O15" s="126">
        <f t="shared" si="7"/>
        <v>0.95776351564774398</v>
      </c>
      <c r="P15" s="241">
        <f>AF32</f>
        <v>0.9671820117515344</v>
      </c>
      <c r="Q15" s="126">
        <f t="shared" si="8"/>
        <v>0.96803041702500059</v>
      </c>
      <c r="R15" s="126">
        <f t="shared" si="9"/>
        <v>0.96887882229846689</v>
      </c>
      <c r="S15" s="126">
        <f t="shared" si="10"/>
        <v>0.96972722757193308</v>
      </c>
      <c r="T15" s="126">
        <f t="shared" si="11"/>
        <v>0.97057563284539938</v>
      </c>
      <c r="U15" s="241">
        <f>AG32</f>
        <v>0.97142403811886557</v>
      </c>
      <c r="V15" s="126">
        <f t="shared" si="12"/>
        <v>0.97142403811886557</v>
      </c>
      <c r="W15" s="126">
        <f t="shared" si="13"/>
        <v>0.97142403811886557</v>
      </c>
      <c r="X15" s="126">
        <f t="shared" si="14"/>
        <v>0.97142403811886557</v>
      </c>
      <c r="Y15" s="126">
        <f t="shared" si="15"/>
        <v>0.97142403811886557</v>
      </c>
      <c r="Z15" s="241">
        <f>AH32</f>
        <v>0.97142403811886557</v>
      </c>
      <c r="AA15" s="126">
        <f t="shared" si="16"/>
        <v>0.97142403811886557</v>
      </c>
      <c r="AB15" s="126">
        <f t="shared" si="17"/>
        <v>0.97142403811886557</v>
      </c>
      <c r="AC15" s="126">
        <f t="shared" si="18"/>
        <v>0.97142403811886557</v>
      </c>
      <c r="AD15" s="126">
        <f t="shared" si="19"/>
        <v>0.97142403811886557</v>
      </c>
      <c r="AE15" s="241">
        <f>AI32</f>
        <v>0.97142403811886557</v>
      </c>
      <c r="AF15" s="126">
        <f t="shared" si="20"/>
        <v>0.97990809085352815</v>
      </c>
      <c r="AG15" s="126">
        <f t="shared" si="21"/>
        <v>0.98839214358819072</v>
      </c>
      <c r="AH15" s="126">
        <f t="shared" si="22"/>
        <v>0.99687619632285318</v>
      </c>
      <c r="AI15" s="126">
        <f t="shared" si="23"/>
        <v>1.0053602490575158</v>
      </c>
      <c r="AJ15" s="241">
        <f>AJ32</f>
        <v>1.0138443017921783</v>
      </c>
      <c r="AK15" s="126">
        <f t="shared" si="24"/>
        <v>1.0146927070656446</v>
      </c>
      <c r="AL15" s="126">
        <f t="shared" si="25"/>
        <v>1.0155411123391109</v>
      </c>
      <c r="AM15" s="126">
        <f t="shared" si="26"/>
        <v>1.0163895176125772</v>
      </c>
      <c r="AN15" s="126">
        <f t="shared" si="27"/>
        <v>1.0172379228860435</v>
      </c>
      <c r="AO15" s="241">
        <f>AK32</f>
        <v>1.0180863281595098</v>
      </c>
      <c r="AP15" s="126">
        <f t="shared" si="28"/>
        <v>1.0180863281595098</v>
      </c>
      <c r="AQ15" s="126">
        <f t="shared" si="29"/>
        <v>1.0180863281595098</v>
      </c>
      <c r="AR15" s="126">
        <f t="shared" si="30"/>
        <v>1.0180863281595098</v>
      </c>
      <c r="AS15" s="126">
        <f t="shared" si="31"/>
        <v>1.0180863281595098</v>
      </c>
      <c r="AT15" s="241">
        <f>AL32</f>
        <v>1.0180863281595098</v>
      </c>
      <c r="AY15" s="87">
        <v>7</v>
      </c>
      <c r="AZ15" s="87" t="s">
        <v>141</v>
      </c>
      <c r="BA15" s="87" t="s">
        <v>308</v>
      </c>
      <c r="BB15" s="87" t="s">
        <v>143</v>
      </c>
      <c r="BC15" s="213" t="s">
        <v>309</v>
      </c>
      <c r="BD15" s="213" t="s">
        <v>310</v>
      </c>
      <c r="BE15" s="213"/>
      <c r="BF15" s="87"/>
      <c r="BG15" s="87"/>
      <c r="BH15" s="244" t="s">
        <v>311</v>
      </c>
      <c r="BI15" s="211" t="s">
        <v>312</v>
      </c>
      <c r="BJ15" s="211" t="s">
        <v>313</v>
      </c>
      <c r="BK15" s="211" t="s">
        <v>285</v>
      </c>
      <c r="BL15" s="211" t="s">
        <v>290</v>
      </c>
    </row>
    <row r="16" spans="3:64">
      <c r="C16" s="240" t="s">
        <v>322</v>
      </c>
      <c r="D16" s="240"/>
      <c r="E16" s="240" t="s">
        <v>72</v>
      </c>
      <c r="F16" s="241">
        <f>AD33</f>
        <v>1</v>
      </c>
      <c r="G16" s="126">
        <f t="shared" si="0"/>
        <v>0.97466579884754534</v>
      </c>
      <c r="H16" s="126">
        <f t="shared" si="1"/>
        <v>0.94933159769509068</v>
      </c>
      <c r="I16" s="126">
        <f t="shared" si="2"/>
        <v>0.92399739654263602</v>
      </c>
      <c r="J16" s="126">
        <f t="shared" si="3"/>
        <v>0.89866319539018125</v>
      </c>
      <c r="K16" s="126">
        <f t="shared" si="4"/>
        <v>0.87332899423772659</v>
      </c>
      <c r="L16" s="241">
        <f>AE33</f>
        <v>0.84799479308527193</v>
      </c>
      <c r="M16" s="126">
        <f t="shared" si="5"/>
        <v>0.84968178537920813</v>
      </c>
      <c r="N16" s="126">
        <f t="shared" si="6"/>
        <v>0.85136877767314434</v>
      </c>
      <c r="O16" s="126">
        <f t="shared" si="7"/>
        <v>0.85305576996708055</v>
      </c>
      <c r="P16" s="241">
        <f>AF33</f>
        <v>0.85474276226101675</v>
      </c>
      <c r="Q16" s="126">
        <f t="shared" si="8"/>
        <v>0.85474276226101675</v>
      </c>
      <c r="R16" s="126">
        <f t="shared" si="9"/>
        <v>0.85474276226101675</v>
      </c>
      <c r="S16" s="126">
        <f t="shared" si="10"/>
        <v>0.85474276226101675</v>
      </c>
      <c r="T16" s="126">
        <f t="shared" si="11"/>
        <v>0.85474276226101675</v>
      </c>
      <c r="U16" s="241">
        <f>AG33</f>
        <v>0.85474276226101675</v>
      </c>
      <c r="V16" s="126">
        <f t="shared" si="12"/>
        <v>0.85474276226101675</v>
      </c>
      <c r="W16" s="126">
        <f t="shared" si="13"/>
        <v>0.85474276226101675</v>
      </c>
      <c r="X16" s="126">
        <f t="shared" si="14"/>
        <v>0.85474276226101675</v>
      </c>
      <c r="Y16" s="126">
        <f t="shared" si="15"/>
        <v>0.85474276226101675</v>
      </c>
      <c r="Z16" s="241">
        <f>AH33</f>
        <v>0.85474276226101675</v>
      </c>
      <c r="AA16" s="126">
        <f t="shared" si="16"/>
        <v>0.85249343920243514</v>
      </c>
      <c r="AB16" s="126">
        <f t="shared" si="17"/>
        <v>0.85024411614385353</v>
      </c>
      <c r="AC16" s="126">
        <f t="shared" si="18"/>
        <v>0.84799479308527181</v>
      </c>
      <c r="AD16" s="126">
        <f t="shared" si="19"/>
        <v>0.8457454700266902</v>
      </c>
      <c r="AE16" s="241">
        <f>AI33</f>
        <v>0.8434961469681086</v>
      </c>
      <c r="AF16" s="126">
        <f t="shared" si="20"/>
        <v>0.8434961469681086</v>
      </c>
      <c r="AG16" s="126">
        <f t="shared" si="21"/>
        <v>0.8434961469681086</v>
      </c>
      <c r="AH16" s="126">
        <f t="shared" si="22"/>
        <v>0.8434961469681086</v>
      </c>
      <c r="AI16" s="126">
        <f t="shared" si="23"/>
        <v>0.8434961469681086</v>
      </c>
      <c r="AJ16" s="241">
        <f>AJ33</f>
        <v>0.8434961469681086</v>
      </c>
      <c r="AK16" s="126">
        <f t="shared" si="24"/>
        <v>0.8434961469681086</v>
      </c>
      <c r="AL16" s="126">
        <f t="shared" si="25"/>
        <v>0.8434961469681086</v>
      </c>
      <c r="AM16" s="126">
        <f t="shared" si="26"/>
        <v>0.8434961469681086</v>
      </c>
      <c r="AN16" s="126">
        <f t="shared" si="27"/>
        <v>0.8434961469681086</v>
      </c>
      <c r="AO16" s="241">
        <f>AK33</f>
        <v>0.8434961469681086</v>
      </c>
      <c r="AP16" s="126">
        <f t="shared" si="28"/>
        <v>0.8434961469681086</v>
      </c>
      <c r="AQ16" s="126">
        <f t="shared" si="29"/>
        <v>0.8434961469681086</v>
      </c>
      <c r="AR16" s="126">
        <f t="shared" si="30"/>
        <v>0.8434961469681086</v>
      </c>
      <c r="AS16" s="126">
        <f t="shared" si="31"/>
        <v>0.8434961469681086</v>
      </c>
      <c r="AT16" s="241">
        <f>AL33</f>
        <v>0.8434961469681086</v>
      </c>
      <c r="AY16" s="87">
        <v>8</v>
      </c>
      <c r="AZ16" s="87" t="s">
        <v>146</v>
      </c>
      <c r="BA16" s="87" t="s">
        <v>147</v>
      </c>
      <c r="BB16" s="87" t="s">
        <v>148</v>
      </c>
      <c r="BC16" s="213" t="s">
        <v>314</v>
      </c>
      <c r="BD16" s="213" t="s">
        <v>315</v>
      </c>
      <c r="BE16" s="213"/>
      <c r="BF16" s="87"/>
      <c r="BG16" s="87"/>
      <c r="BH16" s="244" t="s">
        <v>316</v>
      </c>
      <c r="BI16" s="211" t="s">
        <v>304</v>
      </c>
      <c r="BJ16" s="211" t="s">
        <v>317</v>
      </c>
      <c r="BK16" s="211" t="s">
        <v>285</v>
      </c>
      <c r="BL16" s="211" t="s">
        <v>290</v>
      </c>
    </row>
    <row r="17" spans="3:64">
      <c r="C17" s="245" t="s">
        <v>324</v>
      </c>
      <c r="D17" s="243"/>
      <c r="E17" s="245" t="s">
        <v>77</v>
      </c>
      <c r="F17" s="241">
        <f>AD36</f>
        <v>1</v>
      </c>
      <c r="G17" s="126">
        <f t="shared" si="0"/>
        <v>0.98792938936910923</v>
      </c>
      <c r="H17" s="126">
        <f t="shared" si="1"/>
        <v>0.97585877873821858</v>
      </c>
      <c r="I17" s="126">
        <f t="shared" si="2"/>
        <v>0.96378816810732781</v>
      </c>
      <c r="J17" s="126">
        <f t="shared" si="3"/>
        <v>0.95171755747643705</v>
      </c>
      <c r="K17" s="126">
        <f t="shared" si="4"/>
        <v>0.93964694684554639</v>
      </c>
      <c r="L17" s="241">
        <f>AE36</f>
        <v>0.92757633621465563</v>
      </c>
      <c r="M17" s="126">
        <f t="shared" si="5"/>
        <v>0.93392959879146831</v>
      </c>
      <c r="N17" s="126">
        <f t="shared" si="6"/>
        <v>0.94028286136828099</v>
      </c>
      <c r="O17" s="126">
        <f t="shared" si="7"/>
        <v>0.94663612394509378</v>
      </c>
      <c r="P17" s="241">
        <f>AF36</f>
        <v>0.95298938652190646</v>
      </c>
      <c r="Q17" s="126">
        <f t="shared" si="8"/>
        <v>0.94790677646045629</v>
      </c>
      <c r="R17" s="126">
        <f t="shared" si="9"/>
        <v>0.94282416639900612</v>
      </c>
      <c r="S17" s="126">
        <f t="shared" si="10"/>
        <v>0.93774155633755596</v>
      </c>
      <c r="T17" s="126">
        <f t="shared" si="11"/>
        <v>0.93265894627610579</v>
      </c>
      <c r="U17" s="241">
        <f>AG36</f>
        <v>0.92757633621465563</v>
      </c>
      <c r="V17" s="126">
        <f t="shared" si="12"/>
        <v>0.92376437866856798</v>
      </c>
      <c r="W17" s="126">
        <f t="shared" si="13"/>
        <v>0.91995242112248032</v>
      </c>
      <c r="X17" s="126">
        <f t="shared" si="14"/>
        <v>0.91614046357639278</v>
      </c>
      <c r="Y17" s="126">
        <f t="shared" si="15"/>
        <v>0.91232850603030513</v>
      </c>
      <c r="Z17" s="241">
        <f>AH36</f>
        <v>0.90851654848421748</v>
      </c>
      <c r="AA17" s="126">
        <f t="shared" si="16"/>
        <v>0.90851654848421748</v>
      </c>
      <c r="AB17" s="126">
        <f t="shared" si="17"/>
        <v>0.90851654848421748</v>
      </c>
      <c r="AC17" s="126">
        <f t="shared" si="18"/>
        <v>0.90851654848421748</v>
      </c>
      <c r="AD17" s="126">
        <f t="shared" si="19"/>
        <v>0.90851654848421748</v>
      </c>
      <c r="AE17" s="241">
        <f>AI36</f>
        <v>0.90851654848421748</v>
      </c>
      <c r="AF17" s="126">
        <f t="shared" si="20"/>
        <v>0.90851654848421748</v>
      </c>
      <c r="AG17" s="126">
        <f t="shared" si="21"/>
        <v>0.90851654848421748</v>
      </c>
      <c r="AH17" s="126">
        <f t="shared" si="22"/>
        <v>0.90851654848421748</v>
      </c>
      <c r="AI17" s="126">
        <f t="shared" si="23"/>
        <v>0.90851654848421748</v>
      </c>
      <c r="AJ17" s="241">
        <f>AJ36</f>
        <v>0.90851654848421748</v>
      </c>
      <c r="AK17" s="126">
        <f t="shared" si="24"/>
        <v>0.90978720099957999</v>
      </c>
      <c r="AL17" s="126">
        <f t="shared" si="25"/>
        <v>0.91105785351494251</v>
      </c>
      <c r="AM17" s="126">
        <f t="shared" si="26"/>
        <v>0.91232850603030513</v>
      </c>
      <c r="AN17" s="126">
        <f t="shared" si="27"/>
        <v>0.91359915854566764</v>
      </c>
      <c r="AO17" s="241">
        <f>AK36</f>
        <v>0.91486981106103016</v>
      </c>
      <c r="AP17" s="126">
        <f t="shared" si="28"/>
        <v>0.91868176860711781</v>
      </c>
      <c r="AQ17" s="126">
        <f t="shared" si="29"/>
        <v>0.92249372615320546</v>
      </c>
      <c r="AR17" s="126">
        <f t="shared" si="30"/>
        <v>0.926305683699293</v>
      </c>
      <c r="AS17" s="126">
        <f t="shared" si="31"/>
        <v>0.93011764124538066</v>
      </c>
      <c r="AT17" s="241">
        <f>AL36</f>
        <v>0.93392959879146831</v>
      </c>
      <c r="AY17" s="81">
        <v>9</v>
      </c>
      <c r="AZ17" s="81" t="s">
        <v>72</v>
      </c>
      <c r="BA17" s="81" t="s">
        <v>133</v>
      </c>
      <c r="BB17" s="81" t="s">
        <v>134</v>
      </c>
      <c r="BC17" s="208" t="s">
        <v>318</v>
      </c>
      <c r="BD17" s="208" t="s">
        <v>319</v>
      </c>
      <c r="BE17" s="208"/>
      <c r="BF17" s="208"/>
      <c r="BG17" s="208"/>
      <c r="BH17" s="217" t="s">
        <v>320</v>
      </c>
      <c r="BI17" s="211" t="s">
        <v>321</v>
      </c>
      <c r="BJ17" s="211" t="s">
        <v>322</v>
      </c>
      <c r="BK17" s="211" t="s">
        <v>285</v>
      </c>
      <c r="BL17" s="211" t="s">
        <v>290</v>
      </c>
    </row>
    <row r="18" spans="3:64">
      <c r="C18" s="240" t="s">
        <v>78</v>
      </c>
      <c r="D18" s="240" t="s">
        <v>269</v>
      </c>
      <c r="E18" s="240" t="s">
        <v>108</v>
      </c>
      <c r="F18" s="241">
        <f>AD34</f>
        <v>1</v>
      </c>
      <c r="G18" s="126">
        <f>F18+(L18-F18)/6</f>
        <v>0.99119867089708114</v>
      </c>
      <c r="H18" s="126">
        <f>F18+2*(L18-F18)/6</f>
        <v>0.98239734179416227</v>
      </c>
      <c r="I18" s="126">
        <f>F18+3*(L18-F18)/6</f>
        <v>0.9735960126912433</v>
      </c>
      <c r="J18" s="126">
        <f>F18+4*(L18-F18)/6</f>
        <v>0.96479468358832443</v>
      </c>
      <c r="K18" s="126">
        <f>F18+5*(L18-F18)/6</f>
        <v>0.95599335448540557</v>
      </c>
      <c r="L18" s="241">
        <f>AE34</f>
        <v>0.9471920253824867</v>
      </c>
      <c r="M18" s="126">
        <f>L18+(P18-L18)/4</f>
        <v>0.9471920253824867</v>
      </c>
      <c r="N18" s="126">
        <f>L18+2*(P18-L18)/4</f>
        <v>0.9471920253824867</v>
      </c>
      <c r="O18" s="126">
        <f>L18+3*(P18-L18)/4</f>
        <v>0.9471920253824867</v>
      </c>
      <c r="P18" s="241">
        <f>AF34</f>
        <v>0.9471920253824867</v>
      </c>
      <c r="Q18" s="126">
        <f>P18+(U18-P18)/5</f>
        <v>0.9471920253824867</v>
      </c>
      <c r="R18" s="126">
        <f>P18+2*(U18-P18)/5</f>
        <v>0.9471920253824867</v>
      </c>
      <c r="S18" s="126">
        <f>P18+3*(U18-P18)/5</f>
        <v>0.9471920253824867</v>
      </c>
      <c r="T18" s="126">
        <f>P18+4*(U18-P18)/5</f>
        <v>0.9471920253824867</v>
      </c>
      <c r="U18" s="241">
        <f>AG34</f>
        <v>0.9471920253824867</v>
      </c>
      <c r="V18" s="126">
        <f t="shared" si="12"/>
        <v>0.94307379918517154</v>
      </c>
      <c r="W18" s="126">
        <f t="shared" si="13"/>
        <v>0.93895557298785637</v>
      </c>
      <c r="X18" s="126">
        <f t="shared" si="14"/>
        <v>0.93483734679054131</v>
      </c>
      <c r="Y18" s="126">
        <f t="shared" si="15"/>
        <v>0.93071912059322615</v>
      </c>
      <c r="Z18" s="241">
        <f>AH34</f>
        <v>0.92660089439591098</v>
      </c>
      <c r="AA18" s="126">
        <f t="shared" si="16"/>
        <v>0.92660089439591098</v>
      </c>
      <c r="AB18" s="126">
        <f t="shared" si="17"/>
        <v>0.92660089439591098</v>
      </c>
      <c r="AC18" s="126">
        <f t="shared" si="18"/>
        <v>0.92660089439591098</v>
      </c>
      <c r="AD18" s="126">
        <f t="shared" si="19"/>
        <v>0.92660089439591098</v>
      </c>
      <c r="AE18" s="241">
        <f>AI34</f>
        <v>0.92660089439591098</v>
      </c>
      <c r="AF18" s="126">
        <f t="shared" si="20"/>
        <v>0.92660089439591098</v>
      </c>
      <c r="AG18" s="126">
        <f t="shared" si="21"/>
        <v>0.92660089439591098</v>
      </c>
      <c r="AH18" s="126">
        <f t="shared" si="22"/>
        <v>0.92660089439591098</v>
      </c>
      <c r="AI18" s="126">
        <f t="shared" si="23"/>
        <v>0.92660089439591098</v>
      </c>
      <c r="AJ18" s="241">
        <f>AJ34</f>
        <v>0.92660089439591098</v>
      </c>
      <c r="AK18" s="126">
        <f t="shared" si="24"/>
        <v>0.92248266819859581</v>
      </c>
      <c r="AL18" s="126">
        <f t="shared" si="25"/>
        <v>0.91836444200128065</v>
      </c>
      <c r="AM18" s="126">
        <f t="shared" si="26"/>
        <v>0.91424621580396559</v>
      </c>
      <c r="AN18" s="126">
        <f t="shared" si="27"/>
        <v>0.91012798960665042</v>
      </c>
      <c r="AO18" s="241">
        <f>AK34</f>
        <v>0.90600976340933526</v>
      </c>
      <c r="AP18" s="126">
        <f t="shared" si="28"/>
        <v>0.90600976340933526</v>
      </c>
      <c r="AQ18" s="126">
        <f t="shared" si="29"/>
        <v>0.90600976340933526</v>
      </c>
      <c r="AR18" s="126">
        <f t="shared" si="30"/>
        <v>0.90600976340933526</v>
      </c>
      <c r="AS18" s="126">
        <f t="shared" si="31"/>
        <v>0.90600976340933526</v>
      </c>
      <c r="AT18" s="241">
        <f>AL34</f>
        <v>0.90600976340933526</v>
      </c>
      <c r="AY18" s="81">
        <v>10</v>
      </c>
      <c r="AZ18" s="81" t="s">
        <v>77</v>
      </c>
      <c r="BA18" s="81" t="s">
        <v>323</v>
      </c>
      <c r="BB18" s="81" t="s">
        <v>155</v>
      </c>
      <c r="BC18" s="208" t="s">
        <v>324</v>
      </c>
      <c r="BD18" s="208" t="s">
        <v>325</v>
      </c>
      <c r="BE18" s="208"/>
      <c r="BF18" s="81"/>
      <c r="BG18" s="81"/>
      <c r="BH18" s="244" t="s">
        <v>326</v>
      </c>
      <c r="BI18" s="246" t="s">
        <v>327</v>
      </c>
      <c r="BJ18" s="246" t="s">
        <v>324</v>
      </c>
      <c r="BK18" s="211" t="s">
        <v>285</v>
      </c>
      <c r="BL18" s="211" t="s">
        <v>286</v>
      </c>
    </row>
    <row r="19" spans="3:64">
      <c r="C19" s="245" t="s">
        <v>166</v>
      </c>
      <c r="D19" s="243"/>
      <c r="E19" s="245" t="s">
        <v>161</v>
      </c>
      <c r="F19" s="241">
        <f>AD28</f>
        <v>1</v>
      </c>
      <c r="G19" s="126">
        <f t="shared" ref="G19:G20" si="32">F19+(L19-F19)/6</f>
        <v>0.98779026435954775</v>
      </c>
      <c r="H19" s="126">
        <f t="shared" ref="H19:H20" si="33">F19+2*(L19-F19)/6</f>
        <v>0.97558052871909551</v>
      </c>
      <c r="I19" s="126">
        <f t="shared" ref="I19:I20" si="34">F19+3*(L19-F19)/6</f>
        <v>0.96337079307864326</v>
      </c>
      <c r="J19" s="126">
        <f t="shared" ref="J19:J20" si="35">F19+4*(L19-F19)/6</f>
        <v>0.9511610574381909</v>
      </c>
      <c r="K19" s="126">
        <f t="shared" ref="K19:K20" si="36">F19+5*(L19-F19)/6</f>
        <v>0.93895132179773866</v>
      </c>
      <c r="L19" s="241">
        <f>AE28</f>
        <v>0.92674158615728641</v>
      </c>
      <c r="M19" s="126">
        <f t="shared" ref="M19:M20" si="37">L19+(P19-L19)/4</f>
        <v>0.9303490708075598</v>
      </c>
      <c r="N19" s="126">
        <f t="shared" ref="N19:N20" si="38">L19+2*(P19-L19)/4</f>
        <v>0.93395655545783307</v>
      </c>
      <c r="O19" s="126">
        <f t="shared" ref="O19:O20" si="39">L19+3*(P19-L19)/4</f>
        <v>0.93756404010810646</v>
      </c>
      <c r="P19" s="241">
        <f>AF28</f>
        <v>0.94117152475837984</v>
      </c>
      <c r="Q19" s="126">
        <f t="shared" si="8"/>
        <v>0.93628232203236228</v>
      </c>
      <c r="R19" s="126">
        <f t="shared" si="9"/>
        <v>0.93139311930634472</v>
      </c>
      <c r="S19" s="126">
        <f t="shared" si="10"/>
        <v>0.92650391658032716</v>
      </c>
      <c r="T19" s="126">
        <f t="shared" si="11"/>
        <v>0.9216147138543096</v>
      </c>
      <c r="U19" s="241">
        <f>AG28</f>
        <v>0.91672551112829204</v>
      </c>
      <c r="V19" s="126">
        <f t="shared" si="12"/>
        <v>0.91183630840227448</v>
      </c>
      <c r="W19" s="126">
        <f t="shared" si="13"/>
        <v>0.90694710567625691</v>
      </c>
      <c r="X19" s="126">
        <f t="shared" si="14"/>
        <v>0.90205790295023935</v>
      </c>
      <c r="Y19" s="126">
        <f t="shared" si="15"/>
        <v>0.89716870022422179</v>
      </c>
      <c r="Z19" s="241">
        <f>AH28</f>
        <v>0.89227949749820423</v>
      </c>
      <c r="AA19" s="126">
        <f t="shared" si="16"/>
        <v>0.88250109204616911</v>
      </c>
      <c r="AB19" s="126">
        <f t="shared" si="17"/>
        <v>0.87272268659413399</v>
      </c>
      <c r="AC19" s="126">
        <f t="shared" si="18"/>
        <v>0.86294428114209898</v>
      </c>
      <c r="AD19" s="126">
        <f t="shared" si="19"/>
        <v>0.85316587569006386</v>
      </c>
      <c r="AE19" s="241">
        <f>AI28</f>
        <v>0.84338747023802874</v>
      </c>
      <c r="AF19" s="126">
        <f t="shared" si="20"/>
        <v>0.83605366614900234</v>
      </c>
      <c r="AG19" s="126">
        <f t="shared" si="21"/>
        <v>0.82871986205997605</v>
      </c>
      <c r="AH19" s="126">
        <f t="shared" si="22"/>
        <v>0.82138605797094966</v>
      </c>
      <c r="AI19" s="126">
        <f t="shared" si="23"/>
        <v>0.81405225388192337</v>
      </c>
      <c r="AJ19" s="241">
        <f>AJ28</f>
        <v>0.80671844979289697</v>
      </c>
      <c r="AK19" s="126">
        <f t="shared" si="24"/>
        <v>0.80182924706687941</v>
      </c>
      <c r="AL19" s="126">
        <f t="shared" si="25"/>
        <v>0.79694004434086185</v>
      </c>
      <c r="AM19" s="126">
        <f t="shared" si="26"/>
        <v>0.7920508416148444</v>
      </c>
      <c r="AN19" s="126">
        <f t="shared" si="27"/>
        <v>0.78716163888882684</v>
      </c>
      <c r="AO19" s="241">
        <f>AK28</f>
        <v>0.78227243616280928</v>
      </c>
      <c r="AP19" s="126">
        <f t="shared" si="28"/>
        <v>0.77738323343679172</v>
      </c>
      <c r="AQ19" s="126">
        <f t="shared" si="29"/>
        <v>0.77249403071077416</v>
      </c>
      <c r="AR19" s="126">
        <f t="shared" si="30"/>
        <v>0.7676048279847566</v>
      </c>
      <c r="AS19" s="126">
        <f t="shared" si="31"/>
        <v>0.76271562525873904</v>
      </c>
      <c r="AT19" s="241">
        <f>AL28</f>
        <v>0.75782642253272148</v>
      </c>
      <c r="AY19" s="81">
        <v>11</v>
      </c>
      <c r="AZ19" s="81" t="s">
        <v>108</v>
      </c>
      <c r="BA19" s="81" t="s">
        <v>158</v>
      </c>
      <c r="BB19" s="81" t="s">
        <v>159</v>
      </c>
      <c r="BC19" s="208" t="s">
        <v>78</v>
      </c>
      <c r="BD19" s="208" t="s">
        <v>160</v>
      </c>
      <c r="BE19" s="208"/>
      <c r="BF19" s="81"/>
      <c r="BG19" s="81"/>
      <c r="BH19" s="244" t="s">
        <v>78</v>
      </c>
      <c r="BI19" s="211" t="s">
        <v>328</v>
      </c>
      <c r="BJ19" s="211" t="s">
        <v>78</v>
      </c>
      <c r="BK19" s="211" t="s">
        <v>285</v>
      </c>
      <c r="BL19" s="211" t="s">
        <v>290</v>
      </c>
    </row>
    <row r="20" spans="3:64">
      <c r="C20" s="240" t="s">
        <v>336</v>
      </c>
      <c r="D20" s="240"/>
      <c r="E20" s="240" t="s">
        <v>333</v>
      </c>
      <c r="F20" s="241">
        <f>AD26</f>
        <v>1</v>
      </c>
      <c r="G20" s="126">
        <f t="shared" si="32"/>
        <v>1.0259343377203352</v>
      </c>
      <c r="H20" s="126">
        <f t="shared" si="33"/>
        <v>1.0518686754406703</v>
      </c>
      <c r="I20" s="126">
        <f t="shared" si="34"/>
        <v>1.0778030131610055</v>
      </c>
      <c r="J20" s="126">
        <f t="shared" si="35"/>
        <v>1.1037373508813406</v>
      </c>
      <c r="K20" s="126">
        <f t="shared" si="36"/>
        <v>1.1296716886016758</v>
      </c>
      <c r="L20" s="241">
        <f>AE26</f>
        <v>1.1556060263220109</v>
      </c>
      <c r="M20" s="126">
        <f t="shared" si="37"/>
        <v>1.1323126177286906</v>
      </c>
      <c r="N20" s="126">
        <f t="shared" si="38"/>
        <v>1.1090192091353701</v>
      </c>
      <c r="O20" s="126">
        <f t="shared" si="39"/>
        <v>1.0857258005420496</v>
      </c>
      <c r="P20" s="241">
        <f>AF26</f>
        <v>1.0624323919487293</v>
      </c>
      <c r="Q20" s="126">
        <f t="shared" si="8"/>
        <v>1.0700211947483631</v>
      </c>
      <c r="R20" s="126">
        <f t="shared" si="9"/>
        <v>1.0776099975479969</v>
      </c>
      <c r="S20" s="126">
        <f t="shared" si="10"/>
        <v>1.0851988003476307</v>
      </c>
      <c r="T20" s="126">
        <f t="shared" si="11"/>
        <v>1.0927876031472645</v>
      </c>
      <c r="U20" s="241">
        <f>AG26</f>
        <v>1.1003764059468983</v>
      </c>
      <c r="V20" s="126">
        <f t="shared" si="12"/>
        <v>1.1041708073467154</v>
      </c>
      <c r="W20" s="126">
        <f t="shared" si="13"/>
        <v>1.1079652087465321</v>
      </c>
      <c r="X20" s="126">
        <f t="shared" si="14"/>
        <v>1.1117596101463492</v>
      </c>
      <c r="Y20" s="126">
        <f t="shared" si="15"/>
        <v>1.115554011546166</v>
      </c>
      <c r="Z20" s="241">
        <f>AH26</f>
        <v>1.119348412945983</v>
      </c>
      <c r="AA20" s="126">
        <f t="shared" si="16"/>
        <v>1.1231428143457998</v>
      </c>
      <c r="AB20" s="126">
        <f t="shared" si="17"/>
        <v>1.1269372157456166</v>
      </c>
      <c r="AC20" s="126">
        <f t="shared" si="18"/>
        <v>1.1307316171454336</v>
      </c>
      <c r="AD20" s="126">
        <f t="shared" si="19"/>
        <v>1.1345260185452504</v>
      </c>
      <c r="AE20" s="241">
        <f>AI26</f>
        <v>1.1383204199450672</v>
      </c>
      <c r="AF20" s="126">
        <f t="shared" si="20"/>
        <v>1.145909222744701</v>
      </c>
      <c r="AG20" s="126">
        <f t="shared" si="21"/>
        <v>1.1534980255443348</v>
      </c>
      <c r="AH20" s="126">
        <f t="shared" si="22"/>
        <v>1.1610868283439686</v>
      </c>
      <c r="AI20" s="126">
        <f t="shared" si="23"/>
        <v>1.1686756311436024</v>
      </c>
      <c r="AJ20" s="241">
        <f>AJ26</f>
        <v>1.1762644339432362</v>
      </c>
      <c r="AK20" s="126">
        <f t="shared" si="24"/>
        <v>1.18385323674287</v>
      </c>
      <c r="AL20" s="126">
        <f t="shared" si="25"/>
        <v>1.1914420395425038</v>
      </c>
      <c r="AM20" s="126">
        <f t="shared" si="26"/>
        <v>1.1990308423421374</v>
      </c>
      <c r="AN20" s="126">
        <f t="shared" si="27"/>
        <v>1.2066196451417712</v>
      </c>
      <c r="AO20" s="241">
        <f>AK26</f>
        <v>1.214208447941405</v>
      </c>
      <c r="AP20" s="126">
        <f t="shared" si="28"/>
        <v>1.2217972507410388</v>
      </c>
      <c r="AQ20" s="126">
        <f t="shared" si="29"/>
        <v>1.2293860535406727</v>
      </c>
      <c r="AR20" s="126">
        <f t="shared" si="30"/>
        <v>1.2369748563403062</v>
      </c>
      <c r="AS20" s="126">
        <f t="shared" si="31"/>
        <v>1.24456365913994</v>
      </c>
      <c r="AT20" s="241">
        <f>AL26</f>
        <v>1.2521524619395739</v>
      </c>
      <c r="AY20" s="87">
        <v>12</v>
      </c>
      <c r="AZ20" s="87" t="s">
        <v>161</v>
      </c>
      <c r="BA20" s="87" t="s">
        <v>162</v>
      </c>
      <c r="BB20" s="87" t="s">
        <v>163</v>
      </c>
      <c r="BC20" s="213" t="s">
        <v>164</v>
      </c>
      <c r="BD20" s="213" t="s">
        <v>329</v>
      </c>
      <c r="BE20" s="213"/>
      <c r="BF20" s="87"/>
      <c r="BG20" s="87"/>
      <c r="BH20" s="244" t="s">
        <v>330</v>
      </c>
      <c r="BI20" s="211" t="s">
        <v>331</v>
      </c>
      <c r="BJ20" s="211" t="s">
        <v>332</v>
      </c>
      <c r="BK20" s="211" t="s">
        <v>285</v>
      </c>
      <c r="BL20" s="211" t="s">
        <v>290</v>
      </c>
    </row>
    <row r="21" spans="3:64">
      <c r="AY21" s="87">
        <v>13</v>
      </c>
      <c r="AZ21" s="87" t="s">
        <v>333</v>
      </c>
      <c r="BA21" s="87" t="s">
        <v>334</v>
      </c>
      <c r="BB21" s="87" t="s">
        <v>335</v>
      </c>
      <c r="BC21" s="213" t="s">
        <v>336</v>
      </c>
      <c r="BD21" s="213" t="s">
        <v>337</v>
      </c>
      <c r="BE21" s="213"/>
      <c r="BF21" s="87"/>
      <c r="BG21" s="87"/>
      <c r="BH21" s="244" t="s">
        <v>338</v>
      </c>
      <c r="BI21" s="216" t="s">
        <v>307</v>
      </c>
      <c r="BJ21" s="211" t="s">
        <v>336</v>
      </c>
      <c r="BK21" s="211" t="s">
        <v>285</v>
      </c>
      <c r="BL21" s="211" t="s">
        <v>290</v>
      </c>
    </row>
    <row r="23" spans="3:64" ht="15" thickBot="1"/>
    <row r="24" spans="3:64">
      <c r="AB24" s="223"/>
      <c r="AC24" s="42"/>
      <c r="AD24" s="42"/>
      <c r="AE24" s="42"/>
      <c r="AF24" s="42"/>
      <c r="AG24" s="42"/>
      <c r="AH24" s="42"/>
      <c r="AI24" s="42"/>
      <c r="AJ24" s="42"/>
      <c r="AK24" s="42"/>
      <c r="AL24" s="226"/>
    </row>
    <row r="25" spans="3:64">
      <c r="AB25" s="227"/>
      <c r="AC25" s="180">
        <v>1990</v>
      </c>
      <c r="AD25" s="180">
        <v>2010</v>
      </c>
      <c r="AE25" s="180">
        <v>2016</v>
      </c>
      <c r="AF25" s="180">
        <v>2020</v>
      </c>
      <c r="AG25" s="180">
        <v>2025</v>
      </c>
      <c r="AH25" s="180">
        <v>2030</v>
      </c>
      <c r="AI25" s="180">
        <v>2035</v>
      </c>
      <c r="AJ25" s="180">
        <v>2040</v>
      </c>
      <c r="AK25" s="180">
        <v>2045</v>
      </c>
      <c r="AL25" s="229">
        <v>2050</v>
      </c>
    </row>
    <row r="26" spans="3:64">
      <c r="AA26" s="180">
        <v>1</v>
      </c>
      <c r="AB26" s="227" t="s">
        <v>346</v>
      </c>
      <c r="AC26" s="126">
        <f t="shared" ref="AC26:AL34" si="40">AC62/$AD62</f>
        <v>0.83057776672814065</v>
      </c>
      <c r="AD26" s="126">
        <f t="shared" si="40"/>
        <v>1</v>
      </c>
      <c r="AE26" s="126">
        <f t="shared" si="40"/>
        <v>1.1556060263220109</v>
      </c>
      <c r="AF26" s="126">
        <f t="shared" si="40"/>
        <v>1.0624323919487293</v>
      </c>
      <c r="AG26" s="126">
        <f t="shared" si="40"/>
        <v>1.1003764059468983</v>
      </c>
      <c r="AH26" s="126">
        <f t="shared" si="40"/>
        <v>1.119348412945983</v>
      </c>
      <c r="AI26" s="126">
        <f t="shared" si="40"/>
        <v>1.1383204199450672</v>
      </c>
      <c r="AJ26" s="126">
        <f t="shared" si="40"/>
        <v>1.1762644339432362</v>
      </c>
      <c r="AK26" s="126">
        <f t="shared" si="40"/>
        <v>1.214208447941405</v>
      </c>
      <c r="AL26" s="247">
        <f t="shared" si="40"/>
        <v>1.2521524619395739</v>
      </c>
    </row>
    <row r="27" spans="3:64">
      <c r="AA27" s="180">
        <v>2</v>
      </c>
      <c r="AB27" s="227" t="s">
        <v>247</v>
      </c>
      <c r="AC27" s="126">
        <f t="shared" si="40"/>
        <v>1.3023944878675884</v>
      </c>
      <c r="AD27" s="126">
        <f t="shared" si="40"/>
        <v>1</v>
      </c>
      <c r="AE27" s="126">
        <f t="shared" si="40"/>
        <v>0.9377461115330209</v>
      </c>
      <c r="AF27" s="126">
        <f t="shared" si="40"/>
        <v>0.95569188130417704</v>
      </c>
      <c r="AG27" s="126">
        <f t="shared" si="40"/>
        <v>0.93657804367809361</v>
      </c>
      <c r="AH27" s="126">
        <f t="shared" si="40"/>
        <v>0.93657804367809361</v>
      </c>
      <c r="AI27" s="126">
        <f t="shared" si="40"/>
        <v>0.95569188130417704</v>
      </c>
      <c r="AJ27" s="126">
        <f t="shared" si="40"/>
        <v>0.97480571893026058</v>
      </c>
      <c r="AK27" s="126">
        <f t="shared" si="40"/>
        <v>0.99391955655634423</v>
      </c>
      <c r="AL27" s="247">
        <f t="shared" si="40"/>
        <v>1.0130333941824277</v>
      </c>
    </row>
    <row r="28" spans="3:64">
      <c r="AA28" s="180">
        <v>3</v>
      </c>
      <c r="AB28" s="227" t="s">
        <v>249</v>
      </c>
      <c r="AC28" s="126">
        <f t="shared" si="40"/>
        <v>1.123884818551691</v>
      </c>
      <c r="AD28" s="126">
        <f t="shared" si="40"/>
        <v>1</v>
      </c>
      <c r="AE28" s="126">
        <f t="shared" si="40"/>
        <v>0.92674158615728641</v>
      </c>
      <c r="AF28" s="126">
        <f t="shared" si="40"/>
        <v>0.94117152475837984</v>
      </c>
      <c r="AG28" s="126">
        <f t="shared" si="40"/>
        <v>0.91672551112829204</v>
      </c>
      <c r="AH28" s="126">
        <f t="shared" si="40"/>
        <v>0.89227949749820423</v>
      </c>
      <c r="AI28" s="126">
        <f t="shared" si="40"/>
        <v>0.84338747023802874</v>
      </c>
      <c r="AJ28" s="126">
        <f t="shared" si="40"/>
        <v>0.80671844979289697</v>
      </c>
      <c r="AK28" s="126">
        <f t="shared" si="40"/>
        <v>0.78227243616280928</v>
      </c>
      <c r="AL28" s="247">
        <f t="shared" si="40"/>
        <v>0.75782642253272148</v>
      </c>
    </row>
    <row r="29" spans="3:64">
      <c r="AA29" s="180">
        <v>4</v>
      </c>
      <c r="AB29" s="227" t="s">
        <v>347</v>
      </c>
      <c r="AC29" s="126">
        <f t="shared" si="40"/>
        <v>0.81439958181061523</v>
      </c>
      <c r="AD29" s="126">
        <f t="shared" si="40"/>
        <v>1</v>
      </c>
      <c r="AE29" s="126">
        <f t="shared" si="40"/>
        <v>0.96280597290176029</v>
      </c>
      <c r="AF29" s="126">
        <f t="shared" si="40"/>
        <v>0.97968195064771513</v>
      </c>
      <c r="AG29" s="126">
        <f t="shared" si="40"/>
        <v>0.99292089592673827</v>
      </c>
      <c r="AH29" s="126">
        <f t="shared" si="40"/>
        <v>1.0193987864847847</v>
      </c>
      <c r="AI29" s="126">
        <f t="shared" si="40"/>
        <v>1.0458766770428309</v>
      </c>
      <c r="AJ29" s="126">
        <f t="shared" si="40"/>
        <v>1.0604395168497565</v>
      </c>
      <c r="AK29" s="126">
        <f t="shared" si="40"/>
        <v>1.0617634113776588</v>
      </c>
      <c r="AL29" s="247">
        <f t="shared" si="40"/>
        <v>1.063087305905561</v>
      </c>
    </row>
    <row r="30" spans="3:64">
      <c r="AA30" s="180">
        <v>5</v>
      </c>
      <c r="AB30" s="227" t="s">
        <v>348</v>
      </c>
      <c r="AC30" s="126">
        <f t="shared" si="40"/>
        <v>0.71028845123305173</v>
      </c>
      <c r="AD30" s="126">
        <f t="shared" si="40"/>
        <v>1</v>
      </c>
      <c r="AE30" s="126">
        <f t="shared" si="40"/>
        <v>1.046276866649305</v>
      </c>
      <c r="AF30" s="126">
        <f t="shared" si="40"/>
        <v>1.0552678597028879</v>
      </c>
      <c r="AG30" s="126">
        <f t="shared" si="40"/>
        <v>1.0642588527564709</v>
      </c>
      <c r="AH30" s="126">
        <f t="shared" si="40"/>
        <v>1.0732498458100537</v>
      </c>
      <c r="AI30" s="126">
        <f t="shared" si="40"/>
        <v>1.0822408388636366</v>
      </c>
      <c r="AJ30" s="126">
        <f t="shared" si="40"/>
        <v>1.0912318319172196</v>
      </c>
      <c r="AK30" s="126">
        <f t="shared" si="40"/>
        <v>1.1002228249708024</v>
      </c>
      <c r="AL30" s="247">
        <f t="shared" si="40"/>
        <v>1.1092138180243853</v>
      </c>
    </row>
    <row r="31" spans="3:64">
      <c r="AA31" s="180">
        <v>6</v>
      </c>
      <c r="AB31" s="227" t="s">
        <v>349</v>
      </c>
      <c r="AC31" s="126">
        <f t="shared" si="40"/>
        <v>1.3408621665866243</v>
      </c>
      <c r="AD31" s="126">
        <f t="shared" si="40"/>
        <v>1</v>
      </c>
      <c r="AE31" s="126">
        <f t="shared" si="40"/>
        <v>0.91371730770268922</v>
      </c>
      <c r="AF31" s="126">
        <f t="shared" si="40"/>
        <v>0.88414935013288576</v>
      </c>
      <c r="AG31" s="126">
        <f t="shared" si="40"/>
        <v>0.86681308836557436</v>
      </c>
      <c r="AH31" s="126">
        <f t="shared" si="40"/>
        <v>0.84947682659826296</v>
      </c>
      <c r="AI31" s="126">
        <f t="shared" si="40"/>
        <v>0.84947682659826296</v>
      </c>
      <c r="AJ31" s="126">
        <f t="shared" si="40"/>
        <v>0.84947682659826296</v>
      </c>
      <c r="AK31" s="126">
        <f t="shared" si="40"/>
        <v>0.83214056483095133</v>
      </c>
      <c r="AL31" s="247">
        <f t="shared" si="40"/>
        <v>0.83214056483095133</v>
      </c>
    </row>
    <row r="32" spans="3:64">
      <c r="AA32" s="180">
        <v>7</v>
      </c>
      <c r="AB32" s="227" t="s">
        <v>350</v>
      </c>
      <c r="AC32" s="126">
        <f t="shared" si="40"/>
        <v>0.87880926603781984</v>
      </c>
      <c r="AD32" s="126">
        <f t="shared" si="40"/>
        <v>1</v>
      </c>
      <c r="AE32" s="126">
        <f t="shared" si="40"/>
        <v>0.9295080273363725</v>
      </c>
      <c r="AF32" s="126">
        <f>AF68/$AD68</f>
        <v>0.9671820117515344</v>
      </c>
      <c r="AG32" s="126">
        <f>AG68/$AD68</f>
        <v>0.97142403811886557</v>
      </c>
      <c r="AH32" s="126">
        <f t="shared" si="40"/>
        <v>0.97142403811886557</v>
      </c>
      <c r="AI32" s="126">
        <f t="shared" si="40"/>
        <v>0.97142403811886557</v>
      </c>
      <c r="AJ32" s="126">
        <f t="shared" si="40"/>
        <v>1.0138443017921783</v>
      </c>
      <c r="AK32" s="126">
        <f t="shared" si="40"/>
        <v>1.0180863281595098</v>
      </c>
      <c r="AL32" s="247">
        <f t="shared" si="40"/>
        <v>1.0180863281595098</v>
      </c>
    </row>
    <row r="33" spans="2:38">
      <c r="AA33" s="180">
        <v>8</v>
      </c>
      <c r="AB33" s="227" t="s">
        <v>351</v>
      </c>
      <c r="AC33" s="126">
        <f t="shared" si="40"/>
        <v>1.3388654113558232</v>
      </c>
      <c r="AD33" s="126">
        <f t="shared" si="40"/>
        <v>1</v>
      </c>
      <c r="AE33" s="126">
        <f t="shared" si="40"/>
        <v>0.84799479308527193</v>
      </c>
      <c r="AF33" s="126">
        <f t="shared" si="40"/>
        <v>0.85474276226101675</v>
      </c>
      <c r="AG33" s="126">
        <f t="shared" si="40"/>
        <v>0.85474276226101675</v>
      </c>
      <c r="AH33" s="126">
        <f t="shared" si="40"/>
        <v>0.85474276226101675</v>
      </c>
      <c r="AI33" s="126">
        <f t="shared" si="40"/>
        <v>0.8434961469681086</v>
      </c>
      <c r="AJ33" s="126">
        <f t="shared" si="40"/>
        <v>0.8434961469681086</v>
      </c>
      <c r="AK33" s="126">
        <f t="shared" si="40"/>
        <v>0.8434961469681086</v>
      </c>
      <c r="AL33" s="247">
        <f t="shared" si="40"/>
        <v>0.8434961469681086</v>
      </c>
    </row>
    <row r="34" spans="2:38" ht="15" thickBot="1">
      <c r="B34" s="181" t="s">
        <v>352</v>
      </c>
      <c r="AA34" s="180">
        <v>9</v>
      </c>
      <c r="AB34" s="231" t="s">
        <v>250</v>
      </c>
      <c r="AC34" s="248">
        <f t="shared" si="40"/>
        <v>1.9077162373269489</v>
      </c>
      <c r="AD34" s="248">
        <f t="shared" si="40"/>
        <v>1</v>
      </c>
      <c r="AE34" s="248">
        <f t="shared" si="40"/>
        <v>0.9471920253824867</v>
      </c>
      <c r="AF34" s="248">
        <f t="shared" si="40"/>
        <v>0.9471920253824867</v>
      </c>
      <c r="AG34" s="248">
        <f t="shared" si="40"/>
        <v>0.9471920253824867</v>
      </c>
      <c r="AH34" s="248">
        <f t="shared" si="40"/>
        <v>0.92660089439591098</v>
      </c>
      <c r="AI34" s="248">
        <f t="shared" si="40"/>
        <v>0.92660089439591098</v>
      </c>
      <c r="AJ34" s="248">
        <f t="shared" si="40"/>
        <v>0.92660089439591098</v>
      </c>
      <c r="AK34" s="248">
        <f t="shared" si="40"/>
        <v>0.90600976340933526</v>
      </c>
      <c r="AL34" s="249">
        <f t="shared" si="40"/>
        <v>0.90600976340933526</v>
      </c>
    </row>
    <row r="36" spans="2:38" ht="15" thickBot="1">
      <c r="AB36" s="180" t="s">
        <v>353</v>
      </c>
      <c r="AC36" s="248">
        <f>AC75/$AD75</f>
        <v>0.95298938652190646</v>
      </c>
      <c r="AD36" s="248">
        <f t="shared" ref="AD36:AL36" si="41">AD75/$AD75</f>
        <v>1</v>
      </c>
      <c r="AE36" s="248">
        <f t="shared" si="41"/>
        <v>0.92757633621465563</v>
      </c>
      <c r="AF36" s="248">
        <f t="shared" si="41"/>
        <v>0.95298938652190646</v>
      </c>
      <c r="AG36" s="248">
        <f t="shared" si="41"/>
        <v>0.92757633621465563</v>
      </c>
      <c r="AH36" s="248">
        <f t="shared" si="41"/>
        <v>0.90851654848421748</v>
      </c>
      <c r="AI36" s="248">
        <f t="shared" si="41"/>
        <v>0.90851654848421748</v>
      </c>
      <c r="AJ36" s="248">
        <f t="shared" si="41"/>
        <v>0.90851654848421748</v>
      </c>
      <c r="AK36" s="248">
        <f t="shared" si="41"/>
        <v>0.91486981106103016</v>
      </c>
      <c r="AL36" s="248">
        <f t="shared" si="41"/>
        <v>0.93392959879146831</v>
      </c>
    </row>
    <row r="40" spans="2:38">
      <c r="AB40" s="180" t="s">
        <v>354</v>
      </c>
    </row>
    <row r="41" spans="2:38">
      <c r="B41" s="180" t="s">
        <v>365</v>
      </c>
    </row>
    <row r="43" spans="2:38">
      <c r="AC43" s="180">
        <v>1990</v>
      </c>
      <c r="AD43" s="180">
        <v>2010</v>
      </c>
      <c r="AE43" s="180">
        <v>2016</v>
      </c>
      <c r="AF43" s="180">
        <v>2020</v>
      </c>
      <c r="AG43" s="180">
        <v>2025</v>
      </c>
      <c r="AH43" s="180">
        <v>2030</v>
      </c>
      <c r="AI43" s="180">
        <v>2035</v>
      </c>
      <c r="AJ43" s="180">
        <v>2040</v>
      </c>
      <c r="AK43" s="180">
        <v>2045</v>
      </c>
      <c r="AL43" s="180">
        <v>2050</v>
      </c>
    </row>
    <row r="44" spans="2:38">
      <c r="AB44" s="180" t="s">
        <v>346</v>
      </c>
      <c r="AC44" s="180">
        <v>4.4000000000000004</v>
      </c>
      <c r="AD44" s="250">
        <v>5.2709236300000191</v>
      </c>
      <c r="AE44" s="180">
        <v>6.1</v>
      </c>
      <c r="AF44" s="180">
        <v>5.6</v>
      </c>
      <c r="AG44" s="180">
        <v>5.8</v>
      </c>
      <c r="AH44" s="180">
        <v>5.9</v>
      </c>
      <c r="AI44" s="180">
        <v>6</v>
      </c>
      <c r="AJ44" s="180">
        <v>6.2</v>
      </c>
      <c r="AK44" s="180">
        <v>6.4</v>
      </c>
      <c r="AL44" s="180">
        <v>6.6</v>
      </c>
    </row>
    <row r="45" spans="2:38">
      <c r="AB45" s="180" t="s">
        <v>247</v>
      </c>
      <c r="AC45" s="180">
        <v>6.8</v>
      </c>
      <c r="AD45" s="251">
        <v>5.2318117353647402</v>
      </c>
      <c r="AE45" s="180">
        <v>4.9000000000000004</v>
      </c>
      <c r="AF45" s="180">
        <v>5</v>
      </c>
      <c r="AG45" s="180">
        <v>4.9000000000000004</v>
      </c>
      <c r="AH45" s="180">
        <v>4.9000000000000004</v>
      </c>
      <c r="AI45" s="180">
        <v>5</v>
      </c>
      <c r="AJ45" s="180">
        <v>5.0999999999999996</v>
      </c>
      <c r="AK45" s="180">
        <v>5.2</v>
      </c>
      <c r="AL45" s="180">
        <v>5.3</v>
      </c>
    </row>
    <row r="46" spans="2:38">
      <c r="AB46" s="180" t="s">
        <v>249</v>
      </c>
      <c r="AC46" s="180">
        <v>9.1999999999999993</v>
      </c>
      <c r="AD46" s="251">
        <v>8.1812929922383333</v>
      </c>
      <c r="AE46" s="180">
        <v>7.6</v>
      </c>
      <c r="AF46" s="180">
        <v>7.7</v>
      </c>
      <c r="AG46" s="180">
        <v>7.5</v>
      </c>
      <c r="AH46" s="180">
        <v>7.3</v>
      </c>
      <c r="AI46" s="180">
        <v>6.9</v>
      </c>
      <c r="AJ46" s="180">
        <v>6.6</v>
      </c>
      <c r="AK46" s="180">
        <v>6.4</v>
      </c>
      <c r="AL46" s="180">
        <v>6.2</v>
      </c>
    </row>
    <row r="47" spans="2:38">
      <c r="AB47" s="180" t="s">
        <v>347</v>
      </c>
      <c r="AC47" s="180">
        <v>62</v>
      </c>
      <c r="AD47" s="251">
        <v>75.534718130792371</v>
      </c>
      <c r="AE47" s="180">
        <v>73</v>
      </c>
      <c r="AF47" s="180">
        <v>74</v>
      </c>
      <c r="AG47" s="180">
        <v>75</v>
      </c>
      <c r="AH47" s="180">
        <v>77</v>
      </c>
      <c r="AI47" s="180">
        <v>79</v>
      </c>
      <c r="AJ47" s="180">
        <v>80</v>
      </c>
      <c r="AK47" s="180">
        <v>80</v>
      </c>
      <c r="AL47" s="180">
        <v>80</v>
      </c>
    </row>
    <row r="48" spans="2:38">
      <c r="AB48" s="180" t="s">
        <v>348</v>
      </c>
      <c r="AC48" s="180">
        <v>7.9</v>
      </c>
      <c r="AD48" s="173">
        <f>AE113-AD58</f>
        <v>11.122241937463155</v>
      </c>
      <c r="AE48" s="180">
        <v>12</v>
      </c>
      <c r="AF48" s="180">
        <v>12</v>
      </c>
      <c r="AG48" s="180">
        <v>12</v>
      </c>
      <c r="AH48" s="180">
        <v>12</v>
      </c>
      <c r="AI48" s="180">
        <v>13</v>
      </c>
      <c r="AJ48" s="180">
        <v>13</v>
      </c>
      <c r="AK48" s="180">
        <v>13</v>
      </c>
      <c r="AL48" s="180">
        <v>13</v>
      </c>
    </row>
    <row r="49" spans="27:38">
      <c r="AB49" s="180" t="s">
        <v>349</v>
      </c>
      <c r="AC49" s="180">
        <v>7.7</v>
      </c>
      <c r="AD49" s="251">
        <v>5.7682562332183815</v>
      </c>
      <c r="AE49" s="180">
        <v>5.3</v>
      </c>
      <c r="AF49" s="180">
        <v>5.0999999999999996</v>
      </c>
      <c r="AG49" s="180">
        <v>5</v>
      </c>
      <c r="AH49" s="180">
        <v>4.9000000000000004</v>
      </c>
      <c r="AI49" s="180">
        <v>4.9000000000000004</v>
      </c>
      <c r="AJ49" s="180">
        <v>4.9000000000000004</v>
      </c>
      <c r="AK49" s="180">
        <v>4.8</v>
      </c>
      <c r="AL49" s="180">
        <v>4.8</v>
      </c>
    </row>
    <row r="50" spans="27:38">
      <c r="AB50" s="180" t="s">
        <v>355</v>
      </c>
      <c r="AC50" s="180">
        <v>18</v>
      </c>
      <c r="AD50" s="173">
        <f>AC50/(AC50+AC51)*AD113</f>
        <v>20.482260139511734</v>
      </c>
      <c r="AE50" s="180">
        <v>18</v>
      </c>
      <c r="AF50" s="180">
        <v>19</v>
      </c>
      <c r="AG50" s="180">
        <v>19</v>
      </c>
      <c r="AH50" s="180">
        <v>19</v>
      </c>
      <c r="AI50" s="180">
        <v>19</v>
      </c>
      <c r="AJ50" s="180">
        <v>20</v>
      </c>
      <c r="AK50" s="180">
        <v>20</v>
      </c>
      <c r="AL50" s="180">
        <v>20</v>
      </c>
    </row>
    <row r="51" spans="27:38">
      <c r="AB51" s="180" t="s">
        <v>356</v>
      </c>
      <c r="AC51" s="180">
        <v>3.6</v>
      </c>
      <c r="AD51" s="173">
        <f>AD113-AD50</f>
        <v>4.0964520279023482</v>
      </c>
      <c r="AE51" s="180">
        <v>4</v>
      </c>
      <c r="AF51" s="180">
        <v>3.8</v>
      </c>
      <c r="AG51" s="180">
        <v>3.9</v>
      </c>
      <c r="AH51" s="180">
        <v>3.9</v>
      </c>
      <c r="AI51" s="180">
        <v>3.9</v>
      </c>
      <c r="AJ51" s="180">
        <v>3.9</v>
      </c>
      <c r="AK51" s="180">
        <v>4</v>
      </c>
      <c r="AL51" s="180">
        <v>4</v>
      </c>
    </row>
    <row r="52" spans="27:38">
      <c r="AC52" s="180">
        <f>SUM(AC50:AC51)</f>
        <v>21.6</v>
      </c>
      <c r="AD52" s="180">
        <f t="shared" ref="AD52:AE52" si="42">SUM(AD50:AD51)</f>
        <v>24.578712167414082</v>
      </c>
      <c r="AE52" s="180">
        <f t="shared" si="42"/>
        <v>22</v>
      </c>
      <c r="AF52" s="180">
        <f t="shared" ref="AF52:AL52" si="43">SUM(AF50:AF51)</f>
        <v>22.8</v>
      </c>
      <c r="AG52" s="180">
        <f t="shared" si="43"/>
        <v>22.9</v>
      </c>
      <c r="AH52" s="180">
        <f t="shared" si="43"/>
        <v>22.9</v>
      </c>
      <c r="AI52" s="180">
        <f t="shared" si="43"/>
        <v>22.9</v>
      </c>
      <c r="AJ52" s="180">
        <f t="shared" si="43"/>
        <v>23.9</v>
      </c>
      <c r="AK52" s="180">
        <f t="shared" si="43"/>
        <v>24</v>
      </c>
      <c r="AL52" s="180">
        <f t="shared" si="43"/>
        <v>24</v>
      </c>
    </row>
    <row r="53" spans="27:38">
      <c r="AB53" s="180" t="s">
        <v>351</v>
      </c>
      <c r="AC53" s="180">
        <v>12</v>
      </c>
      <c r="AD53" s="251">
        <v>8.8915640302071992</v>
      </c>
      <c r="AE53" s="180">
        <v>7.5</v>
      </c>
      <c r="AF53" s="180">
        <v>7.6</v>
      </c>
      <c r="AG53" s="180">
        <v>7.6</v>
      </c>
      <c r="AH53" s="180">
        <v>7.6</v>
      </c>
      <c r="AI53" s="180">
        <v>7.5</v>
      </c>
      <c r="AJ53" s="180">
        <v>7.5</v>
      </c>
      <c r="AK53" s="180">
        <v>7.5</v>
      </c>
      <c r="AL53" s="180">
        <v>7.5</v>
      </c>
    </row>
    <row r="54" spans="27:38">
      <c r="AB54" s="180" t="s">
        <v>250</v>
      </c>
      <c r="AC54" s="180">
        <v>9.3000000000000007</v>
      </c>
      <c r="AD54" s="173">
        <f>AK113+AD58</f>
        <v>4.8564598061754882</v>
      </c>
      <c r="AE54" s="180">
        <v>4.5999999999999996</v>
      </c>
      <c r="AF54" s="180">
        <v>4.5999999999999996</v>
      </c>
      <c r="AG54" s="180">
        <v>4.5999999999999996</v>
      </c>
      <c r="AH54" s="180">
        <v>4.5</v>
      </c>
      <c r="AI54" s="180">
        <v>4.5</v>
      </c>
      <c r="AJ54" s="180">
        <v>4.5</v>
      </c>
      <c r="AK54" s="180">
        <v>4.4000000000000004</v>
      </c>
      <c r="AL54" s="180">
        <v>4.4000000000000004</v>
      </c>
    </row>
    <row r="55" spans="27:38">
      <c r="AC55" s="180">
        <f>SUM(AC44:AC54)-AC52</f>
        <v>140.90000000000003</v>
      </c>
      <c r="AD55" s="180">
        <f>SUM(AD44:AD54)-AD52</f>
        <v>149.43598066287376</v>
      </c>
      <c r="AE55" s="184">
        <f>SUM(AE44:AE54)-AE52</f>
        <v>142.99999999999997</v>
      </c>
    </row>
    <row r="56" spans="27:38">
      <c r="AE56" s="180">
        <f>AE50+AE51</f>
        <v>22</v>
      </c>
    </row>
    <row r="58" spans="27:38">
      <c r="AC58" s="185">
        <f>AN93</f>
        <v>1.4893163660999988</v>
      </c>
      <c r="AD58" s="185">
        <f>AVERAGE(AC58,AE58)</f>
        <v>1.4299359608277771</v>
      </c>
      <c r="AE58" s="185">
        <f>AE54-AK154</f>
        <v>1.3705555555555553</v>
      </c>
    </row>
    <row r="59" spans="27:38">
      <c r="AC59" s="180">
        <f>AC50+AC51</f>
        <v>21.6</v>
      </c>
      <c r="AE59" s="184">
        <f>AE50+AE51</f>
        <v>22</v>
      </c>
    </row>
    <row r="60" spans="27:38">
      <c r="AB60" s="180" t="s">
        <v>357</v>
      </c>
    </row>
    <row r="61" spans="27:38">
      <c r="AC61" s="180">
        <v>1990</v>
      </c>
      <c r="AD61" s="180">
        <v>2010</v>
      </c>
      <c r="AE61" s="180">
        <v>2016</v>
      </c>
      <c r="AF61" s="180">
        <v>2020</v>
      </c>
      <c r="AG61" s="180">
        <v>2025</v>
      </c>
      <c r="AH61" s="180">
        <v>2030</v>
      </c>
      <c r="AI61" s="180">
        <v>2035</v>
      </c>
      <c r="AJ61" s="180">
        <v>2040</v>
      </c>
      <c r="AK61" s="180">
        <v>2045</v>
      </c>
      <c r="AL61" s="180">
        <v>2050</v>
      </c>
    </row>
    <row r="62" spans="27:38">
      <c r="AA62" s="180">
        <v>1</v>
      </c>
      <c r="AB62" s="180" t="s">
        <v>346</v>
      </c>
      <c r="AC62" s="250">
        <v>4.3779119772000001</v>
      </c>
      <c r="AD62" s="250">
        <f>AD44</f>
        <v>5.2709236300000191</v>
      </c>
      <c r="AE62" s="252">
        <v>6.0911111111111111</v>
      </c>
      <c r="AF62" s="180">
        <v>5.6</v>
      </c>
      <c r="AG62" s="180">
        <v>5.8</v>
      </c>
      <c r="AH62" s="180">
        <v>5.9</v>
      </c>
      <c r="AI62" s="180">
        <v>6</v>
      </c>
      <c r="AJ62" s="180">
        <v>6.2</v>
      </c>
      <c r="AK62" s="180">
        <v>6.4</v>
      </c>
      <c r="AL62" s="180">
        <v>6.6</v>
      </c>
    </row>
    <row r="63" spans="27:38">
      <c r="AA63" s="180">
        <v>2</v>
      </c>
      <c r="AB63" s="180" t="s">
        <v>247</v>
      </c>
      <c r="AC63" s="250">
        <v>6.8138827656999998</v>
      </c>
      <c r="AD63" s="250">
        <f t="shared" ref="AD63:AD67" si="44">AD45</f>
        <v>5.2318117353647402</v>
      </c>
      <c r="AE63" s="252">
        <v>4.9061111111111115</v>
      </c>
      <c r="AF63" s="180">
        <v>5</v>
      </c>
      <c r="AG63" s="180">
        <v>4.9000000000000004</v>
      </c>
      <c r="AH63" s="180">
        <v>4.9000000000000004</v>
      </c>
      <c r="AI63" s="180">
        <v>5</v>
      </c>
      <c r="AJ63" s="180">
        <v>5.0999999999999996</v>
      </c>
      <c r="AK63" s="180">
        <v>5.2</v>
      </c>
      <c r="AL63" s="180">
        <v>5.3</v>
      </c>
    </row>
    <row r="64" spans="27:38">
      <c r="AA64" s="180">
        <v>3</v>
      </c>
      <c r="AB64" s="180" t="s">
        <v>249</v>
      </c>
      <c r="AC64" s="250">
        <v>9.1948309900999998</v>
      </c>
      <c r="AD64" s="250">
        <f t="shared" si="44"/>
        <v>8.1812929922383333</v>
      </c>
      <c r="AE64" s="252">
        <v>7.5819444444444448</v>
      </c>
      <c r="AF64" s="180">
        <v>7.7</v>
      </c>
      <c r="AG64" s="180">
        <v>7.5</v>
      </c>
      <c r="AH64" s="180">
        <v>7.3</v>
      </c>
      <c r="AI64" s="180">
        <v>6.9</v>
      </c>
      <c r="AJ64" s="180">
        <v>6.6</v>
      </c>
      <c r="AK64" s="180">
        <v>6.4</v>
      </c>
      <c r="AL64" s="180">
        <v>6.2</v>
      </c>
    </row>
    <row r="65" spans="27:39">
      <c r="AA65" s="180">
        <v>4</v>
      </c>
      <c r="AB65" s="180" t="s">
        <v>347</v>
      </c>
      <c r="AC65" s="250">
        <v>61.515442857900005</v>
      </c>
      <c r="AD65" s="250">
        <f t="shared" si="44"/>
        <v>75.534718130792371</v>
      </c>
      <c r="AE65" s="252">
        <v>72.725277777777777</v>
      </c>
      <c r="AF65" s="180">
        <v>74</v>
      </c>
      <c r="AG65" s="180">
        <v>75</v>
      </c>
      <c r="AH65" s="180">
        <v>77</v>
      </c>
      <c r="AI65" s="180">
        <v>79</v>
      </c>
      <c r="AJ65" s="180">
        <v>80.099999999999994</v>
      </c>
      <c r="AK65" s="180">
        <v>80.2</v>
      </c>
      <c r="AL65" s="180">
        <v>80.3</v>
      </c>
    </row>
    <row r="66" spans="27:39">
      <c r="AA66" s="180">
        <v>5</v>
      </c>
      <c r="AB66" s="180" t="s">
        <v>348</v>
      </c>
      <c r="AC66" s="184">
        <f>AE93-AC58</f>
        <v>7.9</v>
      </c>
      <c r="AD66" s="250">
        <f t="shared" si="44"/>
        <v>11.122241937463155</v>
      </c>
      <c r="AE66" s="252">
        <f>13.0075-AE58</f>
        <v>11.636944444444445</v>
      </c>
      <c r="AF66" s="185">
        <f>AE66+0.1</f>
        <v>11.736944444444445</v>
      </c>
      <c r="AG66" s="185">
        <f>AF66+0.1</f>
        <v>11.836944444444445</v>
      </c>
      <c r="AH66" s="185">
        <f>AG66+0.1</f>
        <v>11.936944444444444</v>
      </c>
      <c r="AI66" s="185">
        <f t="shared" ref="AI66:AL66" si="45">AH66+0.1</f>
        <v>12.036944444444444</v>
      </c>
      <c r="AJ66" s="185">
        <f t="shared" si="45"/>
        <v>12.136944444444444</v>
      </c>
      <c r="AK66" s="185">
        <f t="shared" si="45"/>
        <v>12.236944444444443</v>
      </c>
      <c r="AL66" s="185">
        <f t="shared" si="45"/>
        <v>12.336944444444443</v>
      </c>
    </row>
    <row r="67" spans="27:39">
      <c r="AA67" s="180">
        <v>6</v>
      </c>
      <c r="AB67" s="180" t="s">
        <v>349</v>
      </c>
      <c r="AC67" s="250">
        <v>7.7344365502999999</v>
      </c>
      <c r="AD67" s="250">
        <f t="shared" si="44"/>
        <v>5.7682562332183815</v>
      </c>
      <c r="AE67" s="252">
        <v>5.2705555555555552</v>
      </c>
      <c r="AF67" s="180">
        <v>5.0999999999999996</v>
      </c>
      <c r="AG67" s="180">
        <v>5</v>
      </c>
      <c r="AH67" s="180">
        <v>4.9000000000000004</v>
      </c>
      <c r="AI67" s="180">
        <v>4.9000000000000004</v>
      </c>
      <c r="AJ67" s="180">
        <v>4.9000000000000004</v>
      </c>
      <c r="AK67" s="180">
        <v>4.8</v>
      </c>
      <c r="AL67" s="180">
        <v>4.8</v>
      </c>
    </row>
    <row r="68" spans="27:39">
      <c r="AA68" s="180">
        <v>7</v>
      </c>
      <c r="AB68" s="180" t="s">
        <v>350</v>
      </c>
      <c r="AC68" s="180">
        <f>AC52</f>
        <v>21.6</v>
      </c>
      <c r="AD68" s="180">
        <f t="shared" ref="AD68" si="46">AD52</f>
        <v>24.578712167414082</v>
      </c>
      <c r="AE68" s="252">
        <f>AH81/AD81*AD68</f>
        <v>22.846110261201559</v>
      </c>
      <c r="AF68" s="180">
        <f>AD68*AL81/AD81</f>
        <v>23.772088280341467</v>
      </c>
      <c r="AG68" s="180">
        <f>AG52/$AF$52*$AF$68</f>
        <v>23.876351825430682</v>
      </c>
      <c r="AH68" s="180">
        <f t="shared" ref="AH68:AL68" si="47">AH52/$AF$52*$AF$68</f>
        <v>23.876351825430682</v>
      </c>
      <c r="AI68" s="180">
        <f t="shared" si="47"/>
        <v>23.876351825430682</v>
      </c>
      <c r="AJ68" s="180">
        <f t="shared" si="47"/>
        <v>24.918987276322849</v>
      </c>
      <c r="AK68" s="180">
        <f t="shared" si="47"/>
        <v>25.02325082141207</v>
      </c>
      <c r="AL68" s="180">
        <f t="shared" si="47"/>
        <v>25.02325082141207</v>
      </c>
    </row>
    <row r="69" spans="27:39">
      <c r="AA69" s="180">
        <v>8</v>
      </c>
      <c r="AB69" s="180" t="s">
        <v>245</v>
      </c>
      <c r="AC69" s="250">
        <v>11.904607532900002</v>
      </c>
      <c r="AD69" s="250">
        <f>AD53</f>
        <v>8.8915640302071992</v>
      </c>
      <c r="AE69" s="252">
        <v>7.54</v>
      </c>
      <c r="AF69" s="180">
        <v>7.6</v>
      </c>
      <c r="AG69" s="180">
        <v>7.6</v>
      </c>
      <c r="AH69" s="180">
        <v>7.6</v>
      </c>
      <c r="AI69" s="180">
        <v>7.5</v>
      </c>
      <c r="AJ69" s="180">
        <v>7.5</v>
      </c>
      <c r="AK69" s="180">
        <v>7.5</v>
      </c>
      <c r="AL69" s="180">
        <v>7.5</v>
      </c>
    </row>
    <row r="70" spans="27:39">
      <c r="AA70" s="180">
        <v>9</v>
      </c>
      <c r="AB70" s="180" t="s">
        <v>250</v>
      </c>
      <c r="AC70" s="184">
        <f>AK93+AC58</f>
        <v>9.2647472281666658</v>
      </c>
      <c r="AD70" s="250">
        <f>AD54</f>
        <v>4.8564598061754882</v>
      </c>
      <c r="AE70" s="180">
        <v>4.5999999999999996</v>
      </c>
      <c r="AF70" s="180">
        <v>4.5999999999999996</v>
      </c>
      <c r="AG70" s="180">
        <v>4.5999999999999996</v>
      </c>
      <c r="AH70" s="180">
        <v>4.5</v>
      </c>
      <c r="AI70" s="180">
        <v>4.5</v>
      </c>
      <c r="AJ70" s="180">
        <v>4.5</v>
      </c>
      <c r="AK70" s="180">
        <v>4.4000000000000004</v>
      </c>
      <c r="AL70" s="180">
        <v>4.4000000000000004</v>
      </c>
    </row>
    <row r="71" spans="27:39">
      <c r="AC71" s="184">
        <f>SUM(AC62:AC70)</f>
        <v>140.30585990226669</v>
      </c>
      <c r="AD71" s="184">
        <f t="shared" ref="AD71:AL71" si="48">SUM(AD62:AD70)</f>
        <v>149.43598066287376</v>
      </c>
      <c r="AE71" s="185">
        <f t="shared" si="48"/>
        <v>143.198054705646</v>
      </c>
      <c r="AF71" s="184">
        <f t="shared" si="48"/>
        <v>145.10903272478589</v>
      </c>
      <c r="AG71" s="184">
        <f t="shared" si="48"/>
        <v>146.11329626987512</v>
      </c>
      <c r="AH71" s="184">
        <f t="shared" si="48"/>
        <v>147.91329626987513</v>
      </c>
      <c r="AI71" s="184">
        <f t="shared" si="48"/>
        <v>149.71329626987514</v>
      </c>
      <c r="AJ71" s="184">
        <f t="shared" si="48"/>
        <v>151.9559317207673</v>
      </c>
      <c r="AK71" s="184">
        <f t="shared" si="48"/>
        <v>152.16019526585652</v>
      </c>
      <c r="AL71" s="184">
        <f t="shared" si="48"/>
        <v>152.4601952658565</v>
      </c>
    </row>
    <row r="72" spans="27:39">
      <c r="AC72" s="253"/>
    </row>
    <row r="75" spans="27:39">
      <c r="AB75" s="180" t="s">
        <v>353</v>
      </c>
      <c r="AC75" s="180">
        <v>150</v>
      </c>
      <c r="AD75" s="250">
        <v>157.39944444444444</v>
      </c>
      <c r="AE75" s="180">
        <v>146</v>
      </c>
      <c r="AF75" s="180">
        <v>150</v>
      </c>
      <c r="AG75" s="180">
        <v>146</v>
      </c>
      <c r="AH75" s="180">
        <v>143</v>
      </c>
      <c r="AI75" s="180">
        <v>143</v>
      </c>
      <c r="AJ75" s="180">
        <v>143</v>
      </c>
      <c r="AK75" s="180">
        <v>144</v>
      </c>
      <c r="AL75" s="180">
        <v>147</v>
      </c>
    </row>
    <row r="78" spans="27:39">
      <c r="AF78" s="180" t="s">
        <v>373</v>
      </c>
    </row>
    <row r="79" spans="27:39">
      <c r="AB79" s="180" t="s">
        <v>381</v>
      </c>
    </row>
    <row r="80" spans="27:39">
      <c r="AD80" s="289" t="s">
        <v>376</v>
      </c>
      <c r="AE80" s="289" t="s">
        <v>188</v>
      </c>
      <c r="AF80" s="289" t="s">
        <v>377</v>
      </c>
      <c r="AG80" s="289" t="s">
        <v>188</v>
      </c>
      <c r="AH80" s="289" t="s">
        <v>378</v>
      </c>
      <c r="AI80" s="289" t="s">
        <v>188</v>
      </c>
      <c r="AJ80" s="289" t="s">
        <v>379</v>
      </c>
      <c r="AK80" s="289" t="s">
        <v>188</v>
      </c>
      <c r="AL80" s="289" t="s">
        <v>380</v>
      </c>
      <c r="AM80" s="289" t="s">
        <v>188</v>
      </c>
    </row>
    <row r="81" spans="2:41">
      <c r="AA81" s="180" t="s">
        <v>340</v>
      </c>
      <c r="AB81" s="282" t="s">
        <v>374</v>
      </c>
      <c r="AC81" s="282" t="s">
        <v>375</v>
      </c>
      <c r="AD81" s="283">
        <v>40735.616999999998</v>
      </c>
      <c r="AE81" s="284" t="s">
        <v>188</v>
      </c>
      <c r="AF81" s="283">
        <v>38593.048000000003</v>
      </c>
      <c r="AG81" s="284" t="s">
        <v>188</v>
      </c>
      <c r="AH81" s="283">
        <v>37864.082999999999</v>
      </c>
      <c r="AI81" s="284" t="s">
        <v>188</v>
      </c>
      <c r="AJ81" s="285">
        <v>39644.480000000003</v>
      </c>
      <c r="AK81" s="284" t="s">
        <v>188</v>
      </c>
      <c r="AL81" s="283">
        <v>39398.756000000001</v>
      </c>
    </row>
    <row r="82" spans="2:41">
      <c r="B82" s="180" t="s">
        <v>358</v>
      </c>
    </row>
    <row r="89" spans="2:41" ht="15.6">
      <c r="AB89" s="142" t="s">
        <v>241</v>
      </c>
    </row>
    <row r="90" spans="2:41" ht="15.6">
      <c r="AB90" s="254"/>
      <c r="AC90" s="255"/>
      <c r="AD90" s="255"/>
      <c r="AE90" s="255"/>
      <c r="AF90" s="255"/>
      <c r="AG90" s="255"/>
      <c r="AH90" s="255"/>
      <c r="AI90" s="255"/>
      <c r="AJ90" s="255"/>
      <c r="AK90" s="255"/>
      <c r="AL90" s="255"/>
    </row>
    <row r="91" spans="2:41" ht="15.6">
      <c r="AB91" s="255"/>
      <c r="AC91" s="255"/>
      <c r="AD91" s="255"/>
      <c r="AE91" s="255"/>
      <c r="AF91" s="255"/>
      <c r="AG91" s="255"/>
      <c r="AH91" s="255"/>
      <c r="AI91" s="255"/>
      <c r="AJ91" s="255"/>
      <c r="AK91" s="255"/>
      <c r="AL91" s="255"/>
    </row>
    <row r="92" spans="2:41" ht="55.2">
      <c r="AB92" s="146"/>
      <c r="AC92" s="147" t="s">
        <v>242</v>
      </c>
      <c r="AD92" s="147" t="s">
        <v>243</v>
      </c>
      <c r="AE92" s="147" t="s">
        <v>244</v>
      </c>
      <c r="AF92" s="147" t="s">
        <v>245</v>
      </c>
      <c r="AG92" s="147" t="s">
        <v>246</v>
      </c>
      <c r="AH92" s="147" t="s">
        <v>247</v>
      </c>
      <c r="AI92" s="147" t="s">
        <v>248</v>
      </c>
      <c r="AJ92" s="147" t="s">
        <v>249</v>
      </c>
      <c r="AK92" s="256" t="s">
        <v>250</v>
      </c>
      <c r="AL92" s="148" t="s">
        <v>251</v>
      </c>
    </row>
    <row r="93" spans="2:41">
      <c r="AB93" s="257">
        <v>1990</v>
      </c>
      <c r="AC93" s="250">
        <v>61.515442857900005</v>
      </c>
      <c r="AD93" s="250">
        <v>21.531162363811109</v>
      </c>
      <c r="AE93" s="250">
        <v>9.3893163660999992</v>
      </c>
      <c r="AF93" s="250">
        <v>11.904607532900002</v>
      </c>
      <c r="AG93" s="250">
        <v>4.3779119772000001</v>
      </c>
      <c r="AH93" s="250">
        <v>6.8138827656999998</v>
      </c>
      <c r="AI93" s="250">
        <v>7.7344365502999999</v>
      </c>
      <c r="AJ93" s="250">
        <v>9.1948309900999998</v>
      </c>
      <c r="AK93" s="250">
        <v>7.775430862066667</v>
      </c>
      <c r="AL93" s="258">
        <v>140.23702226607779</v>
      </c>
      <c r="AN93" s="185">
        <f>AE93-AC48</f>
        <v>1.4893163660999988</v>
      </c>
      <c r="AO93" s="185">
        <f>AN93+AK93</f>
        <v>9.2647472281666658</v>
      </c>
    </row>
    <row r="94" spans="2:41">
      <c r="AB94" s="259">
        <v>1991</v>
      </c>
      <c r="AC94" s="260">
        <v>61.806534536599997</v>
      </c>
      <c r="AD94" s="260">
        <v>19.682713843966667</v>
      </c>
      <c r="AE94" s="260">
        <v>8.6381848758500013</v>
      </c>
      <c r="AF94" s="260">
        <v>11.002810820400001</v>
      </c>
      <c r="AG94" s="260">
        <v>3.7520933914999994</v>
      </c>
      <c r="AH94" s="260">
        <v>6.2396436309999999</v>
      </c>
      <c r="AI94" s="260">
        <v>7.5324582092999997</v>
      </c>
      <c r="AJ94" s="260">
        <v>9.5366530682999997</v>
      </c>
      <c r="AK94" s="260">
        <v>6.7709291304777777</v>
      </c>
      <c r="AL94" s="261">
        <v>134.96202150739444</v>
      </c>
    </row>
    <row r="95" spans="2:41">
      <c r="AB95" s="257">
        <v>1992</v>
      </c>
      <c r="AC95" s="251">
        <v>61.173097980000009</v>
      </c>
      <c r="AD95" s="251">
        <v>19.832764658188889</v>
      </c>
      <c r="AE95" s="251">
        <v>7.742524984600001</v>
      </c>
      <c r="AF95" s="251">
        <v>10.0176303137</v>
      </c>
      <c r="AG95" s="251">
        <v>3.4769652083999998</v>
      </c>
      <c r="AH95" s="251">
        <v>6.1003628461999995</v>
      </c>
      <c r="AI95" s="251">
        <v>6.138446169999999</v>
      </c>
      <c r="AJ95" s="251">
        <v>9.4871340620000009</v>
      </c>
      <c r="AK95" s="251">
        <v>8.4100174054111108</v>
      </c>
      <c r="AL95" s="258">
        <v>132.3789436285</v>
      </c>
    </row>
    <row r="96" spans="2:41">
      <c r="AB96" s="259">
        <v>1993</v>
      </c>
      <c r="AC96" s="260">
        <v>64.095882045370075</v>
      </c>
      <c r="AD96" s="260">
        <v>20.496404231118646</v>
      </c>
      <c r="AE96" s="260">
        <v>7.8326613670606742</v>
      </c>
      <c r="AF96" s="260">
        <v>9.9931258036657233</v>
      </c>
      <c r="AG96" s="260">
        <v>3.389206300028599</v>
      </c>
      <c r="AH96" s="260">
        <v>6.2582121847164238</v>
      </c>
      <c r="AI96" s="260">
        <v>6.4833600555746127</v>
      </c>
      <c r="AJ96" s="260">
        <v>9.7031944801087793</v>
      </c>
      <c r="AK96" s="260">
        <v>7.0773073301491953</v>
      </c>
      <c r="AL96" s="261">
        <v>135.32935379779272</v>
      </c>
    </row>
    <row r="97" spans="28:47">
      <c r="AB97" s="257">
        <v>1994</v>
      </c>
      <c r="AC97" s="251">
        <v>66.006241495219271</v>
      </c>
      <c r="AD97" s="251">
        <v>21.681819007587997</v>
      </c>
      <c r="AE97" s="251">
        <v>8.3888806485698737</v>
      </c>
      <c r="AF97" s="251">
        <v>10.603378280332105</v>
      </c>
      <c r="AG97" s="251">
        <v>3.52416154251438</v>
      </c>
      <c r="AH97" s="251">
        <v>6.2261614240321608</v>
      </c>
      <c r="AI97" s="251">
        <v>6.3011943657725009</v>
      </c>
      <c r="AJ97" s="251">
        <v>10.594306048689528</v>
      </c>
      <c r="AK97" s="251">
        <v>6.5098294592018036</v>
      </c>
      <c r="AL97" s="258">
        <v>139.83597227191962</v>
      </c>
      <c r="AU97" s="180" t="s">
        <v>354</v>
      </c>
    </row>
    <row r="98" spans="28:47">
      <c r="AB98" s="259">
        <v>1995</v>
      </c>
      <c r="AC98" s="260">
        <v>68.277046413026213</v>
      </c>
      <c r="AD98" s="260">
        <v>23.143419370033413</v>
      </c>
      <c r="AE98" s="260">
        <v>8.1337620432405178</v>
      </c>
      <c r="AF98" s="260">
        <v>11.15428472312956</v>
      </c>
      <c r="AG98" s="260">
        <v>3.9729953321388702</v>
      </c>
      <c r="AH98" s="260">
        <v>6.4166419111293944</v>
      </c>
      <c r="AI98" s="260">
        <v>6.8583273542900915</v>
      </c>
      <c r="AJ98" s="260">
        <v>11.304834128290619</v>
      </c>
      <c r="AK98" s="260">
        <v>6.7459228736645667</v>
      </c>
      <c r="AL98" s="261">
        <v>146.00723414894324</v>
      </c>
    </row>
    <row r="99" spans="28:47">
      <c r="AB99" s="257">
        <v>1996</v>
      </c>
      <c r="AC99" s="251">
        <v>67.949677499471164</v>
      </c>
      <c r="AD99" s="251">
        <v>23.772935440392096</v>
      </c>
      <c r="AE99" s="251">
        <v>9.6208480997934558</v>
      </c>
      <c r="AF99" s="251">
        <v>11.830846355831856</v>
      </c>
      <c r="AG99" s="251">
        <v>4.1329098786136678</v>
      </c>
      <c r="AH99" s="251">
        <v>6.7309287696990729</v>
      </c>
      <c r="AI99" s="251">
        <v>6.578134694082304</v>
      </c>
      <c r="AJ99" s="251">
        <v>10.87174035590516</v>
      </c>
      <c r="AK99" s="251">
        <v>6.4581579001510745</v>
      </c>
      <c r="AL99" s="258">
        <v>147.94617899393984</v>
      </c>
    </row>
    <row r="100" spans="28:47">
      <c r="AB100" s="259">
        <v>1997</v>
      </c>
      <c r="AC100" s="260">
        <v>73.622051129725037</v>
      </c>
      <c r="AD100" s="260">
        <v>24.053419441330885</v>
      </c>
      <c r="AE100" s="260">
        <v>8.2871001574020404</v>
      </c>
      <c r="AF100" s="260">
        <v>11.709992847431685</v>
      </c>
      <c r="AG100" s="260">
        <v>4.1277399908668322</v>
      </c>
      <c r="AH100" s="260">
        <v>6.2057265486386113</v>
      </c>
      <c r="AI100" s="260">
        <v>5.8261648157527937</v>
      </c>
      <c r="AJ100" s="260">
        <v>11.049697199423678</v>
      </c>
      <c r="AK100" s="260">
        <v>7.8317044600522392</v>
      </c>
      <c r="AL100" s="261">
        <v>152.71359659062384</v>
      </c>
    </row>
    <row r="101" spans="28:47">
      <c r="AB101" s="257">
        <v>1998</v>
      </c>
      <c r="AC101" s="251">
        <v>73.481427780011373</v>
      </c>
      <c r="AD101" s="251">
        <v>24.295851752863612</v>
      </c>
      <c r="AE101" s="251">
        <v>8.5273164034576769</v>
      </c>
      <c r="AF101" s="251">
        <v>11.054323194018709</v>
      </c>
      <c r="AG101" s="251">
        <v>4.1207071592098794</v>
      </c>
      <c r="AH101" s="251">
        <v>5.8338808215117091</v>
      </c>
      <c r="AI101" s="251">
        <v>5.7755696216262651</v>
      </c>
      <c r="AJ101" s="251">
        <v>8.3904956392972991</v>
      </c>
      <c r="AK101" s="251">
        <v>10.605433351888596</v>
      </c>
      <c r="AL101" s="258">
        <v>152.08500572388513</v>
      </c>
    </row>
    <row r="102" spans="28:47">
      <c r="AB102" s="259">
        <v>1999</v>
      </c>
      <c r="AC102" s="260">
        <v>74.197087924551653</v>
      </c>
      <c r="AD102" s="260">
        <v>23.576307783485454</v>
      </c>
      <c r="AE102" s="260">
        <v>10.388523959864946</v>
      </c>
      <c r="AF102" s="260">
        <v>11.611631126328845</v>
      </c>
      <c r="AG102" s="260">
        <v>3.9063975515640843</v>
      </c>
      <c r="AH102" s="260">
        <v>6.8733492708826782</v>
      </c>
      <c r="AI102" s="260">
        <v>4.821184309351727</v>
      </c>
      <c r="AJ102" s="260">
        <v>8.0597555980089481</v>
      </c>
      <c r="AK102" s="260">
        <v>9.5497060841154937</v>
      </c>
      <c r="AL102" s="261">
        <v>152.98394360815382</v>
      </c>
    </row>
    <row r="103" spans="28:47">
      <c r="AB103" s="257">
        <v>2000</v>
      </c>
      <c r="AC103" s="251">
        <v>76.49772673284933</v>
      </c>
      <c r="AD103" s="251">
        <v>24.878993731975125</v>
      </c>
      <c r="AE103" s="251">
        <v>10.33212735683513</v>
      </c>
      <c r="AF103" s="251">
        <v>10.921895016055187</v>
      </c>
      <c r="AG103" s="251">
        <v>4.413576218793275</v>
      </c>
      <c r="AH103" s="251">
        <v>6.5592704600474114</v>
      </c>
      <c r="AI103" s="251">
        <v>7.0592967558311539</v>
      </c>
      <c r="AJ103" s="251">
        <v>8.7666897835687525</v>
      </c>
      <c r="AK103" s="251">
        <v>3.7288400996001974</v>
      </c>
      <c r="AL103" s="258">
        <v>153.15841615555559</v>
      </c>
    </row>
    <row r="104" spans="28:47">
      <c r="AB104" s="259">
        <v>2001</v>
      </c>
      <c r="AC104" s="260">
        <v>74.47360178410743</v>
      </c>
      <c r="AD104" s="260">
        <v>25.960033365755152</v>
      </c>
      <c r="AE104" s="260">
        <v>10.867736461788633</v>
      </c>
      <c r="AF104" s="260">
        <v>11.430009865086495</v>
      </c>
      <c r="AG104" s="260">
        <v>4.1664716840787852</v>
      </c>
      <c r="AH104" s="260">
        <v>6.0103647066121573</v>
      </c>
      <c r="AI104" s="260">
        <v>7.235255503845119</v>
      </c>
      <c r="AJ104" s="260">
        <v>8.3776698255509476</v>
      </c>
      <c r="AK104" s="260">
        <v>3.4997534508215007</v>
      </c>
      <c r="AL104" s="261">
        <v>152.0208966476462</v>
      </c>
    </row>
    <row r="105" spans="28:47">
      <c r="AB105" s="257">
        <v>2002</v>
      </c>
      <c r="AC105" s="251">
        <v>77.910929710114573</v>
      </c>
      <c r="AD105" s="251">
        <v>26.282606654350072</v>
      </c>
      <c r="AE105" s="251">
        <v>11.108543522018374</v>
      </c>
      <c r="AF105" s="251">
        <v>10.991818719454407</v>
      </c>
      <c r="AG105" s="251">
        <v>4.036360973080944</v>
      </c>
      <c r="AH105" s="251">
        <v>5.8958379264266352</v>
      </c>
      <c r="AI105" s="251">
        <v>6.0412383179193796</v>
      </c>
      <c r="AJ105" s="251">
        <v>8.4129013783492343</v>
      </c>
      <c r="AK105" s="251">
        <v>3.2378592369290224</v>
      </c>
      <c r="AL105" s="258">
        <v>153.91809643864264</v>
      </c>
    </row>
    <row r="106" spans="28:47">
      <c r="AB106" s="259">
        <v>2003</v>
      </c>
      <c r="AC106" s="260">
        <v>79.680415887757022</v>
      </c>
      <c r="AD106" s="260">
        <v>26.832005157764769</v>
      </c>
      <c r="AE106" s="260">
        <v>11.005236124964</v>
      </c>
      <c r="AF106" s="260">
        <v>10.711659493268002</v>
      </c>
      <c r="AG106" s="260">
        <v>3.9345005832420004</v>
      </c>
      <c r="AH106" s="260">
        <v>5.8042506858530007</v>
      </c>
      <c r="AI106" s="260">
        <v>6.0226914487131209</v>
      </c>
      <c r="AJ106" s="260">
        <v>8.2775493565030018</v>
      </c>
      <c r="AK106" s="260">
        <v>4.5698905202940008</v>
      </c>
      <c r="AL106" s="261">
        <v>156.83819925835888</v>
      </c>
    </row>
    <row r="107" spans="28:47">
      <c r="AB107" s="257">
        <v>2004</v>
      </c>
      <c r="AC107" s="251">
        <v>80.896924286900017</v>
      </c>
      <c r="AD107" s="251">
        <v>27.761808183718166</v>
      </c>
      <c r="AE107" s="251">
        <v>11.2975031614</v>
      </c>
      <c r="AF107" s="251">
        <v>10.127755351016667</v>
      </c>
      <c r="AG107" s="251">
        <v>3.8791066771999998</v>
      </c>
      <c r="AH107" s="251">
        <v>5.2757371653999998</v>
      </c>
      <c r="AI107" s="251">
        <v>5.858830579991154</v>
      </c>
      <c r="AJ107" s="251">
        <v>7.0446658508999995</v>
      </c>
      <c r="AK107" s="251">
        <v>4.5876869336071788</v>
      </c>
      <c r="AL107" s="258">
        <v>156.73001819013319</v>
      </c>
    </row>
    <row r="108" spans="28:47">
      <c r="AB108" s="259">
        <v>2005</v>
      </c>
      <c r="AC108" s="260">
        <v>77.713861790754279</v>
      </c>
      <c r="AD108" s="260">
        <v>25.78431426590809</v>
      </c>
      <c r="AE108" s="260">
        <v>9.7191496107328117</v>
      </c>
      <c r="AF108" s="260">
        <v>10.347076591506037</v>
      </c>
      <c r="AG108" s="260">
        <v>3.9637074504800145</v>
      </c>
      <c r="AH108" s="260">
        <v>5.3530257999400188</v>
      </c>
      <c r="AI108" s="260">
        <v>6.1988768323150216</v>
      </c>
      <c r="AJ108" s="260">
        <v>8.8975637910300289</v>
      </c>
      <c r="AK108" s="260">
        <v>2.3437849419700085</v>
      </c>
      <c r="AL108" s="261">
        <v>150.32136107463631</v>
      </c>
    </row>
    <row r="109" spans="28:47">
      <c r="AB109" s="257">
        <v>2006</v>
      </c>
      <c r="AC109" s="251">
        <v>77.670526509781297</v>
      </c>
      <c r="AD109" s="251">
        <v>26.374576885958096</v>
      </c>
      <c r="AE109" s="251">
        <v>13.905034241314052</v>
      </c>
      <c r="AF109" s="251">
        <v>10.528700948871984</v>
      </c>
      <c r="AG109" s="251">
        <v>4.014249142380014</v>
      </c>
      <c r="AH109" s="251">
        <v>5.3942670726362145</v>
      </c>
      <c r="AI109" s="251">
        <v>5.9942731911792153</v>
      </c>
      <c r="AJ109" s="251">
        <v>9.0000449131800337</v>
      </c>
      <c r="AK109" s="251">
        <v>3.3751359206765947</v>
      </c>
      <c r="AL109" s="258">
        <v>156.25680882597749</v>
      </c>
    </row>
    <row r="110" spans="28:47">
      <c r="AB110" s="259">
        <v>2007</v>
      </c>
      <c r="AC110" s="260">
        <v>78.778926637556125</v>
      </c>
      <c r="AD110" s="260">
        <v>27.437862151520097</v>
      </c>
      <c r="AE110" s="260">
        <v>14.35071821350336</v>
      </c>
      <c r="AF110" s="260">
        <v>10.340105337540701</v>
      </c>
      <c r="AG110" s="260">
        <v>4.365307939170016</v>
      </c>
      <c r="AH110" s="260">
        <v>5.4322446730695741</v>
      </c>
      <c r="AI110" s="260">
        <v>5.9775023463324102</v>
      </c>
      <c r="AJ110" s="260">
        <v>8.5295994798000319</v>
      </c>
      <c r="AK110" s="260">
        <v>4.0413954474135974</v>
      </c>
      <c r="AL110" s="261">
        <v>159.25366222590588</v>
      </c>
    </row>
    <row r="111" spans="28:47">
      <c r="AB111" s="257">
        <v>2008</v>
      </c>
      <c r="AC111" s="251">
        <v>77.21078938069229</v>
      </c>
      <c r="AD111" s="251">
        <v>25.555096470040088</v>
      </c>
      <c r="AE111" s="251">
        <v>13.643491202459131</v>
      </c>
      <c r="AF111" s="251">
        <v>9.445551797602505</v>
      </c>
      <c r="AG111" s="251">
        <v>4.632757723000017</v>
      </c>
      <c r="AH111" s="251">
        <v>5.2037502820391577</v>
      </c>
      <c r="AI111" s="251">
        <v>6.0830423816758543</v>
      </c>
      <c r="AJ111" s="251">
        <v>8.6754747391000322</v>
      </c>
      <c r="AK111" s="251">
        <v>4.0467188880622924</v>
      </c>
      <c r="AL111" s="258">
        <v>154.49667286467135</v>
      </c>
    </row>
    <row r="112" spans="28:47" ht="15" thickBot="1">
      <c r="AB112" s="259">
        <v>2009</v>
      </c>
      <c r="AC112" s="260">
        <v>73.688248983116665</v>
      </c>
      <c r="AD112" s="260">
        <v>17.068701776970059</v>
      </c>
      <c r="AE112" s="260">
        <v>11.666920861437486</v>
      </c>
      <c r="AF112" s="260">
        <v>8.0863298782338333</v>
      </c>
      <c r="AG112" s="260">
        <v>3.9106528060000141</v>
      </c>
      <c r="AH112" s="260">
        <v>5.2121291575845197</v>
      </c>
      <c r="AI112" s="260">
        <v>5.1224245523317125</v>
      </c>
      <c r="AJ112" s="260">
        <v>8.2463397646000303</v>
      </c>
      <c r="AK112" s="260">
        <v>3.8795137989258142</v>
      </c>
      <c r="AL112" s="261">
        <v>136.88126157920013</v>
      </c>
    </row>
    <row r="113" spans="2:38" ht="15" thickBot="1">
      <c r="AB113" s="262">
        <v>2010</v>
      </c>
      <c r="AC113" s="263">
        <v>75.534718130792371</v>
      </c>
      <c r="AD113" s="263">
        <v>24.578712167414082</v>
      </c>
      <c r="AE113" s="263">
        <v>12.552177898290932</v>
      </c>
      <c r="AF113" s="263">
        <v>8.8915640302071992</v>
      </c>
      <c r="AG113" s="263">
        <v>5.2709236300000191</v>
      </c>
      <c r="AH113" s="263">
        <v>5.2318117353647402</v>
      </c>
      <c r="AI113" s="263">
        <v>5.7682562332183815</v>
      </c>
      <c r="AJ113" s="263">
        <v>8.1812929922383333</v>
      </c>
      <c r="AK113" s="263">
        <v>3.4265238453477114</v>
      </c>
      <c r="AL113" s="264">
        <v>149.43598066287373</v>
      </c>
    </row>
    <row r="114" spans="2:38">
      <c r="AB114" s="265">
        <v>2011</v>
      </c>
      <c r="AC114" s="266">
        <v>74.972027458073157</v>
      </c>
      <c r="AD114" s="266">
        <v>24.766957601202865</v>
      </c>
      <c r="AE114" s="266">
        <v>12.193032630495294</v>
      </c>
      <c r="AF114" s="266">
        <v>8.2313711096102544</v>
      </c>
      <c r="AG114" s="266">
        <v>5.4092355346000183</v>
      </c>
      <c r="AH114" s="266">
        <v>5.2776711297713232</v>
      </c>
      <c r="AI114" s="266">
        <v>5.9839423949712165</v>
      </c>
      <c r="AJ114" s="266">
        <v>7.7150724695000275</v>
      </c>
      <c r="AK114" s="266">
        <v>3.2800875540484813</v>
      </c>
      <c r="AL114" s="267">
        <v>147.82939788227264</v>
      </c>
    </row>
    <row r="115" spans="2:38">
      <c r="AB115" s="268">
        <v>2012</v>
      </c>
      <c r="AC115" s="269">
        <v>75.7549470042716</v>
      </c>
      <c r="AD115" s="269">
        <v>22.579231572955077</v>
      </c>
      <c r="AE115" s="269">
        <v>11.695607928547263</v>
      </c>
      <c r="AF115" s="269">
        <v>8.1887789473771964</v>
      </c>
      <c r="AG115" s="269">
        <v>5.39008517770002</v>
      </c>
      <c r="AH115" s="269">
        <v>5.2061435235044629</v>
      </c>
      <c r="AI115" s="269">
        <v>5.8703269348360205</v>
      </c>
      <c r="AJ115" s="269">
        <v>7.839054262200027</v>
      </c>
      <c r="AK115" s="269">
        <v>3.2963069783552879</v>
      </c>
      <c r="AL115" s="270">
        <v>145.82048232974694</v>
      </c>
    </row>
    <row r="116" spans="2:38">
      <c r="AB116" s="265">
        <v>2013</v>
      </c>
      <c r="AC116" s="266">
        <v>74.11073805076758</v>
      </c>
      <c r="AD116" s="266">
        <v>22.538806500063082</v>
      </c>
      <c r="AE116" s="266">
        <v>12.897218480007131</v>
      </c>
      <c r="AF116" s="266">
        <v>7.9804605954094168</v>
      </c>
      <c r="AG116" s="266">
        <v>5.66899619980002</v>
      </c>
      <c r="AH116" s="266">
        <v>5.0869834846707676</v>
      </c>
      <c r="AI116" s="266">
        <v>4.9401651832000173</v>
      </c>
      <c r="AJ116" s="266">
        <v>7.4352792404000265</v>
      </c>
      <c r="AK116" s="266">
        <v>3.1083753572680113</v>
      </c>
      <c r="AL116" s="267">
        <v>143.76702309158603</v>
      </c>
    </row>
    <row r="117" spans="2:38">
      <c r="AB117" s="271"/>
      <c r="AC117" s="271"/>
      <c r="AD117" s="271"/>
      <c r="AE117" s="271"/>
      <c r="AF117" s="271"/>
      <c r="AG117" s="271"/>
      <c r="AH117" s="271"/>
      <c r="AI117" s="271"/>
      <c r="AJ117" s="271"/>
      <c r="AK117" s="271"/>
      <c r="AL117" s="271"/>
    </row>
    <row r="118" spans="2:38">
      <c r="AB118" s="141" t="s">
        <v>252</v>
      </c>
      <c r="AD118" s="271"/>
      <c r="AE118" s="271"/>
      <c r="AF118" s="271"/>
      <c r="AG118" s="271"/>
      <c r="AH118" s="271"/>
      <c r="AI118" s="271"/>
      <c r="AJ118" s="271"/>
      <c r="AK118" s="271"/>
      <c r="AL118" s="271"/>
    </row>
    <row r="119" spans="2:38">
      <c r="AB119" s="165" t="s">
        <v>253</v>
      </c>
      <c r="AD119" s="272"/>
      <c r="AE119" s="272"/>
      <c r="AF119" s="272"/>
      <c r="AG119" s="272"/>
      <c r="AH119" s="272"/>
      <c r="AI119" s="272"/>
      <c r="AJ119" s="272"/>
      <c r="AK119" s="272"/>
      <c r="AL119" s="272"/>
    </row>
    <row r="120" spans="2:38">
      <c r="M120" s="180">
        <v>2020</v>
      </c>
    </row>
    <row r="121" spans="2:38">
      <c r="M121" s="180">
        <v>12</v>
      </c>
      <c r="N121" s="180">
        <v>12</v>
      </c>
      <c r="O121" s="180">
        <v>12</v>
      </c>
      <c r="P121" s="180">
        <v>13</v>
      </c>
      <c r="Q121" s="180">
        <v>13</v>
      </c>
      <c r="R121" s="180">
        <v>14</v>
      </c>
      <c r="S121" s="180">
        <v>14</v>
      </c>
      <c r="T121" s="180">
        <v>15</v>
      </c>
    </row>
    <row r="126" spans="2:38">
      <c r="B126" s="180" t="s">
        <v>359</v>
      </c>
    </row>
    <row r="127" spans="2:38" ht="55.2">
      <c r="AB127" s="146"/>
      <c r="AC127" s="147" t="s">
        <v>242</v>
      </c>
      <c r="AD127" s="147" t="s">
        <v>243</v>
      </c>
      <c r="AE127" s="147" t="s">
        <v>244</v>
      </c>
      <c r="AF127" s="147" t="s">
        <v>245</v>
      </c>
      <c r="AG127" s="147" t="s">
        <v>246</v>
      </c>
      <c r="AH127" s="147" t="s">
        <v>247</v>
      </c>
      <c r="AI127" s="147" t="s">
        <v>248</v>
      </c>
      <c r="AJ127" s="147" t="s">
        <v>249</v>
      </c>
      <c r="AK127" s="147" t="s">
        <v>250</v>
      </c>
      <c r="AL127" s="148" t="s">
        <v>251</v>
      </c>
    </row>
    <row r="128" spans="2:38">
      <c r="AB128" s="273">
        <v>1990</v>
      </c>
      <c r="AC128" s="274">
        <v>61.515442857900005</v>
      </c>
      <c r="AD128" s="274">
        <v>21.531162363811109</v>
      </c>
      <c r="AE128" s="274">
        <v>9.3893163660999992</v>
      </c>
      <c r="AF128" s="274">
        <v>11.904607532900002</v>
      </c>
      <c r="AG128" s="274">
        <v>4.3779119772000001</v>
      </c>
      <c r="AH128" s="274">
        <v>6.8138827656999998</v>
      </c>
      <c r="AI128" s="274">
        <v>7.7344365502999999</v>
      </c>
      <c r="AJ128" s="274">
        <v>9.1948309900999998</v>
      </c>
      <c r="AK128" s="274">
        <v>7.775430862066667</v>
      </c>
      <c r="AL128" s="275">
        <v>140.23702226607779</v>
      </c>
    </row>
    <row r="129" spans="28:38">
      <c r="AB129" s="259">
        <v>1991</v>
      </c>
      <c r="AC129" s="260">
        <v>61.806534536599997</v>
      </c>
      <c r="AD129" s="260">
        <v>19.682713843966667</v>
      </c>
      <c r="AE129" s="260">
        <v>8.6381848758500013</v>
      </c>
      <c r="AF129" s="260">
        <v>11.002810820400001</v>
      </c>
      <c r="AG129" s="260">
        <v>3.7520933914999994</v>
      </c>
      <c r="AH129" s="260">
        <v>6.2396436309999999</v>
      </c>
      <c r="AI129" s="260">
        <v>7.5324582092999997</v>
      </c>
      <c r="AJ129" s="260">
        <v>9.5366530682999997</v>
      </c>
      <c r="AK129" s="260">
        <v>6.7709291304777777</v>
      </c>
      <c r="AL129" s="261">
        <v>134.96202150739444</v>
      </c>
    </row>
    <row r="130" spans="28:38">
      <c r="AB130" s="273">
        <v>1992</v>
      </c>
      <c r="AC130" s="274">
        <v>61.173097980000009</v>
      </c>
      <c r="AD130" s="274">
        <v>19.832764658188889</v>
      </c>
      <c r="AE130" s="274">
        <v>7.742524984600001</v>
      </c>
      <c r="AF130" s="274">
        <v>10.0176303137</v>
      </c>
      <c r="AG130" s="274">
        <v>3.4769652083999998</v>
      </c>
      <c r="AH130" s="274">
        <v>6.1003628461999995</v>
      </c>
      <c r="AI130" s="274">
        <v>6.138446169999999</v>
      </c>
      <c r="AJ130" s="274">
        <v>9.4871340620000009</v>
      </c>
      <c r="AK130" s="274">
        <v>8.4100174054111108</v>
      </c>
      <c r="AL130" s="275">
        <v>132.3789436285</v>
      </c>
    </row>
    <row r="131" spans="28:38">
      <c r="AB131" s="259">
        <v>1993</v>
      </c>
      <c r="AC131" s="260">
        <v>64.095882045370075</v>
      </c>
      <c r="AD131" s="260">
        <v>20.496404231118646</v>
      </c>
      <c r="AE131" s="260">
        <v>7.8326613670606742</v>
      </c>
      <c r="AF131" s="260">
        <v>9.9931258036657233</v>
      </c>
      <c r="AG131" s="260">
        <v>3.389206300028599</v>
      </c>
      <c r="AH131" s="260">
        <v>6.2582121847164238</v>
      </c>
      <c r="AI131" s="260">
        <v>6.4833600555746127</v>
      </c>
      <c r="AJ131" s="260">
        <v>9.7031944801087793</v>
      </c>
      <c r="AK131" s="260">
        <v>7.0773073301491953</v>
      </c>
      <c r="AL131" s="261">
        <v>135.32935379779272</v>
      </c>
    </row>
    <row r="132" spans="28:38">
      <c r="AB132" s="273">
        <v>1994</v>
      </c>
      <c r="AC132" s="274">
        <v>66.006241495219271</v>
      </c>
      <c r="AD132" s="274">
        <v>21.681819007587997</v>
      </c>
      <c r="AE132" s="274">
        <v>8.3888806485698737</v>
      </c>
      <c r="AF132" s="274">
        <v>10.603378280332105</v>
      </c>
      <c r="AG132" s="274">
        <v>3.52416154251438</v>
      </c>
      <c r="AH132" s="274">
        <v>6.2261614240321608</v>
      </c>
      <c r="AI132" s="274">
        <v>6.3011943657725009</v>
      </c>
      <c r="AJ132" s="274">
        <v>10.594306048689528</v>
      </c>
      <c r="AK132" s="274">
        <v>6.5098294592018036</v>
      </c>
      <c r="AL132" s="275">
        <v>139.83597227191962</v>
      </c>
    </row>
    <row r="133" spans="28:38">
      <c r="AB133" s="259">
        <v>1995</v>
      </c>
      <c r="AC133" s="260">
        <v>68.277046413026213</v>
      </c>
      <c r="AD133" s="260">
        <v>23.143419370033413</v>
      </c>
      <c r="AE133" s="260">
        <v>8.1337620432405178</v>
      </c>
      <c r="AF133" s="260">
        <v>11.15428472312956</v>
      </c>
      <c r="AG133" s="260">
        <v>3.9729953321388702</v>
      </c>
      <c r="AH133" s="260">
        <v>6.4166419111293944</v>
      </c>
      <c r="AI133" s="260">
        <v>6.8583273542900915</v>
      </c>
      <c r="AJ133" s="260">
        <v>11.304834128290619</v>
      </c>
      <c r="AK133" s="260">
        <v>6.7459228736645667</v>
      </c>
      <c r="AL133" s="261">
        <v>146.00723414894324</v>
      </c>
    </row>
    <row r="134" spans="28:38">
      <c r="AB134" s="273">
        <v>1996</v>
      </c>
      <c r="AC134" s="274">
        <v>67.949677499471164</v>
      </c>
      <c r="AD134" s="274">
        <v>23.772935440392096</v>
      </c>
      <c r="AE134" s="274">
        <v>9.6208480997934558</v>
      </c>
      <c r="AF134" s="274">
        <v>11.830846355831856</v>
      </c>
      <c r="AG134" s="274">
        <v>4.1329098786136678</v>
      </c>
      <c r="AH134" s="274">
        <v>6.7309287696990729</v>
      </c>
      <c r="AI134" s="274">
        <v>6.578134694082304</v>
      </c>
      <c r="AJ134" s="274">
        <v>10.87174035590516</v>
      </c>
      <c r="AK134" s="274">
        <v>6.4581579001510745</v>
      </c>
      <c r="AL134" s="275">
        <v>147.94617899393984</v>
      </c>
    </row>
    <row r="135" spans="28:38">
      <c r="AB135" s="259">
        <v>1997</v>
      </c>
      <c r="AC135" s="260">
        <v>73.622051129725037</v>
      </c>
      <c r="AD135" s="260">
        <v>24.053419441330885</v>
      </c>
      <c r="AE135" s="260">
        <v>8.2871001574020404</v>
      </c>
      <c r="AF135" s="260">
        <v>11.709992847431685</v>
      </c>
      <c r="AG135" s="260">
        <v>4.1277399908668322</v>
      </c>
      <c r="AH135" s="260">
        <v>6.2057265486386113</v>
      </c>
      <c r="AI135" s="260">
        <v>5.8261648157527937</v>
      </c>
      <c r="AJ135" s="260">
        <v>11.049697199423678</v>
      </c>
      <c r="AK135" s="260">
        <v>7.8317044600522392</v>
      </c>
      <c r="AL135" s="261">
        <v>152.71359659062384</v>
      </c>
    </row>
    <row r="136" spans="28:38">
      <c r="AB136" s="273">
        <v>1998</v>
      </c>
      <c r="AC136" s="274">
        <v>73.481427780011373</v>
      </c>
      <c r="AD136" s="274">
        <v>24.295851752863612</v>
      </c>
      <c r="AE136" s="274">
        <v>8.5273164034576769</v>
      </c>
      <c r="AF136" s="274">
        <v>11.054323194018709</v>
      </c>
      <c r="AG136" s="274">
        <v>4.1207071592098794</v>
      </c>
      <c r="AH136" s="274">
        <v>5.8338808215117091</v>
      </c>
      <c r="AI136" s="274">
        <v>5.7755696216262651</v>
      </c>
      <c r="AJ136" s="274">
        <v>8.3904956392972991</v>
      </c>
      <c r="AK136" s="274">
        <v>10.605433351888596</v>
      </c>
      <c r="AL136" s="275">
        <v>152.08500572388513</v>
      </c>
    </row>
    <row r="137" spans="28:38">
      <c r="AB137" s="259">
        <v>1999</v>
      </c>
      <c r="AC137" s="260">
        <v>74.197087924551653</v>
      </c>
      <c r="AD137" s="260">
        <v>23.576307783485454</v>
      </c>
      <c r="AE137" s="260">
        <v>10.388523959864946</v>
      </c>
      <c r="AF137" s="260">
        <v>11.611631126328845</v>
      </c>
      <c r="AG137" s="260">
        <v>3.9063975515640843</v>
      </c>
      <c r="AH137" s="260">
        <v>6.8733492708826782</v>
      </c>
      <c r="AI137" s="260">
        <v>4.821184309351727</v>
      </c>
      <c r="AJ137" s="260">
        <v>8.0597555980089481</v>
      </c>
      <c r="AK137" s="260">
        <v>9.5497060841154937</v>
      </c>
      <c r="AL137" s="261">
        <v>152.98394360815382</v>
      </c>
    </row>
    <row r="138" spans="28:38">
      <c r="AB138" s="273">
        <v>2000</v>
      </c>
      <c r="AC138" s="274">
        <v>76.49772673284933</v>
      </c>
      <c r="AD138" s="274">
        <v>24.878993731975125</v>
      </c>
      <c r="AE138" s="274">
        <v>10.33212735683513</v>
      </c>
      <c r="AF138" s="274">
        <v>10.921895016055187</v>
      </c>
      <c r="AG138" s="274">
        <v>4.413576218793275</v>
      </c>
      <c r="AH138" s="274">
        <v>6.5592704600474114</v>
      </c>
      <c r="AI138" s="274">
        <v>7.0592967558311539</v>
      </c>
      <c r="AJ138" s="274">
        <v>8.7666897835687525</v>
      </c>
      <c r="AK138" s="274">
        <v>3.7288400996001974</v>
      </c>
      <c r="AL138" s="275">
        <v>153.15841615555559</v>
      </c>
    </row>
    <row r="139" spans="28:38">
      <c r="AB139" s="259">
        <v>2001</v>
      </c>
      <c r="AC139" s="260">
        <v>74.47360178410743</v>
      </c>
      <c r="AD139" s="260">
        <v>25.960033365755152</v>
      </c>
      <c r="AE139" s="260">
        <v>10.867736461788633</v>
      </c>
      <c r="AF139" s="260">
        <v>11.430009865086495</v>
      </c>
      <c r="AG139" s="260">
        <v>4.1664716840787852</v>
      </c>
      <c r="AH139" s="260">
        <v>6.0103647066121573</v>
      </c>
      <c r="AI139" s="260">
        <v>7.235255503845119</v>
      </c>
      <c r="AJ139" s="260">
        <v>8.3776698255509476</v>
      </c>
      <c r="AK139" s="260">
        <v>3.4997534508215007</v>
      </c>
      <c r="AL139" s="261">
        <v>152.0208966476462</v>
      </c>
    </row>
    <row r="140" spans="28:38">
      <c r="AB140" s="273">
        <v>2002</v>
      </c>
      <c r="AC140" s="274">
        <v>77.910929710114573</v>
      </c>
      <c r="AD140" s="274">
        <v>26.282606654350072</v>
      </c>
      <c r="AE140" s="274">
        <v>11.108543522018374</v>
      </c>
      <c r="AF140" s="274">
        <v>10.991818719454407</v>
      </c>
      <c r="AG140" s="274">
        <v>4.036360973080944</v>
      </c>
      <c r="AH140" s="274">
        <v>5.8958379264266352</v>
      </c>
      <c r="AI140" s="274">
        <v>6.0412383179193796</v>
      </c>
      <c r="AJ140" s="274">
        <v>8.4129013783492343</v>
      </c>
      <c r="AK140" s="274">
        <v>3.2378592369290224</v>
      </c>
      <c r="AL140" s="275">
        <v>153.91809643864264</v>
      </c>
    </row>
    <row r="141" spans="28:38">
      <c r="AB141" s="259">
        <v>2003</v>
      </c>
      <c r="AC141" s="260">
        <v>79.680415887757022</v>
      </c>
      <c r="AD141" s="260">
        <v>26.832005157764769</v>
      </c>
      <c r="AE141" s="260">
        <v>11.005236124964</v>
      </c>
      <c r="AF141" s="260">
        <v>10.711659493268002</v>
      </c>
      <c r="AG141" s="260">
        <v>3.9345005832420004</v>
      </c>
      <c r="AH141" s="260">
        <v>5.8042506858530007</v>
      </c>
      <c r="AI141" s="260">
        <v>6.0226914487131209</v>
      </c>
      <c r="AJ141" s="260">
        <v>8.2775493565030018</v>
      </c>
      <c r="AK141" s="260">
        <v>4.5698905202940008</v>
      </c>
      <c r="AL141" s="261">
        <v>156.83819925835888</v>
      </c>
    </row>
    <row r="142" spans="28:38">
      <c r="AB142" s="273">
        <v>2004</v>
      </c>
      <c r="AC142" s="274">
        <v>80.896924286900017</v>
      </c>
      <c r="AD142" s="274">
        <v>27.761808183718166</v>
      </c>
      <c r="AE142" s="274">
        <v>11.2975031614</v>
      </c>
      <c r="AF142" s="274">
        <v>10.127755351016667</v>
      </c>
      <c r="AG142" s="274">
        <v>3.8791066771999998</v>
      </c>
      <c r="AH142" s="274">
        <v>5.2757371653999998</v>
      </c>
      <c r="AI142" s="274">
        <v>5.858830579991154</v>
      </c>
      <c r="AJ142" s="274">
        <v>7.0446658508999995</v>
      </c>
      <c r="AK142" s="274">
        <v>4.5876869336071788</v>
      </c>
      <c r="AL142" s="275">
        <v>156.73001819013319</v>
      </c>
    </row>
    <row r="143" spans="28:38">
      <c r="AB143" s="259">
        <v>2005</v>
      </c>
      <c r="AC143" s="260">
        <v>77.715277777777771</v>
      </c>
      <c r="AD143" s="260">
        <v>25.783888888888889</v>
      </c>
      <c r="AE143" s="260">
        <v>14.151388888888889</v>
      </c>
      <c r="AF143" s="260">
        <v>10.347222222222221</v>
      </c>
      <c r="AG143" s="260">
        <v>3.9633333333333334</v>
      </c>
      <c r="AH143" s="260">
        <v>5.3697222222222223</v>
      </c>
      <c r="AI143" s="260">
        <v>6.3308333333333335</v>
      </c>
      <c r="AJ143" s="260">
        <v>8.8972222222222221</v>
      </c>
      <c r="AK143" s="260">
        <v>2.3430555555555554</v>
      </c>
      <c r="AL143" s="261">
        <v>154.90194444444444</v>
      </c>
    </row>
    <row r="144" spans="28:38">
      <c r="AB144" s="273">
        <v>2006</v>
      </c>
      <c r="AC144" s="274">
        <v>77.670555555555552</v>
      </c>
      <c r="AD144" s="274">
        <v>26.374166666666667</v>
      </c>
      <c r="AE144" s="274">
        <v>13.905555555555555</v>
      </c>
      <c r="AF144" s="274">
        <v>10.528611111111111</v>
      </c>
      <c r="AG144" s="274">
        <v>4.014444444444444</v>
      </c>
      <c r="AH144" s="274">
        <v>5.3944444444444448</v>
      </c>
      <c r="AI144" s="274">
        <v>5.9938888888888888</v>
      </c>
      <c r="AJ144" s="274">
        <v>8.9994444444444444</v>
      </c>
      <c r="AK144" s="274">
        <v>3.3744444444444444</v>
      </c>
      <c r="AL144" s="275">
        <v>156.25555555555553</v>
      </c>
    </row>
    <row r="145" spans="28:38">
      <c r="AB145" s="259">
        <v>2007</v>
      </c>
      <c r="AC145" s="260">
        <v>78.779444444444451</v>
      </c>
      <c r="AD145" s="260">
        <v>27.437777777777779</v>
      </c>
      <c r="AE145" s="260">
        <v>14.35138888888889</v>
      </c>
      <c r="AF145" s="260">
        <v>10.339444444444444</v>
      </c>
      <c r="AG145" s="260">
        <v>4.365277777777778</v>
      </c>
      <c r="AH145" s="260">
        <v>5.4319444444444445</v>
      </c>
      <c r="AI145" s="260">
        <v>5.9769444444444444</v>
      </c>
      <c r="AJ145" s="260">
        <v>8.5288888888888881</v>
      </c>
      <c r="AK145" s="260">
        <v>4.041666666666667</v>
      </c>
      <c r="AL145" s="261">
        <v>159.25277777777779</v>
      </c>
    </row>
    <row r="146" spans="28:38">
      <c r="AB146" s="273">
        <v>2008</v>
      </c>
      <c r="AC146" s="274">
        <v>77.210833333333326</v>
      </c>
      <c r="AD146" s="274">
        <v>25.555</v>
      </c>
      <c r="AE146" s="274">
        <v>13.643611111111111</v>
      </c>
      <c r="AF146" s="274">
        <v>9.4436111111111103</v>
      </c>
      <c r="AG146" s="274">
        <v>4.6305555555555555</v>
      </c>
      <c r="AH146" s="274">
        <v>5.2038888888888888</v>
      </c>
      <c r="AI146" s="274">
        <v>6.0824999999999996</v>
      </c>
      <c r="AJ146" s="274">
        <v>8.6752777777777776</v>
      </c>
      <c r="AK146" s="274">
        <v>4.0466666666666669</v>
      </c>
      <c r="AL146" s="275">
        <v>154.49194444444441</v>
      </c>
    </row>
    <row r="147" spans="28:38">
      <c r="AB147" s="155">
        <v>2009</v>
      </c>
      <c r="AC147" s="156">
        <v>73.68805555555555</v>
      </c>
      <c r="AD147" s="156">
        <v>17.068333333333332</v>
      </c>
      <c r="AE147" s="156">
        <v>11.66611111111111</v>
      </c>
      <c r="AF147" s="156">
        <v>8.0861111111111104</v>
      </c>
      <c r="AG147" s="156">
        <v>3.910277777777778</v>
      </c>
      <c r="AH147" s="156">
        <v>5.2119444444444447</v>
      </c>
      <c r="AI147" s="156">
        <v>5.1219444444444449</v>
      </c>
      <c r="AJ147" s="156">
        <v>8.2463888888888892</v>
      </c>
      <c r="AK147" s="156">
        <v>3.8780555555555556</v>
      </c>
      <c r="AL147" s="157">
        <v>136.87722222222223</v>
      </c>
    </row>
    <row r="148" spans="28:38">
      <c r="AB148" s="273">
        <v>2010</v>
      </c>
      <c r="AC148" s="274">
        <v>75.534444444444446</v>
      </c>
      <c r="AD148" s="274">
        <v>24.578055555555554</v>
      </c>
      <c r="AE148" s="274">
        <v>12.551944444444445</v>
      </c>
      <c r="AF148" s="274">
        <v>8.8911111111111119</v>
      </c>
      <c r="AG148" s="274">
        <v>5.2702777777777774</v>
      </c>
      <c r="AH148" s="274">
        <v>5.2316666666666665</v>
      </c>
      <c r="AI148" s="274">
        <v>5.7677777777777779</v>
      </c>
      <c r="AJ148" s="274">
        <v>8.1808333333333341</v>
      </c>
      <c r="AK148" s="274">
        <v>3.7133333333333334</v>
      </c>
      <c r="AL148" s="275">
        <v>149.71944444444446</v>
      </c>
    </row>
    <row r="149" spans="28:38">
      <c r="AB149" s="265">
        <v>2011</v>
      </c>
      <c r="AC149" s="266">
        <v>74.971944444444446</v>
      </c>
      <c r="AD149" s="266">
        <v>24.767222222222223</v>
      </c>
      <c r="AE149" s="266">
        <v>12.191944444444445</v>
      </c>
      <c r="AF149" s="266">
        <v>8.2302777777777774</v>
      </c>
      <c r="AG149" s="266">
        <v>5.4091666666666667</v>
      </c>
      <c r="AH149" s="266">
        <v>5.2780555555555555</v>
      </c>
      <c r="AI149" s="266">
        <v>5.9841666666666669</v>
      </c>
      <c r="AJ149" s="266">
        <v>7.714722222222222</v>
      </c>
      <c r="AK149" s="266">
        <v>3.56</v>
      </c>
      <c r="AL149" s="267">
        <v>148.10750000000002</v>
      </c>
    </row>
    <row r="150" spans="28:38">
      <c r="AB150" s="276">
        <v>2012</v>
      </c>
      <c r="AC150" s="252">
        <v>75.754999999999995</v>
      </c>
      <c r="AD150" s="252">
        <v>22.579444444444444</v>
      </c>
      <c r="AE150" s="252">
        <v>11.695555555555556</v>
      </c>
      <c r="AF150" s="252">
        <v>8.1883333333333326</v>
      </c>
      <c r="AG150" s="252">
        <v>5.3897222222222219</v>
      </c>
      <c r="AH150" s="252">
        <v>5.2058333333333335</v>
      </c>
      <c r="AI150" s="252">
        <v>5.8702777777777779</v>
      </c>
      <c r="AJ150" s="252">
        <v>7.8391666666666664</v>
      </c>
      <c r="AK150" s="252">
        <v>3.5791666666666666</v>
      </c>
      <c r="AL150" s="277">
        <v>146.10250000000002</v>
      </c>
    </row>
    <row r="151" spans="28:38">
      <c r="AB151" s="265">
        <v>2013</v>
      </c>
      <c r="AC151" s="266">
        <v>74.110277777777782</v>
      </c>
      <c r="AD151" s="266">
        <v>22.538055555555555</v>
      </c>
      <c r="AE151" s="266">
        <v>12.897222222222222</v>
      </c>
      <c r="AF151" s="266">
        <v>7.9797222222222226</v>
      </c>
      <c r="AG151" s="266">
        <v>5.6686111111111108</v>
      </c>
      <c r="AH151" s="266">
        <v>5.0866666666666669</v>
      </c>
      <c r="AI151" s="266">
        <v>4.9394444444444447</v>
      </c>
      <c r="AJ151" s="266">
        <v>7.4352777777777774</v>
      </c>
      <c r="AK151" s="266">
        <v>3.3819444444444446</v>
      </c>
      <c r="AL151" s="267">
        <v>144.03722222222223</v>
      </c>
    </row>
    <row r="152" spans="28:38">
      <c r="AB152" s="276">
        <v>2014</v>
      </c>
      <c r="AC152" s="252">
        <v>73.316944444444445</v>
      </c>
      <c r="AD152" s="252">
        <v>22.405833333333334</v>
      </c>
      <c r="AE152" s="252">
        <v>12.3225</v>
      </c>
      <c r="AF152" s="252">
        <v>8.0175000000000001</v>
      </c>
      <c r="AG152" s="252">
        <v>5.6061111111111108</v>
      </c>
      <c r="AH152" s="252">
        <v>5.190833333333333</v>
      </c>
      <c r="AI152" s="252">
        <v>4.8552777777777774</v>
      </c>
      <c r="AJ152" s="252">
        <v>7.7394444444444446</v>
      </c>
      <c r="AK152" s="252">
        <v>3.3741666666666665</v>
      </c>
      <c r="AL152" s="277">
        <v>142.82861111111112</v>
      </c>
    </row>
    <row r="153" spans="28:38">
      <c r="AB153" s="265">
        <v>2015</v>
      </c>
      <c r="AC153" s="266">
        <v>73.492500000000007</v>
      </c>
      <c r="AD153" s="266">
        <v>21.981111111111112</v>
      </c>
      <c r="AE153" s="266">
        <v>11.877222222222223</v>
      </c>
      <c r="AF153" s="266">
        <v>7.7611111111111111</v>
      </c>
      <c r="AG153" s="266">
        <v>5.5122222222222224</v>
      </c>
      <c r="AH153" s="266">
        <v>4.7844444444444445</v>
      </c>
      <c r="AI153" s="266">
        <v>5.0294444444444446</v>
      </c>
      <c r="AJ153" s="266">
        <v>7.6566666666666663</v>
      </c>
      <c r="AK153" s="266">
        <v>3.2108333333333334</v>
      </c>
      <c r="AL153" s="267">
        <v>141.30555555555557</v>
      </c>
    </row>
    <row r="154" spans="28:38">
      <c r="AB154" s="276">
        <v>2016</v>
      </c>
      <c r="AC154" s="252">
        <v>72.725277777777777</v>
      </c>
      <c r="AD154" s="252">
        <v>21.741388888888888</v>
      </c>
      <c r="AE154" s="252">
        <v>13.0075</v>
      </c>
      <c r="AF154" s="252">
        <v>7.54</v>
      </c>
      <c r="AG154" s="252">
        <v>6.0911111111111111</v>
      </c>
      <c r="AH154" s="252">
        <v>4.9061111111111115</v>
      </c>
      <c r="AI154" s="252">
        <v>5.2705555555555552</v>
      </c>
      <c r="AJ154" s="252">
        <v>7.5819444444444448</v>
      </c>
      <c r="AK154" s="252">
        <v>3.2294444444444443</v>
      </c>
      <c r="AL154" s="277">
        <v>142.09333333333336</v>
      </c>
    </row>
    <row r="155" spans="28:38">
      <c r="AB155" s="265">
        <v>2017</v>
      </c>
      <c r="AC155" s="266">
        <v>72.403888888888886</v>
      </c>
      <c r="AD155" s="266">
        <v>22.427499999999998</v>
      </c>
      <c r="AE155" s="266">
        <v>12.991388888888888</v>
      </c>
      <c r="AF155" s="266">
        <v>7.5627777777777778</v>
      </c>
      <c r="AG155" s="266">
        <v>6.3277777777777775</v>
      </c>
      <c r="AH155" s="266">
        <v>4.8205555555555559</v>
      </c>
      <c r="AI155" s="266">
        <v>5.6177777777777775</v>
      </c>
      <c r="AJ155" s="266">
        <v>7.8561111111111108</v>
      </c>
      <c r="AK155" s="266">
        <v>3.2047222222222222</v>
      </c>
      <c r="AL155" s="267">
        <v>143.21250000000001</v>
      </c>
    </row>
    <row r="156" spans="28:38">
      <c r="AB156" s="276">
        <v>2018</v>
      </c>
      <c r="AC156" s="252">
        <v>72.081388888888895</v>
      </c>
      <c r="AD156" s="252">
        <v>21.919444444444444</v>
      </c>
      <c r="AE156" s="252">
        <v>12.523888888888889</v>
      </c>
      <c r="AF156" s="252">
        <v>7.7824999999999998</v>
      </c>
      <c r="AG156" s="252">
        <v>6.3183333333333334</v>
      </c>
      <c r="AH156" s="252">
        <v>4.6083333333333334</v>
      </c>
      <c r="AI156" s="252">
        <v>5.7477777777777774</v>
      </c>
      <c r="AJ156" s="252">
        <v>7.2891666666666666</v>
      </c>
      <c r="AK156" s="252">
        <v>3.1477777777777778</v>
      </c>
      <c r="AL156" s="277">
        <v>141.41861111111109</v>
      </c>
    </row>
    <row r="157" spans="28:38">
      <c r="AB157" s="271"/>
      <c r="AC157" s="271"/>
      <c r="AD157" s="271"/>
      <c r="AE157" s="271"/>
      <c r="AF157" s="271"/>
      <c r="AG157" s="271"/>
      <c r="AH157" s="271"/>
      <c r="AI157" s="271"/>
      <c r="AJ157" s="271"/>
      <c r="AK157" s="271"/>
      <c r="AL157" s="271"/>
    </row>
    <row r="158" spans="28:38">
      <c r="AB158" s="141" t="s">
        <v>252</v>
      </c>
      <c r="AC158" s="278"/>
      <c r="AD158" s="271"/>
      <c r="AE158" s="271"/>
      <c r="AF158" s="271"/>
      <c r="AG158" s="271"/>
      <c r="AH158" s="271"/>
      <c r="AI158" s="271"/>
      <c r="AJ158" s="271"/>
      <c r="AK158" s="271"/>
      <c r="AL158" s="271"/>
    </row>
    <row r="159" spans="28:38">
      <c r="AB159" s="165" t="s">
        <v>360</v>
      </c>
      <c r="AC159" s="278"/>
      <c r="AD159" s="272"/>
      <c r="AE159" s="272"/>
      <c r="AF159" s="272"/>
      <c r="AG159" s="272"/>
      <c r="AH159" s="272"/>
      <c r="AI159" s="272"/>
      <c r="AJ159" s="272"/>
      <c r="AK159" s="272"/>
      <c r="AL159" s="272"/>
    </row>
    <row r="160" spans="28:38">
      <c r="AB160" s="165" t="s">
        <v>361</v>
      </c>
      <c r="AC160" s="278"/>
      <c r="AD160" s="278"/>
      <c r="AE160" s="278"/>
      <c r="AF160" s="278"/>
      <c r="AG160" s="278"/>
      <c r="AH160" s="278"/>
      <c r="AI160" s="278"/>
      <c r="AJ160" s="278"/>
      <c r="AK160" s="278"/>
      <c r="AL160" s="278"/>
    </row>
    <row r="163" spans="2:2">
      <c r="B163" s="180" t="s">
        <v>362</v>
      </c>
    </row>
    <row r="164" spans="2:2">
      <c r="B164" s="19" t="s">
        <v>188</v>
      </c>
    </row>
    <row r="182" spans="84:92">
      <c r="CF182" s="173"/>
    </row>
    <row r="183" spans="84:92">
      <c r="CF183" s="173"/>
    </row>
    <row r="185" spans="84:92">
      <c r="CG185" s="279"/>
      <c r="CH185" s="279"/>
      <c r="CI185" s="279"/>
      <c r="CJ185" s="279"/>
      <c r="CK185" s="279"/>
      <c r="CL185" s="279"/>
      <c r="CM185" s="279"/>
      <c r="CN185" s="279"/>
    </row>
    <row r="186" spans="84:92">
      <c r="CG186" s="279"/>
      <c r="CH186" s="279"/>
      <c r="CI186" s="279"/>
      <c r="CJ186" s="279"/>
      <c r="CK186" s="279"/>
      <c r="CL186" s="279"/>
      <c r="CM186" s="279"/>
      <c r="CN186" s="279"/>
    </row>
    <row r="213" spans="2:2">
      <c r="B213" s="180" t="s">
        <v>363</v>
      </c>
    </row>
    <row r="265" spans="2:2">
      <c r="B265" s="180" t="s">
        <v>364</v>
      </c>
    </row>
  </sheetData>
  <mergeCells count="5">
    <mergeCell ref="AD80:AE80"/>
    <mergeCell ref="AF80:AG80"/>
    <mergeCell ref="AH80:AI80"/>
    <mergeCell ref="AJ80:AK80"/>
    <mergeCell ref="AL80:AM8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3:X38"/>
  <sheetViews>
    <sheetView zoomScale="85" zoomScaleNormal="85" workbookViewId="0">
      <selection activeCell="I42" sqref="I42"/>
    </sheetView>
  </sheetViews>
  <sheetFormatPr defaultRowHeight="14.4"/>
  <cols>
    <col min="10" max="10" width="9.109375" customWidth="1"/>
    <col min="14" max="14" width="15.109375" customWidth="1"/>
    <col min="15" max="15" width="18.33203125" customWidth="1"/>
    <col min="22" max="22" width="13" bestFit="1" customWidth="1"/>
    <col min="23" max="23" width="21.44140625" bestFit="1" customWidth="1"/>
    <col min="24" max="24" width="26.5546875" customWidth="1"/>
  </cols>
  <sheetData>
    <row r="3" spans="1:24">
      <c r="N3" s="96" t="s">
        <v>186</v>
      </c>
      <c r="O3" s="96" t="s">
        <v>187</v>
      </c>
      <c r="S3" s="96" t="s">
        <v>185</v>
      </c>
    </row>
    <row r="4" spans="1:24" ht="15" customHeight="1">
      <c r="A4" s="60"/>
      <c r="B4" s="60"/>
      <c r="C4" s="60"/>
      <c r="D4" s="61" t="s">
        <v>5</v>
      </c>
      <c r="E4" s="61"/>
      <c r="F4" s="61"/>
      <c r="G4" s="61"/>
      <c r="H4" s="62" t="s">
        <v>5</v>
      </c>
      <c r="I4" s="62"/>
      <c r="J4" s="62"/>
      <c r="K4" s="62"/>
      <c r="L4" s="62"/>
      <c r="M4" s="62"/>
      <c r="N4" s="62"/>
      <c r="O4" s="97" t="s">
        <v>188</v>
      </c>
      <c r="P4" s="62"/>
      <c r="Q4" s="62"/>
      <c r="R4" s="62"/>
      <c r="S4" s="62"/>
    </row>
    <row r="5" spans="1:24" ht="39" customHeight="1" thickBot="1">
      <c r="A5" s="60"/>
      <c r="B5" s="63" t="s">
        <v>6</v>
      </c>
      <c r="C5" s="64" t="s">
        <v>7</v>
      </c>
      <c r="D5" s="65" t="s">
        <v>8</v>
      </c>
      <c r="E5" s="65" t="s">
        <v>9</v>
      </c>
      <c r="F5" s="65" t="s">
        <v>10</v>
      </c>
      <c r="G5" s="65" t="s">
        <v>11</v>
      </c>
      <c r="H5" s="66" t="s">
        <v>12</v>
      </c>
      <c r="I5" s="66" t="s">
        <v>13</v>
      </c>
      <c r="J5" s="66" t="s">
        <v>14</v>
      </c>
      <c r="K5" s="66" t="s">
        <v>15</v>
      </c>
      <c r="L5" s="66" t="s">
        <v>16</v>
      </c>
      <c r="M5" s="66" t="s">
        <v>17</v>
      </c>
      <c r="N5" s="66" t="s">
        <v>18</v>
      </c>
      <c r="O5" s="66" t="s">
        <v>19</v>
      </c>
      <c r="P5" s="66" t="s">
        <v>20</v>
      </c>
      <c r="Q5" s="66" t="s">
        <v>110</v>
      </c>
      <c r="R5" s="66" t="s">
        <v>78</v>
      </c>
      <c r="S5" s="66" t="s">
        <v>107</v>
      </c>
    </row>
    <row r="6" spans="1:24" ht="15.75" customHeight="1" thickBot="1">
      <c r="A6" s="67" t="s">
        <v>21</v>
      </c>
      <c r="B6" s="63">
        <v>36</v>
      </c>
      <c r="C6" s="64">
        <v>4.10958904109589E-3</v>
      </c>
      <c r="D6" s="5">
        <v>3.1394895503820165E-3</v>
      </c>
      <c r="E6" s="5">
        <v>4.7571262198961789E-3</v>
      </c>
      <c r="F6" s="5">
        <v>2.0153486441512174E-4</v>
      </c>
      <c r="G6" s="5">
        <v>8.5298132258460769E-3</v>
      </c>
      <c r="H6" s="6">
        <v>3.8858746200769452E-3</v>
      </c>
      <c r="I6" s="7">
        <v>4.2752354145144771E-3</v>
      </c>
      <c r="J6" s="7">
        <v>4.4452098332249945E-3</v>
      </c>
      <c r="K6" s="7">
        <v>4.5209365948989432E-3</v>
      </c>
      <c r="L6" s="7">
        <v>4.7877136386355003E-3</v>
      </c>
      <c r="M6" s="7">
        <v>3.7373963633384353E-3</v>
      </c>
      <c r="N6" s="7">
        <v>3.791740624560047E-3</v>
      </c>
      <c r="O6" s="7">
        <v>3.791740624560047E-3</v>
      </c>
      <c r="P6" s="7">
        <v>3.0027315305803204E-3</v>
      </c>
      <c r="Q6" s="68">
        <v>3.2830372718914624E-3</v>
      </c>
      <c r="R6" s="68">
        <v>4.598662055639002E-3</v>
      </c>
      <c r="S6" s="68">
        <v>3.8024589557303836E-3</v>
      </c>
      <c r="V6" s="47" t="s">
        <v>98</v>
      </c>
      <c r="W6" s="48" t="s">
        <v>99</v>
      </c>
      <c r="X6" s="49" t="s">
        <v>100</v>
      </c>
    </row>
    <row r="7" spans="1:24" ht="15" customHeight="1">
      <c r="A7" s="69" t="s">
        <v>23</v>
      </c>
      <c r="B7" s="70">
        <v>583</v>
      </c>
      <c r="C7" s="71">
        <v>6.6552511415525109E-2</v>
      </c>
      <c r="D7" s="5">
        <v>6.0993292648776447E-2</v>
      </c>
      <c r="E7" s="5">
        <v>7.1194882972134291E-2</v>
      </c>
      <c r="F7" s="5">
        <v>0</v>
      </c>
      <c r="G7" s="5">
        <v>6.9537596278338179E-2</v>
      </c>
      <c r="H7" s="8">
        <v>5.7018141625930878E-2</v>
      </c>
      <c r="I7" s="9">
        <v>6.697730683225879E-2</v>
      </c>
      <c r="J7" s="9">
        <v>6.9543725737681902E-2</v>
      </c>
      <c r="K7" s="9">
        <v>7.1598804062660823E-2</v>
      </c>
      <c r="L7" s="9">
        <v>7.2546528075237163E-2</v>
      </c>
      <c r="M7" s="9">
        <v>6.0894927860647242E-2</v>
      </c>
      <c r="N7" s="9">
        <v>5.8876305029562863E-2</v>
      </c>
      <c r="O7" s="9">
        <v>5.8876305029562863E-2</v>
      </c>
      <c r="P7" s="9">
        <v>5.4746542371141099E-2</v>
      </c>
      <c r="Q7" s="72">
        <v>5.4775327902860098E-2</v>
      </c>
      <c r="R7" s="72">
        <v>6.4995185265547234E-2</v>
      </c>
      <c r="S7" s="72">
        <v>6.5118228530045202E-2</v>
      </c>
      <c r="V7" s="55" t="s">
        <v>111</v>
      </c>
      <c r="W7" s="56" t="s">
        <v>101</v>
      </c>
      <c r="X7" s="57" t="s">
        <v>112</v>
      </c>
    </row>
    <row r="8" spans="1:24" ht="15" customHeight="1">
      <c r="A8" s="73" t="s">
        <v>22</v>
      </c>
      <c r="B8" s="70">
        <v>708</v>
      </c>
      <c r="C8" s="71">
        <v>8.0821917808219179E-2</v>
      </c>
      <c r="D8" s="5">
        <v>9.0267289431764541E-2</v>
      </c>
      <c r="E8" s="5">
        <v>8.7637770095359349E-2</v>
      </c>
      <c r="F8" s="5">
        <v>0.18603652546081276</v>
      </c>
      <c r="G8" s="5">
        <v>9.7199324585509422E-2</v>
      </c>
      <c r="H8" s="8">
        <v>8.3871012686708338E-2</v>
      </c>
      <c r="I8" s="9">
        <v>9.9821734413810814E-2</v>
      </c>
      <c r="J8" s="9">
        <v>9.6242586244079664E-2</v>
      </c>
      <c r="K8" s="9">
        <v>0.10658174356601462</v>
      </c>
      <c r="L8" s="9">
        <v>0.11269641950711441</v>
      </c>
      <c r="M8" s="9">
        <v>0.11918784984135235</v>
      </c>
      <c r="N8" s="9">
        <v>9.7820581595676595E-2</v>
      </c>
      <c r="O8" s="9">
        <v>9.7820581595676595E-2</v>
      </c>
      <c r="P8" s="9">
        <v>0.10201947959771891</v>
      </c>
      <c r="Q8" s="72">
        <v>0.10033394030819935</v>
      </c>
      <c r="R8" s="72">
        <v>0.11203690474753808</v>
      </c>
      <c r="S8" s="72">
        <v>8.6363045512420494E-2</v>
      </c>
      <c r="V8" s="52"/>
      <c r="W8" s="50"/>
      <c r="X8" s="51"/>
    </row>
    <row r="9" spans="1:24" ht="15.75" customHeight="1" thickBot="1">
      <c r="A9" s="74" t="s">
        <v>24</v>
      </c>
      <c r="B9" s="75">
        <v>161</v>
      </c>
      <c r="C9" s="76">
        <v>1.8378995433789954E-2</v>
      </c>
      <c r="D9" s="5">
        <v>2.2953362958563407E-2</v>
      </c>
      <c r="E9" s="5">
        <v>2.1496667327366655E-2</v>
      </c>
      <c r="F9" s="5">
        <v>4.52846749985443E-2</v>
      </c>
      <c r="G9" s="5">
        <v>3.2045548811480977E-3</v>
      </c>
      <c r="H9" s="10">
        <v>1.9660410321334643E-2</v>
      </c>
      <c r="I9" s="11">
        <v>2.3799256574147887E-2</v>
      </c>
      <c r="J9" s="11">
        <v>2.2587566825370282E-2</v>
      </c>
      <c r="K9" s="11">
        <v>2.6098055216840166E-2</v>
      </c>
      <c r="L9" s="11">
        <v>2.7984012125793354E-2</v>
      </c>
      <c r="M9" s="11">
        <v>3.0499608731857225E-2</v>
      </c>
      <c r="N9" s="11">
        <v>2.2971955910797273E-2</v>
      </c>
      <c r="O9" s="11">
        <v>2.2971955910797273E-2</v>
      </c>
      <c r="P9" s="11">
        <v>2.5023659525774514E-2</v>
      </c>
      <c r="Q9" s="72">
        <v>2.5291579245684415E-2</v>
      </c>
      <c r="R9" s="72">
        <v>2.8449447849851685E-2</v>
      </c>
      <c r="S9" s="72">
        <v>2.0394808647170058E-2</v>
      </c>
      <c r="V9" s="53"/>
      <c r="W9" s="54"/>
      <c r="X9" s="51"/>
    </row>
    <row r="10" spans="1:24" ht="15" customHeight="1">
      <c r="A10" s="67" t="s">
        <v>25</v>
      </c>
      <c r="B10" s="77">
        <v>8</v>
      </c>
      <c r="C10" s="78">
        <v>9.1324200913242006E-4</v>
      </c>
      <c r="D10" s="5">
        <v>6.7357558560383662E-4</v>
      </c>
      <c r="E10" s="5">
        <v>8.4077688635022607E-4</v>
      </c>
      <c r="F10" s="5">
        <v>0</v>
      </c>
      <c r="G10" s="5">
        <v>1.7341693799371733E-3</v>
      </c>
      <c r="H10" s="6">
        <v>6.6624295681445779E-4</v>
      </c>
      <c r="I10" s="7">
        <v>6.0051204852494056E-4</v>
      </c>
      <c r="J10" s="7">
        <v>7.9720340682603566E-4</v>
      </c>
      <c r="K10" s="7">
        <v>5.1226379087591055E-4</v>
      </c>
      <c r="L10" s="7">
        <v>5.0203679673776959E-4</v>
      </c>
      <c r="M10" s="7">
        <v>4.4079221957034012E-4</v>
      </c>
      <c r="N10" s="7">
        <v>6.0140982426539749E-4</v>
      </c>
      <c r="O10" s="7">
        <v>6.0140982426539749E-4</v>
      </c>
      <c r="P10" s="7">
        <v>6.1348850174963536E-4</v>
      </c>
      <c r="Q10" s="68">
        <v>6.6938508309342417E-4</v>
      </c>
      <c r="R10" s="68">
        <v>4.9133312116267001E-4</v>
      </c>
      <c r="S10" s="68">
        <v>8.2850838717538565E-4</v>
      </c>
    </row>
    <row r="11" spans="1:24" ht="15" customHeight="1">
      <c r="A11" s="69" t="s">
        <v>27</v>
      </c>
      <c r="B11" s="70">
        <v>287</v>
      </c>
      <c r="C11" s="71">
        <v>3.276255707762557E-2</v>
      </c>
      <c r="D11" s="5">
        <v>2.6560582817148265E-2</v>
      </c>
      <c r="E11" s="5">
        <v>3.4352945946891394E-2</v>
      </c>
      <c r="F11" s="5">
        <v>0</v>
      </c>
      <c r="G11" s="5">
        <v>2.6134848305164191E-2</v>
      </c>
      <c r="H11" s="8">
        <v>2.7245432495229815E-2</v>
      </c>
      <c r="I11" s="9">
        <v>2.1457332346153893E-2</v>
      </c>
      <c r="J11" s="9">
        <v>2.796759501325994E-2</v>
      </c>
      <c r="K11" s="9">
        <v>1.9447910322710177E-2</v>
      </c>
      <c r="L11" s="9">
        <v>1.7857712047148321E-2</v>
      </c>
      <c r="M11" s="9">
        <v>1.5524438647169915E-2</v>
      </c>
      <c r="N11" s="9">
        <v>2.085119940326248E-2</v>
      </c>
      <c r="O11" s="9">
        <v>2.085119940326248E-2</v>
      </c>
      <c r="P11" s="9">
        <v>2.4469611533216147E-2</v>
      </c>
      <c r="Q11" s="72">
        <v>2.5125602207774465E-2</v>
      </c>
      <c r="R11" s="72">
        <v>1.7121942441794321E-2</v>
      </c>
      <c r="S11" s="72">
        <v>3.0685803534123961E-2</v>
      </c>
    </row>
    <row r="12" spans="1:24" ht="15" customHeight="1">
      <c r="A12" s="73" t="s">
        <v>26</v>
      </c>
      <c r="B12" s="70">
        <v>421</v>
      </c>
      <c r="C12" s="71">
        <v>4.8059360730593609E-2</v>
      </c>
      <c r="D12" s="5">
        <v>4.1388308592837764E-2</v>
      </c>
      <c r="E12" s="5">
        <v>5.1023586371063856E-2</v>
      </c>
      <c r="F12" s="5">
        <v>0.11039010421030619</v>
      </c>
      <c r="G12" s="5">
        <v>3.7704408682206987E-2</v>
      </c>
      <c r="H12" s="8">
        <v>4.535612213771905E-2</v>
      </c>
      <c r="I12" s="9">
        <v>3.0898167425417893E-2</v>
      </c>
      <c r="J12" s="9">
        <v>4.0674285473332919E-2</v>
      </c>
      <c r="K12" s="9">
        <v>2.7318568306425553E-2</v>
      </c>
      <c r="L12" s="9">
        <v>2.5313343890136241E-2</v>
      </c>
      <c r="M12" s="9">
        <v>2.3566349015871478E-2</v>
      </c>
      <c r="N12" s="9">
        <v>3.8188937073155106E-2</v>
      </c>
      <c r="O12" s="9">
        <v>3.8188937073155106E-2</v>
      </c>
      <c r="P12" s="9">
        <v>4.5288881613027132E-2</v>
      </c>
      <c r="Q12" s="72">
        <v>4.0362724908638112E-2</v>
      </c>
      <c r="R12" s="72">
        <v>2.3799964091106691E-2</v>
      </c>
      <c r="S12" s="72">
        <v>4.5738001872533678E-2</v>
      </c>
    </row>
    <row r="13" spans="1:24" ht="15" customHeight="1">
      <c r="A13" s="74" t="s">
        <v>28</v>
      </c>
      <c r="B13" s="75">
        <v>4</v>
      </c>
      <c r="C13" s="76">
        <v>4.5662100456621003E-4</v>
      </c>
      <c r="D13" s="5">
        <v>5.3524397467366841E-4</v>
      </c>
      <c r="E13" s="5">
        <v>4.4768124913977241E-4</v>
      </c>
      <c r="F13" s="5">
        <v>0</v>
      </c>
      <c r="G13" s="5">
        <v>6.2926194013583668E-5</v>
      </c>
      <c r="H13" s="10">
        <v>3.8450552314154928E-4</v>
      </c>
      <c r="I13" s="11">
        <v>2.8975213130230095E-4</v>
      </c>
      <c r="J13" s="11">
        <v>3.8404751022090799E-4</v>
      </c>
      <c r="K13" s="11">
        <v>2.7749288502653644E-4</v>
      </c>
      <c r="L13" s="11">
        <v>2.5712538258899627E-4</v>
      </c>
      <c r="M13" s="11">
        <v>2.1484087308184204E-4</v>
      </c>
      <c r="N13" s="11">
        <v>2.8032610974758581E-4</v>
      </c>
      <c r="O13" s="11">
        <v>2.8032610974758581E-4</v>
      </c>
      <c r="P13" s="11">
        <v>4.2384179305589287E-4</v>
      </c>
      <c r="Q13" s="72">
        <v>3.9002594979119861E-4</v>
      </c>
      <c r="R13" s="72">
        <v>2.3278929116045245E-4</v>
      </c>
      <c r="S13" s="72">
        <v>4.4254091809055746E-4</v>
      </c>
    </row>
    <row r="14" spans="1:24" ht="15" customHeight="1">
      <c r="A14" s="67" t="s">
        <v>29</v>
      </c>
      <c r="B14" s="77">
        <v>17</v>
      </c>
      <c r="C14" s="78">
        <v>1.9406392694063927E-3</v>
      </c>
      <c r="D14" s="5">
        <v>1.3704690281754008E-3</v>
      </c>
      <c r="E14" s="5">
        <v>1.2857831295876698E-3</v>
      </c>
      <c r="F14" s="5">
        <v>5.2967556198998685E-5</v>
      </c>
      <c r="G14" s="5">
        <v>3.9394321889977806E-3</v>
      </c>
      <c r="H14" s="6">
        <v>1.6092326041588793E-3</v>
      </c>
      <c r="I14" s="7">
        <v>2.1047042205229339E-3</v>
      </c>
      <c r="J14" s="7">
        <v>1.8924110404605742E-3</v>
      </c>
      <c r="K14" s="7">
        <v>2.0851406783500745E-3</v>
      </c>
      <c r="L14" s="7">
        <v>2.2172731958697558E-3</v>
      </c>
      <c r="M14" s="7">
        <v>1.7128922035578055E-3</v>
      </c>
      <c r="N14" s="7">
        <v>1.824048473013362E-3</v>
      </c>
      <c r="O14" s="7">
        <v>1.824048473013362E-3</v>
      </c>
      <c r="P14" s="7">
        <v>1.386922537118779E-3</v>
      </c>
      <c r="Q14" s="68">
        <v>1.5487904345579937E-3</v>
      </c>
      <c r="R14" s="68">
        <v>2.0578472572358908E-3</v>
      </c>
      <c r="S14" s="68">
        <v>1.6245799484646615E-3</v>
      </c>
      <c r="T14" s="59"/>
    </row>
    <row r="15" spans="1:24" ht="15" customHeight="1">
      <c r="A15" s="69" t="s">
        <v>31</v>
      </c>
      <c r="B15" s="70">
        <v>475</v>
      </c>
      <c r="C15" s="71">
        <v>5.422374429223744E-2</v>
      </c>
      <c r="D15" s="5">
        <v>4.3167762333415342E-2</v>
      </c>
      <c r="E15" s="5">
        <v>2.4389458568672723E-2</v>
      </c>
      <c r="F15" s="5">
        <v>0</v>
      </c>
      <c r="G15" s="5">
        <v>3.9461104121264044E-2</v>
      </c>
      <c r="H15" s="8">
        <v>4.1630137703833517E-2</v>
      </c>
      <c r="I15" s="9">
        <v>5.7226389852145891E-2</v>
      </c>
      <c r="J15" s="9">
        <v>4.9996189815142714E-2</v>
      </c>
      <c r="K15" s="9">
        <v>4.9320405425160585E-2</v>
      </c>
      <c r="L15" s="9">
        <v>5.0040518767714239E-2</v>
      </c>
      <c r="M15" s="9">
        <v>4.3285305840484026E-2</v>
      </c>
      <c r="N15" s="9">
        <v>4.9984782776420447E-2</v>
      </c>
      <c r="O15" s="9">
        <v>4.9984782776420447E-2</v>
      </c>
      <c r="P15" s="9">
        <v>3.9628824645856937E-2</v>
      </c>
      <c r="Q15" s="72">
        <v>4.3186783352360356E-2</v>
      </c>
      <c r="R15" s="72">
        <v>4.7218538458744908E-2</v>
      </c>
      <c r="S15" s="72">
        <v>4.8454411581867335E-2</v>
      </c>
    </row>
    <row r="16" spans="1:24" ht="15" customHeight="1">
      <c r="A16" s="73" t="s">
        <v>30</v>
      </c>
      <c r="B16" s="70">
        <v>673</v>
      </c>
      <c r="C16" s="71">
        <v>7.6826484018264835E-2</v>
      </c>
      <c r="D16" s="5">
        <v>7.5917588372824571E-2</v>
      </c>
      <c r="E16" s="5">
        <v>4.6854408394914719E-2</v>
      </c>
      <c r="F16" s="5">
        <v>0.15409807370533005</v>
      </c>
      <c r="G16" s="5">
        <v>7.6292488739438641E-2</v>
      </c>
      <c r="H16" s="8">
        <v>7.7436591751244024E-2</v>
      </c>
      <c r="I16" s="9">
        <v>9.6734471913354506E-2</v>
      </c>
      <c r="J16" s="9">
        <v>8.0402950147419772E-2</v>
      </c>
      <c r="K16" s="9">
        <v>8.4874020421509752E-2</v>
      </c>
      <c r="L16" s="9">
        <v>9.1254219380670049E-2</v>
      </c>
      <c r="M16" s="9">
        <v>9.611860328483339E-2</v>
      </c>
      <c r="N16" s="9">
        <v>9.660933988199806E-2</v>
      </c>
      <c r="O16" s="9">
        <v>9.660933988199806E-2</v>
      </c>
      <c r="P16" s="9">
        <v>8.8436115226287013E-2</v>
      </c>
      <c r="Q16" s="72">
        <v>8.6895766419918696E-2</v>
      </c>
      <c r="R16" s="72">
        <v>9.4053105755402724E-2</v>
      </c>
      <c r="S16" s="72">
        <v>7.5844987393162491E-2</v>
      </c>
      <c r="V16" s="176" t="s">
        <v>270</v>
      </c>
    </row>
    <row r="17" spans="1:19" ht="15" customHeight="1">
      <c r="A17" s="74" t="s">
        <v>32</v>
      </c>
      <c r="B17" s="75">
        <v>347</v>
      </c>
      <c r="C17" s="76">
        <v>3.9611872146118721E-2</v>
      </c>
      <c r="D17" s="5">
        <v>4.3341472562442626E-2</v>
      </c>
      <c r="E17" s="5">
        <v>2.0029469673321885E-2</v>
      </c>
      <c r="F17" s="5">
        <v>8.9285839044943541E-2</v>
      </c>
      <c r="G17" s="5">
        <v>8.5778940096495754E-3</v>
      </c>
      <c r="H17" s="10">
        <v>3.9937970674236628E-2</v>
      </c>
      <c r="I17" s="11">
        <v>5.07700189228261E-2</v>
      </c>
      <c r="J17" s="11">
        <v>4.3707665460139218E-2</v>
      </c>
      <c r="K17" s="11">
        <v>4.7559228594801134E-2</v>
      </c>
      <c r="L17" s="11">
        <v>4.9089503835756589E-2</v>
      </c>
      <c r="M17" s="11">
        <v>5.3801685983138892E-2</v>
      </c>
      <c r="N17" s="11">
        <v>5.177366685266177E-2</v>
      </c>
      <c r="O17" s="11">
        <v>5.177366685266177E-2</v>
      </c>
      <c r="P17" s="11">
        <v>4.8396994265182014E-2</v>
      </c>
      <c r="Q17" s="72">
        <v>4.649994705011342E-2</v>
      </c>
      <c r="R17" s="72">
        <v>5.0192040852848979E-2</v>
      </c>
      <c r="S17" s="72">
        <v>4.0260553589355937E-2</v>
      </c>
    </row>
    <row r="18" spans="1:19" ht="15" customHeight="1">
      <c r="A18" s="67" t="s">
        <v>33</v>
      </c>
      <c r="B18" s="77">
        <v>1</v>
      </c>
      <c r="C18" s="78">
        <v>1.1415525114155251E-4</v>
      </c>
      <c r="D18" s="5">
        <v>6.8768309143107587E-5</v>
      </c>
      <c r="E18" s="5">
        <v>6.6298473595961569E-5</v>
      </c>
      <c r="F18" s="5">
        <v>0</v>
      </c>
      <c r="G18" s="5">
        <v>2.102354220104292E-4</v>
      </c>
      <c r="H18" s="6">
        <v>7.4943732978056929E-5</v>
      </c>
      <c r="I18" s="7">
        <v>6.3383269989760244E-5</v>
      </c>
      <c r="J18" s="7">
        <v>7.5186210886523137E-5</v>
      </c>
      <c r="K18" s="7">
        <v>4.7842544603600152E-5</v>
      </c>
      <c r="L18" s="7">
        <v>4.5333638619714871E-5</v>
      </c>
      <c r="M18" s="7">
        <v>2.7180045111676016E-5</v>
      </c>
      <c r="N18" s="7">
        <v>6.6607751016208459E-5</v>
      </c>
      <c r="O18" s="7">
        <v>6.6607751016208459E-5</v>
      </c>
      <c r="P18" s="7">
        <v>7.0828584067143764E-5</v>
      </c>
      <c r="Q18" s="68">
        <v>8.1196958809891752E-5</v>
      </c>
      <c r="R18" s="68">
        <v>4.5386729225178467E-5</v>
      </c>
      <c r="S18" s="68">
        <v>9.4403940038394562E-5</v>
      </c>
    </row>
    <row r="19" spans="1:19" ht="15" customHeight="1">
      <c r="A19" s="69" t="s">
        <v>35</v>
      </c>
      <c r="B19" s="70">
        <v>234</v>
      </c>
      <c r="C19" s="71">
        <v>2.6712328767123289E-2</v>
      </c>
      <c r="D19" s="5">
        <v>1.9807131870320658E-2</v>
      </c>
      <c r="E19" s="5">
        <v>1.2281119712411319E-2</v>
      </c>
      <c r="F19" s="5">
        <v>0</v>
      </c>
      <c r="G19" s="5">
        <v>1.8885632160055146E-2</v>
      </c>
      <c r="H19" s="8">
        <v>2.0398116448455579E-2</v>
      </c>
      <c r="I19" s="9">
        <v>1.8747863793605855E-2</v>
      </c>
      <c r="J19" s="9">
        <v>2.0877896122737206E-2</v>
      </c>
      <c r="K19" s="9">
        <v>1.5429608096126379E-2</v>
      </c>
      <c r="L19" s="9">
        <v>1.4564420798382527E-2</v>
      </c>
      <c r="M19" s="9">
        <v>1.2222060709533729E-2</v>
      </c>
      <c r="N19" s="9">
        <v>1.8945345696036866E-2</v>
      </c>
      <c r="O19" s="9">
        <v>1.8945345696036866E-2</v>
      </c>
      <c r="P19" s="9">
        <v>1.9024244438875248E-2</v>
      </c>
      <c r="Q19" s="72">
        <v>2.0429341453783209E-2</v>
      </c>
      <c r="R19" s="72">
        <v>1.3743782755662468E-2</v>
      </c>
      <c r="S19" s="72">
        <v>2.302264459897236E-2</v>
      </c>
    </row>
    <row r="20" spans="1:19" ht="15" customHeight="1">
      <c r="A20" s="73" t="s">
        <v>34</v>
      </c>
      <c r="B20" s="70">
        <v>451</v>
      </c>
      <c r="C20" s="71">
        <v>5.1484018264840184E-2</v>
      </c>
      <c r="D20" s="5">
        <v>4.1222932777601445E-2</v>
      </c>
      <c r="E20" s="5">
        <v>3.0912812390302209E-2</v>
      </c>
      <c r="F20" s="5">
        <v>0.114934447391683</v>
      </c>
      <c r="G20" s="5">
        <v>3.6951248218132657E-2</v>
      </c>
      <c r="H20" s="8">
        <v>4.7286238721591982E-2</v>
      </c>
      <c r="I20" s="9">
        <v>3.5523637791810121E-2</v>
      </c>
      <c r="J20" s="9">
        <v>4.0350294051816282E-2</v>
      </c>
      <c r="K20" s="9">
        <v>2.9352743812402417E-2</v>
      </c>
      <c r="L20" s="9">
        <v>2.7137858086172452E-2</v>
      </c>
      <c r="M20" s="9">
        <v>2.4909678516883818E-2</v>
      </c>
      <c r="N20" s="9">
        <v>4.5506279824008074E-2</v>
      </c>
      <c r="O20" s="9">
        <v>4.5506279824008074E-2</v>
      </c>
      <c r="P20" s="9">
        <v>4.5793508820603741E-2</v>
      </c>
      <c r="Q20" s="72">
        <v>4.344903755039585E-2</v>
      </c>
      <c r="R20" s="72">
        <v>2.5141085476177657E-2</v>
      </c>
      <c r="S20" s="72">
        <v>4.5743189650605774E-2</v>
      </c>
    </row>
    <row r="21" spans="1:19" ht="15" customHeight="1">
      <c r="A21" s="74" t="s">
        <v>36</v>
      </c>
      <c r="B21" s="75">
        <v>10</v>
      </c>
      <c r="C21" s="76">
        <v>1.1415525114155251E-3</v>
      </c>
      <c r="D21" s="5">
        <v>1.1171641356355752E-3</v>
      </c>
      <c r="E21" s="5">
        <v>7.1974553537069573E-4</v>
      </c>
      <c r="F21" s="5">
        <v>3.7823703344511141E-3</v>
      </c>
      <c r="G21" s="5">
        <v>4.4757064517951718E-4</v>
      </c>
      <c r="H21" s="10">
        <v>1.0961687935654855E-3</v>
      </c>
      <c r="I21" s="11">
        <v>9.2935924837591688E-4</v>
      </c>
      <c r="J21" s="11">
        <v>9.8782060712398882E-4</v>
      </c>
      <c r="K21" s="11">
        <v>6.8147136837470857E-4</v>
      </c>
      <c r="L21" s="11">
        <v>6.4382600636616282E-4</v>
      </c>
      <c r="M21" s="11">
        <v>6.3537975744716428E-4</v>
      </c>
      <c r="N21" s="11">
        <v>1.1313219148740793E-3</v>
      </c>
      <c r="O21" s="11">
        <v>1.1313219148740793E-3</v>
      </c>
      <c r="P21" s="11">
        <v>1.1636123930149154E-3</v>
      </c>
      <c r="Q21" s="72">
        <v>1.1111976030370094E-3</v>
      </c>
      <c r="R21" s="72">
        <v>5.7995973013514745E-4</v>
      </c>
      <c r="S21" s="72">
        <v>1.1081029407314527E-3</v>
      </c>
    </row>
    <row r="22" spans="1:19" ht="15" customHeight="1">
      <c r="A22" s="67" t="s">
        <v>37</v>
      </c>
      <c r="B22" s="77">
        <v>64</v>
      </c>
      <c r="C22" s="78">
        <v>7.3059360730593605E-3</v>
      </c>
      <c r="D22" s="5">
        <v>5.4985536129305663E-3</v>
      </c>
      <c r="E22" s="5">
        <v>6.8867993873896046E-3</v>
      </c>
      <c r="F22" s="5">
        <v>5.0830579744394079E-5</v>
      </c>
      <c r="G22" s="5">
        <v>1.4858578231083438E-2</v>
      </c>
      <c r="H22" s="6">
        <v>6.1442795266856741E-3</v>
      </c>
      <c r="I22" s="7">
        <v>7.6282479488778178E-3</v>
      </c>
      <c r="J22" s="7">
        <v>7.5390392748449836E-3</v>
      </c>
      <c r="K22" s="7">
        <v>7.9993704783059387E-3</v>
      </c>
      <c r="L22" s="7">
        <v>7.9166414728527139E-3</v>
      </c>
      <c r="M22" s="7">
        <v>6.7036565920995609E-3</v>
      </c>
      <c r="N22" s="7">
        <v>6.7909508500615251E-3</v>
      </c>
      <c r="O22" s="7">
        <v>6.7909508500615251E-3</v>
      </c>
      <c r="P22" s="7">
        <v>4.9486650812242301E-3</v>
      </c>
      <c r="Q22" s="68">
        <v>5.7228310921264968E-3</v>
      </c>
      <c r="R22" s="68">
        <v>7.2757838764793475E-3</v>
      </c>
      <c r="S22" s="68">
        <v>6.4726699824670048E-3</v>
      </c>
    </row>
    <row r="23" spans="1:19" ht="15" customHeight="1">
      <c r="A23" s="69" t="s">
        <v>39</v>
      </c>
      <c r="B23" s="70">
        <v>795</v>
      </c>
      <c r="C23" s="71">
        <v>9.0753424657534248E-2</v>
      </c>
      <c r="D23" s="5">
        <v>8.6369362444639539E-2</v>
      </c>
      <c r="E23" s="5">
        <v>8.2203281284393748E-2</v>
      </c>
      <c r="F23" s="5">
        <v>0</v>
      </c>
      <c r="G23" s="5">
        <v>0.10040777951708935</v>
      </c>
      <c r="H23" s="8">
        <v>8.0554805784087594E-2</v>
      </c>
      <c r="I23" s="9">
        <v>9.6044921017619272E-2</v>
      </c>
      <c r="J23" s="9">
        <v>9.4291908927283258E-2</v>
      </c>
      <c r="K23" s="9">
        <v>0.1049621075230909</v>
      </c>
      <c r="L23" s="9">
        <v>9.7926607037048308E-2</v>
      </c>
      <c r="M23" s="9">
        <v>9.2821445908541203E-2</v>
      </c>
      <c r="N23" s="9">
        <v>8.9564964481923318E-2</v>
      </c>
      <c r="O23" s="9">
        <v>8.9564964481923318E-2</v>
      </c>
      <c r="P23" s="9">
        <v>7.8131518136313513E-2</v>
      </c>
      <c r="Q23" s="72">
        <v>8.0195864113933618E-2</v>
      </c>
      <c r="R23" s="72">
        <v>0.10138150649433469</v>
      </c>
      <c r="S23" s="72">
        <v>8.6342890477773659E-2</v>
      </c>
    </row>
    <row r="24" spans="1:19" ht="15" customHeight="1">
      <c r="A24" s="73" t="s">
        <v>38</v>
      </c>
      <c r="B24" s="70">
        <v>540</v>
      </c>
      <c r="C24" s="71">
        <v>6.1643835616438353E-2</v>
      </c>
      <c r="D24" s="5">
        <v>7.2834366956100349E-2</v>
      </c>
      <c r="E24" s="5">
        <v>5.9506900715242658E-2</v>
      </c>
      <c r="F24" s="5">
        <v>9.3225493731860981E-2</v>
      </c>
      <c r="G24" s="5">
        <v>8.1469993986133818E-2</v>
      </c>
      <c r="H24" s="8">
        <v>7.3790578307918991E-2</v>
      </c>
      <c r="I24" s="9">
        <v>8.0466423468483053E-2</v>
      </c>
      <c r="J24" s="9">
        <v>7.38122696803276E-2</v>
      </c>
      <c r="K24" s="9">
        <v>8.637733950177634E-2</v>
      </c>
      <c r="L24" s="9">
        <v>8.8668974917871846E-2</v>
      </c>
      <c r="M24" s="9">
        <v>0.10266639530318811</v>
      </c>
      <c r="N24" s="9">
        <v>7.9385633651859994E-2</v>
      </c>
      <c r="O24" s="9">
        <v>7.9385633651859994E-2</v>
      </c>
      <c r="P24" s="9">
        <v>8.1647000810730549E-2</v>
      </c>
      <c r="Q24" s="72">
        <v>8.5164348539517598E-2</v>
      </c>
      <c r="R24" s="72">
        <v>9.9519044721377431E-2</v>
      </c>
      <c r="S24" s="72">
        <v>6.4424189587348621E-2</v>
      </c>
    </row>
    <row r="25" spans="1:19" ht="15" customHeight="1">
      <c r="A25" s="74" t="s">
        <v>40</v>
      </c>
      <c r="B25" s="75">
        <v>161</v>
      </c>
      <c r="C25" s="76">
        <v>1.8378995433789954E-2</v>
      </c>
      <c r="D25" s="5">
        <v>2.2893634438502623E-2</v>
      </c>
      <c r="E25" s="5">
        <v>2.0078631793356384E-2</v>
      </c>
      <c r="F25" s="5">
        <v>2.1800844942373346E-2</v>
      </c>
      <c r="G25" s="5">
        <v>4.1405504279898343E-3</v>
      </c>
      <c r="H25" s="10">
        <v>2.1558962443542287E-2</v>
      </c>
      <c r="I25" s="11">
        <v>2.3517120550533632E-2</v>
      </c>
      <c r="J25" s="11">
        <v>2.1816839239515402E-2</v>
      </c>
      <c r="K25" s="11">
        <v>2.6639992345244303E-2</v>
      </c>
      <c r="L25" s="11">
        <v>2.6242801549623218E-2</v>
      </c>
      <c r="M25" s="11">
        <v>3.0024291163107009E-2</v>
      </c>
      <c r="N25" s="11">
        <v>2.3261688384726163E-2</v>
      </c>
      <c r="O25" s="11">
        <v>2.3261688384726163E-2</v>
      </c>
      <c r="P25" s="11">
        <v>2.4183641854253639E-2</v>
      </c>
      <c r="Q25" s="72">
        <v>2.5275412448502961E-2</v>
      </c>
      <c r="R25" s="72">
        <v>2.9510839271300653E-2</v>
      </c>
      <c r="S25" s="72">
        <v>1.9786056647474928E-2</v>
      </c>
    </row>
    <row r="26" spans="1:19" ht="15" customHeight="1">
      <c r="A26" s="67" t="s">
        <v>41</v>
      </c>
      <c r="B26" s="77">
        <v>19</v>
      </c>
      <c r="C26" s="78">
        <v>2.1689497716894978E-3</v>
      </c>
      <c r="D26" s="5">
        <v>1.6026415707977822E-3</v>
      </c>
      <c r="E26" s="5">
        <v>2.5551155581298446E-3</v>
      </c>
      <c r="F26" s="5">
        <v>3.1052469261024163E-5</v>
      </c>
      <c r="G26" s="5">
        <v>4.709173794349336E-3</v>
      </c>
      <c r="H26" s="6">
        <v>1.8975881077806368E-3</v>
      </c>
      <c r="I26" s="7">
        <v>1.5059996166369609E-3</v>
      </c>
      <c r="J26" s="7">
        <v>1.8219242375785867E-3</v>
      </c>
      <c r="K26" s="7">
        <v>1.4685946384722941E-3</v>
      </c>
      <c r="L26" s="7">
        <v>1.1165069932644385E-3</v>
      </c>
      <c r="M26" s="7">
        <v>1.0241340918631038E-3</v>
      </c>
      <c r="N26" s="7">
        <v>1.7015680330382469E-3</v>
      </c>
      <c r="O26" s="7">
        <v>1.7015680330382469E-3</v>
      </c>
      <c r="P26" s="7">
        <v>1.4555190563500184E-3</v>
      </c>
      <c r="Q26" s="68">
        <v>1.6639565976951886E-3</v>
      </c>
      <c r="R26" s="68">
        <v>1.0877355610104066E-3</v>
      </c>
      <c r="S26" s="68">
        <v>1.903299004535778E-3</v>
      </c>
    </row>
    <row r="27" spans="1:19" ht="15" customHeight="1">
      <c r="A27" s="69" t="s">
        <v>43</v>
      </c>
      <c r="B27" s="70">
        <v>334</v>
      </c>
      <c r="C27" s="71">
        <v>3.8127853881278539E-2</v>
      </c>
      <c r="D27" s="5">
        <v>3.2111462846167817E-2</v>
      </c>
      <c r="E27" s="5">
        <v>3.3220148484543133E-2</v>
      </c>
      <c r="F27" s="5">
        <v>0</v>
      </c>
      <c r="G27" s="5">
        <v>2.7664663402090908E-2</v>
      </c>
      <c r="H27" s="8">
        <v>3.2650537850019527E-2</v>
      </c>
      <c r="I27" s="9">
        <v>2.4578744506199037E-2</v>
      </c>
      <c r="J27" s="9">
        <v>3.131810956262044E-2</v>
      </c>
      <c r="K27" s="9">
        <v>2.6463255575802862E-2</v>
      </c>
      <c r="L27" s="9">
        <v>2.127572503541587E-2</v>
      </c>
      <c r="M27" s="9">
        <v>1.8475606182757159E-2</v>
      </c>
      <c r="N27" s="9">
        <v>2.762408254354717E-2</v>
      </c>
      <c r="O27" s="9">
        <v>2.762408254354717E-2</v>
      </c>
      <c r="P27" s="9">
        <v>2.8780971407657362E-2</v>
      </c>
      <c r="Q27" s="72">
        <v>3.0134712849494177E-2</v>
      </c>
      <c r="R27" s="72">
        <v>2.3954347012030728E-2</v>
      </c>
      <c r="S27" s="72">
        <v>3.4203968229218042E-2</v>
      </c>
    </row>
    <row r="28" spans="1:19" ht="15" customHeight="1">
      <c r="A28" s="73" t="s">
        <v>42</v>
      </c>
      <c r="B28" s="70">
        <v>261</v>
      </c>
      <c r="C28" s="71">
        <v>2.9794520547945205E-2</v>
      </c>
      <c r="D28" s="5">
        <v>2.7129037008426535E-2</v>
      </c>
      <c r="E28" s="5">
        <v>2.7781456568412327E-2</v>
      </c>
      <c r="F28" s="5">
        <v>4.6814003258134819E-2</v>
      </c>
      <c r="G28" s="5">
        <v>2.1144369551806371E-2</v>
      </c>
      <c r="H28" s="8">
        <v>3.1291742344109363E-2</v>
      </c>
      <c r="I28" s="9">
        <v>1.9323692704840568E-2</v>
      </c>
      <c r="J28" s="9">
        <v>2.4333182304047817E-2</v>
      </c>
      <c r="K28" s="9">
        <v>2.0398160134050949E-2</v>
      </c>
      <c r="L28" s="9">
        <v>1.6490376822148586E-2</v>
      </c>
      <c r="M28" s="9">
        <v>1.5510912015813933E-2</v>
      </c>
      <c r="N28" s="9">
        <v>2.7582721295337672E-2</v>
      </c>
      <c r="O28" s="9">
        <v>2.7582721295337672E-2</v>
      </c>
      <c r="P28" s="9">
        <v>2.8681932782936122E-2</v>
      </c>
      <c r="Q28" s="72">
        <v>2.5833963424018929E-2</v>
      </c>
      <c r="R28" s="72">
        <v>2.0824316761247928E-2</v>
      </c>
      <c r="S28" s="72">
        <v>2.7081474757847449E-2</v>
      </c>
    </row>
    <row r="29" spans="1:19" ht="15" customHeight="1">
      <c r="A29" s="74" t="s">
        <v>44</v>
      </c>
      <c r="B29" s="75">
        <v>10</v>
      </c>
      <c r="C29" s="76">
        <v>1.1415525114155251E-3</v>
      </c>
      <c r="D29" s="5">
        <v>1.3769792952087908E-3</v>
      </c>
      <c r="E29" s="5">
        <v>1.284189453095493E-3</v>
      </c>
      <c r="F29" s="5">
        <v>0</v>
      </c>
      <c r="G29" s="5">
        <v>2.5825130202047615E-4</v>
      </c>
      <c r="H29" s="10">
        <v>1.0474176030855569E-3</v>
      </c>
      <c r="I29" s="11">
        <v>6.9780444213698967E-4</v>
      </c>
      <c r="J29" s="11">
        <v>9.3967006542730841E-4</v>
      </c>
      <c r="K29" s="11">
        <v>7.7643652892255292E-4</v>
      </c>
      <c r="L29" s="11">
        <v>6.1276835549725715E-4</v>
      </c>
      <c r="M29" s="11">
        <v>5.5668637551462583E-4</v>
      </c>
      <c r="N29" s="11">
        <v>9.1091528466930396E-4</v>
      </c>
      <c r="O29" s="11">
        <v>9.1091528466930396E-4</v>
      </c>
      <c r="P29" s="11">
        <v>1.0520396722818401E-3</v>
      </c>
      <c r="Q29" s="72">
        <v>1.0092626673918941E-3</v>
      </c>
      <c r="R29" s="72">
        <v>9.0989639581735642E-4</v>
      </c>
      <c r="S29" s="72">
        <v>1.1449950196007249E-3</v>
      </c>
    </row>
    <row r="30" spans="1:19" ht="15" customHeight="1">
      <c r="A30" s="67" t="s">
        <v>45</v>
      </c>
      <c r="B30" s="77">
        <v>82</v>
      </c>
      <c r="C30" s="78">
        <v>9.3607305936073051E-3</v>
      </c>
      <c r="D30" s="5">
        <v>8.1206619506279526E-3</v>
      </c>
      <c r="E30" s="5">
        <v>1.3333780726815288E-2</v>
      </c>
      <c r="F30" s="5">
        <v>0</v>
      </c>
      <c r="G30" s="5">
        <v>1.8751954204086492E-2</v>
      </c>
      <c r="H30" s="6">
        <v>8.7382462219593466E-3</v>
      </c>
      <c r="I30" s="7">
        <v>9.2686141311549564E-3</v>
      </c>
      <c r="J30" s="7">
        <v>9.4968520404561142E-3</v>
      </c>
      <c r="K30" s="7">
        <v>9.5379713372676627E-3</v>
      </c>
      <c r="L30" s="7">
        <v>1.008939292878136E-2</v>
      </c>
      <c r="M30" s="7">
        <v>8.2365051649001646E-3</v>
      </c>
      <c r="N30" s="7">
        <v>7.8135216334924689E-3</v>
      </c>
      <c r="O30" s="7">
        <v>7.8135216334924689E-3</v>
      </c>
      <c r="P30" s="7">
        <v>6.7830258339837395E-3</v>
      </c>
      <c r="Q30" s="68">
        <v>7.4270860117477428E-3</v>
      </c>
      <c r="R30" s="68">
        <v>8.1577451328588499E-3</v>
      </c>
      <c r="S30" s="68">
        <v>9.6937726707443245E-3</v>
      </c>
    </row>
    <row r="31" spans="1:19" ht="15" customHeight="1">
      <c r="A31" s="69" t="s">
        <v>47</v>
      </c>
      <c r="B31" s="70">
        <v>788</v>
      </c>
      <c r="C31" s="71">
        <v>8.995433789954338E-2</v>
      </c>
      <c r="D31" s="5">
        <v>0.10071995967710537</v>
      </c>
      <c r="E31" s="5">
        <v>0.12764399510202185</v>
      </c>
      <c r="F31" s="5">
        <v>0</v>
      </c>
      <c r="G31" s="5">
        <v>0.1077309151036635</v>
      </c>
      <c r="H31" s="8">
        <v>9.3962773734052221E-2</v>
      </c>
      <c r="I31" s="9">
        <v>9.5447333672941156E-2</v>
      </c>
      <c r="J31" s="9">
        <v>9.412850910817315E-2</v>
      </c>
      <c r="K31" s="9">
        <v>0.1012724909863874</v>
      </c>
      <c r="L31" s="9">
        <v>0.10220494160975152</v>
      </c>
      <c r="M31" s="9">
        <v>9.6332763527818138E-2</v>
      </c>
      <c r="N31" s="9">
        <v>8.7477905649143817E-2</v>
      </c>
      <c r="O31" s="9">
        <v>8.7477905649143817E-2</v>
      </c>
      <c r="P31" s="9">
        <v>8.6934891584015031E-2</v>
      </c>
      <c r="Q31" s="72">
        <v>8.4783922035266829E-2</v>
      </c>
      <c r="R31" s="72">
        <v>8.8705407395007069E-2</v>
      </c>
      <c r="S31" s="72">
        <v>9.7556486868417142E-2</v>
      </c>
    </row>
    <row r="32" spans="1:19" ht="15" customHeight="1">
      <c r="A32" s="73" t="s">
        <v>46</v>
      </c>
      <c r="B32" s="70">
        <v>372</v>
      </c>
      <c r="C32" s="71">
        <v>4.2465753424657533E-2</v>
      </c>
      <c r="D32" s="5">
        <v>5.8340462904434259E-2</v>
      </c>
      <c r="E32" s="5">
        <v>6.7469670120826344E-2</v>
      </c>
      <c r="F32" s="5">
        <v>7.2679469853402068E-2</v>
      </c>
      <c r="G32" s="5">
        <v>5.9461128866574162E-2</v>
      </c>
      <c r="H32" s="8">
        <v>6.0369870989864807E-2</v>
      </c>
      <c r="I32" s="9">
        <v>5.532630489434591E-2</v>
      </c>
      <c r="J32" s="9">
        <v>5.1895933546892786E-2</v>
      </c>
      <c r="K32" s="9">
        <v>5.9607222251526114E-2</v>
      </c>
      <c r="L32" s="9">
        <v>6.5248121579599597E-2</v>
      </c>
      <c r="M32" s="9">
        <v>7.659459138020594E-2</v>
      </c>
      <c r="N32" s="9">
        <v>5.3581922666810403E-2</v>
      </c>
      <c r="O32" s="9">
        <v>5.3581922666810403E-2</v>
      </c>
      <c r="P32" s="9">
        <v>6.0773975481917791E-2</v>
      </c>
      <c r="Q32" s="72">
        <v>6.3347226288248223E-2</v>
      </c>
      <c r="R32" s="72">
        <v>6.7697986468100102E-2</v>
      </c>
      <c r="S32" s="72">
        <v>5.0802151283432434E-2</v>
      </c>
    </row>
    <row r="33" spans="1:19" ht="15" customHeight="1">
      <c r="A33" s="74" t="s">
        <v>48</v>
      </c>
      <c r="B33" s="75">
        <v>126</v>
      </c>
      <c r="C33" s="76">
        <v>1.4383561643835616E-2</v>
      </c>
      <c r="D33" s="5">
        <v>1.9878438374399732E-2</v>
      </c>
      <c r="E33" s="5">
        <v>2.2793586061391691E-2</v>
      </c>
      <c r="F33" s="5">
        <v>1.3661684851272997E-2</v>
      </c>
      <c r="G33" s="5">
        <v>4.0775877044098938E-3</v>
      </c>
      <c r="H33" s="10">
        <v>1.9535019313364637E-2</v>
      </c>
      <c r="I33" s="11">
        <v>1.7810859306474473E-2</v>
      </c>
      <c r="J33" s="11">
        <v>1.6361251357135505E-2</v>
      </c>
      <c r="K33" s="11">
        <v>1.8662199523306635E-2</v>
      </c>
      <c r="L33" s="11">
        <v>2.0414885523565688E-2</v>
      </c>
      <c r="M33" s="11">
        <v>2.2601985762066679E-2</v>
      </c>
      <c r="N33" s="11">
        <v>1.785426656754285E-2</v>
      </c>
      <c r="O33" s="11">
        <v>1.785426656754285E-2</v>
      </c>
      <c r="P33" s="11">
        <v>1.9592384665215231E-2</v>
      </c>
      <c r="Q33" s="72">
        <v>1.9562494458196397E-2</v>
      </c>
      <c r="R33" s="72">
        <v>1.9513100780634039E-2</v>
      </c>
      <c r="S33" s="72">
        <v>1.6950841224725181E-2</v>
      </c>
    </row>
    <row r="34" spans="1:19" ht="15" customHeight="1">
      <c r="A34" s="67" t="s">
        <v>49</v>
      </c>
      <c r="B34" s="77">
        <v>94</v>
      </c>
      <c r="C34" s="78">
        <v>1.0730593607305937E-2</v>
      </c>
      <c r="D34" s="5">
        <v>8.8263321119887578E-3</v>
      </c>
      <c r="E34" s="5">
        <v>1.4424778079629918E-2</v>
      </c>
      <c r="F34" s="5">
        <v>3.9460955723576554E-4</v>
      </c>
      <c r="G34" s="5">
        <v>2.2036259610499615E-2</v>
      </c>
      <c r="H34" s="6">
        <v>1.0464097004720219E-2</v>
      </c>
      <c r="I34" s="7">
        <v>6.8202991968389238E-3</v>
      </c>
      <c r="J34" s="7">
        <v>8.1056982499674527E-3</v>
      </c>
      <c r="K34" s="7">
        <v>5.6104386724775673E-3</v>
      </c>
      <c r="L34" s="7">
        <v>4.6772316364567914E-3</v>
      </c>
      <c r="M34" s="7">
        <v>4.2842250983998421E-3</v>
      </c>
      <c r="N34" s="7">
        <v>7.0802377137836499E-3</v>
      </c>
      <c r="O34" s="7">
        <v>7.0802377137836499E-3</v>
      </c>
      <c r="P34" s="7">
        <v>7.5040962449987817E-3</v>
      </c>
      <c r="Q34" s="68">
        <v>8.4042068290780519E-3</v>
      </c>
      <c r="R34" s="68">
        <v>5.3676146516865126E-3</v>
      </c>
      <c r="S34" s="68">
        <v>1.1005991754957423E-2</v>
      </c>
    </row>
    <row r="35" spans="1:19">
      <c r="A35" s="69" t="s">
        <v>51</v>
      </c>
      <c r="B35" s="70">
        <v>454</v>
      </c>
      <c r="C35" s="71">
        <v>5.182648401826484E-2</v>
      </c>
      <c r="D35" s="5">
        <v>5.1721623002939129E-2</v>
      </c>
      <c r="E35" s="5">
        <v>7.0795074682505191E-2</v>
      </c>
      <c r="F35" s="5">
        <v>0</v>
      </c>
      <c r="G35" s="5">
        <v>6.7083850545475388E-2</v>
      </c>
      <c r="H35" s="8">
        <v>5.3031968633097691E-2</v>
      </c>
      <c r="I35" s="9">
        <v>3.3013512851440226E-2</v>
      </c>
      <c r="J35" s="9">
        <v>4.0934515629607551E-2</v>
      </c>
      <c r="K35" s="9">
        <v>2.8986102229803652E-2</v>
      </c>
      <c r="L35" s="9">
        <v>2.5694064672694604E-2</v>
      </c>
      <c r="M35" s="9">
        <v>2.3308721864315866E-2</v>
      </c>
      <c r="N35" s="9">
        <v>3.6303117315218111E-2</v>
      </c>
      <c r="O35" s="9">
        <v>3.6303117315218111E-2</v>
      </c>
      <c r="P35" s="9">
        <v>4.1865830879784925E-2</v>
      </c>
      <c r="Q35" s="72">
        <v>4.2857352827588992E-2</v>
      </c>
      <c r="R35" s="72">
        <v>2.6183971368282016E-2</v>
      </c>
      <c r="S35" s="72">
        <v>5.3531856699148873E-2</v>
      </c>
    </row>
    <row r="36" spans="1:19">
      <c r="A36" s="73" t="s">
        <v>50</v>
      </c>
      <c r="B36" s="70">
        <v>243</v>
      </c>
      <c r="C36" s="71">
        <v>2.7739726027397261E-2</v>
      </c>
      <c r="D36" s="5">
        <v>2.9901402086713602E-2</v>
      </c>
      <c r="E36" s="5">
        <v>4.1589800436971053E-2</v>
      </c>
      <c r="F36" s="5">
        <v>4.7275473190030823E-2</v>
      </c>
      <c r="G36" s="5">
        <v>3.7278965712724384E-2</v>
      </c>
      <c r="H36" s="8">
        <v>3.7305881841901478E-2</v>
      </c>
      <c r="I36" s="9">
        <v>1.827252242252881E-2</v>
      </c>
      <c r="J36" s="9">
        <v>2.2208339096654376E-2</v>
      </c>
      <c r="K36" s="9">
        <v>1.5470830943925522E-2</v>
      </c>
      <c r="L36" s="9">
        <v>1.4445770633441834E-2</v>
      </c>
      <c r="M36" s="9">
        <v>1.4049504044369868E-2</v>
      </c>
      <c r="N36" s="9">
        <v>2.3784271589046703E-2</v>
      </c>
      <c r="O36" s="9">
        <v>2.3784271589046703E-2</v>
      </c>
      <c r="P36" s="9">
        <v>2.808337051559278E-2</v>
      </c>
      <c r="Q36" s="72">
        <v>2.5086841196335433E-2</v>
      </c>
      <c r="R36" s="72">
        <v>1.5100769080015229E-2</v>
      </c>
      <c r="S36" s="72">
        <v>2.9464262951638721E-2</v>
      </c>
    </row>
    <row r="37" spans="1:19">
      <c r="A37" s="74" t="s">
        <v>52</v>
      </c>
      <c r="B37" s="75">
        <v>1</v>
      </c>
      <c r="C37" s="76">
        <v>1.1415525114155251E-4</v>
      </c>
      <c r="D37" s="5">
        <v>1.5064676970558599E-4</v>
      </c>
      <c r="E37" s="5">
        <v>1.4225859889795397E-4</v>
      </c>
      <c r="F37" s="5">
        <v>0</v>
      </c>
      <c r="G37" s="5">
        <v>5.273100311043794E-5</v>
      </c>
      <c r="H37" s="10">
        <v>9.9087496792053603E-5</v>
      </c>
      <c r="I37" s="11">
        <v>5.8473070188813726E-5</v>
      </c>
      <c r="J37" s="11">
        <v>6.3324179742723464E-5</v>
      </c>
      <c r="K37" s="11">
        <v>6.1251642858263123E-5</v>
      </c>
      <c r="L37" s="11">
        <v>3.7344059044676768E-5</v>
      </c>
      <c r="M37" s="11">
        <v>2.9585631157546974E-5</v>
      </c>
      <c r="N37" s="11">
        <v>5.8383598742209289E-5</v>
      </c>
      <c r="O37" s="11">
        <v>5.8383598742209289E-5</v>
      </c>
      <c r="P37" s="11">
        <v>9.1848615475386062E-5</v>
      </c>
      <c r="Q37" s="72">
        <v>9.6834919953196427E-5</v>
      </c>
      <c r="R37" s="72">
        <v>5.195915058460593E-5</v>
      </c>
      <c r="S37" s="72">
        <v>1.0882284018394562E-4</v>
      </c>
    </row>
    <row r="38" spans="1:19">
      <c r="S38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I927"/>
  <sheetViews>
    <sheetView topLeftCell="O1" zoomScale="55" zoomScaleNormal="55" workbookViewId="0">
      <selection activeCell="AD12" sqref="AD12"/>
    </sheetView>
  </sheetViews>
  <sheetFormatPr defaultRowHeight="14.4"/>
  <cols>
    <col min="1" max="1" width="2.6640625" customWidth="1"/>
    <col min="2" max="2" width="32.44140625" customWidth="1"/>
    <col min="11" max="11" width="11.6640625" style="21" customWidth="1"/>
    <col min="12" max="12" width="12" customWidth="1"/>
    <col min="13" max="16" width="12" style="180" customWidth="1"/>
    <col min="17" max="17" width="14.109375" customWidth="1"/>
    <col min="18" max="18" width="14.109375" style="180" customWidth="1"/>
    <col min="19" max="19" width="16" customWidth="1"/>
    <col min="20" max="20" width="11.109375" bestFit="1" customWidth="1"/>
    <col min="21" max="61" width="8.44140625" customWidth="1"/>
  </cols>
  <sheetData>
    <row r="2" spans="2:61">
      <c r="B2" s="12" t="s">
        <v>53</v>
      </c>
      <c r="C2" s="12"/>
      <c r="D2" s="12"/>
      <c r="E2" s="12"/>
      <c r="F2" s="12"/>
      <c r="G2" s="12"/>
      <c r="H2" s="12"/>
      <c r="I2" s="12"/>
      <c r="J2" s="12"/>
      <c r="K2" s="13"/>
    </row>
    <row r="3" spans="2:61">
      <c r="B3" s="14" t="s">
        <v>54</v>
      </c>
      <c r="C3" s="14" t="s">
        <v>55</v>
      </c>
      <c r="D3" s="15" t="s">
        <v>2</v>
      </c>
      <c r="E3" s="15" t="s">
        <v>0</v>
      </c>
      <c r="F3" s="16" t="s">
        <v>168</v>
      </c>
      <c r="G3" s="16" t="s">
        <v>169</v>
      </c>
      <c r="H3" s="16" t="s">
        <v>170</v>
      </c>
      <c r="I3" s="16" t="s">
        <v>171</v>
      </c>
      <c r="J3" s="15" t="s">
        <v>1</v>
      </c>
      <c r="K3" s="17"/>
      <c r="S3" s="18" t="s">
        <v>79</v>
      </c>
    </row>
    <row r="4" spans="2:61">
      <c r="B4" s="24" t="s">
        <v>56</v>
      </c>
      <c r="C4" s="181" t="s">
        <v>57</v>
      </c>
      <c r="D4" s="28" t="s">
        <v>58</v>
      </c>
      <c r="E4" s="28">
        <v>2010</v>
      </c>
      <c r="F4" s="31">
        <v>0.35233000599854097</v>
      </c>
      <c r="G4" s="31">
        <v>8.8082501499635299E-2</v>
      </c>
      <c r="H4" s="31">
        <v>6.8704351169715601</v>
      </c>
      <c r="I4" s="31">
        <v>5.10878508697885</v>
      </c>
      <c r="J4" s="220" t="str">
        <f>Q4&amp;"DMT"</f>
        <v>IADMT</v>
      </c>
      <c r="K4" s="17"/>
      <c r="L4" s="189">
        <f>F4/$D122</f>
        <v>2.8368794326241099E-2</v>
      </c>
      <c r="M4" s="189">
        <f>G4/$D122</f>
        <v>7.0921985815602792E-3</v>
      </c>
      <c r="N4" s="189">
        <f>H4/$D122</f>
        <v>0.55319148936170226</v>
      </c>
      <c r="O4" s="189">
        <f>I4/$D122</f>
        <v>0.41134751773049638</v>
      </c>
      <c r="Q4" t="s">
        <v>68</v>
      </c>
      <c r="R4" s="190"/>
      <c r="S4" s="33" t="s">
        <v>59</v>
      </c>
      <c r="T4" s="33" t="s">
        <v>67</v>
      </c>
      <c r="U4" s="34">
        <v>2010</v>
      </c>
      <c r="V4" s="34">
        <v>2011</v>
      </c>
      <c r="W4" s="34">
        <v>2012</v>
      </c>
      <c r="X4" s="34">
        <v>2013</v>
      </c>
      <c r="Y4" s="34">
        <v>2014</v>
      </c>
      <c r="Z4" s="34">
        <v>2015</v>
      </c>
      <c r="AA4" s="34">
        <v>2016</v>
      </c>
      <c r="AB4" s="34">
        <v>2017</v>
      </c>
      <c r="AC4" s="34">
        <v>2018</v>
      </c>
      <c r="AD4" s="34">
        <v>2019</v>
      </c>
      <c r="AE4" s="34">
        <v>2020</v>
      </c>
      <c r="AF4" s="34">
        <v>2021</v>
      </c>
      <c r="AG4" s="34">
        <v>2022</v>
      </c>
      <c r="AH4" s="34">
        <v>2023</v>
      </c>
      <c r="AI4" s="34">
        <v>2024</v>
      </c>
      <c r="AJ4" s="34">
        <v>2025</v>
      </c>
      <c r="AK4" s="34">
        <v>2026</v>
      </c>
      <c r="AL4" s="34">
        <v>2027</v>
      </c>
      <c r="AM4" s="34">
        <v>2028</v>
      </c>
      <c r="AN4" s="34">
        <v>2029</v>
      </c>
      <c r="AO4" s="34">
        <v>2030</v>
      </c>
      <c r="AP4" s="34">
        <v>2031</v>
      </c>
      <c r="AQ4" s="34">
        <v>2032</v>
      </c>
      <c r="AR4" s="34">
        <v>2033</v>
      </c>
      <c r="AS4" s="34">
        <v>2034</v>
      </c>
      <c r="AT4" s="34">
        <v>2035</v>
      </c>
      <c r="AU4" s="34">
        <v>2036</v>
      </c>
      <c r="AV4" s="34">
        <v>2037</v>
      </c>
      <c r="AW4" s="34">
        <v>2038</v>
      </c>
      <c r="AX4" s="34">
        <v>2039</v>
      </c>
      <c r="AY4" s="34">
        <v>2040</v>
      </c>
      <c r="AZ4" s="34">
        <v>2041</v>
      </c>
      <c r="BA4" s="34">
        <v>2042</v>
      </c>
      <c r="BB4" s="34">
        <v>2043</v>
      </c>
      <c r="BC4" s="34">
        <v>2044</v>
      </c>
      <c r="BD4" s="34">
        <v>2045</v>
      </c>
      <c r="BE4" s="34">
        <v>2046</v>
      </c>
      <c r="BF4" s="34">
        <v>2047</v>
      </c>
      <c r="BG4" s="34">
        <v>2048</v>
      </c>
      <c r="BH4" s="34">
        <v>2049</v>
      </c>
      <c r="BI4" s="34">
        <v>2050</v>
      </c>
    </row>
    <row r="5" spans="2:61">
      <c r="B5" s="24" t="s">
        <v>56</v>
      </c>
      <c r="C5" s="181" t="s">
        <v>57</v>
      </c>
      <c r="D5" s="28" t="s">
        <v>58</v>
      </c>
      <c r="E5" s="28">
        <v>2010</v>
      </c>
      <c r="F5" s="31">
        <v>2.8694668297378598E-3</v>
      </c>
      <c r="G5" s="31">
        <v>7.17366707434463E-4</v>
      </c>
      <c r="H5" s="31">
        <v>5.59546031798882E-2</v>
      </c>
      <c r="I5" s="31">
        <v>4.16072690311989E-2</v>
      </c>
      <c r="J5" s="220" t="str">
        <f>Q5&amp;"DHT"</f>
        <v>IADHT</v>
      </c>
      <c r="K5" s="17"/>
      <c r="L5" s="189"/>
      <c r="M5" s="189"/>
      <c r="N5" s="189"/>
      <c r="O5" s="189"/>
      <c r="Q5" s="180" t="s">
        <v>68</v>
      </c>
      <c r="S5" s="36" t="str">
        <f>'Convergence programme'!A25</f>
        <v>Agriculture</v>
      </c>
      <c r="T5" s="36" t="str">
        <f>'Convergence programme'!C25</f>
        <v>IA</v>
      </c>
      <c r="U5" s="236"/>
      <c r="V5" s="236"/>
      <c r="W5" s="236"/>
      <c r="X5" s="236"/>
      <c r="Y5" s="236"/>
      <c r="Z5" s="37">
        <f>'Convergence programme'!I25/100</f>
        <v>0.95599335448540557</v>
      </c>
      <c r="AA5" s="37">
        <f>'Convergence programme'!J25/100</f>
        <v>0.9471920253824867</v>
      </c>
      <c r="AB5" s="37">
        <f>'Convergence programme'!K25/100</f>
        <v>0.9471920253824867</v>
      </c>
      <c r="AC5" s="37">
        <f>'Convergence programme'!L25/100</f>
        <v>0.9471920253824867</v>
      </c>
      <c r="AD5" s="37">
        <f>'Convergence programme'!M25/100</f>
        <v>0.9471920253824867</v>
      </c>
      <c r="AE5" s="37">
        <f>'Convergence programme'!N25/100</f>
        <v>0.9471920253824867</v>
      </c>
      <c r="AF5" s="37">
        <f>'Convergence programme'!O25/100</f>
        <v>0.9471920253824867</v>
      </c>
      <c r="AG5" s="37">
        <f>'Convergence programme'!P25/100</f>
        <v>0.9471920253824867</v>
      </c>
      <c r="AH5" s="37">
        <f>'Convergence programme'!Q25/100</f>
        <v>0.9471920253824867</v>
      </c>
      <c r="AI5" s="37">
        <f>'Convergence programme'!R25/100</f>
        <v>0.9471920253824867</v>
      </c>
      <c r="AJ5" s="37">
        <f>'Convergence programme'!S25/100</f>
        <v>0.9471920253824867</v>
      </c>
      <c r="AK5" s="37">
        <f>'Convergence programme'!T25/100</f>
        <v>0.94307379918517154</v>
      </c>
      <c r="AL5" s="37">
        <f>'Convergence programme'!U25/100</f>
        <v>0.93895557298785637</v>
      </c>
      <c r="AM5" s="37">
        <f>'Convergence programme'!V25/100</f>
        <v>0.93483734679054142</v>
      </c>
      <c r="AN5" s="37">
        <f>'Convergence programme'!W25/100</f>
        <v>0.93071912059322615</v>
      </c>
      <c r="AO5" s="37">
        <f>'Convergence programme'!X25/100</f>
        <v>0.92660089439591109</v>
      </c>
      <c r="AP5" s="37">
        <f>'Convergence programme'!Y25/100</f>
        <v>0.92660089439591109</v>
      </c>
      <c r="AQ5" s="37">
        <f>'Convergence programme'!Z25/100</f>
        <v>0.92660089439591109</v>
      </c>
      <c r="AR5" s="37">
        <f>'Convergence programme'!AA25/100</f>
        <v>0.92660089439591109</v>
      </c>
      <c r="AS5" s="37">
        <f>'Convergence programme'!AB25/100</f>
        <v>0.92660089439591109</v>
      </c>
      <c r="AT5" s="37">
        <f>'Convergence programme'!AC25/100</f>
        <v>0.92660089439591109</v>
      </c>
      <c r="AU5" s="37">
        <f>'Convergence programme'!AD25/100</f>
        <v>0.92660089439591109</v>
      </c>
      <c r="AV5" s="37">
        <f>'Convergence programme'!AE25/100</f>
        <v>0.92660089439591109</v>
      </c>
      <c r="AW5" s="37">
        <f>'Convergence programme'!AF25/100</f>
        <v>0.92660089439591109</v>
      </c>
      <c r="AX5" s="37">
        <f>'Convergence programme'!AG25/100</f>
        <v>0.92660089439591109</v>
      </c>
      <c r="AY5" s="37">
        <f>'Convergence programme'!AH25/100</f>
        <v>0.92660089439591109</v>
      </c>
      <c r="AZ5" s="37">
        <f>'Convergence programme'!AI25/100</f>
        <v>0.92248266819859581</v>
      </c>
      <c r="BA5" s="37">
        <f>'Convergence programme'!AJ25/100</f>
        <v>0.91836444200128076</v>
      </c>
      <c r="BB5" s="37">
        <f>'Convergence programme'!AK25/100</f>
        <v>0.91424621580396559</v>
      </c>
      <c r="BC5" s="37">
        <f>'Convergence programme'!AL25/100</f>
        <v>0.91012798960665042</v>
      </c>
      <c r="BD5" s="37">
        <f>'Convergence programme'!AM25/100</f>
        <v>0.90600976340933526</v>
      </c>
      <c r="BE5" s="37">
        <f>'Convergence programme'!AN25/100</f>
        <v>0.90600976340933526</v>
      </c>
      <c r="BF5" s="37">
        <f>'Convergence programme'!AO25/100</f>
        <v>0.90600976340933526</v>
      </c>
      <c r="BG5" s="37">
        <f>'Convergence programme'!AP25/100</f>
        <v>0.90600976340933526</v>
      </c>
      <c r="BH5" s="37">
        <f>'Convergence programme'!AQ25/100</f>
        <v>0.90600976340933526</v>
      </c>
      <c r="BI5" s="37">
        <f>'Convergence programme'!AR25/100</f>
        <v>0.90600976340933526</v>
      </c>
    </row>
    <row r="6" spans="2:61">
      <c r="B6" s="24" t="s">
        <v>56</v>
      </c>
      <c r="C6" s="181" t="s">
        <v>57</v>
      </c>
      <c r="D6" s="28" t="s">
        <v>58</v>
      </c>
      <c r="E6" s="28">
        <v>2010</v>
      </c>
      <c r="F6" s="31">
        <v>6.0080258125891897E-3</v>
      </c>
      <c r="G6" s="31">
        <v>1.5020064531473E-3</v>
      </c>
      <c r="H6" s="31">
        <v>0.11715650334548899</v>
      </c>
      <c r="I6" s="31">
        <v>8.7116374282543305E-2</v>
      </c>
      <c r="J6" s="220" t="str">
        <f>Q6&amp;"DRH"</f>
        <v>IADRH</v>
      </c>
      <c r="K6" s="17"/>
      <c r="L6" s="189"/>
      <c r="M6" s="189"/>
      <c r="N6" s="189"/>
      <c r="O6" s="189"/>
      <c r="Q6" s="180" t="s">
        <v>68</v>
      </c>
      <c r="S6" s="36" t="str">
        <f>'Convergence programme'!A26</f>
        <v>Food</v>
      </c>
      <c r="T6" s="36" t="str">
        <f>'Convergence programme'!C26</f>
        <v>IF</v>
      </c>
      <c r="U6" s="237"/>
      <c r="V6" s="237"/>
      <c r="W6" s="237"/>
      <c r="X6" s="237"/>
      <c r="Y6" s="237"/>
      <c r="Z6" s="39">
        <f>'Convergence programme'!I26/100</f>
        <v>0.94812175961085077</v>
      </c>
      <c r="AA6" s="39">
        <f>'Convergence programme'!J26/100</f>
        <v>0.9377461115330209</v>
      </c>
      <c r="AB6" s="39">
        <f>'Convergence programme'!K26/100</f>
        <v>0.94223255397580996</v>
      </c>
      <c r="AC6" s="39">
        <f>'Convergence programme'!L26/100</f>
        <v>0.94671899641859891</v>
      </c>
      <c r="AD6" s="39">
        <f>'Convergence programme'!M26/100</f>
        <v>0.95120543886138786</v>
      </c>
      <c r="AE6" s="39">
        <f>'Convergence programme'!N26/100</f>
        <v>0.95569188130417704</v>
      </c>
      <c r="AF6" s="39">
        <f>'Convergence programme'!O26/100</f>
        <v>0.95186911377896033</v>
      </c>
      <c r="AG6" s="39">
        <f>'Convergence programme'!P26/100</f>
        <v>0.94804634625374362</v>
      </c>
      <c r="AH6" s="39">
        <f>'Convergence programme'!Q26/100</f>
        <v>0.94422357872852702</v>
      </c>
      <c r="AI6" s="39">
        <f>'Convergence programme'!R26/100</f>
        <v>0.94040081120331043</v>
      </c>
      <c r="AJ6" s="39">
        <f>'Convergence programme'!S26/100</f>
        <v>0.93657804367809361</v>
      </c>
      <c r="AK6" s="39">
        <f>'Convergence programme'!T26/100</f>
        <v>0.93657804367809361</v>
      </c>
      <c r="AL6" s="39">
        <f>'Convergence programme'!U26/100</f>
        <v>0.93657804367809361</v>
      </c>
      <c r="AM6" s="39">
        <f>'Convergence programme'!V26/100</f>
        <v>0.93657804367809361</v>
      </c>
      <c r="AN6" s="39">
        <f>'Convergence programme'!W26/100</f>
        <v>0.93657804367809361</v>
      </c>
      <c r="AO6" s="39">
        <f>'Convergence programme'!X26/100</f>
        <v>0.93657804367809361</v>
      </c>
      <c r="AP6" s="39">
        <f>'Convergence programme'!Y26/100</f>
        <v>0.94040081120331043</v>
      </c>
      <c r="AQ6" s="39">
        <f>'Convergence programme'!Z26/100</f>
        <v>0.94422357872852702</v>
      </c>
      <c r="AR6" s="39">
        <f>'Convergence programme'!AA26/100</f>
        <v>0.94804634625374362</v>
      </c>
      <c r="AS6" s="39">
        <f>'Convergence programme'!AB26/100</f>
        <v>0.95186911377896033</v>
      </c>
      <c r="AT6" s="39">
        <f>'Convergence programme'!AC26/100</f>
        <v>0.95569188130417704</v>
      </c>
      <c r="AU6" s="39">
        <f>'Convergence programme'!AD26/100</f>
        <v>0.95951464882939375</v>
      </c>
      <c r="AV6" s="39">
        <f>'Convergence programme'!AE26/100</f>
        <v>0.96333741635461057</v>
      </c>
      <c r="AW6" s="39">
        <f>'Convergence programme'!AF26/100</f>
        <v>0.96716018387982716</v>
      </c>
      <c r="AX6" s="39">
        <f>'Convergence programme'!AG26/100</f>
        <v>0.97098295140504387</v>
      </c>
      <c r="AY6" s="39">
        <f>'Convergence programme'!AH26/100</f>
        <v>0.97480571893026058</v>
      </c>
      <c r="AZ6" s="39">
        <f>'Convergence programme'!AI26/100</f>
        <v>0.97862848645547729</v>
      </c>
      <c r="BA6" s="39">
        <f>'Convergence programme'!AJ26/100</f>
        <v>0.98245125398069399</v>
      </c>
      <c r="BB6" s="39">
        <f>'Convergence programme'!AK26/100</f>
        <v>0.98627402150591081</v>
      </c>
      <c r="BC6" s="39">
        <f>'Convergence programme'!AL26/100</f>
        <v>0.99009678903112752</v>
      </c>
      <c r="BD6" s="39">
        <f>'Convergence programme'!AM26/100</f>
        <v>0.99391955655634423</v>
      </c>
      <c r="BE6" s="39">
        <f>'Convergence programme'!AN26/100</f>
        <v>0.99774232408156094</v>
      </c>
      <c r="BF6" s="39">
        <f>'Convergence programme'!AO26/100</f>
        <v>1.0015650916067775</v>
      </c>
      <c r="BG6" s="39">
        <f>'Convergence programme'!AP26/100</f>
        <v>1.0053878591319942</v>
      </c>
      <c r="BH6" s="39">
        <f>'Convergence programme'!AQ26/100</f>
        <v>1.009210626657211</v>
      </c>
      <c r="BI6" s="39">
        <f>'Convergence programme'!AR26/100</f>
        <v>1.0130333941824277</v>
      </c>
    </row>
    <row r="7" spans="2:61">
      <c r="B7" s="24" t="s">
        <v>56</v>
      </c>
      <c r="C7" s="181" t="s">
        <v>57</v>
      </c>
      <c r="D7" s="28" t="s">
        <v>58</v>
      </c>
      <c r="E7" s="28">
        <v>2010</v>
      </c>
      <c r="F7" s="31">
        <v>2.8067914813698799E-2</v>
      </c>
      <c r="G7" s="31">
        <v>7.0169787034246997E-3</v>
      </c>
      <c r="H7" s="31">
        <v>0.54732433886712695</v>
      </c>
      <c r="I7" s="31">
        <v>0.40698476479863299</v>
      </c>
      <c r="J7" s="220" t="str">
        <f>Q7&amp;"DLA"</f>
        <v>IADLA</v>
      </c>
      <c r="K7" s="17"/>
      <c r="L7" s="189"/>
      <c r="M7" s="189"/>
      <c r="N7" s="189"/>
      <c r="O7" s="189"/>
      <c r="Q7" s="180" t="s">
        <v>68</v>
      </c>
      <c r="S7" s="36" t="str">
        <f>'Convergence programme'!A27</f>
        <v>Chemical</v>
      </c>
      <c r="T7" s="36" t="str">
        <f>'Convergence programme'!C27</f>
        <v>IC</v>
      </c>
      <c r="U7" s="236"/>
      <c r="V7" s="236"/>
      <c r="W7" s="236"/>
      <c r="X7" s="236"/>
      <c r="Y7" s="236"/>
      <c r="Z7" s="37">
        <f>'Convergence programme'!I27/100</f>
        <v>1.0385640555410875</v>
      </c>
      <c r="AA7" s="37">
        <f>'Convergence programme'!J27/100</f>
        <v>1.046276866649305</v>
      </c>
      <c r="AB7" s="37">
        <f>'Convergence programme'!K27/100</f>
        <v>1.0485246149127008</v>
      </c>
      <c r="AC7" s="37">
        <f>'Convergence programme'!L27/100</f>
        <v>1.0507723631760966</v>
      </c>
      <c r="AD7" s="37">
        <f>'Convergence programme'!M27/100</f>
        <v>1.0530201114394921</v>
      </c>
      <c r="AE7" s="37">
        <f>'Convergence programme'!N27/100</f>
        <v>1.0552678597028879</v>
      </c>
      <c r="AF7" s="37">
        <f>'Convergence programme'!O27/100</f>
        <v>1.0570660583136045</v>
      </c>
      <c r="AG7" s="37">
        <f>'Convergence programme'!P27/100</f>
        <v>1.0588642569243212</v>
      </c>
      <c r="AH7" s="37">
        <f>'Convergence programme'!Q27/100</f>
        <v>1.0606624555350377</v>
      </c>
      <c r="AI7" s="37">
        <f>'Convergence programme'!R27/100</f>
        <v>1.0624606541457544</v>
      </c>
      <c r="AJ7" s="37">
        <f>'Convergence programme'!S27/100</f>
        <v>1.0642588527564709</v>
      </c>
      <c r="AK7" s="37">
        <f>'Convergence programme'!T27/100</f>
        <v>1.0660570513671874</v>
      </c>
      <c r="AL7" s="37">
        <f>'Convergence programme'!U27/100</f>
        <v>1.0678552499779039</v>
      </c>
      <c r="AM7" s="37">
        <f>'Convergence programme'!V27/100</f>
        <v>1.0696534485886207</v>
      </c>
      <c r="AN7" s="37">
        <f>'Convergence programme'!W27/100</f>
        <v>1.0714516471993372</v>
      </c>
      <c r="AO7" s="37">
        <f>'Convergence programme'!X27/100</f>
        <v>1.0732498458100537</v>
      </c>
      <c r="AP7" s="37">
        <f>'Convergence programme'!Y27/100</f>
        <v>1.0750480444207702</v>
      </c>
      <c r="AQ7" s="37">
        <f>'Convergence programme'!Z27/100</f>
        <v>1.0768462430314869</v>
      </c>
      <c r="AR7" s="37">
        <f>'Convergence programme'!AA27/100</f>
        <v>1.0786444416422034</v>
      </c>
      <c r="AS7" s="37">
        <f>'Convergence programme'!AB27/100</f>
        <v>1.0804426402529201</v>
      </c>
      <c r="AT7" s="37">
        <f>'Convergence programme'!AC27/100</f>
        <v>1.0822408388636366</v>
      </c>
      <c r="AU7" s="37">
        <f>'Convergence programme'!AD27/100</f>
        <v>1.0840390374743532</v>
      </c>
      <c r="AV7" s="37">
        <f>'Convergence programme'!AE27/100</f>
        <v>1.0858372360850699</v>
      </c>
      <c r="AW7" s="37">
        <f>'Convergence programme'!AF27/100</f>
        <v>1.0876354346957864</v>
      </c>
      <c r="AX7" s="37">
        <f>'Convergence programme'!AG27/100</f>
        <v>1.0894336333065031</v>
      </c>
      <c r="AY7" s="37">
        <f>'Convergence programme'!AH27/100</f>
        <v>1.0912318319172196</v>
      </c>
      <c r="AZ7" s="37">
        <f>'Convergence programme'!AI27/100</f>
        <v>1.0930300305279361</v>
      </c>
      <c r="BA7" s="37">
        <f>'Convergence programme'!AJ27/100</f>
        <v>1.0948282291386526</v>
      </c>
      <c r="BB7" s="37">
        <f>'Convergence programme'!AK27/100</f>
        <v>1.0966264277493694</v>
      </c>
      <c r="BC7" s="37">
        <f>'Convergence programme'!AL27/100</f>
        <v>1.0984246263600859</v>
      </c>
      <c r="BD7" s="37">
        <f>'Convergence programme'!AM27/100</f>
        <v>1.1002228249708024</v>
      </c>
      <c r="BE7" s="37">
        <f>'Convergence programme'!AN27/100</f>
        <v>1.1020210235815189</v>
      </c>
      <c r="BF7" s="37">
        <f>'Convergence programme'!AO27/100</f>
        <v>1.1038192221922356</v>
      </c>
      <c r="BG7" s="37">
        <f>'Convergence programme'!AP27/100</f>
        <v>1.1056174208029521</v>
      </c>
      <c r="BH7" s="37">
        <f>'Convergence programme'!AQ27/100</f>
        <v>1.1074156194136688</v>
      </c>
      <c r="BI7" s="37">
        <f>'Convergence programme'!AR27/100</f>
        <v>1.1092138180243853</v>
      </c>
    </row>
    <row r="8" spans="2:61">
      <c r="B8" s="24" t="s">
        <v>56</v>
      </c>
      <c r="C8" s="181" t="s">
        <v>57</v>
      </c>
      <c r="D8" s="28" t="s">
        <v>58</v>
      </c>
      <c r="E8" s="28">
        <v>2010</v>
      </c>
      <c r="F8" s="31">
        <v>7.5347693734059806E-2</v>
      </c>
      <c r="G8" s="31">
        <v>1.88369234335149E-2</v>
      </c>
      <c r="H8" s="31">
        <v>1.46928002781417</v>
      </c>
      <c r="I8" s="31">
        <v>1.0925415591438701</v>
      </c>
      <c r="J8" s="220" t="str">
        <f>Q8&amp;"DEM"</f>
        <v>IADEM</v>
      </c>
      <c r="K8" s="17"/>
      <c r="L8" s="189"/>
      <c r="M8" s="189"/>
      <c r="N8" s="189"/>
      <c r="O8" s="189"/>
      <c r="Q8" s="180" t="s">
        <v>68</v>
      </c>
      <c r="S8" s="36" t="str">
        <f>'Convergence programme'!A28</f>
        <v>Glass&amp;Concrete</v>
      </c>
      <c r="T8" s="36" t="str">
        <f>'Convergence programme'!C28</f>
        <v>IG</v>
      </c>
      <c r="U8" s="237"/>
      <c r="V8" s="237"/>
      <c r="W8" s="237"/>
      <c r="X8" s="237"/>
      <c r="Y8" s="237"/>
      <c r="Z8" s="39">
        <f>'Convergence programme'!I28/100</f>
        <v>0.92809775641890768</v>
      </c>
      <c r="AA8" s="39">
        <f>'Convergence programme'!J28/100</f>
        <v>0.91371730770268922</v>
      </c>
      <c r="AB8" s="39">
        <f>'Convergence programme'!K28/100</f>
        <v>0.90632531831023821</v>
      </c>
      <c r="AC8" s="39">
        <f>'Convergence programme'!L28/100</f>
        <v>0.89893332891778743</v>
      </c>
      <c r="AD8" s="39">
        <f>'Convergence programme'!M28/100</f>
        <v>0.89154133952533665</v>
      </c>
      <c r="AE8" s="39">
        <f>'Convergence programme'!N28/100</f>
        <v>0.88414935013288565</v>
      </c>
      <c r="AF8" s="39">
        <f>'Convergence programme'!O28/100</f>
        <v>0.88068209777942352</v>
      </c>
      <c r="AG8" s="39">
        <f>'Convergence programme'!P28/100</f>
        <v>0.87721484542596118</v>
      </c>
      <c r="AH8" s="39">
        <f>'Convergence programme'!Q28/100</f>
        <v>0.87374759307249894</v>
      </c>
      <c r="AI8" s="39">
        <f>'Convergence programme'!R28/100</f>
        <v>0.87028034071903659</v>
      </c>
      <c r="AJ8" s="39">
        <f>'Convergence programme'!S28/100</f>
        <v>0.86681308836557436</v>
      </c>
      <c r="AK8" s="39">
        <f>'Convergence programme'!T28/100</f>
        <v>0.86334583601211212</v>
      </c>
      <c r="AL8" s="39">
        <f>'Convergence programme'!U28/100</f>
        <v>0.85987858365864978</v>
      </c>
      <c r="AM8" s="39">
        <f>'Convergence programme'!V28/100</f>
        <v>0.85641133130518754</v>
      </c>
      <c r="AN8" s="39">
        <f>'Convergence programme'!W28/100</f>
        <v>0.8529440789517253</v>
      </c>
      <c r="AO8" s="39">
        <f>'Convergence programme'!X28/100</f>
        <v>0.84947682659826296</v>
      </c>
      <c r="AP8" s="39">
        <f>'Convergence programme'!Y28/100</f>
        <v>0.84947682659826296</v>
      </c>
      <c r="AQ8" s="39">
        <f>'Convergence programme'!Z28/100</f>
        <v>0.84947682659826296</v>
      </c>
      <c r="AR8" s="39">
        <f>'Convergence programme'!AA28/100</f>
        <v>0.84947682659826296</v>
      </c>
      <c r="AS8" s="39">
        <f>'Convergence programme'!AB28/100</f>
        <v>0.84947682659826296</v>
      </c>
      <c r="AT8" s="39">
        <f>'Convergence programme'!AC28/100</f>
        <v>0.84947682659826296</v>
      </c>
      <c r="AU8" s="39">
        <f>'Convergence programme'!AD28/100</f>
        <v>0.84947682659826296</v>
      </c>
      <c r="AV8" s="39">
        <f>'Convergence programme'!AE28/100</f>
        <v>0.84947682659826296</v>
      </c>
      <c r="AW8" s="39">
        <f>'Convergence programme'!AF28/100</f>
        <v>0.84947682659826296</v>
      </c>
      <c r="AX8" s="39">
        <f>'Convergence programme'!AG28/100</f>
        <v>0.84947682659826296</v>
      </c>
      <c r="AY8" s="39">
        <f>'Convergence programme'!AH28/100</f>
        <v>0.84947682659826296</v>
      </c>
      <c r="AZ8" s="39">
        <f>'Convergence programme'!AI28/100</f>
        <v>0.84600957424480061</v>
      </c>
      <c r="BA8" s="39">
        <f>'Convergence programme'!AJ28/100</f>
        <v>0.84254232189133826</v>
      </c>
      <c r="BB8" s="39">
        <f>'Convergence programme'!AK28/100</f>
        <v>0.83907506953787603</v>
      </c>
      <c r="BC8" s="39">
        <f>'Convergence programme'!AL28/100</f>
        <v>0.83560781718441357</v>
      </c>
      <c r="BD8" s="39">
        <f>'Convergence programme'!AM28/100</f>
        <v>0.83214056483095133</v>
      </c>
      <c r="BE8" s="39">
        <f>'Convergence programme'!AN28/100</f>
        <v>0.83214056483095133</v>
      </c>
      <c r="BF8" s="39">
        <f>'Convergence programme'!AO28/100</f>
        <v>0.83214056483095133</v>
      </c>
      <c r="BG8" s="39">
        <f>'Convergence programme'!AP28/100</f>
        <v>0.83214056483095133</v>
      </c>
      <c r="BH8" s="39">
        <f>'Convergence programme'!AQ28/100</f>
        <v>0.83214056483095133</v>
      </c>
      <c r="BI8" s="39">
        <f>'Convergence programme'!AR28/100</f>
        <v>0.83214056483095133</v>
      </c>
    </row>
    <row r="9" spans="2:61">
      <c r="B9" s="24" t="s">
        <v>56</v>
      </c>
      <c r="C9" s="181" t="s">
        <v>57</v>
      </c>
      <c r="D9" s="28" t="s">
        <v>58</v>
      </c>
      <c r="E9" s="28">
        <v>2010</v>
      </c>
      <c r="F9" s="31">
        <v>0.19542235720919399</v>
      </c>
      <c r="G9" s="31">
        <v>4.8855589302298601E-2</v>
      </c>
      <c r="H9" s="31">
        <v>3.8107359655792901</v>
      </c>
      <c r="I9" s="31">
        <v>2.8336241795333201</v>
      </c>
      <c r="J9" s="220" t="str">
        <f>Q9&amp;"DTF"</f>
        <v>IADTF</v>
      </c>
      <c r="K9" s="17"/>
      <c r="L9" s="189"/>
      <c r="M9" s="189"/>
      <c r="N9" s="189"/>
      <c r="O9" s="189"/>
      <c r="Q9" s="180" t="s">
        <v>68</v>
      </c>
      <c r="S9" s="36" t="str">
        <f>'Convergence programme'!A29</f>
        <v>Aluminium</v>
      </c>
      <c r="T9" s="36" t="str">
        <f>'Convergence programme'!C29</f>
        <v>IX</v>
      </c>
      <c r="U9" s="236"/>
      <c r="V9" s="236"/>
      <c r="W9" s="236"/>
      <c r="X9" s="236"/>
      <c r="Y9" s="236"/>
      <c r="Z9" s="37">
        <f>'Convergence programme'!I29/100</f>
        <v>0.94125668944697705</v>
      </c>
      <c r="AA9" s="37">
        <f>'Convergence programme'!J29/100</f>
        <v>0.9295080273363725</v>
      </c>
      <c r="AB9" s="37">
        <f>'Convergence programme'!K29/100</f>
        <v>0.93892652344016303</v>
      </c>
      <c r="AC9" s="37">
        <f>'Convergence programme'!L29/100</f>
        <v>0.94834501954395345</v>
      </c>
      <c r="AD9" s="37">
        <f>'Convergence programme'!M29/100</f>
        <v>0.95776351564774398</v>
      </c>
      <c r="AE9" s="37">
        <f>'Convergence programme'!N29/100</f>
        <v>0.9671820117515344</v>
      </c>
      <c r="AF9" s="37">
        <f>'Convergence programme'!O29/100</f>
        <v>0.96803041702500048</v>
      </c>
      <c r="AG9" s="37">
        <f>'Convergence programme'!P29/100</f>
        <v>0.968878822298467</v>
      </c>
      <c r="AH9" s="37">
        <f>'Convergence programme'!Q29/100</f>
        <v>0.96972722757193308</v>
      </c>
      <c r="AI9" s="37">
        <f>'Convergence programme'!R29/100</f>
        <v>0.97057563284539938</v>
      </c>
      <c r="AJ9" s="37">
        <f>'Convergence programme'!S29/100</f>
        <v>0.97142403811886557</v>
      </c>
      <c r="AK9" s="37">
        <f>'Convergence programme'!T29/100</f>
        <v>0.97142403811886557</v>
      </c>
      <c r="AL9" s="37">
        <f>'Convergence programme'!U29/100</f>
        <v>0.97142403811886557</v>
      </c>
      <c r="AM9" s="37">
        <f>'Convergence programme'!V29/100</f>
        <v>0.97142403811886557</v>
      </c>
      <c r="AN9" s="37">
        <f>'Convergence programme'!W29/100</f>
        <v>0.97142403811886557</v>
      </c>
      <c r="AO9" s="37">
        <f>'Convergence programme'!X29/100</f>
        <v>0.97142403811886557</v>
      </c>
      <c r="AP9" s="37">
        <f>'Convergence programme'!Y29/100</f>
        <v>0.97142403811886557</v>
      </c>
      <c r="AQ9" s="37">
        <f>'Convergence programme'!Z29/100</f>
        <v>0.97142403811886557</v>
      </c>
      <c r="AR9" s="37">
        <f>'Convergence programme'!AA29/100</f>
        <v>0.97142403811886557</v>
      </c>
      <c r="AS9" s="37">
        <f>'Convergence programme'!AB29/100</f>
        <v>0.97142403811886557</v>
      </c>
      <c r="AT9" s="37">
        <f>'Convergence programme'!AC29/100</f>
        <v>0.97142403811886557</v>
      </c>
      <c r="AU9" s="37">
        <f>'Convergence programme'!AD29/100</f>
        <v>0.97990809085352804</v>
      </c>
      <c r="AV9" s="37">
        <f>'Convergence programme'!AE29/100</f>
        <v>0.98839214358819083</v>
      </c>
      <c r="AW9" s="37">
        <f>'Convergence programme'!AF29/100</f>
        <v>0.99687619632285318</v>
      </c>
      <c r="AX9" s="37">
        <f>'Convergence programme'!AG29/100</f>
        <v>1.0053602490575158</v>
      </c>
      <c r="AY9" s="37">
        <f>'Convergence programme'!AH29/100</f>
        <v>1.0138443017921783</v>
      </c>
      <c r="AZ9" s="37">
        <f>'Convergence programme'!AI29/100</f>
        <v>1.0146927070656446</v>
      </c>
      <c r="BA9" s="37">
        <f>'Convergence programme'!AJ29/100</f>
        <v>1.0155411123391109</v>
      </c>
      <c r="BB9" s="37">
        <f>'Convergence programme'!AK29/100</f>
        <v>1.0163895176125772</v>
      </c>
      <c r="BC9" s="37">
        <f>'Convergence programme'!AL29/100</f>
        <v>1.0172379228860435</v>
      </c>
      <c r="BD9" s="37">
        <f>'Convergence programme'!AM29/100</f>
        <v>1.0180863281595098</v>
      </c>
      <c r="BE9" s="37">
        <f>'Convergence programme'!AN29/100</f>
        <v>1.0180863281595098</v>
      </c>
      <c r="BF9" s="37">
        <f>'Convergence programme'!AO29/100</f>
        <v>1.0180863281595098</v>
      </c>
      <c r="BG9" s="37">
        <f>'Convergence programme'!AP29/100</f>
        <v>1.0180863281595098</v>
      </c>
      <c r="BH9" s="37">
        <f>'Convergence programme'!AQ29/100</f>
        <v>1.0180863281595098</v>
      </c>
      <c r="BI9" s="37">
        <f>'Convergence programme'!AR29/100</f>
        <v>1.0180863281595098</v>
      </c>
    </row>
    <row r="10" spans="2:61">
      <c r="B10" s="24" t="s">
        <v>56</v>
      </c>
      <c r="C10" s="181" t="s">
        <v>57</v>
      </c>
      <c r="D10" s="28" t="s">
        <v>58</v>
      </c>
      <c r="E10" s="28">
        <v>2010</v>
      </c>
      <c r="F10" s="31">
        <v>9.06312571253713E-4</v>
      </c>
      <c r="G10" s="31">
        <v>2.2657814281342801E-4</v>
      </c>
      <c r="H10" s="31">
        <v>1.7673095139447401E-2</v>
      </c>
      <c r="I10" s="31">
        <v>1.3141532283178801E-2</v>
      </c>
      <c r="J10" s="220" t="str">
        <f>Q10&amp;"DFL"</f>
        <v>IADFL</v>
      </c>
      <c r="K10" s="17"/>
      <c r="L10" s="189"/>
      <c r="M10" s="189"/>
      <c r="N10" s="189"/>
      <c r="O10" s="189"/>
      <c r="Q10" s="180" t="s">
        <v>68</v>
      </c>
      <c r="S10" s="36" t="str">
        <f>'Convergence programme'!A30</f>
        <v>Other comm</v>
      </c>
      <c r="T10" s="36" t="str">
        <f>'Convergence programme'!C30</f>
        <v>IO</v>
      </c>
      <c r="U10" s="237"/>
      <c r="V10" s="237"/>
      <c r="W10" s="237"/>
      <c r="X10" s="237"/>
      <c r="Y10" s="237"/>
      <c r="Z10" s="39">
        <f>'Convergence programme'!I30/100</f>
        <v>0.95599335448540557</v>
      </c>
      <c r="AA10" s="39">
        <f>'Convergence programme'!J30/100</f>
        <v>0.9471920253824867</v>
      </c>
      <c r="AB10" s="39">
        <f>'Convergence programme'!K30/100</f>
        <v>0.9471920253824867</v>
      </c>
      <c r="AC10" s="39">
        <f>'Convergence programme'!L30/100</f>
        <v>0.9471920253824867</v>
      </c>
      <c r="AD10" s="39">
        <f>'Convergence programme'!M30/100</f>
        <v>0.9471920253824867</v>
      </c>
      <c r="AE10" s="39">
        <f>'Convergence programme'!N30/100</f>
        <v>0.9471920253824867</v>
      </c>
      <c r="AF10" s="39">
        <f>'Convergence programme'!O30/100</f>
        <v>0.9471920253824867</v>
      </c>
      <c r="AG10" s="39">
        <f>'Convergence programme'!P30/100</f>
        <v>0.9471920253824867</v>
      </c>
      <c r="AH10" s="39">
        <f>'Convergence programme'!Q30/100</f>
        <v>0.9471920253824867</v>
      </c>
      <c r="AI10" s="39">
        <f>'Convergence programme'!R30/100</f>
        <v>0.9471920253824867</v>
      </c>
      <c r="AJ10" s="39">
        <f>'Convergence programme'!S30/100</f>
        <v>0.9471920253824867</v>
      </c>
      <c r="AK10" s="39">
        <f>'Convergence programme'!T30/100</f>
        <v>0.94307379918517154</v>
      </c>
      <c r="AL10" s="39">
        <f>'Convergence programme'!U30/100</f>
        <v>0.93895557298785637</v>
      </c>
      <c r="AM10" s="39">
        <f>'Convergence programme'!V30/100</f>
        <v>0.93483734679054142</v>
      </c>
      <c r="AN10" s="39">
        <f>'Convergence programme'!W30/100</f>
        <v>0.93071912059322615</v>
      </c>
      <c r="AO10" s="39">
        <f>'Convergence programme'!X30/100</f>
        <v>0.92660089439591109</v>
      </c>
      <c r="AP10" s="39">
        <f>'Convergence programme'!Y30/100</f>
        <v>0.92660089439591109</v>
      </c>
      <c r="AQ10" s="39">
        <f>'Convergence programme'!Z30/100</f>
        <v>0.92660089439591109</v>
      </c>
      <c r="AR10" s="39">
        <f>'Convergence programme'!AA30/100</f>
        <v>0.92660089439591109</v>
      </c>
      <c r="AS10" s="39">
        <f>'Convergence programme'!AB30/100</f>
        <v>0.92660089439591109</v>
      </c>
      <c r="AT10" s="39">
        <f>'Convergence programme'!AC30/100</f>
        <v>0.92660089439591109</v>
      </c>
      <c r="AU10" s="39">
        <f>'Convergence programme'!AD30/100</f>
        <v>0.92660089439591109</v>
      </c>
      <c r="AV10" s="39">
        <f>'Convergence programme'!AE30/100</f>
        <v>0.92660089439591109</v>
      </c>
      <c r="AW10" s="39">
        <f>'Convergence programme'!AF30/100</f>
        <v>0.92660089439591109</v>
      </c>
      <c r="AX10" s="39">
        <f>'Convergence programme'!AG30/100</f>
        <v>0.92660089439591109</v>
      </c>
      <c r="AY10" s="39">
        <f>'Convergence programme'!AH30/100</f>
        <v>0.92660089439591109</v>
      </c>
      <c r="AZ10" s="39">
        <f>'Convergence programme'!AI30/100</f>
        <v>0.92248266819859581</v>
      </c>
      <c r="BA10" s="39">
        <f>'Convergence programme'!AJ30/100</f>
        <v>0.91836444200128076</v>
      </c>
      <c r="BB10" s="39">
        <f>'Convergence programme'!AK30/100</f>
        <v>0.91424621580396559</v>
      </c>
      <c r="BC10" s="39">
        <f>'Convergence programme'!AL30/100</f>
        <v>0.91012798960665042</v>
      </c>
      <c r="BD10" s="39">
        <f>'Convergence programme'!AM30/100</f>
        <v>0.90600976340933526</v>
      </c>
      <c r="BE10" s="39">
        <f>'Convergence programme'!AN30/100</f>
        <v>0.90600976340933526</v>
      </c>
      <c r="BF10" s="39">
        <f>'Convergence programme'!AO30/100</f>
        <v>0.90600976340933526</v>
      </c>
      <c r="BG10" s="39">
        <f>'Convergence programme'!AP30/100</f>
        <v>0.90600976340933526</v>
      </c>
      <c r="BH10" s="39">
        <f>'Convergence programme'!AQ30/100</f>
        <v>0.90600976340933526</v>
      </c>
      <c r="BI10" s="39">
        <f>'Convergence programme'!AR30/100</f>
        <v>0.90600976340933526</v>
      </c>
    </row>
    <row r="11" spans="2:61">
      <c r="B11" s="25" t="s">
        <v>56</v>
      </c>
      <c r="C11" s="181" t="s">
        <v>57</v>
      </c>
      <c r="D11" s="30" t="s">
        <v>58</v>
      </c>
      <c r="E11" s="30">
        <v>2010</v>
      </c>
      <c r="F11" s="31">
        <v>0.37957567397210701</v>
      </c>
      <c r="G11" s="31">
        <v>0.75915134794421502</v>
      </c>
      <c r="H11" s="31">
        <v>2.2774540438326398</v>
      </c>
      <c r="I11" s="31">
        <v>2.5305044931473799</v>
      </c>
      <c r="J11" s="221" t="str">
        <f>Q11&amp;"DMT"</f>
        <v>IFDMT</v>
      </c>
      <c r="K11" s="17"/>
      <c r="L11" s="189">
        <f>F11/$D130</f>
        <v>6.3829787234042576E-2</v>
      </c>
      <c r="M11" s="189">
        <f>G11/$D130</f>
        <v>0.12765957446808532</v>
      </c>
      <c r="N11" s="189">
        <f>H11/$D130</f>
        <v>0.38297872340425509</v>
      </c>
      <c r="O11" s="189">
        <f>I11/$D130</f>
        <v>0.42553191489361714</v>
      </c>
      <c r="Q11" t="s">
        <v>69</v>
      </c>
      <c r="S11" s="36" t="str">
        <f>'Convergence programme'!A31</f>
        <v>Paper &amp; Pulp</v>
      </c>
      <c r="T11" s="36" t="str">
        <f>'Convergence programme'!C31</f>
        <v>IR</v>
      </c>
      <c r="U11" s="236"/>
      <c r="V11" s="236"/>
      <c r="W11" s="236"/>
      <c r="X11" s="236"/>
      <c r="Y11" s="236"/>
      <c r="Z11" s="37">
        <f>'Convergence programme'!I31/100</f>
        <v>0.96900497741813352</v>
      </c>
      <c r="AA11" s="37">
        <f>'Convergence programme'!J31/100</f>
        <v>0.96280597290176029</v>
      </c>
      <c r="AB11" s="37">
        <f>'Convergence programme'!K31/100</f>
        <v>0.96702496733824883</v>
      </c>
      <c r="AC11" s="37">
        <f>'Convergence programme'!L31/100</f>
        <v>0.97124396177473771</v>
      </c>
      <c r="AD11" s="37">
        <f>'Convergence programme'!M31/100</f>
        <v>0.97546295621122647</v>
      </c>
      <c r="AE11" s="37">
        <f>'Convergence programme'!N31/100</f>
        <v>0.97968195064771502</v>
      </c>
      <c r="AF11" s="37">
        <f>'Convergence programme'!O31/100</f>
        <v>0.98232973970351978</v>
      </c>
      <c r="AG11" s="37">
        <f>'Convergence programme'!P31/100</f>
        <v>0.98497752875932454</v>
      </c>
      <c r="AH11" s="37">
        <f>'Convergence programme'!Q31/100</f>
        <v>0.98762531781512886</v>
      </c>
      <c r="AI11" s="37">
        <f>'Convergence programme'!R31/100</f>
        <v>0.99027310687093362</v>
      </c>
      <c r="AJ11" s="37">
        <f>'Convergence programme'!S31/100</f>
        <v>0.99292089592673838</v>
      </c>
      <c r="AK11" s="37">
        <f>'Convergence programme'!T31/100</f>
        <v>0.99821647403834757</v>
      </c>
      <c r="AL11" s="37">
        <f>'Convergence programme'!U31/100</f>
        <v>1.0035120521499568</v>
      </c>
      <c r="AM11" s="37">
        <f>'Convergence programme'!V31/100</f>
        <v>1.0088076302615661</v>
      </c>
      <c r="AN11" s="37">
        <f>'Convergence programme'!W31/100</f>
        <v>1.0141032083731754</v>
      </c>
      <c r="AO11" s="37">
        <f>'Convergence programme'!X31/100</f>
        <v>1.0193987864847847</v>
      </c>
      <c r="AP11" s="37">
        <f>'Convergence programme'!Y31/100</f>
        <v>1.024694364596394</v>
      </c>
      <c r="AQ11" s="37">
        <f>'Convergence programme'!Z31/100</f>
        <v>1.0299899427080033</v>
      </c>
      <c r="AR11" s="37">
        <f>'Convergence programme'!AA31/100</f>
        <v>1.0352855208196123</v>
      </c>
      <c r="AS11" s="37">
        <f>'Convergence programme'!AB31/100</f>
        <v>1.0405810989312216</v>
      </c>
      <c r="AT11" s="37">
        <f>'Convergence programme'!AC31/100</f>
        <v>1.0458766770428309</v>
      </c>
      <c r="AU11" s="37">
        <f>'Convergence programme'!AD31/100</f>
        <v>1.048789245004216</v>
      </c>
      <c r="AV11" s="37">
        <f>'Convergence programme'!AE31/100</f>
        <v>1.0517018129656011</v>
      </c>
      <c r="AW11" s="37">
        <f>'Convergence programme'!AF31/100</f>
        <v>1.0546143809269863</v>
      </c>
      <c r="AX11" s="37">
        <f>'Convergence programme'!AG31/100</f>
        <v>1.0575269488883714</v>
      </c>
      <c r="AY11" s="37">
        <f>'Convergence programme'!AH31/100</f>
        <v>1.0604395168497565</v>
      </c>
      <c r="AZ11" s="37">
        <f>'Convergence programme'!AI31/100</f>
        <v>1.060704295755337</v>
      </c>
      <c r="BA11" s="37">
        <f>'Convergence programme'!AJ31/100</f>
        <v>1.0609690746609175</v>
      </c>
      <c r="BB11" s="37">
        <f>'Convergence programme'!AK31/100</f>
        <v>1.0612338535664978</v>
      </c>
      <c r="BC11" s="37">
        <f>'Convergence programme'!AL31/100</f>
        <v>1.0614986324720783</v>
      </c>
      <c r="BD11" s="37">
        <f>'Convergence programme'!AM31/100</f>
        <v>1.0617634113776588</v>
      </c>
      <c r="BE11" s="37">
        <f>'Convergence programme'!AN31/100</f>
        <v>1.0620281902832394</v>
      </c>
      <c r="BF11" s="37">
        <f>'Convergence programme'!AO31/100</f>
        <v>1.0622929691888197</v>
      </c>
      <c r="BG11" s="37">
        <f>'Convergence programme'!AP31/100</f>
        <v>1.0625577480944002</v>
      </c>
      <c r="BH11" s="37">
        <f>'Convergence programme'!AQ31/100</f>
        <v>1.0628225269999805</v>
      </c>
      <c r="BI11" s="37">
        <f>'Convergence programme'!AR31/100</f>
        <v>1.063087305905561</v>
      </c>
    </row>
    <row r="12" spans="2:61">
      <c r="B12" s="24" t="s">
        <v>56</v>
      </c>
      <c r="C12" s="181" t="s">
        <v>57</v>
      </c>
      <c r="D12" s="28" t="s">
        <v>58</v>
      </c>
      <c r="E12" s="28">
        <v>2010</v>
      </c>
      <c r="F12" s="31">
        <v>2.1254809400393902E-2</v>
      </c>
      <c r="G12" s="31">
        <v>4.2509618800787803E-2</v>
      </c>
      <c r="H12" s="31">
        <v>0.127528856402363</v>
      </c>
      <c r="I12" s="31">
        <v>0.14169872933595901</v>
      </c>
      <c r="J12" s="220" t="str">
        <f>Q12&amp;"DHT"</f>
        <v>IFDHT</v>
      </c>
      <c r="K12" s="17"/>
      <c r="L12" s="189"/>
      <c r="M12" s="189"/>
      <c r="N12" s="189"/>
      <c r="O12" s="189"/>
      <c r="Q12" s="180" t="s">
        <v>69</v>
      </c>
      <c r="R12" s="190"/>
      <c r="S12" s="36" t="str">
        <f>'Convergence programme'!A32</f>
        <v>Iron and steel</v>
      </c>
      <c r="T12" s="36" t="str">
        <f>'Convergence programme'!C32</f>
        <v>IS</v>
      </c>
      <c r="U12" s="237"/>
      <c r="V12" s="237"/>
      <c r="W12" s="237"/>
      <c r="X12" s="237"/>
      <c r="Y12" s="237"/>
      <c r="Z12" s="39">
        <f>'Convergence programme'!I32/100</f>
        <v>0.94125668944697705</v>
      </c>
      <c r="AA12" s="39">
        <f>'Convergence programme'!J32/100</f>
        <v>0.9295080273363725</v>
      </c>
      <c r="AB12" s="39">
        <f>'Convergence programme'!K32/100</f>
        <v>0.93892652344016303</v>
      </c>
      <c r="AC12" s="39">
        <f>'Convergence programme'!L32/100</f>
        <v>0.94834501954395345</v>
      </c>
      <c r="AD12" s="39">
        <f>'Convergence programme'!M32/100</f>
        <v>0.95776351564774398</v>
      </c>
      <c r="AE12" s="39">
        <f>'Convergence programme'!N32/100</f>
        <v>0.9671820117515344</v>
      </c>
      <c r="AF12" s="39">
        <f>'Convergence programme'!O32/100</f>
        <v>0.96803041702500048</v>
      </c>
      <c r="AG12" s="39">
        <f>'Convergence programme'!P32/100</f>
        <v>0.968878822298467</v>
      </c>
      <c r="AH12" s="39">
        <f>'Convergence programme'!Q32/100</f>
        <v>0.96972722757193308</v>
      </c>
      <c r="AI12" s="39">
        <f>'Convergence programme'!R32/100</f>
        <v>0.97057563284539938</v>
      </c>
      <c r="AJ12" s="39">
        <f>'Convergence programme'!S32/100</f>
        <v>0.97142403811886557</v>
      </c>
      <c r="AK12" s="39">
        <f>'Convergence programme'!T32/100</f>
        <v>0.97142403811886557</v>
      </c>
      <c r="AL12" s="39">
        <f>'Convergence programme'!U32/100</f>
        <v>0.97142403811886557</v>
      </c>
      <c r="AM12" s="39">
        <f>'Convergence programme'!V32/100</f>
        <v>0.97142403811886557</v>
      </c>
      <c r="AN12" s="39">
        <f>'Convergence programme'!W32/100</f>
        <v>0.97142403811886557</v>
      </c>
      <c r="AO12" s="39">
        <f>'Convergence programme'!X32/100</f>
        <v>0.97142403811886557</v>
      </c>
      <c r="AP12" s="39">
        <f>'Convergence programme'!Y32/100</f>
        <v>0.97142403811886557</v>
      </c>
      <c r="AQ12" s="39">
        <f>'Convergence programme'!Z32/100</f>
        <v>0.97142403811886557</v>
      </c>
      <c r="AR12" s="39">
        <f>'Convergence programme'!AA32/100</f>
        <v>0.97142403811886557</v>
      </c>
      <c r="AS12" s="39">
        <f>'Convergence programme'!AB32/100</f>
        <v>0.97142403811886557</v>
      </c>
      <c r="AT12" s="39">
        <f>'Convergence programme'!AC32/100</f>
        <v>0.97142403811886557</v>
      </c>
      <c r="AU12" s="39">
        <f>'Convergence programme'!AD32/100</f>
        <v>0.97990809085352804</v>
      </c>
      <c r="AV12" s="39">
        <f>'Convergence programme'!AE32/100</f>
        <v>0.98839214358819083</v>
      </c>
      <c r="AW12" s="39">
        <f>'Convergence programme'!AF32/100</f>
        <v>0.99687619632285318</v>
      </c>
      <c r="AX12" s="39">
        <f>'Convergence programme'!AG32/100</f>
        <v>1.0053602490575158</v>
      </c>
      <c r="AY12" s="39">
        <f>'Convergence programme'!AH32/100</f>
        <v>1.0138443017921783</v>
      </c>
      <c r="AZ12" s="39">
        <f>'Convergence programme'!AI32/100</f>
        <v>1.0146927070656446</v>
      </c>
      <c r="BA12" s="39">
        <f>'Convergence programme'!AJ32/100</f>
        <v>1.0155411123391109</v>
      </c>
      <c r="BB12" s="39">
        <f>'Convergence programme'!AK32/100</f>
        <v>1.0163895176125772</v>
      </c>
      <c r="BC12" s="39">
        <f>'Convergence programme'!AL32/100</f>
        <v>1.0172379228860435</v>
      </c>
      <c r="BD12" s="39">
        <f>'Convergence programme'!AM32/100</f>
        <v>1.0180863281595098</v>
      </c>
      <c r="BE12" s="39">
        <f>'Convergence programme'!AN32/100</f>
        <v>1.0180863281595098</v>
      </c>
      <c r="BF12" s="39">
        <f>'Convergence programme'!AO32/100</f>
        <v>1.0180863281595098</v>
      </c>
      <c r="BG12" s="39">
        <f>'Convergence programme'!AP32/100</f>
        <v>1.0180863281595098</v>
      </c>
      <c r="BH12" s="39">
        <f>'Convergence programme'!AQ32/100</f>
        <v>1.0180863281595098</v>
      </c>
      <c r="BI12" s="39">
        <f>'Convergence programme'!AR32/100</f>
        <v>1.0180863281595098</v>
      </c>
    </row>
    <row r="13" spans="2:61">
      <c r="B13" s="24" t="s">
        <v>56</v>
      </c>
      <c r="C13" s="181" t="s">
        <v>57</v>
      </c>
      <c r="D13" s="28" t="s">
        <v>58</v>
      </c>
      <c r="E13" s="28">
        <v>2010</v>
      </c>
      <c r="F13" s="31">
        <v>6.3465943324470905E-2</v>
      </c>
      <c r="G13" s="31">
        <v>0.12693188664894201</v>
      </c>
      <c r="H13" s="31">
        <v>0.38079565994682502</v>
      </c>
      <c r="I13" s="31">
        <v>0.423106288829806</v>
      </c>
      <c r="J13" s="220" t="str">
        <f>Q13&amp;"DRH"</f>
        <v>IFDRH</v>
      </c>
      <c r="K13" s="17"/>
      <c r="L13" s="189"/>
      <c r="M13" s="189"/>
      <c r="N13" s="189"/>
      <c r="O13" s="189"/>
      <c r="Q13" s="180" t="s">
        <v>69</v>
      </c>
      <c r="S13" s="36" t="str">
        <f>'Convergence programme'!A33</f>
        <v>Machinery</v>
      </c>
      <c r="T13" s="36" t="str">
        <f>'Convergence programme'!C33</f>
        <v>IM</v>
      </c>
      <c r="U13" s="236"/>
      <c r="V13" s="236"/>
      <c r="W13" s="236"/>
      <c r="X13" s="236"/>
      <c r="Y13" s="236"/>
      <c r="Z13" s="37">
        <f>'Convergence programme'!I33/100</f>
        <v>0.87332899423772659</v>
      </c>
      <c r="AA13" s="37">
        <f>'Convergence programme'!J33/100</f>
        <v>0.84799479308527193</v>
      </c>
      <c r="AB13" s="37">
        <f>'Convergence programme'!K33/100</f>
        <v>0.84968178537920802</v>
      </c>
      <c r="AC13" s="37">
        <f>'Convergence programme'!L33/100</f>
        <v>0.85136877767314434</v>
      </c>
      <c r="AD13" s="37">
        <f>'Convergence programme'!M33/100</f>
        <v>0.85305576996708055</v>
      </c>
      <c r="AE13" s="37">
        <f>'Convergence programme'!N33/100</f>
        <v>0.85474276226101675</v>
      </c>
      <c r="AF13" s="37">
        <f>'Convergence programme'!O33/100</f>
        <v>0.85474276226101675</v>
      </c>
      <c r="AG13" s="37">
        <f>'Convergence programme'!P33/100</f>
        <v>0.85474276226101675</v>
      </c>
      <c r="AH13" s="37">
        <f>'Convergence programme'!Q33/100</f>
        <v>0.85474276226101675</v>
      </c>
      <c r="AI13" s="37">
        <f>'Convergence programme'!R33/100</f>
        <v>0.85474276226101675</v>
      </c>
      <c r="AJ13" s="37">
        <f>'Convergence programme'!S33/100</f>
        <v>0.85474276226101675</v>
      </c>
      <c r="AK13" s="37">
        <f>'Convergence programme'!T33/100</f>
        <v>0.85474276226101675</v>
      </c>
      <c r="AL13" s="37">
        <f>'Convergence programme'!U33/100</f>
        <v>0.85474276226101675</v>
      </c>
      <c r="AM13" s="37">
        <f>'Convergence programme'!V33/100</f>
        <v>0.85474276226101675</v>
      </c>
      <c r="AN13" s="37">
        <f>'Convergence programme'!W33/100</f>
        <v>0.85474276226101675</v>
      </c>
      <c r="AO13" s="37">
        <f>'Convergence programme'!X33/100</f>
        <v>0.85474276226101675</v>
      </c>
      <c r="AP13" s="37">
        <f>'Convergence programme'!Y33/100</f>
        <v>0.85249343920243514</v>
      </c>
      <c r="AQ13" s="37">
        <f>'Convergence programme'!Z33/100</f>
        <v>0.85024411614385353</v>
      </c>
      <c r="AR13" s="37">
        <f>'Convergence programme'!AA33/100</f>
        <v>0.84799479308527181</v>
      </c>
      <c r="AS13" s="37">
        <f>'Convergence programme'!AB33/100</f>
        <v>0.8457454700266902</v>
      </c>
      <c r="AT13" s="37">
        <f>'Convergence programme'!AC33/100</f>
        <v>0.8434961469681086</v>
      </c>
      <c r="AU13" s="37">
        <f>'Convergence programme'!AD33/100</f>
        <v>0.8434961469681086</v>
      </c>
      <c r="AV13" s="37">
        <f>'Convergence programme'!AE33/100</f>
        <v>0.8434961469681086</v>
      </c>
      <c r="AW13" s="37">
        <f>'Convergence programme'!AF33/100</f>
        <v>0.8434961469681086</v>
      </c>
      <c r="AX13" s="37">
        <f>'Convergence programme'!AG33/100</f>
        <v>0.8434961469681086</v>
      </c>
      <c r="AY13" s="37">
        <f>'Convergence programme'!AH33/100</f>
        <v>0.8434961469681086</v>
      </c>
      <c r="AZ13" s="37">
        <f>'Convergence programme'!AI33/100</f>
        <v>0.8434961469681086</v>
      </c>
      <c r="BA13" s="37">
        <f>'Convergence programme'!AJ33/100</f>
        <v>0.8434961469681086</v>
      </c>
      <c r="BB13" s="37">
        <f>'Convergence programme'!AK33/100</f>
        <v>0.8434961469681086</v>
      </c>
      <c r="BC13" s="37">
        <f>'Convergence programme'!AL33/100</f>
        <v>0.8434961469681086</v>
      </c>
      <c r="BD13" s="37">
        <f>'Convergence programme'!AM33/100</f>
        <v>0.8434961469681086</v>
      </c>
      <c r="BE13" s="37">
        <f>'Convergence programme'!AN33/100</f>
        <v>0.8434961469681086</v>
      </c>
      <c r="BF13" s="37">
        <f>'Convergence programme'!AO33/100</f>
        <v>0.8434961469681086</v>
      </c>
      <c r="BG13" s="37">
        <f>'Convergence programme'!AP33/100</f>
        <v>0.8434961469681086</v>
      </c>
      <c r="BH13" s="37">
        <f>'Convergence programme'!AQ33/100</f>
        <v>0.8434961469681086</v>
      </c>
      <c r="BI13" s="37">
        <f>'Convergence programme'!AR33/100</f>
        <v>0.8434961469681086</v>
      </c>
    </row>
    <row r="14" spans="2:61">
      <c r="B14" s="24" t="s">
        <v>56</v>
      </c>
      <c r="C14" s="181" t="s">
        <v>57</v>
      </c>
      <c r="D14" s="28" t="s">
        <v>58</v>
      </c>
      <c r="E14" s="28">
        <v>2010</v>
      </c>
      <c r="F14" s="31">
        <v>4.9463874260737402E-2</v>
      </c>
      <c r="G14" s="31">
        <v>9.8927748521474804E-2</v>
      </c>
      <c r="H14" s="31">
        <v>0.29678324556442398</v>
      </c>
      <c r="I14" s="31">
        <v>0.32975916173824898</v>
      </c>
      <c r="J14" s="220" t="str">
        <f>Q14&amp;"DLA"</f>
        <v>IFDLA</v>
      </c>
      <c r="K14" s="17"/>
      <c r="L14" s="189"/>
      <c r="M14" s="189"/>
      <c r="N14" s="189"/>
      <c r="O14" s="189"/>
      <c r="Q14" s="180" t="s">
        <v>69</v>
      </c>
      <c r="S14" s="36" t="str">
        <f>'Convergence programme'!A34</f>
        <v>Service</v>
      </c>
      <c r="T14" s="36" t="str">
        <f>'Convergence programme'!C34</f>
        <v>IU</v>
      </c>
      <c r="U14" s="238"/>
      <c r="V14" s="238"/>
      <c r="W14" s="238"/>
      <c r="X14" s="238"/>
      <c r="Y14" s="238"/>
      <c r="Z14" s="41">
        <f>'Convergence programme'!I34/100</f>
        <v>0.93964694684554639</v>
      </c>
      <c r="AA14" s="41">
        <f>'Convergence programme'!J34/100</f>
        <v>0.92757633621465563</v>
      </c>
      <c r="AB14" s="41">
        <f>'Convergence programme'!K34/100</f>
        <v>0.93392959879146831</v>
      </c>
      <c r="AC14" s="41">
        <f>'Convergence programme'!L34/100</f>
        <v>0.94028286136828099</v>
      </c>
      <c r="AD14" s="41">
        <f>'Convergence programme'!M34/100</f>
        <v>0.94663612394509367</v>
      </c>
      <c r="AE14" s="41">
        <f>'Convergence programme'!N34/100</f>
        <v>0.95298938652190646</v>
      </c>
      <c r="AF14" s="41">
        <f>'Convergence programme'!O34/100</f>
        <v>0.94790677646045618</v>
      </c>
      <c r="AG14" s="41">
        <f>'Convergence programme'!P34/100</f>
        <v>0.94282416639900612</v>
      </c>
      <c r="AH14" s="41">
        <f>'Convergence programme'!Q34/100</f>
        <v>0.93774155633755596</v>
      </c>
      <c r="AI14" s="41">
        <f>'Convergence programme'!R34/100</f>
        <v>0.93265894627610579</v>
      </c>
      <c r="AJ14" s="41">
        <f>'Convergence programme'!S34/100</f>
        <v>0.92757633621465563</v>
      </c>
      <c r="AK14" s="41">
        <f>'Convergence programme'!T34/100</f>
        <v>0.92376437866856809</v>
      </c>
      <c r="AL14" s="41">
        <f>'Convergence programme'!U34/100</f>
        <v>0.91995242112248032</v>
      </c>
      <c r="AM14" s="41">
        <f>'Convergence programme'!V34/100</f>
        <v>0.91614046357639278</v>
      </c>
      <c r="AN14" s="41">
        <f>'Convergence programme'!W34/100</f>
        <v>0.91232850603030513</v>
      </c>
      <c r="AO14" s="41">
        <f>'Convergence programme'!X34/100</f>
        <v>0.90851654848421748</v>
      </c>
      <c r="AP14" s="41">
        <f>'Convergence programme'!Y34/100</f>
        <v>0.90851654848421748</v>
      </c>
      <c r="AQ14" s="41">
        <f>'Convergence programme'!Z34/100</f>
        <v>0.90851654848421748</v>
      </c>
      <c r="AR14" s="41">
        <f>'Convergence programme'!AA34/100</f>
        <v>0.90851654848421748</v>
      </c>
      <c r="AS14" s="41">
        <f>'Convergence programme'!AB34/100</f>
        <v>0.90851654848421748</v>
      </c>
      <c r="AT14" s="41">
        <f>'Convergence programme'!AC34/100</f>
        <v>0.90851654848421748</v>
      </c>
      <c r="AU14" s="41">
        <f>'Convergence programme'!AD34/100</f>
        <v>0.90851654848421748</v>
      </c>
      <c r="AV14" s="41">
        <f>'Convergence programme'!AE34/100</f>
        <v>0.90851654848421748</v>
      </c>
      <c r="AW14" s="41">
        <f>'Convergence programme'!AF34/100</f>
        <v>0.90851654848421748</v>
      </c>
      <c r="AX14" s="41">
        <f>'Convergence programme'!AG34/100</f>
        <v>0.90851654848421748</v>
      </c>
      <c r="AY14" s="41">
        <f>'Convergence programme'!AH34/100</f>
        <v>0.90851654848421748</v>
      </c>
      <c r="AZ14" s="41">
        <f>'Convergence programme'!AI34/100</f>
        <v>0.90978720099957999</v>
      </c>
      <c r="BA14" s="41">
        <f>'Convergence programme'!AJ34/100</f>
        <v>0.91105785351494251</v>
      </c>
      <c r="BB14" s="41">
        <f>'Convergence programme'!AK34/100</f>
        <v>0.91232850603030513</v>
      </c>
      <c r="BC14" s="41">
        <f>'Convergence programme'!AL34/100</f>
        <v>0.91359915854566764</v>
      </c>
      <c r="BD14" s="41">
        <f>'Convergence programme'!AM34/100</f>
        <v>0.91486981106103016</v>
      </c>
      <c r="BE14" s="41">
        <f>'Convergence programme'!AN34/100</f>
        <v>0.91868176860711781</v>
      </c>
      <c r="BF14" s="41">
        <f>'Convergence programme'!AO34/100</f>
        <v>0.92249372615320557</v>
      </c>
      <c r="BG14" s="41">
        <f>'Convergence programme'!AP34/100</f>
        <v>0.92630568369929311</v>
      </c>
      <c r="BH14" s="41">
        <f>'Convergence programme'!AQ34/100</f>
        <v>0.93011764124538066</v>
      </c>
      <c r="BI14" s="41">
        <f>'Convergence programme'!AR34/100</f>
        <v>0.93392959879146831</v>
      </c>
    </row>
    <row r="15" spans="2:61">
      <c r="B15" s="24" t="s">
        <v>56</v>
      </c>
      <c r="C15" s="181" t="s">
        <v>57</v>
      </c>
      <c r="D15" s="28" t="s">
        <v>58</v>
      </c>
      <c r="E15" s="28">
        <v>2010</v>
      </c>
      <c r="F15" s="31">
        <v>0.50557786937786098</v>
      </c>
      <c r="G15" s="31">
        <v>1.01115573875572</v>
      </c>
      <c r="H15" s="31">
        <v>3.0334672162671699</v>
      </c>
      <c r="I15" s="31">
        <v>3.3705191291857401</v>
      </c>
      <c r="J15" s="220" t="str">
        <f>Q15&amp;"DEM"</f>
        <v>IFDEM</v>
      </c>
      <c r="K15" s="17"/>
      <c r="L15" s="189"/>
      <c r="M15" s="189"/>
      <c r="N15" s="189"/>
      <c r="O15" s="189"/>
      <c r="Q15" s="180" t="s">
        <v>69</v>
      </c>
      <c r="S15" s="36" t="str">
        <f>'Convergence programme'!A35</f>
        <v>Construction</v>
      </c>
      <c r="T15" s="36" t="str">
        <f>'Convergence programme'!C35</f>
        <v>IN</v>
      </c>
      <c r="U15" s="236"/>
      <c r="V15" s="236"/>
      <c r="W15" s="236"/>
      <c r="X15" s="236"/>
      <c r="Y15" s="236"/>
      <c r="Z15" s="37">
        <f>'Convergence programme'!I35/100</f>
        <v>0.95599335448540557</v>
      </c>
      <c r="AA15" s="37">
        <f>'Convergence programme'!J35/100</f>
        <v>0.9471920253824867</v>
      </c>
      <c r="AB15" s="37">
        <f>'Convergence programme'!K35/100</f>
        <v>0.9471920253824867</v>
      </c>
      <c r="AC15" s="37">
        <f>'Convergence programme'!L35/100</f>
        <v>0.9471920253824867</v>
      </c>
      <c r="AD15" s="37">
        <f>'Convergence programme'!M35/100</f>
        <v>0.9471920253824867</v>
      </c>
      <c r="AE15" s="37">
        <f>'Convergence programme'!N35/100</f>
        <v>0.9471920253824867</v>
      </c>
      <c r="AF15" s="37">
        <f>'Convergence programme'!O35/100</f>
        <v>0.9471920253824867</v>
      </c>
      <c r="AG15" s="37">
        <f>'Convergence programme'!P35/100</f>
        <v>0.9471920253824867</v>
      </c>
      <c r="AH15" s="37">
        <f>'Convergence programme'!Q35/100</f>
        <v>0.9471920253824867</v>
      </c>
      <c r="AI15" s="37">
        <f>'Convergence programme'!R35/100</f>
        <v>0.9471920253824867</v>
      </c>
      <c r="AJ15" s="37">
        <f>'Convergence programme'!S35/100</f>
        <v>0.9471920253824867</v>
      </c>
      <c r="AK15" s="37">
        <f>'Convergence programme'!T35/100</f>
        <v>0.94307379918517154</v>
      </c>
      <c r="AL15" s="37">
        <f>'Convergence programme'!U35/100</f>
        <v>0.93895557298785637</v>
      </c>
      <c r="AM15" s="37">
        <f>'Convergence programme'!V35/100</f>
        <v>0.93483734679054142</v>
      </c>
      <c r="AN15" s="37">
        <f>'Convergence programme'!W35/100</f>
        <v>0.93071912059322615</v>
      </c>
      <c r="AO15" s="37">
        <f>'Convergence programme'!X35/100</f>
        <v>0.92660089439591109</v>
      </c>
      <c r="AP15" s="37">
        <f>'Convergence programme'!Y35/100</f>
        <v>0.92660089439591109</v>
      </c>
      <c r="AQ15" s="37">
        <f>'Convergence programme'!Z35/100</f>
        <v>0.92660089439591109</v>
      </c>
      <c r="AR15" s="37">
        <f>'Convergence programme'!AA35/100</f>
        <v>0.92660089439591109</v>
      </c>
      <c r="AS15" s="37">
        <f>'Convergence programme'!AB35/100</f>
        <v>0.92660089439591109</v>
      </c>
      <c r="AT15" s="37">
        <f>'Convergence programme'!AC35/100</f>
        <v>0.92660089439591109</v>
      </c>
      <c r="AU15" s="37">
        <f>'Convergence programme'!AD35/100</f>
        <v>0.92660089439591109</v>
      </c>
      <c r="AV15" s="37">
        <f>'Convergence programme'!AE35/100</f>
        <v>0.92660089439591109</v>
      </c>
      <c r="AW15" s="37">
        <f>'Convergence programme'!AF35/100</f>
        <v>0.92660089439591109</v>
      </c>
      <c r="AX15" s="37">
        <f>'Convergence programme'!AG35/100</f>
        <v>0.92660089439591109</v>
      </c>
      <c r="AY15" s="37">
        <f>'Convergence programme'!AH35/100</f>
        <v>0.92660089439591109</v>
      </c>
      <c r="AZ15" s="37">
        <f>'Convergence programme'!AI35/100</f>
        <v>0.92248266819859581</v>
      </c>
      <c r="BA15" s="37">
        <f>'Convergence programme'!AJ35/100</f>
        <v>0.91836444200128076</v>
      </c>
      <c r="BB15" s="37">
        <f>'Convergence programme'!AK35/100</f>
        <v>0.91424621580396559</v>
      </c>
      <c r="BC15" s="37">
        <f>'Convergence programme'!AL35/100</f>
        <v>0.91012798960665042</v>
      </c>
      <c r="BD15" s="37">
        <f>'Convergence programme'!AM35/100</f>
        <v>0.90600976340933526</v>
      </c>
      <c r="BE15" s="37">
        <f>'Convergence programme'!AN35/100</f>
        <v>0.90600976340933526</v>
      </c>
      <c r="BF15" s="37">
        <f>'Convergence programme'!AO35/100</f>
        <v>0.90600976340933526</v>
      </c>
      <c r="BG15" s="37">
        <f>'Convergence programme'!AP35/100</f>
        <v>0.90600976340933526</v>
      </c>
      <c r="BH15" s="37">
        <f>'Convergence programme'!AQ35/100</f>
        <v>0.90600976340933526</v>
      </c>
      <c r="BI15" s="37">
        <f>'Convergence programme'!AR35/100</f>
        <v>0.90600976340933526</v>
      </c>
    </row>
    <row r="16" spans="2:61">
      <c r="B16" s="24" t="s">
        <v>56</v>
      </c>
      <c r="C16" s="181" t="s">
        <v>57</v>
      </c>
      <c r="D16" s="28" t="s">
        <v>58</v>
      </c>
      <c r="E16" s="28">
        <v>2010</v>
      </c>
      <c r="F16" s="31">
        <v>4.2011468938985899E-2</v>
      </c>
      <c r="G16" s="31">
        <v>8.4022937877971798E-2</v>
      </c>
      <c r="H16" s="31">
        <v>0.25206881363391498</v>
      </c>
      <c r="I16" s="31">
        <v>0.28007645959323901</v>
      </c>
      <c r="J16" s="220" t="str">
        <f>Q16&amp;"DTF"</f>
        <v>IFDTF</v>
      </c>
      <c r="K16" s="17"/>
      <c r="L16" s="189"/>
      <c r="M16" s="189"/>
      <c r="N16" s="189"/>
      <c r="O16" s="189"/>
      <c r="Q16" s="180" t="s">
        <v>69</v>
      </c>
      <c r="S16" s="36" t="str">
        <f>'Convergence programme'!A36</f>
        <v>Wood products</v>
      </c>
      <c r="T16" s="36" t="str">
        <f>'Convergence programme'!C36</f>
        <v>IW</v>
      </c>
      <c r="U16" s="238"/>
      <c r="V16" s="238"/>
      <c r="W16" s="238"/>
      <c r="X16" s="238"/>
      <c r="Y16" s="238"/>
      <c r="Z16" s="41">
        <f>'Convergence programme'!I36/100</f>
        <v>0.93895132179773866</v>
      </c>
      <c r="AA16" s="41">
        <f>'Convergence programme'!J36/100</f>
        <v>0.92674158615728641</v>
      </c>
      <c r="AB16" s="41">
        <f>'Convergence programme'!K36/100</f>
        <v>0.93034907080755991</v>
      </c>
      <c r="AC16" s="41">
        <f>'Convergence programme'!L36/100</f>
        <v>0.93395655545783318</v>
      </c>
      <c r="AD16" s="41">
        <f>'Convergence programme'!M36/100</f>
        <v>0.93756404010810646</v>
      </c>
      <c r="AE16" s="41">
        <f>'Convergence programme'!N36/100</f>
        <v>0.94117152475837984</v>
      </c>
      <c r="AF16" s="41">
        <f>'Convergence programme'!O36/100</f>
        <v>0.93628232203236228</v>
      </c>
      <c r="AG16" s="41">
        <f>'Convergence programme'!P36/100</f>
        <v>0.93139311930634472</v>
      </c>
      <c r="AH16" s="41">
        <f>'Convergence programme'!Q36/100</f>
        <v>0.92650391658032716</v>
      </c>
      <c r="AI16" s="41">
        <f>'Convergence programme'!R36/100</f>
        <v>0.9216147138543096</v>
      </c>
      <c r="AJ16" s="41">
        <f>'Convergence programme'!S36/100</f>
        <v>0.91672551112829193</v>
      </c>
      <c r="AK16" s="41">
        <f>'Convergence programme'!T36/100</f>
        <v>0.91183630840227448</v>
      </c>
      <c r="AL16" s="41">
        <f>'Convergence programme'!U36/100</f>
        <v>0.90694710567625691</v>
      </c>
      <c r="AM16" s="41">
        <f>'Convergence programme'!V36/100</f>
        <v>0.90205790295023935</v>
      </c>
      <c r="AN16" s="41">
        <f>'Convergence programme'!W36/100</f>
        <v>0.8971687002242219</v>
      </c>
      <c r="AO16" s="41">
        <f>'Convergence programme'!X36/100</f>
        <v>0.89227949749820423</v>
      </c>
      <c r="AP16" s="41">
        <f>'Convergence programme'!Y36/100</f>
        <v>0.882501092046169</v>
      </c>
      <c r="AQ16" s="41">
        <f>'Convergence programme'!Z36/100</f>
        <v>0.87272268659413399</v>
      </c>
      <c r="AR16" s="41">
        <f>'Convergence programme'!AA36/100</f>
        <v>0.86294428114209898</v>
      </c>
      <c r="AS16" s="41">
        <f>'Convergence programme'!AB36/100</f>
        <v>0.85316587569006386</v>
      </c>
      <c r="AT16" s="41">
        <f>'Convergence programme'!AC36/100</f>
        <v>0.84338747023802862</v>
      </c>
      <c r="AU16" s="41">
        <f>'Convergence programme'!AD36/100</f>
        <v>0.83605366614900234</v>
      </c>
      <c r="AV16" s="41">
        <f>'Convergence programme'!AE36/100</f>
        <v>0.82871986205997605</v>
      </c>
      <c r="AW16" s="41">
        <f>'Convergence programme'!AF36/100</f>
        <v>0.82138605797094966</v>
      </c>
      <c r="AX16" s="41">
        <f>'Convergence programme'!AG36/100</f>
        <v>0.81405225388192337</v>
      </c>
      <c r="AY16" s="41">
        <f>'Convergence programme'!AH36/100</f>
        <v>0.80671844979289697</v>
      </c>
      <c r="AZ16" s="41">
        <f>'Convergence programme'!AI36/100</f>
        <v>0.80182924706687941</v>
      </c>
      <c r="BA16" s="41">
        <f>'Convergence programme'!AJ36/100</f>
        <v>0.79694004434086185</v>
      </c>
      <c r="BB16" s="41">
        <f>'Convergence programme'!AK36/100</f>
        <v>0.7920508416148444</v>
      </c>
      <c r="BC16" s="41">
        <f>'Convergence programme'!AL36/100</f>
        <v>0.78716163888882695</v>
      </c>
      <c r="BD16" s="41">
        <f>'Convergence programme'!AM36/100</f>
        <v>0.78227243616280928</v>
      </c>
      <c r="BE16" s="41">
        <f>'Convergence programme'!AN36/100</f>
        <v>0.77738323343679172</v>
      </c>
      <c r="BF16" s="41">
        <f>'Convergence programme'!AO36/100</f>
        <v>0.77249403071077405</v>
      </c>
      <c r="BG16" s="41">
        <f>'Convergence programme'!AP36/100</f>
        <v>0.7676048279847566</v>
      </c>
      <c r="BH16" s="41">
        <f>'Convergence programme'!AQ36/100</f>
        <v>0.76271562525873904</v>
      </c>
      <c r="BI16" s="41">
        <f>'Convergence programme'!AR36/100</f>
        <v>0.75782642253272148</v>
      </c>
    </row>
    <row r="17" spans="2:61">
      <c r="B17" s="24" t="s">
        <v>56</v>
      </c>
      <c r="C17" s="181" t="s">
        <v>57</v>
      </c>
      <c r="D17" s="28" t="s">
        <v>58</v>
      </c>
      <c r="E17" s="28">
        <v>2010</v>
      </c>
      <c r="F17" s="31">
        <v>3.3345126049926503E-2</v>
      </c>
      <c r="G17" s="31">
        <v>6.6690252099853006E-2</v>
      </c>
      <c r="H17" s="31">
        <v>0.200070756299559</v>
      </c>
      <c r="I17" s="31">
        <v>0.222300840332843</v>
      </c>
      <c r="J17" s="220" t="str">
        <f>Q17&amp;"DFL"</f>
        <v>IFDFL</v>
      </c>
      <c r="K17" s="17"/>
      <c r="L17" s="189"/>
      <c r="M17" s="189"/>
      <c r="N17" s="189"/>
      <c r="O17" s="189"/>
      <c r="Q17" s="180" t="s">
        <v>69</v>
      </c>
      <c r="S17" s="36" t="str">
        <f>'Convergence programme'!A37</f>
        <v>Mining</v>
      </c>
      <c r="T17" s="36" t="str">
        <f>'Convergence programme'!C37</f>
        <v>II</v>
      </c>
      <c r="U17" s="238"/>
      <c r="V17" s="238"/>
      <c r="W17" s="238"/>
      <c r="X17" s="238"/>
      <c r="Y17" s="238"/>
      <c r="Z17" s="41">
        <f>'Convergence programme'!I37/100</f>
        <v>1.1296716886016758</v>
      </c>
      <c r="AA17" s="41">
        <f>'Convergence programme'!J37/100</f>
        <v>1.1556060263220109</v>
      </c>
      <c r="AB17" s="41">
        <f>'Convergence programme'!K37/100</f>
        <v>1.1323126177286906</v>
      </c>
      <c r="AC17" s="41">
        <f>'Convergence programme'!L37/100</f>
        <v>1.1090192091353701</v>
      </c>
      <c r="AD17" s="41">
        <f>'Convergence programme'!M37/100</f>
        <v>1.0857258005420496</v>
      </c>
      <c r="AE17" s="41">
        <f>'Convergence programme'!N37/100</f>
        <v>1.0624323919487293</v>
      </c>
      <c r="AF17" s="41">
        <f>'Convergence programme'!O37/100</f>
        <v>1.0700211947483631</v>
      </c>
      <c r="AG17" s="41">
        <f>'Convergence programme'!P37/100</f>
        <v>1.0776099975479969</v>
      </c>
      <c r="AH17" s="41">
        <f>'Convergence programme'!Q37/100</f>
        <v>1.0851988003476307</v>
      </c>
      <c r="AI17" s="41">
        <f>'Convergence programme'!R37/100</f>
        <v>1.0927876031472645</v>
      </c>
      <c r="AJ17" s="41">
        <f>'Convergence programme'!S37/100</f>
        <v>1.1003764059468983</v>
      </c>
      <c r="AK17" s="41">
        <f>'Convergence programme'!T37/100</f>
        <v>1.1041708073467154</v>
      </c>
      <c r="AL17" s="41">
        <f>'Convergence programme'!U37/100</f>
        <v>1.1079652087465321</v>
      </c>
      <c r="AM17" s="41">
        <f>'Convergence programme'!V37/100</f>
        <v>1.1117596101463492</v>
      </c>
      <c r="AN17" s="41">
        <f>'Convergence programme'!W37/100</f>
        <v>1.115554011546166</v>
      </c>
      <c r="AO17" s="41">
        <f>'Convergence programme'!X37/100</f>
        <v>1.119348412945983</v>
      </c>
      <c r="AP17" s="41">
        <f>'Convergence programme'!Y37/100</f>
        <v>1.1231428143457998</v>
      </c>
      <c r="AQ17" s="41">
        <f>'Convergence programme'!Z37/100</f>
        <v>1.1269372157456166</v>
      </c>
      <c r="AR17" s="41">
        <f>'Convergence programme'!AA37/100</f>
        <v>1.1307316171454336</v>
      </c>
      <c r="AS17" s="41">
        <f>'Convergence programme'!AB37/100</f>
        <v>1.1345260185452504</v>
      </c>
      <c r="AT17" s="41">
        <f>'Convergence programme'!AC37/100</f>
        <v>1.1383204199450672</v>
      </c>
      <c r="AU17" s="41">
        <f>'Convergence programme'!AD37/100</f>
        <v>1.145909222744701</v>
      </c>
      <c r="AV17" s="41">
        <f>'Convergence programme'!AE37/100</f>
        <v>1.1534980255443348</v>
      </c>
      <c r="AW17" s="41">
        <f>'Convergence programme'!AF37/100</f>
        <v>1.1610868283439686</v>
      </c>
      <c r="AX17" s="41">
        <f>'Convergence programme'!AG37/100</f>
        <v>1.1686756311436024</v>
      </c>
      <c r="AY17" s="41">
        <f>'Convergence programme'!AH37/100</f>
        <v>1.1762644339432362</v>
      </c>
      <c r="AZ17" s="41">
        <f>'Convergence programme'!AI37/100</f>
        <v>1.18385323674287</v>
      </c>
      <c r="BA17" s="41">
        <f>'Convergence programme'!AJ37/100</f>
        <v>1.1914420395425038</v>
      </c>
      <c r="BB17" s="41">
        <f>'Convergence programme'!AK37/100</f>
        <v>1.1990308423421374</v>
      </c>
      <c r="BC17" s="41">
        <f>'Convergence programme'!AL37/100</f>
        <v>1.2066196451417712</v>
      </c>
      <c r="BD17" s="41">
        <f>'Convergence programme'!AM37/100</f>
        <v>1.214208447941405</v>
      </c>
      <c r="BE17" s="41">
        <f>'Convergence programme'!AN37/100</f>
        <v>1.2217972507410388</v>
      </c>
      <c r="BF17" s="41">
        <f>'Convergence programme'!AO37/100</f>
        <v>1.2293860535406727</v>
      </c>
      <c r="BG17" s="41">
        <f>'Convergence programme'!AP37/100</f>
        <v>1.2369748563403062</v>
      </c>
      <c r="BH17" s="41">
        <f>'Convergence programme'!AQ37/100</f>
        <v>1.24456365913994</v>
      </c>
      <c r="BI17" s="41">
        <f>'Convergence programme'!AR37/100</f>
        <v>1.2521524619395739</v>
      </c>
    </row>
    <row r="18" spans="2:61">
      <c r="B18" s="25" t="s">
        <v>56</v>
      </c>
      <c r="C18" s="181" t="s">
        <v>57</v>
      </c>
      <c r="D18" s="30" t="s">
        <v>58</v>
      </c>
      <c r="E18" s="30">
        <v>2010</v>
      </c>
      <c r="F18" s="31">
        <v>0.116123238298832</v>
      </c>
      <c r="G18" s="31">
        <v>0.46449295319532902</v>
      </c>
      <c r="H18" s="31">
        <v>2.61277286172372</v>
      </c>
      <c r="I18" s="31">
        <v>1.5096020978848199</v>
      </c>
      <c r="J18" s="219" t="str">
        <f>Q18&amp;"DMT"</f>
        <v>ICDMT</v>
      </c>
      <c r="K18" s="17"/>
      <c r="L18" s="189">
        <f>F18/$D138</f>
        <v>2.4691358024691332E-2</v>
      </c>
      <c r="M18" s="189">
        <f>G18/$D138</f>
        <v>9.8765432098765552E-2</v>
      </c>
      <c r="N18" s="189">
        <f>H18/$D138</f>
        <v>0.55555555555555503</v>
      </c>
      <c r="O18" s="189">
        <f>I18/$D138</f>
        <v>0.32098765432098814</v>
      </c>
      <c r="Q18" t="s">
        <v>70</v>
      </c>
      <c r="U18" s="41"/>
    </row>
    <row r="19" spans="2:61">
      <c r="B19" s="24" t="s">
        <v>56</v>
      </c>
      <c r="C19" s="181" t="s">
        <v>57</v>
      </c>
      <c r="D19" s="28" t="s">
        <v>58</v>
      </c>
      <c r="E19" s="28">
        <v>2010</v>
      </c>
      <c r="F19" s="31">
        <v>5.3706083853761001E-2</v>
      </c>
      <c r="G19" s="31">
        <v>0.214824335415044</v>
      </c>
      <c r="H19" s="31">
        <v>1.2083868867096199</v>
      </c>
      <c r="I19" s="31">
        <v>0.69817909009889301</v>
      </c>
      <c r="J19" s="220" t="str">
        <f>Q19&amp;"DHT"</f>
        <v>ICDHT</v>
      </c>
      <c r="K19" s="17"/>
      <c r="L19" s="189"/>
      <c r="M19" s="189"/>
      <c r="N19" s="189"/>
      <c r="O19" s="189"/>
      <c r="Q19" s="180" t="s">
        <v>70</v>
      </c>
      <c r="U19" s="21"/>
    </row>
    <row r="20" spans="2:61">
      <c r="B20" s="24" t="s">
        <v>56</v>
      </c>
      <c r="C20" s="181" t="s">
        <v>57</v>
      </c>
      <c r="D20" s="28" t="s">
        <v>58</v>
      </c>
      <c r="E20" s="28">
        <v>2010</v>
      </c>
      <c r="F20" s="31">
        <v>3.2620542669446001E-2</v>
      </c>
      <c r="G20" s="31">
        <v>0.130482170677784</v>
      </c>
      <c r="H20" s="31">
        <v>0.73396221006253504</v>
      </c>
      <c r="I20" s="31">
        <v>0.42406705470279799</v>
      </c>
      <c r="J20" s="220" t="str">
        <f>Q20&amp;"DRH"</f>
        <v>ICDRH</v>
      </c>
      <c r="K20" s="17"/>
      <c r="L20" s="189"/>
      <c r="M20" s="189"/>
      <c r="N20" s="189"/>
      <c r="O20" s="189"/>
      <c r="Q20" s="180" t="s">
        <v>70</v>
      </c>
      <c r="R20" s="190"/>
      <c r="U20" s="21"/>
    </row>
    <row r="21" spans="2:61">
      <c r="B21" s="24" t="s">
        <v>56</v>
      </c>
      <c r="C21" s="181" t="s">
        <v>57</v>
      </c>
      <c r="D21" s="28" t="s">
        <v>58</v>
      </c>
      <c r="E21" s="28">
        <v>2010</v>
      </c>
      <c r="F21" s="31">
        <v>2.8560619607148601E-2</v>
      </c>
      <c r="G21" s="31">
        <v>0.114242478428594</v>
      </c>
      <c r="H21" s="31">
        <v>0.64261394116084303</v>
      </c>
      <c r="I21" s="31">
        <v>0.37128805489293099</v>
      </c>
      <c r="J21" s="220" t="str">
        <f>Q21&amp;"DLA"</f>
        <v>ICDLA</v>
      </c>
      <c r="K21" s="17"/>
      <c r="L21" s="189"/>
      <c r="M21" s="189"/>
      <c r="N21" s="189"/>
      <c r="O21" s="189"/>
      <c r="Q21" s="180" t="s">
        <v>70</v>
      </c>
      <c r="U21" s="90" t="s">
        <v>167</v>
      </c>
      <c r="V21" s="90"/>
      <c r="W21" s="90"/>
      <c r="X21" s="90"/>
      <c r="Y21" s="90"/>
    </row>
    <row r="22" spans="2:61">
      <c r="B22" s="24" t="s">
        <v>56</v>
      </c>
      <c r="C22" s="181" t="s">
        <v>57</v>
      </c>
      <c r="D22" s="28" t="s">
        <v>58</v>
      </c>
      <c r="E22" s="28">
        <v>2010</v>
      </c>
      <c r="F22" s="31">
        <v>0.343043364821215</v>
      </c>
      <c r="G22" s="31">
        <v>1.37217345928486</v>
      </c>
      <c r="H22" s="31">
        <v>7.7184757084773299</v>
      </c>
      <c r="I22" s="31">
        <v>4.4595637426757904</v>
      </c>
      <c r="J22" s="220" t="str">
        <f>Q22&amp;"DEM"</f>
        <v>ICDEM</v>
      </c>
      <c r="K22" s="17"/>
      <c r="L22" s="189"/>
      <c r="M22" s="189"/>
      <c r="N22" s="189"/>
      <c r="O22" s="189"/>
      <c r="Q22" s="180" t="s">
        <v>70</v>
      </c>
    </row>
    <row r="23" spans="2:61">
      <c r="B23" s="24" t="s">
        <v>56</v>
      </c>
      <c r="C23" s="181" t="s">
        <v>57</v>
      </c>
      <c r="D23" s="28" t="s">
        <v>58</v>
      </c>
      <c r="E23" s="28">
        <v>2010</v>
      </c>
      <c r="F23" s="31">
        <v>3.6587785016360102E-3</v>
      </c>
      <c r="G23" s="31">
        <v>1.4635114006544001E-2</v>
      </c>
      <c r="H23" s="31">
        <v>8.2322516286810199E-2</v>
      </c>
      <c r="I23" s="31">
        <v>4.75641205212681E-2</v>
      </c>
      <c r="J23" s="220" t="str">
        <f>Q23&amp;"DTF"</f>
        <v>ICDTF</v>
      </c>
      <c r="K23" s="17"/>
      <c r="L23" s="189"/>
      <c r="M23" s="189"/>
      <c r="N23" s="189"/>
      <c r="O23" s="189"/>
      <c r="Q23" s="180" t="s">
        <v>70</v>
      </c>
    </row>
    <row r="24" spans="2:61">
      <c r="B24" s="24" t="s">
        <v>56</v>
      </c>
      <c r="C24" s="181" t="s">
        <v>57</v>
      </c>
      <c r="D24" s="28" t="s">
        <v>58</v>
      </c>
      <c r="E24" s="28">
        <v>2010</v>
      </c>
      <c r="F24" s="31">
        <v>0</v>
      </c>
      <c r="G24" s="31">
        <v>0</v>
      </c>
      <c r="H24" s="31">
        <v>0</v>
      </c>
      <c r="I24" s="31">
        <v>0</v>
      </c>
      <c r="J24" s="220" t="str">
        <f>Q24&amp;"DFL"</f>
        <v>ICDFL</v>
      </c>
      <c r="K24" s="17"/>
      <c r="L24" s="189"/>
      <c r="M24" s="189"/>
      <c r="N24" s="189"/>
      <c r="O24" s="189"/>
      <c r="Q24" s="180" t="s">
        <v>70</v>
      </c>
    </row>
    <row r="25" spans="2:61">
      <c r="B25" s="25" t="s">
        <v>56</v>
      </c>
      <c r="C25" s="181" t="s">
        <v>57</v>
      </c>
      <c r="D25" s="30" t="s">
        <v>58</v>
      </c>
      <c r="E25" s="30">
        <v>2010</v>
      </c>
      <c r="F25" s="31">
        <v>1.9428777511829101</v>
      </c>
      <c r="G25" s="31">
        <v>0.83266189336410201</v>
      </c>
      <c r="H25" s="31">
        <v>2.2204317156376101</v>
      </c>
      <c r="I25" s="31">
        <v>2.4979856800923099</v>
      </c>
      <c r="J25" s="221" t="str">
        <f>Q25&amp;"DMT"</f>
        <v>IGDMT</v>
      </c>
      <c r="K25" s="17"/>
      <c r="L25" s="189">
        <f>F25/$D146</f>
        <v>0.25925925925925952</v>
      </c>
      <c r="M25" s="189">
        <f>G25/$D146</f>
        <v>0.11111111111111091</v>
      </c>
      <c r="N25" s="189">
        <f>H25/$D146</f>
        <v>0.29629629629629639</v>
      </c>
      <c r="O25" s="189">
        <f>I25/$D146</f>
        <v>0.33333333333333326</v>
      </c>
      <c r="Q25" t="s">
        <v>71</v>
      </c>
    </row>
    <row r="26" spans="2:61">
      <c r="B26" s="24" t="s">
        <v>56</v>
      </c>
      <c r="C26" s="181" t="s">
        <v>57</v>
      </c>
      <c r="D26" s="28" t="s">
        <v>58</v>
      </c>
      <c r="E26" s="28">
        <v>2010</v>
      </c>
      <c r="F26" s="31">
        <v>1.3884821470917199</v>
      </c>
      <c r="G26" s="31">
        <v>0.59506377732502103</v>
      </c>
      <c r="H26" s="31">
        <v>1.58683673953339</v>
      </c>
      <c r="I26" s="31">
        <v>1.7851913319750601</v>
      </c>
      <c r="J26" s="220" t="str">
        <f>Q26&amp;"DHT"</f>
        <v>IGDHT</v>
      </c>
      <c r="K26" s="17"/>
      <c r="L26" s="189"/>
      <c r="M26" s="189"/>
      <c r="N26" s="189"/>
      <c r="O26" s="189"/>
      <c r="Q26" s="180" t="s">
        <v>71</v>
      </c>
    </row>
    <row r="27" spans="2:61">
      <c r="B27" s="24" t="s">
        <v>56</v>
      </c>
      <c r="C27" s="27" t="s">
        <v>57</v>
      </c>
      <c r="D27" s="28" t="s">
        <v>58</v>
      </c>
      <c r="E27" s="28">
        <v>2010</v>
      </c>
      <c r="F27" s="31">
        <v>5.03588580966721E-2</v>
      </c>
      <c r="G27" s="31">
        <v>2.1582367755716599E-2</v>
      </c>
      <c r="H27" s="31">
        <v>5.7552980681910899E-2</v>
      </c>
      <c r="I27" s="31">
        <v>6.4747103267149803E-2</v>
      </c>
      <c r="J27" s="220" t="str">
        <f>Q27&amp;"DRH"</f>
        <v>IGDRH</v>
      </c>
      <c r="K27" s="17"/>
      <c r="L27" s="189"/>
      <c r="M27" s="189"/>
      <c r="N27" s="189"/>
      <c r="O27" s="189"/>
      <c r="Q27" s="180" t="s">
        <v>71</v>
      </c>
      <c r="R27" s="190"/>
    </row>
    <row r="28" spans="2:61">
      <c r="B28" s="24" t="s">
        <v>56</v>
      </c>
      <c r="C28" s="27" t="s">
        <v>57</v>
      </c>
      <c r="D28" s="28" t="s">
        <v>58</v>
      </c>
      <c r="E28" s="28">
        <v>2010</v>
      </c>
      <c r="F28" s="31">
        <v>7.7453483464443307E-2</v>
      </c>
      <c r="G28" s="31">
        <v>3.3194350056190002E-2</v>
      </c>
      <c r="H28" s="31">
        <v>8.8518266816506597E-2</v>
      </c>
      <c r="I28" s="31">
        <v>9.95830501685699E-2</v>
      </c>
      <c r="J28" s="220" t="str">
        <f>Q28&amp;"DLA"</f>
        <v>IGDLA</v>
      </c>
      <c r="K28" s="17"/>
      <c r="L28" s="189"/>
      <c r="M28" s="189"/>
      <c r="N28" s="189"/>
      <c r="O28" s="189"/>
      <c r="Q28" s="180" t="s">
        <v>71</v>
      </c>
    </row>
    <row r="29" spans="2:61">
      <c r="B29" s="24" t="s">
        <v>56</v>
      </c>
      <c r="C29" s="27" t="s">
        <v>57</v>
      </c>
      <c r="D29" s="28" t="s">
        <v>58</v>
      </c>
      <c r="E29" s="28">
        <v>2010</v>
      </c>
      <c r="F29" s="31">
        <v>0.82050742375489605</v>
      </c>
      <c r="G29" s="31">
        <v>0.35164603875209899</v>
      </c>
      <c r="H29" s="31">
        <v>0.93772277000559601</v>
      </c>
      <c r="I29" s="31">
        <v>1.0549381162563001</v>
      </c>
      <c r="J29" s="220" t="str">
        <f>Q29&amp;"DEM"</f>
        <v>IGDEM</v>
      </c>
      <c r="K29" s="17"/>
      <c r="L29" s="189"/>
      <c r="M29" s="189"/>
      <c r="N29" s="189"/>
      <c r="O29" s="189"/>
      <c r="Q29" s="180" t="s">
        <v>71</v>
      </c>
    </row>
    <row r="30" spans="2:61">
      <c r="B30" s="24" t="s">
        <v>56</v>
      </c>
      <c r="C30" s="27" t="s">
        <v>57</v>
      </c>
      <c r="D30" s="28" t="s">
        <v>58</v>
      </c>
      <c r="E30" s="28">
        <v>2010</v>
      </c>
      <c r="F30" s="31">
        <v>6.6093272783347104E-2</v>
      </c>
      <c r="G30" s="31">
        <v>2.83256883357202E-2</v>
      </c>
      <c r="H30" s="31">
        <v>7.5535168895253899E-2</v>
      </c>
      <c r="I30" s="31">
        <v>8.4977065007160596E-2</v>
      </c>
      <c r="J30" s="220" t="str">
        <f>Q30&amp;"DTF"</f>
        <v>IGDTF</v>
      </c>
      <c r="K30" s="17"/>
      <c r="L30" s="189"/>
      <c r="M30" s="189"/>
      <c r="N30" s="189"/>
      <c r="O30" s="189"/>
      <c r="Q30" s="180" t="s">
        <v>71</v>
      </c>
      <c r="AF30" s="79" t="s">
        <v>114</v>
      </c>
      <c r="AG30" s="79" t="s">
        <v>115</v>
      </c>
      <c r="AH30" s="79" t="s">
        <v>115</v>
      </c>
      <c r="AI30" s="79" t="s">
        <v>115</v>
      </c>
      <c r="AJ30" s="80" t="s">
        <v>116</v>
      </c>
      <c r="AK30" s="80" t="s">
        <v>117</v>
      </c>
      <c r="AL30" s="80"/>
      <c r="AM30" s="80"/>
      <c r="AN30" s="80"/>
    </row>
    <row r="31" spans="2:61">
      <c r="B31" s="24" t="s">
        <v>56</v>
      </c>
      <c r="C31" s="27" t="s">
        <v>57</v>
      </c>
      <c r="D31" s="28" t="s">
        <v>58</v>
      </c>
      <c r="E31" s="28">
        <v>2010</v>
      </c>
      <c r="F31" s="31">
        <v>7.8739720818466599E-2</v>
      </c>
      <c r="G31" s="31">
        <v>3.3745594636485701E-2</v>
      </c>
      <c r="H31" s="31">
        <v>8.9988252363961893E-2</v>
      </c>
      <c r="I31" s="31">
        <v>0.10123678390945701</v>
      </c>
      <c r="J31" s="220" t="str">
        <f>Q31&amp;"DFL"</f>
        <v>IGDFL</v>
      </c>
      <c r="K31" s="17"/>
      <c r="L31" s="189"/>
      <c r="M31" s="189"/>
      <c r="N31" s="189"/>
      <c r="O31" s="189"/>
      <c r="Q31" s="180" t="s">
        <v>71</v>
      </c>
      <c r="AF31" s="81">
        <v>1</v>
      </c>
      <c r="AG31" s="81" t="s">
        <v>68</v>
      </c>
      <c r="AH31" s="81" t="s">
        <v>118</v>
      </c>
      <c r="AI31" s="81" t="s">
        <v>119</v>
      </c>
      <c r="AJ31" s="82" t="s">
        <v>12</v>
      </c>
      <c r="AK31" s="83" t="s">
        <v>120</v>
      </c>
      <c r="AL31" s="83"/>
      <c r="AM31" s="83"/>
      <c r="AN31" s="83"/>
    </row>
    <row r="32" spans="2:61">
      <c r="B32" t="s">
        <v>56</v>
      </c>
      <c r="C32" s="18" t="s">
        <v>57</v>
      </c>
      <c r="D32" s="19" t="s">
        <v>58</v>
      </c>
      <c r="E32" s="19">
        <v>2010</v>
      </c>
      <c r="F32" s="31">
        <v>4.20522120454545E-2</v>
      </c>
      <c r="G32" s="31">
        <v>0.168208848181818</v>
      </c>
      <c r="H32" s="31">
        <v>0.54667875659090903</v>
      </c>
      <c r="I32" s="31">
        <v>0.353238581181818</v>
      </c>
      <c r="J32" s="221" t="str">
        <f>Q32&amp;"DMT"</f>
        <v>IXDMT</v>
      </c>
      <c r="K32" s="17"/>
      <c r="L32" s="189">
        <f>F32/$D154</f>
        <v>3.7878787878787852E-2</v>
      </c>
      <c r="M32" s="189">
        <f>G32/$D154</f>
        <v>0.15151515151515141</v>
      </c>
      <c r="N32" s="189">
        <f>H32/$D154</f>
        <v>0.4924242424242426</v>
      </c>
      <c r="O32" s="189">
        <f>I32/$D154</f>
        <v>0.31818181818181818</v>
      </c>
      <c r="Q32" t="s">
        <v>298</v>
      </c>
      <c r="AF32" s="81">
        <v>3</v>
      </c>
      <c r="AG32" s="81" t="s">
        <v>70</v>
      </c>
      <c r="AH32" s="81" t="s">
        <v>125</v>
      </c>
      <c r="AI32" s="81" t="s">
        <v>126</v>
      </c>
      <c r="AJ32" s="82" t="s">
        <v>127</v>
      </c>
      <c r="AK32" s="83" t="s">
        <v>128</v>
      </c>
      <c r="AL32" s="83"/>
      <c r="AM32" s="83"/>
      <c r="AN32" s="83"/>
    </row>
    <row r="33" spans="2:40">
      <c r="B33" t="s">
        <v>56</v>
      </c>
      <c r="C33" s="18" t="s">
        <v>57</v>
      </c>
      <c r="D33" s="19" t="s">
        <v>58</v>
      </c>
      <c r="E33" s="19">
        <v>2010</v>
      </c>
      <c r="F33" s="31">
        <v>0.16707647711363599</v>
      </c>
      <c r="G33" s="31">
        <v>0.66830590845454496</v>
      </c>
      <c r="H33" s="31">
        <v>2.1719942024772698</v>
      </c>
      <c r="I33" s="31">
        <v>1.40344240775454</v>
      </c>
      <c r="J33" s="220" t="str">
        <f>Q33&amp;"DHT"</f>
        <v>IXDHT</v>
      </c>
      <c r="K33" s="17"/>
      <c r="L33" s="189"/>
      <c r="M33" s="189"/>
      <c r="N33" s="189"/>
      <c r="O33" s="189"/>
      <c r="Q33" s="180" t="s">
        <v>298</v>
      </c>
      <c r="AF33" s="81">
        <v>4</v>
      </c>
      <c r="AG33" s="84" t="s">
        <v>71</v>
      </c>
      <c r="AH33" s="84" t="s">
        <v>129</v>
      </c>
      <c r="AI33" s="84" t="s">
        <v>130</v>
      </c>
      <c r="AJ33" s="85" t="s">
        <v>131</v>
      </c>
      <c r="AK33" s="86" t="s">
        <v>132</v>
      </c>
      <c r="AL33" s="86"/>
      <c r="AM33" s="86"/>
      <c r="AN33" s="86"/>
    </row>
    <row r="34" spans="2:40">
      <c r="B34" t="s">
        <v>56</v>
      </c>
      <c r="C34" s="18" t="s">
        <v>57</v>
      </c>
      <c r="D34" s="19" t="s">
        <v>58</v>
      </c>
      <c r="E34" s="19">
        <v>2010</v>
      </c>
      <c r="F34" s="31">
        <v>4.0710378787878797E-3</v>
      </c>
      <c r="G34" s="31">
        <v>1.6284151515151501E-2</v>
      </c>
      <c r="H34" s="31">
        <v>5.2923492424242401E-2</v>
      </c>
      <c r="I34" s="31">
        <v>3.41967181818182E-2</v>
      </c>
      <c r="J34" s="220" t="str">
        <f>Q34&amp;"DRH"</f>
        <v>IXDRH</v>
      </c>
      <c r="K34" s="17"/>
      <c r="L34" s="189"/>
      <c r="M34" s="189"/>
      <c r="N34" s="189"/>
      <c r="O34" s="189"/>
      <c r="Q34" s="180" t="s">
        <v>298</v>
      </c>
      <c r="R34" s="190"/>
      <c r="AF34" s="81">
        <v>5</v>
      </c>
      <c r="AG34" s="84" t="s">
        <v>72</v>
      </c>
      <c r="AH34" s="84" t="s">
        <v>133</v>
      </c>
      <c r="AI34" s="84" t="s">
        <v>134</v>
      </c>
      <c r="AJ34" s="85" t="s">
        <v>135</v>
      </c>
      <c r="AK34" s="86" t="s">
        <v>136</v>
      </c>
      <c r="AL34" s="86"/>
      <c r="AM34" s="86"/>
      <c r="AN34" s="86"/>
    </row>
    <row r="35" spans="2:40">
      <c r="B35" t="s">
        <v>56</v>
      </c>
      <c r="C35" s="18" t="s">
        <v>57</v>
      </c>
      <c r="D35" s="19" t="s">
        <v>58</v>
      </c>
      <c r="E35" s="19">
        <v>2010</v>
      </c>
      <c r="F35" s="31">
        <v>3.2659090909090902E-2</v>
      </c>
      <c r="G35" s="31">
        <v>0.13063636363636399</v>
      </c>
      <c r="H35" s="31">
        <v>0.42456818181818201</v>
      </c>
      <c r="I35" s="31">
        <v>0.27433636363636399</v>
      </c>
      <c r="J35" s="220" t="str">
        <f>Q35&amp;"DLA"</f>
        <v>IXDLA</v>
      </c>
      <c r="K35" s="17"/>
      <c r="L35" s="189"/>
      <c r="M35" s="189"/>
      <c r="N35" s="189"/>
      <c r="O35" s="189"/>
      <c r="Q35" s="180" t="s">
        <v>298</v>
      </c>
      <c r="AF35" s="81">
        <v>6</v>
      </c>
      <c r="AG35" s="84" t="s">
        <v>73</v>
      </c>
      <c r="AH35" s="84" t="s">
        <v>137</v>
      </c>
      <c r="AI35" s="84" t="s">
        <v>138</v>
      </c>
      <c r="AJ35" s="85" t="s">
        <v>139</v>
      </c>
      <c r="AK35" s="86" t="s">
        <v>140</v>
      </c>
      <c r="AL35" s="86"/>
      <c r="AM35" s="86"/>
      <c r="AN35" s="86"/>
    </row>
    <row r="36" spans="2:40">
      <c r="B36" t="s">
        <v>56</v>
      </c>
      <c r="C36" s="18" t="s">
        <v>57</v>
      </c>
      <c r="D36" s="19" t="s">
        <v>58</v>
      </c>
      <c r="E36" s="19">
        <v>2010</v>
      </c>
      <c r="F36" s="31">
        <v>0.16329545454545499</v>
      </c>
      <c r="G36" s="31">
        <v>0.65318181818181797</v>
      </c>
      <c r="H36" s="31">
        <v>2.1228409090909102</v>
      </c>
      <c r="I36" s="31">
        <v>1.37168181818182</v>
      </c>
      <c r="J36" s="220" t="str">
        <f>Q36&amp;"DEM"</f>
        <v>IXDEM</v>
      </c>
      <c r="K36" s="17"/>
      <c r="L36" s="189"/>
      <c r="M36" s="189"/>
      <c r="N36" s="189"/>
      <c r="O36" s="189"/>
      <c r="Q36" s="180" t="s">
        <v>298</v>
      </c>
      <c r="AF36" s="81">
        <v>7</v>
      </c>
      <c r="AG36" s="87" t="s">
        <v>141</v>
      </c>
      <c r="AH36" s="87" t="s">
        <v>142</v>
      </c>
      <c r="AI36" s="87" t="s">
        <v>143</v>
      </c>
      <c r="AJ36" s="88" t="s">
        <v>144</v>
      </c>
      <c r="AK36" s="89" t="s">
        <v>145</v>
      </c>
      <c r="AL36" s="89"/>
      <c r="AM36" s="89"/>
      <c r="AN36" s="89"/>
    </row>
    <row r="37" spans="2:40">
      <c r="B37" t="s">
        <v>56</v>
      </c>
      <c r="C37" s="18" t="s">
        <v>57</v>
      </c>
      <c r="D37" s="19" t="s">
        <v>58</v>
      </c>
      <c r="E37" s="19">
        <v>2010</v>
      </c>
      <c r="F37" s="31">
        <v>8.1060606060606097E-3</v>
      </c>
      <c r="G37" s="31">
        <v>3.2424242424242397E-2</v>
      </c>
      <c r="H37" s="31">
        <v>0.105378787878788</v>
      </c>
      <c r="I37" s="31">
        <v>6.8090909090909105E-2</v>
      </c>
      <c r="J37" s="220" t="str">
        <f>Q37&amp;"DTF"</f>
        <v>IXDTF</v>
      </c>
      <c r="K37" s="17"/>
      <c r="L37" s="189"/>
      <c r="M37" s="189"/>
      <c r="N37" s="189"/>
      <c r="O37" s="189"/>
      <c r="Q37" s="180" t="s">
        <v>298</v>
      </c>
      <c r="AF37" s="81">
        <v>8</v>
      </c>
      <c r="AG37" s="87" t="s">
        <v>146</v>
      </c>
      <c r="AH37" s="87" t="s">
        <v>147</v>
      </c>
      <c r="AI37" s="87" t="s">
        <v>148</v>
      </c>
      <c r="AJ37" s="89" t="s">
        <v>149</v>
      </c>
      <c r="AK37" s="89" t="s">
        <v>150</v>
      </c>
      <c r="AL37" s="89"/>
      <c r="AM37" s="89"/>
      <c r="AN37" s="89"/>
    </row>
    <row r="38" spans="2:40">
      <c r="B38" t="s">
        <v>56</v>
      </c>
      <c r="C38" s="18" t="s">
        <v>57</v>
      </c>
      <c r="D38" s="19" t="s">
        <v>58</v>
      </c>
      <c r="E38" s="19">
        <v>2010</v>
      </c>
      <c r="F38" s="31">
        <v>0</v>
      </c>
      <c r="G38" s="31">
        <v>0</v>
      </c>
      <c r="H38" s="31">
        <v>0</v>
      </c>
      <c r="I38" s="31">
        <v>0</v>
      </c>
      <c r="J38" s="220" t="str">
        <f>Q38&amp;"DFL"</f>
        <v>IXDFL</v>
      </c>
      <c r="K38" s="17"/>
      <c r="L38" s="189"/>
      <c r="M38" s="189"/>
      <c r="N38" s="189"/>
      <c r="O38" s="189"/>
      <c r="Q38" s="180" t="s">
        <v>298</v>
      </c>
      <c r="AF38" s="81">
        <v>9</v>
      </c>
      <c r="AG38" s="84" t="s">
        <v>76</v>
      </c>
      <c r="AH38" s="84" t="s">
        <v>142</v>
      </c>
      <c r="AI38" s="84" t="s">
        <v>151</v>
      </c>
      <c r="AJ38" s="85" t="s">
        <v>152</v>
      </c>
      <c r="AK38" s="86" t="s">
        <v>153</v>
      </c>
      <c r="AL38" s="86"/>
      <c r="AM38" s="86"/>
      <c r="AN38" s="86"/>
    </row>
    <row r="39" spans="2:40">
      <c r="B39" t="s">
        <v>56</v>
      </c>
      <c r="C39" s="18" t="s">
        <v>57</v>
      </c>
      <c r="D39" s="19" t="s">
        <v>58</v>
      </c>
      <c r="E39" s="19">
        <v>2010</v>
      </c>
      <c r="F39" s="31">
        <v>1.4508434428251999</v>
      </c>
      <c r="G39" s="31">
        <v>8.5697694556961496E-2</v>
      </c>
      <c r="H39" s="31">
        <v>1.0087143468920401</v>
      </c>
      <c r="I39" s="31">
        <v>0.24065524960762699</v>
      </c>
      <c r="J39" s="221" t="str">
        <f>Q39&amp;"DMT"</f>
        <v>IODMT</v>
      </c>
      <c r="K39" s="17"/>
      <c r="L39" s="189">
        <f>F39/$D162</f>
        <v>0.52077886960994835</v>
      </c>
      <c r="M39" s="189">
        <f>G39/$D162</f>
        <v>3.0761105700451562E-2</v>
      </c>
      <c r="N39" s="189">
        <f>H39/$D162</f>
        <v>0.36207705244256666</v>
      </c>
      <c r="O39" s="189">
        <f>I39/$D162</f>
        <v>8.6382972247033604E-2</v>
      </c>
      <c r="Q39" t="s">
        <v>73</v>
      </c>
      <c r="AF39" s="81">
        <v>11</v>
      </c>
      <c r="AG39" s="81" t="s">
        <v>108</v>
      </c>
      <c r="AH39" s="81" t="s">
        <v>158</v>
      </c>
      <c r="AI39" s="81" t="s">
        <v>159</v>
      </c>
      <c r="AJ39" s="83" t="s">
        <v>78</v>
      </c>
      <c r="AK39" s="83" t="s">
        <v>160</v>
      </c>
      <c r="AL39" s="83"/>
      <c r="AM39" s="83"/>
      <c r="AN39" s="83"/>
    </row>
    <row r="40" spans="2:40">
      <c r="B40" t="s">
        <v>56</v>
      </c>
      <c r="C40" s="18" t="s">
        <v>57</v>
      </c>
      <c r="D40" s="19" t="s">
        <v>58</v>
      </c>
      <c r="E40" s="19">
        <v>2010</v>
      </c>
      <c r="F40" s="31">
        <v>0.35945345694938902</v>
      </c>
      <c r="G40" s="31">
        <v>2.1232016943956399E-2</v>
      </c>
      <c r="H40" s="31">
        <v>0.24991384208811199</v>
      </c>
      <c r="I40" s="31">
        <v>5.9623498201867402E-2</v>
      </c>
      <c r="J40" s="220" t="str">
        <f>Q40&amp;"DHT"</f>
        <v>IODHT</v>
      </c>
      <c r="K40" s="17"/>
      <c r="L40" s="189"/>
      <c r="M40" s="189"/>
      <c r="N40" s="189"/>
      <c r="O40" s="189"/>
      <c r="Q40" s="180" t="s">
        <v>73</v>
      </c>
      <c r="AF40" s="81">
        <v>12</v>
      </c>
      <c r="AG40" s="87" t="s">
        <v>161</v>
      </c>
      <c r="AH40" s="87" t="s">
        <v>162</v>
      </c>
      <c r="AI40" s="87" t="s">
        <v>163</v>
      </c>
      <c r="AJ40" s="88" t="s">
        <v>164</v>
      </c>
      <c r="AK40" s="89" t="s">
        <v>165</v>
      </c>
      <c r="AL40" s="89"/>
      <c r="AM40" s="89"/>
      <c r="AN40" s="89"/>
    </row>
    <row r="41" spans="2:40">
      <c r="B41" t="s">
        <v>56</v>
      </c>
      <c r="C41" s="18" t="s">
        <v>57</v>
      </c>
      <c r="D41" s="19" t="s">
        <v>58</v>
      </c>
      <c r="E41" s="19">
        <v>2010</v>
      </c>
      <c r="F41" s="31">
        <v>9.8691621878976399</v>
      </c>
      <c r="G41" s="31">
        <v>0.58294673411806996</v>
      </c>
      <c r="H41" s="31">
        <v>6.8616400618328104</v>
      </c>
      <c r="I41" s="31">
        <v>1.6370241058688899</v>
      </c>
      <c r="J41" s="220" t="str">
        <f>Q41&amp;"DRH"</f>
        <v>IODRH</v>
      </c>
      <c r="K41" s="17"/>
      <c r="L41" s="189"/>
      <c r="M41" s="189"/>
      <c r="N41" s="189"/>
      <c r="O41" s="189"/>
      <c r="Q41" s="180" t="s">
        <v>73</v>
      </c>
      <c r="R41" s="190"/>
      <c r="AF41" s="91"/>
      <c r="AG41" s="92"/>
      <c r="AH41" s="91"/>
      <c r="AI41" s="91"/>
      <c r="AJ41" s="91"/>
      <c r="AK41" s="91"/>
      <c r="AL41" s="91"/>
      <c r="AM41" s="91"/>
      <c r="AN41" s="91"/>
    </row>
    <row r="42" spans="2:40">
      <c r="B42" t="s">
        <v>56</v>
      </c>
      <c r="C42" s="18" t="s">
        <v>57</v>
      </c>
      <c r="D42" s="19" t="s">
        <v>58</v>
      </c>
      <c r="E42" s="19">
        <v>2010</v>
      </c>
      <c r="F42" s="31">
        <v>1.0742910503280201</v>
      </c>
      <c r="G42" s="31">
        <v>6.3455686243453602E-2</v>
      </c>
      <c r="H42" s="31">
        <v>0.74691228785747998</v>
      </c>
      <c r="I42" s="31">
        <v>0.17819550561878</v>
      </c>
      <c r="J42" s="220" t="str">
        <f>Q42&amp;"DLA"</f>
        <v>IODLA</v>
      </c>
      <c r="K42" s="17"/>
      <c r="L42" s="189"/>
      <c r="M42" s="189"/>
      <c r="N42" s="189"/>
      <c r="O42" s="189"/>
      <c r="Q42" s="180" t="s">
        <v>73</v>
      </c>
      <c r="AF42" s="91"/>
      <c r="AG42" s="91"/>
      <c r="AH42" s="91"/>
      <c r="AI42" s="91"/>
      <c r="AJ42" s="93" t="s">
        <v>172</v>
      </c>
      <c r="AK42" s="91" t="s">
        <v>173</v>
      </c>
      <c r="AL42" s="91"/>
      <c r="AM42" s="91"/>
      <c r="AN42" s="91"/>
    </row>
    <row r="43" spans="2:40">
      <c r="B43" t="s">
        <v>56</v>
      </c>
      <c r="C43" s="18" t="s">
        <v>57</v>
      </c>
      <c r="D43" s="19" t="s">
        <v>58</v>
      </c>
      <c r="E43" s="19">
        <v>2010</v>
      </c>
      <c r="F43" s="31">
        <v>4.6559793952489796</v>
      </c>
      <c r="G43" s="31">
        <v>0.27501706131750198</v>
      </c>
      <c r="H43" s="31">
        <v>3.2371192343647199</v>
      </c>
      <c r="I43" s="31">
        <v>0.77229965029838699</v>
      </c>
      <c r="J43" s="220" t="str">
        <f>Q43&amp;"DEM"</f>
        <v>IODEM</v>
      </c>
      <c r="K43" s="17"/>
      <c r="L43" s="189"/>
      <c r="M43" s="189"/>
      <c r="N43" s="189"/>
      <c r="O43" s="189"/>
      <c r="Q43" s="180" t="s">
        <v>73</v>
      </c>
      <c r="AF43" s="91"/>
      <c r="AG43" s="91"/>
      <c r="AH43" s="91"/>
      <c r="AI43" s="91"/>
      <c r="AJ43" s="91"/>
      <c r="AK43" s="91"/>
      <c r="AL43" s="91"/>
      <c r="AM43" s="91"/>
      <c r="AN43" s="91"/>
    </row>
    <row r="44" spans="2:40">
      <c r="B44" t="s">
        <v>56</v>
      </c>
      <c r="C44" s="18" t="s">
        <v>57</v>
      </c>
      <c r="D44" s="19" t="s">
        <v>58</v>
      </c>
      <c r="E44" s="19">
        <v>2010</v>
      </c>
      <c r="F44" s="31">
        <v>1.23890066964357</v>
      </c>
      <c r="G44" s="31">
        <v>7.3178764875406102E-2</v>
      </c>
      <c r="H44" s="31">
        <v>0.86135887784702703</v>
      </c>
      <c r="I44" s="31">
        <v>0.20549973973177399</v>
      </c>
      <c r="J44" s="220" t="str">
        <f>Q44&amp;"DTF"</f>
        <v>IODTF</v>
      </c>
      <c r="K44" s="17"/>
      <c r="L44" s="189"/>
      <c r="M44" s="189"/>
      <c r="N44" s="189"/>
      <c r="O44" s="189"/>
      <c r="Q44" s="180" t="s">
        <v>73</v>
      </c>
      <c r="AF44" s="91"/>
      <c r="AG44" s="91"/>
      <c r="AH44" s="91"/>
      <c r="AI44" s="91"/>
      <c r="AJ44" s="91"/>
      <c r="AK44" s="91"/>
      <c r="AL44" s="91"/>
      <c r="AM44" s="91"/>
      <c r="AN44" s="91"/>
    </row>
    <row r="45" spans="2:40">
      <c r="B45" t="s">
        <v>56</v>
      </c>
      <c r="C45" s="18" t="s">
        <v>57</v>
      </c>
      <c r="D45" s="19" t="s">
        <v>58</v>
      </c>
      <c r="E45" s="19">
        <v>2010</v>
      </c>
      <c r="F45" s="31">
        <v>3.6075436671210201E-2</v>
      </c>
      <c r="G45" s="31">
        <v>2.1308858430915201E-3</v>
      </c>
      <c r="H45" s="31">
        <v>2.5081831344796201E-2</v>
      </c>
      <c r="I45" s="31">
        <v>5.9839283554319498E-3</v>
      </c>
      <c r="J45" s="220" t="str">
        <f>Q45&amp;"DFL"</f>
        <v>IODFL</v>
      </c>
      <c r="K45" s="17"/>
      <c r="L45" s="189"/>
      <c r="M45" s="189"/>
      <c r="N45" s="189"/>
      <c r="O45" s="189"/>
      <c r="Q45" s="180" t="s">
        <v>73</v>
      </c>
      <c r="AF45" s="91"/>
      <c r="AG45" s="91"/>
      <c r="AH45" s="91"/>
      <c r="AI45" s="91"/>
      <c r="AJ45" s="91"/>
      <c r="AK45" s="91"/>
      <c r="AL45" s="91"/>
      <c r="AM45" s="91"/>
      <c r="AN45" s="91"/>
    </row>
    <row r="46" spans="2:40">
      <c r="B46" t="s">
        <v>56</v>
      </c>
      <c r="C46" s="18" t="s">
        <v>57</v>
      </c>
      <c r="D46" s="19" t="s">
        <v>58</v>
      </c>
      <c r="E46" s="19">
        <v>2010</v>
      </c>
      <c r="F46" s="31">
        <v>11.348946497141799</v>
      </c>
      <c r="G46" s="31">
        <v>56.744732485709299</v>
      </c>
      <c r="H46" s="31">
        <v>51.070259237138302</v>
      </c>
      <c r="I46" s="31">
        <v>28.3723662428546</v>
      </c>
      <c r="J46" s="221" t="str">
        <f>Q46&amp;"DMT"</f>
        <v>IRDMT</v>
      </c>
      <c r="K46" s="17"/>
      <c r="L46" s="189">
        <f>F46/$D170</f>
        <v>7.6923076923076594E-2</v>
      </c>
      <c r="M46" s="189">
        <f>G46/$D170</f>
        <v>0.38461538461538503</v>
      </c>
      <c r="N46" s="189">
        <f>H46/$D170</f>
        <v>0.34615384615384609</v>
      </c>
      <c r="O46" s="189">
        <f>I46/$D170</f>
        <v>0.19230769230769218</v>
      </c>
      <c r="Q46" t="s">
        <v>141</v>
      </c>
      <c r="AF46" s="91"/>
      <c r="AG46" s="91"/>
      <c r="AH46" s="91"/>
      <c r="AI46" s="91"/>
      <c r="AJ46" s="91"/>
      <c r="AK46" s="91"/>
      <c r="AL46" s="91"/>
      <c r="AM46" s="91"/>
      <c r="AN46" s="91"/>
    </row>
    <row r="47" spans="2:40">
      <c r="B47" t="s">
        <v>56</v>
      </c>
      <c r="C47" s="18" t="s">
        <v>57</v>
      </c>
      <c r="D47" s="19" t="s">
        <v>58</v>
      </c>
      <c r="E47" s="19">
        <v>2010</v>
      </c>
      <c r="F47" s="31">
        <v>0</v>
      </c>
      <c r="G47" s="31">
        <v>0</v>
      </c>
      <c r="H47" s="31">
        <v>0</v>
      </c>
      <c r="I47" s="31">
        <v>0</v>
      </c>
      <c r="J47" s="220" t="str">
        <f>Q47&amp;"DHT"</f>
        <v>IRDHT</v>
      </c>
      <c r="K47" s="17"/>
      <c r="L47" s="189"/>
      <c r="M47" s="189"/>
      <c r="N47" s="189"/>
      <c r="O47" s="189"/>
      <c r="Q47" s="180" t="s">
        <v>141</v>
      </c>
      <c r="AF47" s="94" t="s">
        <v>114</v>
      </c>
      <c r="AG47" s="94" t="s">
        <v>115</v>
      </c>
      <c r="AH47" s="94" t="s">
        <v>115</v>
      </c>
      <c r="AI47" s="94" t="s">
        <v>115</v>
      </c>
      <c r="AJ47" s="95" t="s">
        <v>116</v>
      </c>
      <c r="AK47" s="95" t="s">
        <v>117</v>
      </c>
      <c r="AL47" s="95"/>
      <c r="AM47" s="95"/>
      <c r="AN47" s="95"/>
    </row>
    <row r="48" spans="2:40">
      <c r="B48" t="s">
        <v>56</v>
      </c>
      <c r="C48" s="18" t="s">
        <v>57</v>
      </c>
      <c r="D48" s="19" t="s">
        <v>58</v>
      </c>
      <c r="E48" s="19">
        <v>2010</v>
      </c>
      <c r="F48" s="31">
        <v>3.1710832372737502E-2</v>
      </c>
      <c r="G48" s="31">
        <v>0.15855416186368801</v>
      </c>
      <c r="H48" s="31">
        <v>0.14269874567731899</v>
      </c>
      <c r="I48" s="31">
        <v>7.9277080931843796E-2</v>
      </c>
      <c r="J48" s="220" t="str">
        <f>Q48&amp;"DRH"</f>
        <v>IRDRH</v>
      </c>
      <c r="K48" s="17"/>
      <c r="L48" s="189"/>
      <c r="M48" s="189"/>
      <c r="N48" s="189"/>
      <c r="O48" s="189"/>
      <c r="Q48" s="180" t="s">
        <v>141</v>
      </c>
      <c r="R48" s="190"/>
      <c r="AF48" s="84">
        <v>1</v>
      </c>
      <c r="AG48" s="84" t="s">
        <v>68</v>
      </c>
      <c r="AH48" s="84" t="s">
        <v>118</v>
      </c>
      <c r="AI48" s="84" t="s">
        <v>119</v>
      </c>
      <c r="AJ48" s="85" t="s">
        <v>12</v>
      </c>
      <c r="AK48" s="86" t="s">
        <v>120</v>
      </c>
      <c r="AL48" s="86"/>
      <c r="AM48" s="86"/>
      <c r="AN48" s="86"/>
    </row>
    <row r="49" spans="2:40">
      <c r="B49" t="s">
        <v>56</v>
      </c>
      <c r="C49" s="18" t="s">
        <v>57</v>
      </c>
      <c r="D49" s="19" t="s">
        <v>58</v>
      </c>
      <c r="E49" s="19">
        <v>2010</v>
      </c>
      <c r="F49" s="31">
        <v>6.2214955244755302E-2</v>
      </c>
      <c r="G49" s="31">
        <v>0.31107477622377699</v>
      </c>
      <c r="H49" s="31">
        <v>0.27996729860139902</v>
      </c>
      <c r="I49" s="31">
        <v>0.155537388111888</v>
      </c>
      <c r="J49" s="220" t="str">
        <f>Q49&amp;"DLA"</f>
        <v>IRDLA</v>
      </c>
      <c r="K49" s="17"/>
      <c r="L49" s="189"/>
      <c r="M49" s="189"/>
      <c r="N49" s="189"/>
      <c r="O49" s="189"/>
      <c r="Q49" s="180" t="s">
        <v>141</v>
      </c>
      <c r="AF49" s="84">
        <v>2</v>
      </c>
      <c r="AG49" s="84" t="s">
        <v>69</v>
      </c>
      <c r="AH49" s="84" t="s">
        <v>121</v>
      </c>
      <c r="AI49" s="84" t="s">
        <v>122</v>
      </c>
      <c r="AJ49" s="85" t="s">
        <v>123</v>
      </c>
      <c r="AK49" s="86" t="s">
        <v>124</v>
      </c>
      <c r="AL49" s="86"/>
      <c r="AM49" s="86"/>
      <c r="AN49" s="86"/>
    </row>
    <row r="50" spans="2:40">
      <c r="B50" t="s">
        <v>56</v>
      </c>
      <c r="C50" s="18" t="s">
        <v>57</v>
      </c>
      <c r="D50" s="19" t="s">
        <v>58</v>
      </c>
      <c r="E50" s="19">
        <v>2010</v>
      </c>
      <c r="F50" s="31">
        <v>6.1592805692307699</v>
      </c>
      <c r="G50" s="31">
        <v>30.796402846153899</v>
      </c>
      <c r="H50" s="31">
        <v>27.716762561538498</v>
      </c>
      <c r="I50" s="31">
        <v>15.3982014230769</v>
      </c>
      <c r="J50" s="220" t="str">
        <f>Q50&amp;"DEM"</f>
        <v>IRDEM</v>
      </c>
      <c r="K50" s="17"/>
      <c r="L50" s="189"/>
      <c r="M50" s="189"/>
      <c r="N50" s="189"/>
      <c r="O50" s="189"/>
      <c r="Q50" s="180" t="s">
        <v>141</v>
      </c>
      <c r="AF50" s="84">
        <v>3</v>
      </c>
      <c r="AG50" s="84" t="s">
        <v>70</v>
      </c>
      <c r="AH50" s="84" t="s">
        <v>125</v>
      </c>
      <c r="AI50" s="84" t="s">
        <v>126</v>
      </c>
      <c r="AJ50" s="85" t="s">
        <v>127</v>
      </c>
      <c r="AK50" s="86" t="s">
        <v>128</v>
      </c>
      <c r="AL50" s="86"/>
      <c r="AM50" s="86"/>
      <c r="AN50" s="86"/>
    </row>
    <row r="51" spans="2:40">
      <c r="B51" t="s">
        <v>56</v>
      </c>
      <c r="C51" s="18" t="s">
        <v>57</v>
      </c>
      <c r="D51" s="19" t="s">
        <v>58</v>
      </c>
      <c r="E51" s="19">
        <v>2010</v>
      </c>
      <c r="F51" s="31">
        <v>0</v>
      </c>
      <c r="G51" s="31">
        <v>0</v>
      </c>
      <c r="H51" s="31">
        <v>0</v>
      </c>
      <c r="I51" s="31">
        <v>0</v>
      </c>
      <c r="J51" s="220" t="str">
        <f>Q51&amp;"DTF"</f>
        <v>IRDTF</v>
      </c>
      <c r="K51" s="17"/>
      <c r="L51" s="189"/>
      <c r="M51" s="189"/>
      <c r="N51" s="189"/>
      <c r="O51" s="189"/>
      <c r="Q51" s="180" t="s">
        <v>141</v>
      </c>
      <c r="AF51" s="84">
        <v>4</v>
      </c>
      <c r="AG51" s="84" t="s">
        <v>71</v>
      </c>
      <c r="AH51" s="84" t="s">
        <v>129</v>
      </c>
      <c r="AI51" s="84" t="s">
        <v>130</v>
      </c>
      <c r="AJ51" s="85" t="s">
        <v>131</v>
      </c>
      <c r="AK51" s="86" t="s">
        <v>132</v>
      </c>
      <c r="AL51" s="86"/>
      <c r="AM51" s="86"/>
      <c r="AN51" s="86"/>
    </row>
    <row r="52" spans="2:40">
      <c r="B52" t="s">
        <v>56</v>
      </c>
      <c r="C52" s="18" t="s">
        <v>57</v>
      </c>
      <c r="D52" s="19" t="s">
        <v>58</v>
      </c>
      <c r="E52" s="19">
        <v>2010</v>
      </c>
      <c r="F52" s="31">
        <v>0</v>
      </c>
      <c r="G52" s="31">
        <v>0</v>
      </c>
      <c r="H52" s="31">
        <v>0</v>
      </c>
      <c r="I52" s="31">
        <v>0</v>
      </c>
      <c r="J52" s="220" t="str">
        <f>Q52&amp;"DFL"</f>
        <v>IRDFL</v>
      </c>
      <c r="K52" s="17"/>
      <c r="L52" s="189"/>
      <c r="M52" s="189"/>
      <c r="N52" s="189"/>
      <c r="O52" s="189"/>
      <c r="Q52" s="180" t="s">
        <v>141</v>
      </c>
      <c r="AF52" s="84">
        <v>5</v>
      </c>
      <c r="AG52" s="84" t="s">
        <v>72</v>
      </c>
      <c r="AH52" s="84" t="s">
        <v>133</v>
      </c>
      <c r="AI52" s="84" t="s">
        <v>134</v>
      </c>
      <c r="AJ52" s="85" t="s">
        <v>135</v>
      </c>
      <c r="AK52" s="86" t="s">
        <v>136</v>
      </c>
      <c r="AL52" s="86"/>
      <c r="AM52" s="86"/>
      <c r="AN52" s="86"/>
    </row>
    <row r="53" spans="2:40">
      <c r="B53" s="25" t="s">
        <v>56</v>
      </c>
      <c r="C53" s="29" t="s">
        <v>57</v>
      </c>
      <c r="D53" s="30" t="s">
        <v>58</v>
      </c>
      <c r="E53" s="28">
        <v>2010</v>
      </c>
      <c r="F53" s="31">
        <v>0.28933745511363601</v>
      </c>
      <c r="G53" s="31">
        <v>1.15734982045455</v>
      </c>
      <c r="H53" s="31">
        <v>3.76138691647727</v>
      </c>
      <c r="I53" s="31">
        <v>2.4304346229545399</v>
      </c>
      <c r="J53" s="221" t="str">
        <f>Q53&amp;"DMT"</f>
        <v>ISDMT</v>
      </c>
      <c r="K53" s="17"/>
      <c r="L53" s="189">
        <f>F53/$D178</f>
        <v>3.7878787878787852E-2</v>
      </c>
      <c r="M53" s="189">
        <f>G53/$D178</f>
        <v>0.15151515151515219</v>
      </c>
      <c r="N53" s="189">
        <f>H53/$D178</f>
        <v>0.49242424242424232</v>
      </c>
      <c r="O53" s="189">
        <f>I53/$D178</f>
        <v>0.31818181818181762</v>
      </c>
      <c r="Q53" t="s">
        <v>146</v>
      </c>
      <c r="AF53" s="84">
        <v>7</v>
      </c>
      <c r="AG53" s="84" t="s">
        <v>74</v>
      </c>
      <c r="AH53" s="84" t="s">
        <v>174</v>
      </c>
      <c r="AI53" s="84" t="s">
        <v>175</v>
      </c>
      <c r="AJ53" s="85" t="s">
        <v>62</v>
      </c>
      <c r="AK53" s="86" t="s">
        <v>176</v>
      </c>
      <c r="AL53" s="86"/>
      <c r="AM53" s="86"/>
      <c r="AN53" s="86"/>
    </row>
    <row r="54" spans="2:40">
      <c r="B54" s="24" t="s">
        <v>56</v>
      </c>
      <c r="C54" s="27" t="s">
        <v>57</v>
      </c>
      <c r="D54" s="28" t="s">
        <v>58</v>
      </c>
      <c r="E54" s="28">
        <v>2010</v>
      </c>
      <c r="F54" s="31">
        <v>1.88469621211136</v>
      </c>
      <c r="G54" s="31">
        <v>7.5387848484454496</v>
      </c>
      <c r="H54" s="31">
        <v>24.5010507574477</v>
      </c>
      <c r="I54" s="31">
        <v>15.8314481817354</v>
      </c>
      <c r="J54" s="220" t="str">
        <f>Q54&amp;"DHT"</f>
        <v>ISDHT</v>
      </c>
      <c r="K54" s="17"/>
      <c r="L54" s="189"/>
      <c r="M54" s="189"/>
      <c r="N54" s="189"/>
      <c r="O54" s="189"/>
      <c r="Q54" s="180" t="s">
        <v>146</v>
      </c>
      <c r="AF54" s="84">
        <v>8</v>
      </c>
      <c r="AG54" s="84" t="s">
        <v>75</v>
      </c>
      <c r="AH54" s="84" t="s">
        <v>177</v>
      </c>
      <c r="AI54" s="84" t="s">
        <v>178</v>
      </c>
      <c r="AJ54" s="86" t="s">
        <v>179</v>
      </c>
      <c r="AK54" s="86" t="s">
        <v>180</v>
      </c>
      <c r="AL54" s="86"/>
      <c r="AM54" s="86"/>
      <c r="AN54" s="86"/>
    </row>
    <row r="55" spans="2:40">
      <c r="B55" s="24" t="s">
        <v>56</v>
      </c>
      <c r="C55" s="27" t="s">
        <v>57</v>
      </c>
      <c r="D55" s="28" t="s">
        <v>58</v>
      </c>
      <c r="E55" s="28">
        <v>2010</v>
      </c>
      <c r="F55" s="31">
        <v>2.6394087121212099E-2</v>
      </c>
      <c r="G55" s="31">
        <v>0.105576348484848</v>
      </c>
      <c r="H55" s="31">
        <v>0.34312313257575799</v>
      </c>
      <c r="I55" s="31">
        <v>0.221710331818182</v>
      </c>
      <c r="J55" s="220" t="str">
        <f>Q55&amp;"DRH"</f>
        <v>ISDRH</v>
      </c>
      <c r="K55" s="17"/>
      <c r="L55" s="189"/>
      <c r="M55" s="189"/>
      <c r="N55" s="189"/>
      <c r="O55" s="189"/>
      <c r="Q55" s="180" t="s">
        <v>146</v>
      </c>
      <c r="R55" s="190"/>
      <c r="AF55" s="84">
        <v>9</v>
      </c>
      <c r="AG55" s="84" t="s">
        <v>76</v>
      </c>
      <c r="AH55" s="84" t="s">
        <v>142</v>
      </c>
      <c r="AI55" s="84" t="s">
        <v>151</v>
      </c>
      <c r="AJ55" s="85" t="s">
        <v>152</v>
      </c>
      <c r="AK55" s="86" t="s">
        <v>153</v>
      </c>
      <c r="AL55" s="86"/>
      <c r="AM55" s="86"/>
      <c r="AN55" s="86"/>
    </row>
    <row r="56" spans="2:40">
      <c r="B56" s="24" t="s">
        <v>56</v>
      </c>
      <c r="C56" s="27" t="s">
        <v>57</v>
      </c>
      <c r="D56" s="28" t="s">
        <v>58</v>
      </c>
      <c r="E56" s="28">
        <v>2010</v>
      </c>
      <c r="F56" s="31">
        <v>6.2344696969697001E-2</v>
      </c>
      <c r="G56" s="31">
        <v>0.24937878787878801</v>
      </c>
      <c r="H56" s="31">
        <v>0.81048106060605996</v>
      </c>
      <c r="I56" s="31">
        <v>0.52369545454545396</v>
      </c>
      <c r="J56" s="220" t="str">
        <f>Q56&amp;"DLA"</f>
        <v>ISDLA</v>
      </c>
      <c r="K56" s="17"/>
      <c r="L56" s="189"/>
      <c r="M56" s="189"/>
      <c r="N56" s="189"/>
      <c r="O56" s="189"/>
      <c r="Q56" s="180" t="s">
        <v>146</v>
      </c>
      <c r="AF56" s="84">
        <v>10</v>
      </c>
      <c r="AG56" s="84" t="s">
        <v>77</v>
      </c>
      <c r="AH56" s="84" t="s">
        <v>154</v>
      </c>
      <c r="AI56" s="84" t="s">
        <v>155</v>
      </c>
      <c r="AJ56" s="85" t="s">
        <v>156</v>
      </c>
      <c r="AK56" s="86" t="s">
        <v>157</v>
      </c>
      <c r="AL56" s="86"/>
      <c r="AM56" s="86"/>
      <c r="AN56" s="86"/>
    </row>
    <row r="57" spans="2:40">
      <c r="B57" s="24" t="s">
        <v>56</v>
      </c>
      <c r="C57" s="27" t="s">
        <v>57</v>
      </c>
      <c r="D57" s="28" t="s">
        <v>58</v>
      </c>
      <c r="E57" s="28">
        <v>2010</v>
      </c>
      <c r="F57" s="31">
        <v>0.311723484848485</v>
      </c>
      <c r="G57" s="31">
        <v>1.24689393939394</v>
      </c>
      <c r="H57" s="31">
        <v>4.0524053030302998</v>
      </c>
      <c r="I57" s="31">
        <v>2.61847727272727</v>
      </c>
      <c r="J57" s="220" t="str">
        <f>Q57&amp;"DEM"</f>
        <v>ISDEM</v>
      </c>
      <c r="K57" s="17"/>
      <c r="L57" s="189"/>
      <c r="M57" s="189"/>
      <c r="N57" s="189"/>
      <c r="O57" s="189"/>
      <c r="Q57" s="180" t="s">
        <v>146</v>
      </c>
      <c r="AF57" s="84">
        <v>11</v>
      </c>
      <c r="AG57" s="84" t="s">
        <v>108</v>
      </c>
      <c r="AH57" s="84" t="s">
        <v>158</v>
      </c>
      <c r="AI57" s="84" t="s">
        <v>159</v>
      </c>
      <c r="AJ57" s="85" t="s">
        <v>78</v>
      </c>
      <c r="AK57" s="86" t="s">
        <v>160</v>
      </c>
      <c r="AL57" s="86"/>
      <c r="AM57" s="86"/>
      <c r="AN57" s="86"/>
    </row>
    <row r="58" spans="2:40">
      <c r="B58" s="24" t="s">
        <v>56</v>
      </c>
      <c r="C58" s="27" t="s">
        <v>57</v>
      </c>
      <c r="D58" s="28" t="s">
        <v>58</v>
      </c>
      <c r="E58" s="28">
        <v>2010</v>
      </c>
      <c r="F58" s="31">
        <v>2.1136363636363599E-2</v>
      </c>
      <c r="G58" s="31">
        <v>8.4545454545454493E-2</v>
      </c>
      <c r="H58" s="31">
        <v>0.274772727272727</v>
      </c>
      <c r="I58" s="31">
        <v>0.17754545454545501</v>
      </c>
      <c r="J58" s="220" t="str">
        <f>Q58&amp;"DTF"</f>
        <v>ISDTF</v>
      </c>
      <c r="K58" s="17"/>
      <c r="L58" s="189"/>
      <c r="M58" s="189"/>
      <c r="N58" s="189"/>
      <c r="O58" s="189"/>
      <c r="Q58" s="180" t="s">
        <v>146</v>
      </c>
      <c r="AF58" s="84">
        <v>12</v>
      </c>
      <c r="AG58" s="84" t="s">
        <v>109</v>
      </c>
      <c r="AH58" s="84" t="s">
        <v>181</v>
      </c>
      <c r="AI58" s="84" t="s">
        <v>182</v>
      </c>
      <c r="AJ58" s="85" t="s">
        <v>183</v>
      </c>
      <c r="AK58" s="86" t="s">
        <v>184</v>
      </c>
      <c r="AL58" s="86"/>
      <c r="AM58" s="86"/>
      <c r="AN58" s="86"/>
    </row>
    <row r="59" spans="2:40">
      <c r="B59" s="24" t="s">
        <v>56</v>
      </c>
      <c r="C59" s="27" t="s">
        <v>57</v>
      </c>
      <c r="D59" s="28" t="s">
        <v>58</v>
      </c>
      <c r="E59" s="28">
        <v>2010</v>
      </c>
      <c r="F59" s="31">
        <v>0</v>
      </c>
      <c r="G59" s="31">
        <v>0</v>
      </c>
      <c r="H59" s="31">
        <v>0</v>
      </c>
      <c r="I59" s="31">
        <v>0</v>
      </c>
      <c r="J59" s="220" t="str">
        <f>Q59&amp;"DFL"</f>
        <v>ISDFL</v>
      </c>
      <c r="K59" s="17"/>
      <c r="L59" s="189"/>
      <c r="M59" s="189"/>
      <c r="N59" s="189"/>
      <c r="O59" s="189"/>
      <c r="Q59" s="180" t="s">
        <v>146</v>
      </c>
    </row>
    <row r="60" spans="2:40">
      <c r="B60" s="25" t="s">
        <v>56</v>
      </c>
      <c r="C60" s="29" t="s">
        <v>57</v>
      </c>
      <c r="D60" s="30" t="s">
        <v>58</v>
      </c>
      <c r="E60" s="28">
        <v>2010</v>
      </c>
      <c r="F60" s="31">
        <v>4.6072151672052898E-2</v>
      </c>
      <c r="G60" s="31">
        <v>0.113874588923444</v>
      </c>
      <c r="H60" s="31">
        <v>0.96401364503588305</v>
      </c>
      <c r="I60" s="31">
        <v>0.31978127023151398</v>
      </c>
      <c r="J60" s="221" t="str">
        <f>Q60&amp;"DMT"</f>
        <v>IMDMT</v>
      </c>
      <c r="K60" s="17"/>
      <c r="L60" s="189">
        <f>F60/$D186</f>
        <v>3.1911631478497821E-2</v>
      </c>
      <c r="M60" s="189">
        <f>G60/$D186</f>
        <v>7.8874630001157353E-2</v>
      </c>
      <c r="N60" s="189">
        <f>H60/$D186</f>
        <v>0.66771893788692582</v>
      </c>
      <c r="O60" s="189">
        <f>I60/$D186</f>
        <v>0.22149480063341906</v>
      </c>
      <c r="Q60" t="s">
        <v>72</v>
      </c>
    </row>
    <row r="61" spans="2:40">
      <c r="B61" s="24" t="s">
        <v>56</v>
      </c>
      <c r="C61" s="27" t="s">
        <v>57</v>
      </c>
      <c r="D61" s="28" t="s">
        <v>58</v>
      </c>
      <c r="E61" s="28">
        <v>2010</v>
      </c>
      <c r="F61" s="31">
        <v>0.13353671156741201</v>
      </c>
      <c r="G61" s="31">
        <v>0.33005704279168002</v>
      </c>
      <c r="H61" s="31">
        <v>2.7941219889301001</v>
      </c>
      <c r="I61" s="31">
        <v>0.92686227358183604</v>
      </c>
      <c r="J61" s="220" t="str">
        <f>Q61&amp;"DHT"</f>
        <v>IMDHT</v>
      </c>
      <c r="K61" s="17"/>
      <c r="L61" s="189"/>
      <c r="M61" s="189"/>
      <c r="N61" s="189"/>
      <c r="O61" s="189"/>
      <c r="Q61" s="180" t="s">
        <v>72</v>
      </c>
    </row>
    <row r="62" spans="2:40">
      <c r="B62" s="24" t="s">
        <v>56</v>
      </c>
      <c r="C62" s="27" t="s">
        <v>57</v>
      </c>
      <c r="D62" s="28" t="s">
        <v>58</v>
      </c>
      <c r="E62" s="28">
        <v>2010</v>
      </c>
      <c r="F62" s="31">
        <v>5.0075499768387599E-2</v>
      </c>
      <c r="G62" s="31">
        <v>0.12376949511390301</v>
      </c>
      <c r="H62" s="31">
        <v>1.04777969568978</v>
      </c>
      <c r="I62" s="31">
        <v>0.347568028456686</v>
      </c>
      <c r="J62" s="220" t="str">
        <f>Q62&amp;"DRH"</f>
        <v>IMDRH</v>
      </c>
      <c r="K62" s="17"/>
      <c r="L62" s="189"/>
      <c r="M62" s="189"/>
      <c r="N62" s="189"/>
      <c r="O62" s="189"/>
      <c r="Q62" s="180" t="s">
        <v>72</v>
      </c>
      <c r="R62" s="190"/>
    </row>
    <row r="63" spans="2:40">
      <c r="B63" s="24" t="s">
        <v>56</v>
      </c>
      <c r="C63" s="27" t="s">
        <v>57</v>
      </c>
      <c r="D63" s="28" t="s">
        <v>58</v>
      </c>
      <c r="E63" s="28">
        <v>2010</v>
      </c>
      <c r="F63" s="31">
        <v>0.10397269306328601</v>
      </c>
      <c r="G63" s="31">
        <v>0.25698490850009897</v>
      </c>
      <c r="H63" s="31">
        <v>2.1755245020374199</v>
      </c>
      <c r="I63" s="31">
        <v>0.72166197259107601</v>
      </c>
      <c r="J63" s="220" t="str">
        <f>Q63&amp;"DLA"</f>
        <v>IMDLA</v>
      </c>
      <c r="K63" s="17"/>
      <c r="L63" s="189"/>
      <c r="M63" s="189"/>
      <c r="N63" s="189"/>
      <c r="O63" s="189"/>
      <c r="Q63" s="180" t="s">
        <v>72</v>
      </c>
    </row>
    <row r="64" spans="2:40">
      <c r="B64" s="24" t="s">
        <v>56</v>
      </c>
      <c r="C64" s="27" t="s">
        <v>57</v>
      </c>
      <c r="D64" s="28" t="s">
        <v>58</v>
      </c>
      <c r="E64" s="28">
        <v>2010</v>
      </c>
      <c r="F64" s="31">
        <v>0.41278364046326599</v>
      </c>
      <c r="G64" s="31">
        <v>1.0202598677541399</v>
      </c>
      <c r="H64" s="31">
        <v>8.6370843863920399</v>
      </c>
      <c r="I64" s="31">
        <v>2.8650816618621802</v>
      </c>
      <c r="J64" s="220" t="str">
        <f>Q64&amp;"DEM"</f>
        <v>IMDEM</v>
      </c>
      <c r="K64" s="17"/>
      <c r="L64" s="189"/>
      <c r="M64" s="189"/>
      <c r="N64" s="189"/>
      <c r="O64" s="189"/>
      <c r="Q64" s="180" t="s">
        <v>72</v>
      </c>
    </row>
    <row r="65" spans="2:18">
      <c r="B65" s="24" t="s">
        <v>56</v>
      </c>
      <c r="C65" s="27" t="s">
        <v>57</v>
      </c>
      <c r="D65" s="28" t="s">
        <v>58</v>
      </c>
      <c r="E65" s="28">
        <v>2010</v>
      </c>
      <c r="F65" s="31">
        <v>6.7554545477277905E-2</v>
      </c>
      <c r="G65" s="31">
        <v>0.16697171321394</v>
      </c>
      <c r="H65" s="31">
        <v>1.41351122664836</v>
      </c>
      <c r="I65" s="31">
        <v>0.46888798501113899</v>
      </c>
      <c r="J65" s="220" t="str">
        <f>Q65&amp;"DTF"</f>
        <v>IMDTF</v>
      </c>
      <c r="K65" s="17"/>
      <c r="L65" s="189"/>
      <c r="M65" s="189"/>
      <c r="N65" s="189"/>
      <c r="O65" s="189"/>
      <c r="Q65" s="180" t="s">
        <v>72</v>
      </c>
    </row>
    <row r="66" spans="2:18">
      <c r="B66" s="24" t="s">
        <v>56</v>
      </c>
      <c r="C66" s="27" t="s">
        <v>57</v>
      </c>
      <c r="D66" s="28" t="s">
        <v>58</v>
      </c>
      <c r="E66" s="28">
        <v>2010</v>
      </c>
      <c r="F66" s="31">
        <v>6.3068422426990397E-3</v>
      </c>
      <c r="G66" s="31">
        <v>1.55883552586066E-2</v>
      </c>
      <c r="H66" s="31">
        <v>0.13196435934505299</v>
      </c>
      <c r="I66" s="31">
        <v>4.3775034382504199E-2</v>
      </c>
      <c r="J66" s="220" t="str">
        <f>Q66&amp;"DFL"</f>
        <v>IMDFL</v>
      </c>
      <c r="K66" s="17"/>
      <c r="L66" s="189"/>
      <c r="M66" s="189"/>
      <c r="N66" s="189"/>
      <c r="O66" s="189"/>
      <c r="Q66" s="180" t="s">
        <v>72</v>
      </c>
    </row>
    <row r="67" spans="2:18">
      <c r="B67" t="s">
        <v>56</v>
      </c>
      <c r="C67" s="18" t="s">
        <v>57</v>
      </c>
      <c r="D67" s="19" t="s">
        <v>58</v>
      </c>
      <c r="E67" s="19">
        <v>2010</v>
      </c>
      <c r="F67" s="31">
        <v>0.24447703630975301</v>
      </c>
      <c r="G67" s="31">
        <v>0.60426355185582803</v>
      </c>
      <c r="H67" s="31">
        <v>5.1154372076678198</v>
      </c>
      <c r="I67" s="31">
        <v>1.6968857406543001</v>
      </c>
      <c r="J67" s="221" t="str">
        <f>Q67&amp;"DMT"</f>
        <v>IUDMT</v>
      </c>
      <c r="K67" s="17"/>
      <c r="L67" s="189">
        <f>F67/$D194</f>
        <v>3.1911631478497855E-2</v>
      </c>
      <c r="M67" s="189">
        <f>G67/$D194</f>
        <v>7.8874630001157686E-2</v>
      </c>
      <c r="N67" s="189">
        <f>H67/$D194</f>
        <v>0.66771893788692538</v>
      </c>
      <c r="O67" s="189">
        <f>I67/$D194</f>
        <v>0.22149480063341911</v>
      </c>
      <c r="Q67" t="s">
        <v>77</v>
      </c>
    </row>
    <row r="68" spans="2:18">
      <c r="B68" t="s">
        <v>56</v>
      </c>
      <c r="C68" s="18" t="s">
        <v>57</v>
      </c>
      <c r="D68" s="19" t="s">
        <v>58</v>
      </c>
      <c r="E68" s="19">
        <v>2010</v>
      </c>
      <c r="F68" s="31">
        <v>0</v>
      </c>
      <c r="G68" s="31">
        <v>0</v>
      </c>
      <c r="H68" s="31">
        <v>0</v>
      </c>
      <c r="I68" s="31">
        <v>0</v>
      </c>
      <c r="J68" s="220" t="str">
        <f>Q68&amp;"DHT"</f>
        <v>IUDHT</v>
      </c>
      <c r="K68" s="17"/>
      <c r="L68" s="189"/>
      <c r="M68" s="189"/>
      <c r="N68" s="189"/>
      <c r="O68" s="189"/>
      <c r="Q68" s="180" t="s">
        <v>77</v>
      </c>
    </row>
    <row r="69" spans="2:18">
      <c r="B69" t="s">
        <v>56</v>
      </c>
      <c r="C69" s="18" t="s">
        <v>57</v>
      </c>
      <c r="D69" s="19" t="s">
        <v>58</v>
      </c>
      <c r="E69" s="19">
        <v>2010</v>
      </c>
      <c r="F69" s="31">
        <v>2.37675365738093</v>
      </c>
      <c r="G69" s="31">
        <v>5.8745215034252798</v>
      </c>
      <c r="H69" s="31">
        <v>49.731190609749397</v>
      </c>
      <c r="I69" s="31">
        <v>16.4967616228287</v>
      </c>
      <c r="J69" s="220" t="str">
        <f>Q69&amp;"DRH"</f>
        <v>IUDRH</v>
      </c>
      <c r="K69" s="17"/>
      <c r="L69" s="189"/>
      <c r="M69" s="189"/>
      <c r="N69" s="189"/>
      <c r="O69" s="189"/>
      <c r="Q69" s="180" t="s">
        <v>77</v>
      </c>
      <c r="R69" s="190"/>
    </row>
    <row r="70" spans="2:18">
      <c r="B70" t="s">
        <v>56</v>
      </c>
      <c r="C70" s="18" t="s">
        <v>57</v>
      </c>
      <c r="D70" s="19" t="s">
        <v>58</v>
      </c>
      <c r="E70" s="19">
        <v>2010</v>
      </c>
      <c r="F70" s="31">
        <v>1.7490393331909899</v>
      </c>
      <c r="G70" s="31">
        <v>4.3230265539969501</v>
      </c>
      <c r="H70" s="31">
        <v>36.596896860872199</v>
      </c>
      <c r="I70" s="31">
        <v>12.1398719042673</v>
      </c>
      <c r="J70" s="220" t="str">
        <f>Q70&amp;"DLA"</f>
        <v>IUDLA</v>
      </c>
      <c r="K70" s="17"/>
      <c r="L70" s="189"/>
      <c r="M70" s="189"/>
      <c r="N70" s="189"/>
      <c r="O70" s="189"/>
      <c r="Q70" s="180" t="s">
        <v>77</v>
      </c>
    </row>
    <row r="71" spans="2:18">
      <c r="B71" t="s">
        <v>56</v>
      </c>
      <c r="C71" s="18" t="s">
        <v>57</v>
      </c>
      <c r="D71" s="19" t="s">
        <v>58</v>
      </c>
      <c r="E71" s="19">
        <v>2010</v>
      </c>
      <c r="F71" s="31">
        <v>1.09314908077277</v>
      </c>
      <c r="G71" s="31">
        <v>2.7018903543102799</v>
      </c>
      <c r="H71" s="31">
        <v>22.873050024329899</v>
      </c>
      <c r="I71" s="31">
        <v>7.5874164525720103</v>
      </c>
      <c r="J71" s="220" t="str">
        <f>Q71&amp;"DEM"</f>
        <v>IUDEM</v>
      </c>
      <c r="K71" s="17"/>
      <c r="L71" s="189"/>
      <c r="M71" s="189"/>
      <c r="N71" s="189"/>
      <c r="O71" s="189"/>
      <c r="Q71" s="180" t="s">
        <v>77</v>
      </c>
    </row>
    <row r="72" spans="2:18">
      <c r="B72" t="s">
        <v>56</v>
      </c>
      <c r="C72" s="18" t="s">
        <v>57</v>
      </c>
      <c r="D72" s="19" t="s">
        <v>58</v>
      </c>
      <c r="E72" s="19">
        <v>2010</v>
      </c>
      <c r="F72" s="31">
        <v>0.50253371820467796</v>
      </c>
      <c r="G72" s="31">
        <v>1.2420913394292501</v>
      </c>
      <c r="H72" s="31">
        <v>10.515014902891799</v>
      </c>
      <c r="I72" s="31">
        <v>3.48802617002882</v>
      </c>
      <c r="J72" s="220" t="str">
        <f>Q72&amp;"DTF"</f>
        <v>IUDTF</v>
      </c>
      <c r="K72" s="17"/>
      <c r="L72" s="189"/>
      <c r="M72" s="189"/>
      <c r="N72" s="189"/>
      <c r="O72" s="189"/>
      <c r="Q72" s="180" t="s">
        <v>77</v>
      </c>
    </row>
    <row r="73" spans="2:18">
      <c r="B73" t="s">
        <v>56</v>
      </c>
      <c r="C73" s="18" t="s">
        <v>57</v>
      </c>
      <c r="D73" s="19" t="s">
        <v>58</v>
      </c>
      <c r="E73" s="19">
        <v>2010</v>
      </c>
      <c r="F73" s="31">
        <v>2.0550632310776199E-3</v>
      </c>
      <c r="G73" s="31">
        <v>5.0794128808315303E-3</v>
      </c>
      <c r="H73" s="31">
        <v>4.3000140524630297E-2</v>
      </c>
      <c r="I73" s="31">
        <v>1.4263947017667001E-2</v>
      </c>
      <c r="J73" s="220" t="str">
        <f>Q73&amp;"DFL"</f>
        <v>IUDFL</v>
      </c>
      <c r="K73" s="17"/>
      <c r="L73" s="189"/>
      <c r="M73" s="189"/>
      <c r="N73" s="189"/>
      <c r="O73" s="189"/>
      <c r="Q73" s="180" t="s">
        <v>77</v>
      </c>
    </row>
    <row r="74" spans="2:18">
      <c r="B74" t="s">
        <v>56</v>
      </c>
      <c r="C74" s="18" t="s">
        <v>57</v>
      </c>
      <c r="D74" s="19" t="s">
        <v>58</v>
      </c>
      <c r="E74" s="19">
        <v>2010</v>
      </c>
      <c r="F74" s="31">
        <v>2.7682829555917301E-2</v>
      </c>
      <c r="G74" s="31">
        <v>6.8422479122677404E-2</v>
      </c>
      <c r="H74" s="31">
        <v>0.57923549164939203</v>
      </c>
      <c r="I74" s="31">
        <v>0.192143194483438</v>
      </c>
      <c r="J74" s="221" t="str">
        <f>Q74&amp;"DMT"</f>
        <v>INDMT</v>
      </c>
      <c r="K74" s="17"/>
      <c r="L74" s="189">
        <f>F76/$D204</f>
        <v>3.1911631478497751E-2</v>
      </c>
      <c r="M74" s="189">
        <f>G76/$D204</f>
        <v>7.8874630001157575E-2</v>
      </c>
      <c r="N74" s="189">
        <f>H76/$D204</f>
        <v>0.66771893788692616</v>
      </c>
      <c r="O74" s="189">
        <f>I76/$D204</f>
        <v>0.22149480063341848</v>
      </c>
      <c r="Q74" t="s">
        <v>108</v>
      </c>
    </row>
    <row r="75" spans="2:18">
      <c r="B75" t="s">
        <v>56</v>
      </c>
      <c r="C75" s="18" t="s">
        <v>57</v>
      </c>
      <c r="D75" s="19" t="s">
        <v>58</v>
      </c>
      <c r="E75" s="19">
        <v>2010</v>
      </c>
      <c r="F75" s="31">
        <v>0</v>
      </c>
      <c r="G75" s="31">
        <v>0</v>
      </c>
      <c r="H75" s="31">
        <v>0</v>
      </c>
      <c r="I75" s="31">
        <v>0</v>
      </c>
      <c r="J75" s="220" t="str">
        <f>Q75&amp;"DHT"</f>
        <v>INDHT</v>
      </c>
      <c r="K75" s="17"/>
      <c r="L75" s="189"/>
      <c r="M75" s="189"/>
      <c r="N75" s="189"/>
      <c r="O75" s="189"/>
      <c r="Q75" s="180" t="s">
        <v>108</v>
      </c>
    </row>
    <row r="76" spans="2:18">
      <c r="B76" t="s">
        <v>56</v>
      </c>
      <c r="C76" s="18" t="s">
        <v>57</v>
      </c>
      <c r="D76" s="19" t="s">
        <v>58</v>
      </c>
      <c r="E76" s="19">
        <v>2010</v>
      </c>
      <c r="F76" s="31">
        <v>5.2689275408651197E-3</v>
      </c>
      <c r="G76" s="31">
        <v>1.3022985382889899E-2</v>
      </c>
      <c r="H76" s="31">
        <v>0.110247033397844</v>
      </c>
      <c r="I76" s="31">
        <v>3.6570993118988801E-2</v>
      </c>
      <c r="J76" s="220" t="str">
        <f>Q76&amp;"DRH"</f>
        <v>INDRH</v>
      </c>
      <c r="K76" s="17"/>
      <c r="L76" s="180"/>
      <c r="O76"/>
      <c r="Q76" s="180" t="s">
        <v>108</v>
      </c>
      <c r="R76" s="190"/>
    </row>
    <row r="77" spans="2:18">
      <c r="B77" t="s">
        <v>56</v>
      </c>
      <c r="C77" s="18" t="s">
        <v>57</v>
      </c>
      <c r="D77" s="19" t="s">
        <v>58</v>
      </c>
      <c r="E77" s="19">
        <v>2010</v>
      </c>
      <c r="F77" s="31">
        <v>2.3571537017189299E-2</v>
      </c>
      <c r="G77" s="31">
        <v>5.8260771218861897E-2</v>
      </c>
      <c r="H77" s="31">
        <v>0.49321081161535302</v>
      </c>
      <c r="I77" s="31">
        <v>0.16360720685069</v>
      </c>
      <c r="J77" s="220" t="str">
        <f>Q77&amp;"DLA"</f>
        <v>INDLA</v>
      </c>
      <c r="K77" s="17"/>
      <c r="L77" s="189"/>
      <c r="M77" s="189"/>
      <c r="N77" s="189"/>
      <c r="O77" s="189"/>
      <c r="Q77" s="180" t="s">
        <v>108</v>
      </c>
    </row>
    <row r="78" spans="2:18">
      <c r="B78" t="s">
        <v>56</v>
      </c>
      <c r="C78" s="18" t="s">
        <v>57</v>
      </c>
      <c r="D78" s="19" t="s">
        <v>58</v>
      </c>
      <c r="E78" s="19">
        <v>2010</v>
      </c>
      <c r="F78" s="31">
        <v>8.0420511134579306E-2</v>
      </c>
      <c r="G78" s="31">
        <v>0.198771976434923</v>
      </c>
      <c r="H78" s="31">
        <v>1.6827186762697199</v>
      </c>
      <c r="I78" s="31">
        <v>0.55818910708446701</v>
      </c>
      <c r="J78" s="220" t="str">
        <f>Q78&amp;"DEM"</f>
        <v>INDEM</v>
      </c>
      <c r="K78" s="17"/>
      <c r="L78" s="189"/>
      <c r="M78" s="189"/>
      <c r="N78" s="189"/>
      <c r="O78" s="189"/>
      <c r="Q78" s="180" t="s">
        <v>108</v>
      </c>
      <c r="R78" s="191"/>
    </row>
    <row r="79" spans="2:18">
      <c r="B79" t="s">
        <v>56</v>
      </c>
      <c r="C79" s="18" t="s">
        <v>57</v>
      </c>
      <c r="D79" s="19" t="s">
        <v>58</v>
      </c>
      <c r="E79" s="19">
        <v>2010</v>
      </c>
      <c r="F79" s="31">
        <v>0</v>
      </c>
      <c r="G79" s="31">
        <v>0</v>
      </c>
      <c r="H79" s="31">
        <v>0</v>
      </c>
      <c r="I79" s="31">
        <v>0</v>
      </c>
      <c r="J79" s="220" t="str">
        <f>Q79&amp;"DTF"</f>
        <v>INDTF</v>
      </c>
      <c r="K79" s="17"/>
      <c r="L79" s="189"/>
      <c r="M79" s="189"/>
      <c r="N79" s="189"/>
      <c r="O79" s="189"/>
      <c r="Q79" s="180" t="s">
        <v>108</v>
      </c>
    </row>
    <row r="80" spans="2:18">
      <c r="B80" t="s">
        <v>56</v>
      </c>
      <c r="C80" s="18" t="s">
        <v>57</v>
      </c>
      <c r="D80" s="19" t="s">
        <v>58</v>
      </c>
      <c r="E80" s="19">
        <v>2010</v>
      </c>
      <c r="F80" s="31">
        <v>0</v>
      </c>
      <c r="G80" s="31">
        <v>0</v>
      </c>
      <c r="H80" s="31">
        <v>0</v>
      </c>
      <c r="I80" s="31">
        <v>0</v>
      </c>
      <c r="J80" s="220" t="str">
        <f>Q80&amp;"DFL"</f>
        <v>INDFL</v>
      </c>
      <c r="K80" s="17"/>
      <c r="L80" s="189"/>
      <c r="M80" s="189"/>
      <c r="N80" s="189"/>
      <c r="O80" s="189"/>
      <c r="Q80" s="180" t="s">
        <v>108</v>
      </c>
    </row>
    <row r="81" spans="2:19">
      <c r="B81" t="s">
        <v>56</v>
      </c>
      <c r="C81" s="18" t="s">
        <v>57</v>
      </c>
      <c r="D81" s="19" t="s">
        <v>58</v>
      </c>
      <c r="E81" s="19">
        <v>2010</v>
      </c>
      <c r="F81" s="31">
        <v>0.88390534615384597</v>
      </c>
      <c r="G81" s="31">
        <v>4.4195267307692303</v>
      </c>
      <c r="H81" s="31">
        <v>3.9775740576923102</v>
      </c>
      <c r="I81" s="31">
        <v>2.2097633653846098</v>
      </c>
      <c r="J81" s="221" t="str">
        <f>Q81&amp;"DMT"</f>
        <v>IWDMT</v>
      </c>
      <c r="K81" s="17"/>
      <c r="L81" s="189">
        <f>F81/$D210</f>
        <v>7.6923076923076927E-2</v>
      </c>
      <c r="M81" s="189">
        <f>G81/$D210</f>
        <v>0.38461538461538469</v>
      </c>
      <c r="N81" s="189">
        <f>H81/$D210</f>
        <v>0.34615384615384648</v>
      </c>
      <c r="O81" s="189">
        <f>I81/$D210</f>
        <v>0.19230769230769187</v>
      </c>
      <c r="Q81" t="s">
        <v>161</v>
      </c>
    </row>
    <row r="82" spans="2:19">
      <c r="B82" t="s">
        <v>56</v>
      </c>
      <c r="C82" s="18" t="s">
        <v>57</v>
      </c>
      <c r="D82" s="19" t="s">
        <v>58</v>
      </c>
      <c r="E82" s="19">
        <v>2010</v>
      </c>
      <c r="F82" s="31">
        <v>0</v>
      </c>
      <c r="G82" s="31">
        <v>0</v>
      </c>
      <c r="H82" s="31">
        <v>0</v>
      </c>
      <c r="I82" s="31">
        <v>0</v>
      </c>
      <c r="J82" s="220" t="str">
        <f>Q82&amp;"DHT"</f>
        <v>IWDHT</v>
      </c>
      <c r="K82" s="17"/>
      <c r="Q82" s="180" t="s">
        <v>161</v>
      </c>
    </row>
    <row r="83" spans="2:19">
      <c r="B83" t="s">
        <v>56</v>
      </c>
      <c r="C83" s="18" t="s">
        <v>57</v>
      </c>
      <c r="D83" s="19" t="s">
        <v>58</v>
      </c>
      <c r="E83" s="19">
        <v>2010</v>
      </c>
      <c r="F83" s="31">
        <v>0.23568115384615401</v>
      </c>
      <c r="G83" s="31">
        <v>1.1784057692307699</v>
      </c>
      <c r="H83" s="31">
        <v>1.06056519230769</v>
      </c>
      <c r="I83" s="31">
        <v>0.58920288461538495</v>
      </c>
      <c r="J83" s="220" t="str">
        <f>Q83&amp;"DRH"</f>
        <v>IWDRH</v>
      </c>
      <c r="K83" s="17"/>
      <c r="Q83" s="180" t="s">
        <v>161</v>
      </c>
      <c r="R83" s="190"/>
    </row>
    <row r="84" spans="2:19">
      <c r="B84" t="s">
        <v>56</v>
      </c>
      <c r="C84" s="18" t="s">
        <v>57</v>
      </c>
      <c r="D84" s="19" t="s">
        <v>58</v>
      </c>
      <c r="E84" s="19">
        <v>2010</v>
      </c>
      <c r="F84" s="31">
        <v>0.12323076923076901</v>
      </c>
      <c r="G84" s="31">
        <v>0.61615384615384605</v>
      </c>
      <c r="H84" s="31">
        <v>0.55453846153846198</v>
      </c>
      <c r="I84" s="31">
        <v>0.30807692307692303</v>
      </c>
      <c r="J84" s="220" t="str">
        <f>Q84&amp;"DLA"</f>
        <v>IWDLA</v>
      </c>
      <c r="K84" s="17"/>
      <c r="Q84" s="180" t="s">
        <v>161</v>
      </c>
    </row>
    <row r="85" spans="2:19">
      <c r="B85" t="s">
        <v>56</v>
      </c>
      <c r="C85" s="18" t="s">
        <v>57</v>
      </c>
      <c r="D85" s="19" t="s">
        <v>58</v>
      </c>
      <c r="E85" s="19">
        <v>2010</v>
      </c>
      <c r="F85" s="31">
        <v>0.431307692307692</v>
      </c>
      <c r="G85" s="31">
        <v>2.1565384615384602</v>
      </c>
      <c r="H85" s="31">
        <v>1.94088461538462</v>
      </c>
      <c r="I85" s="31">
        <v>1.0782692307692301</v>
      </c>
      <c r="J85" s="220" t="str">
        <f>Q85&amp;"DEM"</f>
        <v>IWDEM</v>
      </c>
      <c r="K85" s="17"/>
      <c r="Q85" s="180" t="s">
        <v>161</v>
      </c>
    </row>
    <row r="86" spans="2:19">
      <c r="B86" t="s">
        <v>56</v>
      </c>
      <c r="C86" s="18" t="s">
        <v>57</v>
      </c>
      <c r="D86" s="19" t="s">
        <v>58</v>
      </c>
      <c r="E86" s="19">
        <v>2010</v>
      </c>
      <c r="F86" s="31">
        <v>9.9230769230769199E-3</v>
      </c>
      <c r="G86" s="31">
        <v>4.9615384615384603E-2</v>
      </c>
      <c r="H86" s="31">
        <v>4.4653846153846197E-2</v>
      </c>
      <c r="I86" s="31">
        <v>2.4807692307692301E-2</v>
      </c>
      <c r="J86" s="220" t="str">
        <f>Q86&amp;"DTF"</f>
        <v>IWDTF</v>
      </c>
      <c r="K86" s="17"/>
      <c r="Q86" s="180" t="s">
        <v>161</v>
      </c>
    </row>
    <row r="87" spans="2:19">
      <c r="B87" t="s">
        <v>56</v>
      </c>
      <c r="C87" s="18" t="s">
        <v>57</v>
      </c>
      <c r="D87" s="19" t="s">
        <v>58</v>
      </c>
      <c r="E87" s="19">
        <v>2010</v>
      </c>
      <c r="F87" s="31">
        <v>0</v>
      </c>
      <c r="G87" s="31">
        <v>0</v>
      </c>
      <c r="H87" s="31">
        <v>0</v>
      </c>
      <c r="I87" s="31">
        <v>0</v>
      </c>
      <c r="J87" s="220" t="str">
        <f>Q87&amp;"DFL"</f>
        <v>IWDFL</v>
      </c>
      <c r="K87" s="17"/>
      <c r="Q87" s="180" t="s">
        <v>161</v>
      </c>
      <c r="S87" s="26"/>
    </row>
    <row r="88" spans="2:19">
      <c r="B88" s="180" t="s">
        <v>56</v>
      </c>
      <c r="C88" s="181" t="s">
        <v>57</v>
      </c>
      <c r="D88" s="19" t="s">
        <v>58</v>
      </c>
      <c r="E88" s="19">
        <v>2010</v>
      </c>
      <c r="F88" s="31">
        <v>1.9942182822219601</v>
      </c>
      <c r="G88" s="31">
        <v>2.0002189390389701E-3</v>
      </c>
      <c r="H88" s="31">
        <v>2.0002189390390798E-3</v>
      </c>
      <c r="I88" s="31">
        <v>2.0002189390390798E-3</v>
      </c>
      <c r="J88" s="221" t="str">
        <f>Q88&amp;"DMT"</f>
        <v>IIDMT</v>
      </c>
      <c r="K88" s="17"/>
      <c r="Q88" t="s">
        <v>333</v>
      </c>
    </row>
    <row r="89" spans="2:19">
      <c r="B89" s="180" t="s">
        <v>56</v>
      </c>
      <c r="C89" s="181" t="s">
        <v>57</v>
      </c>
      <c r="D89" s="19" t="s">
        <v>58</v>
      </c>
      <c r="E89" s="19">
        <v>2010</v>
      </c>
      <c r="F89" s="31">
        <v>0.77139758802010605</v>
      </c>
      <c r="G89" s="31">
        <v>7.7371874425282198E-4</v>
      </c>
      <c r="H89" s="31">
        <v>7.7371874425286404E-4</v>
      </c>
      <c r="I89" s="31">
        <v>7.7371874425286404E-4</v>
      </c>
      <c r="J89" s="220" t="str">
        <f>Q89&amp;"DHT"</f>
        <v>IIDHT</v>
      </c>
      <c r="K89" s="17"/>
      <c r="L89" s="180"/>
      <c r="Q89" s="180" t="s">
        <v>333</v>
      </c>
    </row>
    <row r="90" spans="2:19">
      <c r="B90" s="180" t="s">
        <v>56</v>
      </c>
      <c r="C90" s="181" t="s">
        <v>57</v>
      </c>
      <c r="D90" s="19" t="s">
        <v>58</v>
      </c>
      <c r="E90" s="19">
        <v>2010</v>
      </c>
      <c r="F90" s="31">
        <v>0.58337776488061399</v>
      </c>
      <c r="G90" s="31">
        <v>5.8513316437370296E-4</v>
      </c>
      <c r="H90" s="31">
        <v>5.8513316437373505E-4</v>
      </c>
      <c r="I90" s="31">
        <v>5.8513316437373505E-4</v>
      </c>
      <c r="J90" s="220" t="str">
        <f>Q90&amp;"DRH"</f>
        <v>IIDRH</v>
      </c>
      <c r="K90" s="17"/>
      <c r="L90" s="180"/>
      <c r="Q90" s="180" t="s">
        <v>333</v>
      </c>
    </row>
    <row r="91" spans="2:19" s="180" customFormat="1">
      <c r="B91" s="180" t="s">
        <v>56</v>
      </c>
      <c r="C91" s="181" t="s">
        <v>57</v>
      </c>
      <c r="D91" s="19" t="s">
        <v>58</v>
      </c>
      <c r="E91" s="19">
        <v>2010</v>
      </c>
      <c r="F91" s="31">
        <v>1.80103516836681</v>
      </c>
      <c r="G91" s="31">
        <v>1.8064545319625999E-3</v>
      </c>
      <c r="H91" s="31">
        <v>1.8064545319627001E-3</v>
      </c>
      <c r="I91" s="31">
        <v>1.8064545319627001E-3</v>
      </c>
      <c r="J91" s="220" t="str">
        <f>Q91&amp;"DLA"</f>
        <v>IIDLA</v>
      </c>
      <c r="K91" s="17"/>
      <c r="Q91" s="180" t="s">
        <v>333</v>
      </c>
    </row>
    <row r="92" spans="2:19" s="180" customFormat="1">
      <c r="B92" s="180" t="s">
        <v>56</v>
      </c>
      <c r="C92" s="181" t="s">
        <v>57</v>
      </c>
      <c r="D92" s="19" t="s">
        <v>58</v>
      </c>
      <c r="E92" s="19">
        <v>2010</v>
      </c>
      <c r="F92" s="31">
        <v>7.8056897443893503</v>
      </c>
      <c r="G92" s="31">
        <v>7.8291772762175693E-3</v>
      </c>
      <c r="H92" s="31">
        <v>7.8291772762179995E-3</v>
      </c>
      <c r="I92" s="31">
        <v>7.8291772762179995E-3</v>
      </c>
      <c r="J92" s="220" t="str">
        <f>Q92&amp;"DEM"</f>
        <v>IIDEM</v>
      </c>
      <c r="K92" s="17"/>
      <c r="Q92" s="180" t="s">
        <v>333</v>
      </c>
    </row>
    <row r="93" spans="2:19" s="180" customFormat="1">
      <c r="B93" s="180" t="s">
        <v>56</v>
      </c>
      <c r="C93" s="181" t="s">
        <v>57</v>
      </c>
      <c r="D93" s="19" t="s">
        <v>58</v>
      </c>
      <c r="E93" s="19">
        <v>2010</v>
      </c>
      <c r="F93" s="31">
        <v>0.76729964654447003</v>
      </c>
      <c r="G93" s="31">
        <v>7.6960847196030902E-4</v>
      </c>
      <c r="H93" s="31">
        <v>7.6960847196035098E-4</v>
      </c>
      <c r="I93" s="31">
        <v>7.6960847196035098E-4</v>
      </c>
      <c r="J93" s="220" t="str">
        <f>Q93&amp;"DTF"</f>
        <v>IIDTF</v>
      </c>
      <c r="K93" s="17"/>
      <c r="Q93" s="180" t="s">
        <v>333</v>
      </c>
    </row>
    <row r="94" spans="2:19" s="180" customFormat="1">
      <c r="B94" s="180" t="s">
        <v>56</v>
      </c>
      <c r="C94" s="181" t="s">
        <v>57</v>
      </c>
      <c r="D94" s="19" t="s">
        <v>58</v>
      </c>
      <c r="E94" s="19">
        <v>2010</v>
      </c>
      <c r="F94" s="31">
        <v>0</v>
      </c>
      <c r="G94" s="31">
        <v>0</v>
      </c>
      <c r="H94" s="31">
        <v>0</v>
      </c>
      <c r="I94" s="31">
        <v>0</v>
      </c>
      <c r="J94" s="220" t="str">
        <f>Q94&amp;"DFL"</f>
        <v>IIDFL</v>
      </c>
      <c r="K94" s="17"/>
      <c r="Q94" s="180" t="s">
        <v>333</v>
      </c>
    </row>
    <row r="95" spans="2:19" s="180" customFormat="1">
      <c r="K95" s="17"/>
    </row>
    <row r="96" spans="2:19" s="180" customFormat="1">
      <c r="K96" s="17"/>
    </row>
    <row r="97" spans="2:11" s="180" customFormat="1">
      <c r="K97" s="17"/>
    </row>
    <row r="98" spans="2:11" s="180" customFormat="1">
      <c r="K98" s="17"/>
    </row>
    <row r="99" spans="2:11" s="180" customFormat="1">
      <c r="K99" s="17"/>
    </row>
    <row r="100" spans="2:11" s="180" customFormat="1">
      <c r="K100" s="17"/>
    </row>
    <row r="101" spans="2:11" s="180" customFormat="1">
      <c r="K101" s="17"/>
    </row>
    <row r="102" spans="2:11" s="180" customFormat="1">
      <c r="B102" s="59" t="s">
        <v>12</v>
      </c>
      <c r="K102" s="17"/>
    </row>
    <row r="103" spans="2:11" s="180" customFormat="1">
      <c r="B103" s="59" t="s">
        <v>13</v>
      </c>
      <c r="K103" s="17"/>
    </row>
    <row r="104" spans="2:11" s="180" customFormat="1">
      <c r="B104" s="59" t="s">
        <v>14</v>
      </c>
      <c r="K104" s="17"/>
    </row>
    <row r="105" spans="2:11" s="180" customFormat="1">
      <c r="B105" s="59" t="s">
        <v>60</v>
      </c>
      <c r="K105" s="17"/>
    </row>
    <row r="106" spans="2:11" s="180" customFormat="1">
      <c r="B106" s="59" t="s">
        <v>305</v>
      </c>
      <c r="K106" s="17"/>
    </row>
    <row r="107" spans="2:11" s="180" customFormat="1">
      <c r="B107" s="59" t="s">
        <v>139</v>
      </c>
      <c r="K107" s="17"/>
    </row>
    <row r="108" spans="2:11" s="180" customFormat="1">
      <c r="B108" s="59" t="s">
        <v>339</v>
      </c>
      <c r="K108" s="17"/>
    </row>
    <row r="109" spans="2:11" s="180" customFormat="1">
      <c r="B109" s="59" t="s">
        <v>340</v>
      </c>
      <c r="K109" s="17"/>
    </row>
    <row r="110" spans="2:11" s="180" customFormat="1">
      <c r="B110" s="59" t="s">
        <v>322</v>
      </c>
      <c r="K110" s="17"/>
    </row>
    <row r="111" spans="2:11" s="180" customFormat="1">
      <c r="B111" s="59" t="s">
        <v>324</v>
      </c>
      <c r="K111" s="17"/>
    </row>
    <row r="112" spans="2:11" s="180" customFormat="1">
      <c r="B112" s="59" t="s">
        <v>78</v>
      </c>
      <c r="K112" s="17"/>
    </row>
    <row r="113" spans="1:54" s="180" customFormat="1">
      <c r="B113" s="59" t="s">
        <v>166</v>
      </c>
      <c r="K113" s="17"/>
    </row>
    <row r="114" spans="1:54" s="180" customFormat="1">
      <c r="B114" s="59" t="s">
        <v>336</v>
      </c>
      <c r="K114" s="17"/>
    </row>
    <row r="115" spans="1:54" s="180" customFormat="1">
      <c r="K115" s="17"/>
    </row>
    <row r="116" spans="1:54" s="180" customFormat="1">
      <c r="B116"/>
      <c r="C116"/>
      <c r="D116"/>
      <c r="E116"/>
      <c r="F116"/>
      <c r="G116"/>
      <c r="H116"/>
      <c r="I116"/>
      <c r="J116"/>
      <c r="K116" s="21"/>
      <c r="L116"/>
      <c r="Q116"/>
    </row>
    <row r="117" spans="1:54" s="280" customFormat="1">
      <c r="A117" s="280" t="s">
        <v>366</v>
      </c>
    </row>
    <row r="118" spans="1:54">
      <c r="L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</row>
    <row r="119" spans="1:54">
      <c r="L119" s="180"/>
      <c r="AC119" s="181" t="s">
        <v>343</v>
      </c>
      <c r="AL119" s="180"/>
      <c r="AM119" s="180"/>
      <c r="AN119" s="180"/>
    </row>
    <row r="120" spans="1:54">
      <c r="L120" s="180"/>
      <c r="U120" t="s">
        <v>274</v>
      </c>
      <c r="AC120" s="235" t="s">
        <v>342</v>
      </c>
      <c r="AD120" s="59"/>
      <c r="AE120" s="59"/>
      <c r="AF120" s="59"/>
      <c r="AG120" s="180"/>
      <c r="AH120" s="180"/>
      <c r="AI120" s="180"/>
      <c r="AJ120" s="180"/>
      <c r="AK120" s="180"/>
      <c r="AL120" s="180"/>
      <c r="AM120" s="180"/>
      <c r="AN120" s="180"/>
    </row>
    <row r="121" spans="1:54" ht="15" thickBot="1">
      <c r="D121" s="181">
        <v>2010</v>
      </c>
      <c r="E121" s="181">
        <v>2015</v>
      </c>
      <c r="F121" s="181">
        <v>2020</v>
      </c>
      <c r="G121" s="181">
        <v>2025</v>
      </c>
      <c r="H121" s="181">
        <v>2030</v>
      </c>
      <c r="I121" s="181">
        <v>2040</v>
      </c>
      <c r="J121" s="181">
        <v>2050</v>
      </c>
      <c r="L121" s="181"/>
      <c r="M121" s="181">
        <v>2015</v>
      </c>
      <c r="N121" s="181">
        <v>2020</v>
      </c>
      <c r="O121" s="181">
        <v>2025</v>
      </c>
      <c r="P121" s="181">
        <v>2030</v>
      </c>
      <c r="Q121" s="181">
        <v>2040</v>
      </c>
      <c r="R121" s="181">
        <v>2050</v>
      </c>
      <c r="U121" s="114">
        <v>2015</v>
      </c>
      <c r="V121" s="114">
        <v>2020</v>
      </c>
      <c r="W121" s="114">
        <v>2025</v>
      </c>
      <c r="X121" s="181">
        <v>2030</v>
      </c>
      <c r="Y121" s="181">
        <v>2040</v>
      </c>
      <c r="Z121" s="181">
        <v>2050</v>
      </c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</row>
    <row r="122" spans="1:54">
      <c r="B122" s="59" t="s">
        <v>12</v>
      </c>
      <c r="C122" s="20" t="str">
        <f t="shared" ref="C122:C128" si="0">J4</f>
        <v>IADMT</v>
      </c>
      <c r="D122" s="188">
        <f t="shared" ref="D122:D128" si="1">SUM(F4:I4)</f>
        <v>12.419632711448585</v>
      </c>
      <c r="E122" s="126">
        <f>D122*'Convergence programme'!$I$25/100</f>
        <v>11.873086337294405</v>
      </c>
      <c r="F122" s="126">
        <f>D122*'Convergence programme'!$N$25/100</f>
        <v>11.763777062463571</v>
      </c>
      <c r="G122" s="126">
        <f>D122*'Convergence programme'!$S$25/100</f>
        <v>11.763777062463571</v>
      </c>
      <c r="H122" s="126">
        <f>D122*'Convergence programme'!$X$25/100</f>
        <v>11.508042778496971</v>
      </c>
      <c r="I122" s="126">
        <f>D122*'Convergence programme'!$AH$25/100</f>
        <v>11.508042778496971</v>
      </c>
      <c r="J122" s="126">
        <f>D122*'Convergence programme'!$AR$25/100</f>
        <v>11.252308494530373</v>
      </c>
      <c r="M122" s="126">
        <f>D122*'Convergence programme'!$I$69/100</f>
        <v>11.911418275044243</v>
      </c>
      <c r="N122" s="126">
        <f>D122*'Convergence programme'!$N$69/100</f>
        <v>12.869895596116157</v>
      </c>
      <c r="O122" s="126">
        <f>D122*'Convergence programme'!$S$69/100</f>
        <v>12.856622935605099</v>
      </c>
      <c r="P122" s="126">
        <f>D122*'Convergence programme'!$X$69/100</f>
        <v>12.406182355177204</v>
      </c>
      <c r="Q122" s="126">
        <f>D122*'Convergence programme'!$AH$69/100</f>
        <v>12.259788252205801</v>
      </c>
      <c r="R122" s="126">
        <f>D122*'Convergence programme'!$AR$69/100</f>
        <v>12.316676224287024</v>
      </c>
      <c r="U122" s="200">
        <f t="shared" ref="U122:U153" si="2">(E122-M122)*1000</f>
        <v>-38.331937749838119</v>
      </c>
      <c r="V122" s="200">
        <f t="shared" ref="V122:V153" si="3">(F122-N122)*1000</f>
        <v>-1106.1185336525857</v>
      </c>
      <c r="W122" s="200">
        <f t="shared" ref="W122:W153" si="4">(G122-O122)*1000</f>
        <v>-1092.8458731415276</v>
      </c>
      <c r="X122" s="183">
        <f t="shared" ref="X122:X153" si="5">(H122-P122)*1000</f>
        <v>-898.13957668023295</v>
      </c>
      <c r="Y122" s="183">
        <f t="shared" ref="Y122:Y153" si="6">(I122-Q122)*1000</f>
        <v>-751.7454737088301</v>
      </c>
      <c r="Z122" s="183">
        <f t="shared" ref="Z122:Z153" si="7">(J122-R122)*1000</f>
        <v>-1064.3677297566505</v>
      </c>
      <c r="AC122" s="223" t="str">
        <f>C122</f>
        <v>IADMT</v>
      </c>
      <c r="AD122" s="224">
        <v>2015</v>
      </c>
      <c r="AE122" s="225">
        <f>U122</f>
        <v>-38.331937749838119</v>
      </c>
      <c r="AF122" s="226" t="str">
        <f>B122</f>
        <v>Agriculture</v>
      </c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U122" s="180"/>
      <c r="AV122" s="180"/>
      <c r="AW122" s="180"/>
      <c r="AX122" s="180"/>
      <c r="AY122" s="180"/>
      <c r="AZ122" s="180"/>
      <c r="BA122" s="180"/>
    </row>
    <row r="123" spans="1:54">
      <c r="B123" s="21"/>
      <c r="C123" s="20" t="str">
        <f t="shared" si="0"/>
        <v>IADHT</v>
      </c>
      <c r="D123" s="188">
        <f t="shared" si="1"/>
        <v>0.10114870574825943</v>
      </c>
      <c r="E123" s="126">
        <f>D123*'Convergence programme'!I$25/100</f>
        <v>9.6697490510135764E-2</v>
      </c>
      <c r="F123" s="126">
        <f>D123*'Convergence programme'!N$25/100</f>
        <v>9.5807247462511014E-2</v>
      </c>
      <c r="G123" s="126">
        <f>D123*'Convergence programme'!S$25/100</f>
        <v>9.5807247462511014E-2</v>
      </c>
      <c r="H123" s="126">
        <f>D123*'Convergence programme'!X$25/100</f>
        <v>9.3724481213326008E-2</v>
      </c>
      <c r="I123" s="126">
        <f>D123*'Convergence programme'!AH$25/100</f>
        <v>9.3724481213326008E-2</v>
      </c>
      <c r="J123" s="126">
        <f>D123*'Convergence programme'!AR$25/100</f>
        <v>9.1641714964141002E-2</v>
      </c>
      <c r="M123" s="126">
        <f>D123*'Convergence programme'!$I$69/100</f>
        <v>9.7009675739948953E-2</v>
      </c>
      <c r="N123" s="126">
        <f>D123*'Convergence programme'!$N$69/100</f>
        <v>0.10481576330855427</v>
      </c>
      <c r="O123" s="126">
        <f>D123*'Convergence programme'!$S$69/100</f>
        <v>0.10470766732345385</v>
      </c>
      <c r="P123" s="126">
        <f>D123*'Convergence programme'!$X$69/100</f>
        <v>0.10103916256286</v>
      </c>
      <c r="Q123" s="126">
        <f>D123*'Convergence programme'!$AH$69/100</f>
        <v>9.9846891069107602E-2</v>
      </c>
      <c r="R123" s="126">
        <f>D123*'Convergence programme'!$AR$69/100</f>
        <v>0.10031020144891896</v>
      </c>
      <c r="S123" s="180"/>
      <c r="T123" s="180"/>
      <c r="U123" s="200">
        <f t="shared" si="2"/>
        <v>-0.31218522981318886</v>
      </c>
      <c r="V123" s="200">
        <f t="shared" si="3"/>
        <v>-9.0085158460432577</v>
      </c>
      <c r="W123" s="200">
        <f t="shared" si="4"/>
        <v>-8.9004198609428382</v>
      </c>
      <c r="X123" s="183">
        <f t="shared" si="5"/>
        <v>-7.3146813495339886</v>
      </c>
      <c r="Y123" s="183">
        <f t="shared" si="6"/>
        <v>-6.1224098557815934</v>
      </c>
      <c r="Z123" s="183">
        <f t="shared" si="7"/>
        <v>-8.6684864847779561</v>
      </c>
      <c r="AC123" s="227"/>
      <c r="AD123" s="203">
        <v>2020</v>
      </c>
      <c r="AE123" s="228">
        <f>V122</f>
        <v>-1106.1185336525857</v>
      </c>
      <c r="AF123" s="229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U123" s="180"/>
      <c r="AV123" s="180"/>
      <c r="AW123" s="180"/>
      <c r="AX123" s="180"/>
      <c r="AY123" s="180"/>
      <c r="AZ123" s="180"/>
      <c r="BA123" s="180"/>
    </row>
    <row r="124" spans="1:54">
      <c r="B124" s="21"/>
      <c r="C124" s="20" t="str">
        <f t="shared" si="0"/>
        <v>IADRH</v>
      </c>
      <c r="D124" s="188">
        <f t="shared" si="1"/>
        <v>0.2117829098937688</v>
      </c>
      <c r="E124" s="126">
        <f>D124*'Convergence programme'!I$25/100</f>
        <v>0.20246305445202442</v>
      </c>
      <c r="F124" s="126">
        <f>D124*'Convergence programme'!N$25/100</f>
        <v>0.20059908336367552</v>
      </c>
      <c r="G124" s="126">
        <f>D124*'Convergence programme'!S$25/100</f>
        <v>0.20059908336367552</v>
      </c>
      <c r="H124" s="126">
        <f>D124*'Convergence programme'!X$25/100</f>
        <v>0.1962382337253348</v>
      </c>
      <c r="I124" s="126">
        <f>D124*'Convergence programme'!AH$25/100</f>
        <v>0.1962382337253348</v>
      </c>
      <c r="J124" s="126">
        <f>D124*'Convergence programme'!AR$25/100</f>
        <v>0.19187738408699404</v>
      </c>
      <c r="M124" s="126">
        <f>D124*'Convergence programme'!$I$69/100</f>
        <v>0.20311670094118703</v>
      </c>
      <c r="N124" s="126">
        <f>D124*'Convergence programme'!$N$69/100</f>
        <v>0.21946091343441765</v>
      </c>
      <c r="O124" s="126">
        <f>D124*'Convergence programme'!$S$69/100</f>
        <v>0.21923458446556879</v>
      </c>
      <c r="P124" s="126">
        <f>D124*'Convergence programme'!$X$69/100</f>
        <v>0.21155355080912897</v>
      </c>
      <c r="Q124" s="126">
        <f>D124*'Convergence programme'!$AH$69/100</f>
        <v>0.20905719927934563</v>
      </c>
      <c r="R124" s="126">
        <f>D124*'Convergence programme'!$AR$69/100</f>
        <v>0.21002726824557286</v>
      </c>
      <c r="S124" s="180"/>
      <c r="T124" s="180"/>
      <c r="U124" s="200">
        <f t="shared" si="2"/>
        <v>-0.65364648916260704</v>
      </c>
      <c r="V124" s="200">
        <f t="shared" si="3"/>
        <v>-18.86183007074213</v>
      </c>
      <c r="W124" s="200">
        <f t="shared" si="4"/>
        <v>-18.635501101893269</v>
      </c>
      <c r="X124" s="183">
        <f t="shared" si="5"/>
        <v>-15.315317083794161</v>
      </c>
      <c r="Y124" s="183">
        <f t="shared" si="6"/>
        <v>-12.818965554010825</v>
      </c>
      <c r="Z124" s="183">
        <f t="shared" si="7"/>
        <v>-18.149884158578821</v>
      </c>
      <c r="AC124" s="227"/>
      <c r="AD124" s="203">
        <v>2025</v>
      </c>
      <c r="AE124" s="228">
        <f>W122</f>
        <v>-1092.8458731415276</v>
      </c>
      <c r="AF124" s="229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X124" s="180"/>
      <c r="AY124" s="180"/>
      <c r="AZ124" s="180"/>
      <c r="BA124" s="180"/>
      <c r="BB124" s="183"/>
    </row>
    <row r="125" spans="1:54">
      <c r="B125" s="21"/>
      <c r="C125" s="20" t="str">
        <f t="shared" si="0"/>
        <v>IADLA</v>
      </c>
      <c r="D125" s="188">
        <f t="shared" si="1"/>
        <v>0.98939399718288346</v>
      </c>
      <c r="E125" s="126">
        <f>D125*'Convergence programme'!I$25/100</f>
        <v>0.94585408627458856</v>
      </c>
      <c r="F125" s="126">
        <f>D125*'Convergence programme'!N$25/100</f>
        <v>0.93714610409292975</v>
      </c>
      <c r="G125" s="126">
        <f>D125*'Convergence programme'!S$25/100</f>
        <v>0.93714610409292975</v>
      </c>
      <c r="H125" s="126">
        <f>D125*'Convergence programme'!X$25/100</f>
        <v>0.9167733626996053</v>
      </c>
      <c r="I125" s="126">
        <f>D125*'Convergence programme'!AH$25/100</f>
        <v>0.9167733626996053</v>
      </c>
      <c r="J125" s="126">
        <f>D125*'Convergence programme'!AR$25/100</f>
        <v>0.89640062130628084</v>
      </c>
      <c r="M125" s="126">
        <f>D125*'Convergence programme'!$I$69/100</f>
        <v>0.94890775058103127</v>
      </c>
      <c r="N125" s="126">
        <f>D125*'Convergence programme'!$N$69/100</f>
        <v>1.0252636082732089</v>
      </c>
      <c r="O125" s="126">
        <f>D125*'Convergence programme'!$S$69/100</f>
        <v>1.024206258918249</v>
      </c>
      <c r="P125" s="126">
        <f>D125*'Convergence programme'!$X$69/100</f>
        <v>0.98832249192471211</v>
      </c>
      <c r="Q125" s="126">
        <f>D125*'Convergence programme'!$AH$69/100</f>
        <v>0.97666019481270783</v>
      </c>
      <c r="R125" s="126">
        <f>D125*'Convergence programme'!$AR$69/100</f>
        <v>0.98119210162482995</v>
      </c>
      <c r="S125" s="180"/>
      <c r="T125" s="180"/>
      <c r="U125" s="200">
        <f t="shared" si="2"/>
        <v>-3.053664306442716</v>
      </c>
      <c r="V125" s="200">
        <f t="shared" si="3"/>
        <v>-88.117504180279198</v>
      </c>
      <c r="W125" s="200">
        <f t="shared" si="4"/>
        <v>-87.060154825319259</v>
      </c>
      <c r="X125" s="183">
        <f t="shared" si="5"/>
        <v>-71.54912922510681</v>
      </c>
      <c r="Y125" s="183">
        <f t="shared" si="6"/>
        <v>-59.886832113102528</v>
      </c>
      <c r="Z125" s="183">
        <f t="shared" si="7"/>
        <v>-84.791480318549105</v>
      </c>
      <c r="AC125" s="227"/>
      <c r="AD125" s="203">
        <v>2030</v>
      </c>
      <c r="AE125" s="228">
        <f>X122</f>
        <v>-898.13957668023295</v>
      </c>
      <c r="AF125" s="229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X125" s="180"/>
      <c r="AY125" s="180"/>
      <c r="AZ125" s="180"/>
      <c r="BA125" s="180"/>
    </row>
    <row r="126" spans="1:54">
      <c r="B126" s="21"/>
      <c r="C126" s="20" t="str">
        <f t="shared" si="0"/>
        <v>IADEM</v>
      </c>
      <c r="D126" s="188">
        <f t="shared" si="1"/>
        <v>2.6560062041256147</v>
      </c>
      <c r="E126" s="126">
        <f>D126*'Convergence programme'!I$25/100</f>
        <v>2.539124280616095</v>
      </c>
      <c r="F126" s="126">
        <f>D126*'Convergence programme'!N$25/100</f>
        <v>2.515747895914191</v>
      </c>
      <c r="G126" s="126">
        <f>D126*'Convergence programme'!S$25/100</f>
        <v>2.515747895914191</v>
      </c>
      <c r="H126" s="126">
        <f>D126*'Convergence programme'!X$25/100</f>
        <v>2.4610577242638829</v>
      </c>
      <c r="I126" s="126">
        <f>D126*'Convergence programme'!AH$25/100</f>
        <v>2.4610577242638829</v>
      </c>
      <c r="J126" s="126">
        <f>D126*'Convergence programme'!AR$25/100</f>
        <v>2.4063675526135748</v>
      </c>
      <c r="M126" s="126">
        <f>D126*'Convergence programme'!$I$69/100</f>
        <v>2.5473217746036489</v>
      </c>
      <c r="N126" s="126">
        <f>D126*'Convergence programme'!$N$69/100</f>
        <v>2.7522973781844229</v>
      </c>
      <c r="O126" s="126">
        <f>D126*'Convergence programme'!$S$69/100</f>
        <v>2.7494589473321058</v>
      </c>
      <c r="P126" s="126">
        <f>D126*'Convergence programme'!$X$69/100</f>
        <v>2.6531297720656268</v>
      </c>
      <c r="Q126" s="126">
        <f>D126*'Convergence programme'!$AH$69/100</f>
        <v>2.6218225945690632</v>
      </c>
      <c r="R126" s="126">
        <f>D126*'Convergence programme'!$AR$69/100</f>
        <v>2.633988397721081</v>
      </c>
      <c r="S126" s="180"/>
      <c r="T126" s="180"/>
      <c r="U126" s="200">
        <f t="shared" si="2"/>
        <v>-8.1974939875539832</v>
      </c>
      <c r="V126" s="200">
        <f t="shared" si="3"/>
        <v>-236.54948227023186</v>
      </c>
      <c r="W126" s="200">
        <f t="shared" si="4"/>
        <v>-233.7110514179148</v>
      </c>
      <c r="X126" s="183">
        <f t="shared" si="5"/>
        <v>-192.07204780174391</v>
      </c>
      <c r="Y126" s="183">
        <f t="shared" si="6"/>
        <v>-160.76487030518027</v>
      </c>
      <c r="Z126" s="183">
        <f t="shared" si="7"/>
        <v>-227.62084510750614</v>
      </c>
      <c r="AC126" s="227"/>
      <c r="AD126" s="203">
        <v>2040</v>
      </c>
      <c r="AE126" s="228">
        <f>Y122</f>
        <v>-751.7454737088301</v>
      </c>
      <c r="AF126" s="229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  <c r="AX126" s="180"/>
      <c r="AY126" s="180"/>
      <c r="AZ126" s="180"/>
      <c r="BA126" s="180"/>
    </row>
    <row r="127" spans="1:54">
      <c r="B127" s="21"/>
      <c r="C127" s="20" t="str">
        <f t="shared" si="0"/>
        <v>IADTF</v>
      </c>
      <c r="D127" s="188">
        <f t="shared" si="1"/>
        <v>6.8886380916241023</v>
      </c>
      <c r="E127" s="126">
        <f>D127*'Convergence programme'!I$25/100</f>
        <v>6.585492237047669</v>
      </c>
      <c r="F127" s="126">
        <f>D127*'Convergence programme'!N$25/100</f>
        <v>6.5248630661323803</v>
      </c>
      <c r="G127" s="126">
        <f>D127*'Convergence programme'!S$25/100</f>
        <v>6.5248630661323803</v>
      </c>
      <c r="H127" s="126">
        <f>D127*'Convergence programme'!X$25/100</f>
        <v>6.3830182168686349</v>
      </c>
      <c r="I127" s="126">
        <f>D127*'Convergence programme'!AH$25/100</f>
        <v>6.3830182168686349</v>
      </c>
      <c r="J127" s="126">
        <f>D127*'Convergence programme'!AR$25/100</f>
        <v>6.2411733676048877</v>
      </c>
      <c r="M127" s="126">
        <f>D127*'Convergence programme'!$I$69/100</f>
        <v>6.6067533204181847</v>
      </c>
      <c r="N127" s="126">
        <f>D127*'Convergence programme'!$N$69/100</f>
        <v>7.1383796202690188</v>
      </c>
      <c r="O127" s="126">
        <f>D127*'Convergence programme'!$S$69/100</f>
        <v>7.131017844208654</v>
      </c>
      <c r="P127" s="126">
        <f>D127*'Convergence programme'!$X$69/100</f>
        <v>6.881177755339638</v>
      </c>
      <c r="Q127" s="126">
        <f>D127*'Convergence programme'!$AH$69/100</f>
        <v>6.7999792193162376</v>
      </c>
      <c r="R127" s="126">
        <f>D127*'Convergence programme'!$AR$69/100</f>
        <v>6.8315325398160232</v>
      </c>
      <c r="S127" s="180"/>
      <c r="T127" s="180"/>
      <c r="U127" s="200">
        <f t="shared" si="2"/>
        <v>-21.261083370515799</v>
      </c>
      <c r="V127" s="200">
        <f t="shared" si="3"/>
        <v>-613.51655413663855</v>
      </c>
      <c r="W127" s="200">
        <f t="shared" si="4"/>
        <v>-606.15477807627371</v>
      </c>
      <c r="X127" s="183">
        <f t="shared" si="5"/>
        <v>-498.15953847100315</v>
      </c>
      <c r="Y127" s="183">
        <f t="shared" si="6"/>
        <v>-416.96100244760271</v>
      </c>
      <c r="Z127" s="183">
        <f t="shared" si="7"/>
        <v>-590.35917221113539</v>
      </c>
      <c r="AC127" s="227"/>
      <c r="AD127" s="192">
        <v>2050</v>
      </c>
      <c r="AE127" s="228">
        <f>Z122</f>
        <v>-1064.3677297566505</v>
      </c>
      <c r="AF127" s="229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Y127" s="180"/>
      <c r="AZ127" s="180"/>
      <c r="BA127" s="180"/>
    </row>
    <row r="128" spans="1:54">
      <c r="B128" s="21"/>
      <c r="C128" s="20" t="str">
        <f t="shared" si="0"/>
        <v>IADFL</v>
      </c>
      <c r="D128" s="188">
        <f t="shared" si="1"/>
        <v>3.1947518136693345E-2</v>
      </c>
      <c r="E128" s="193">
        <f>D128*'Convergence programme'!I$25/100</f>
        <v>3.0541615030980806E-2</v>
      </c>
      <c r="F128" s="193">
        <f>D128*'Convergence programme'!N$25/100</f>
        <v>3.0260434409838294E-2</v>
      </c>
      <c r="G128" s="193">
        <f>D128*'Convergence programme'!S$25/100</f>
        <v>3.0260434409838294E-2</v>
      </c>
      <c r="H128" s="193">
        <f>D128*'Convergence programme'!X$25/100</f>
        <v>2.9602598879189642E-2</v>
      </c>
      <c r="I128" s="193">
        <f>D128*'Convergence programme'!AH$25/100</f>
        <v>2.9602598879189642E-2</v>
      </c>
      <c r="J128" s="193">
        <f>D128*'Convergence programme'!AR$25/100</f>
        <v>2.8944763348540986E-2</v>
      </c>
      <c r="K128" s="194"/>
      <c r="L128" s="24"/>
      <c r="M128" s="193">
        <f>D128*'Convergence programme'!$I$69/100</f>
        <v>3.0640217808126438E-2</v>
      </c>
      <c r="N128" s="193">
        <f>D128*'Convergence programme'!$N$69/100</f>
        <v>3.3105747370069709E-2</v>
      </c>
      <c r="O128" s="193">
        <f>D128*'Convergence programme'!$S$69/100</f>
        <v>3.3071605574394196E-2</v>
      </c>
      <c r="P128" s="193">
        <f>D128*'Convergence programme'!$X$69/100</f>
        <v>3.1912919247103898E-2</v>
      </c>
      <c r="Q128" s="193">
        <f>D128*'Convergence programme'!$AH$69/100</f>
        <v>3.1536343838760895E-2</v>
      </c>
      <c r="R128" s="193">
        <f>D128*'Convergence programme'!$AR$69/100</f>
        <v>3.1682679045449351E-2</v>
      </c>
      <c r="S128" s="24"/>
      <c r="T128" s="24"/>
      <c r="U128" s="201">
        <f t="shared" si="2"/>
        <v>-9.8602777145632287E-2</v>
      </c>
      <c r="V128" s="201">
        <f t="shared" si="3"/>
        <v>-2.8453129602314142</v>
      </c>
      <c r="W128" s="201">
        <f t="shared" si="4"/>
        <v>-2.8111711645559012</v>
      </c>
      <c r="X128" s="195">
        <f t="shared" si="5"/>
        <v>-2.3103203679142559</v>
      </c>
      <c r="Y128" s="195">
        <f t="shared" si="6"/>
        <v>-1.9337449595712535</v>
      </c>
      <c r="Z128" s="195">
        <f t="shared" si="7"/>
        <v>-2.7379156969083649</v>
      </c>
      <c r="AC128" s="227" t="str">
        <f>C123</f>
        <v>IADHT</v>
      </c>
      <c r="AD128" s="203">
        <v>2015</v>
      </c>
      <c r="AE128" s="228">
        <f>U123</f>
        <v>-0.31218522981318886</v>
      </c>
      <c r="AF128" s="229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X128" s="180"/>
      <c r="AY128" s="180"/>
      <c r="AZ128" s="180"/>
      <c r="BA128" s="180"/>
    </row>
    <row r="129" spans="2:54">
      <c r="B129" s="198"/>
      <c r="C129" s="222" t="e">
        <f>#REF!</f>
        <v>#REF!</v>
      </c>
      <c r="D129" s="196" t="e">
        <f>SUM(#REF!)</f>
        <v>#REF!</v>
      </c>
      <c r="E129" s="197" t="e">
        <f>D129*'Convergence programme'!I$25/100</f>
        <v>#REF!</v>
      </c>
      <c r="F129" s="197" t="e">
        <f>D129*'Convergence programme'!N$25/100</f>
        <v>#REF!</v>
      </c>
      <c r="G129" s="197" t="e">
        <f>D129*'Convergence programme'!S$25/100</f>
        <v>#REF!</v>
      </c>
      <c r="H129" s="197" t="e">
        <f>D129*'Convergence programme'!X$25/100</f>
        <v>#REF!</v>
      </c>
      <c r="I129" s="197" t="e">
        <f>D129*'Convergence programme'!AH$25/100</f>
        <v>#REF!</v>
      </c>
      <c r="J129" s="197" t="e">
        <f>D129*'Convergence programme'!AR$25/100</f>
        <v>#REF!</v>
      </c>
      <c r="K129" s="198"/>
      <c r="L129" s="23"/>
      <c r="M129" s="197" t="e">
        <f>D129*'Convergence programme'!$I$69/100</f>
        <v>#REF!</v>
      </c>
      <c r="N129" s="197" t="e">
        <f>D129*'Convergence programme'!$N$69/100</f>
        <v>#REF!</v>
      </c>
      <c r="O129" s="197" t="e">
        <f>D129*'Convergence programme'!$S$69/100</f>
        <v>#REF!</v>
      </c>
      <c r="P129" s="197" t="e">
        <f>D129*'Convergence programme'!$X$69/100</f>
        <v>#REF!</v>
      </c>
      <c r="Q129" s="197" t="e">
        <f>D129*'Convergence programme'!$AH$69/100</f>
        <v>#REF!</v>
      </c>
      <c r="R129" s="197" t="e">
        <f>D129*'Convergence programme'!$AR$69/100</f>
        <v>#REF!</v>
      </c>
      <c r="S129" s="23"/>
      <c r="T129" s="23"/>
      <c r="U129" s="202" t="e">
        <f t="shared" si="2"/>
        <v>#REF!</v>
      </c>
      <c r="V129" s="202" t="e">
        <f t="shared" si="3"/>
        <v>#REF!</v>
      </c>
      <c r="W129" s="202" t="e">
        <f t="shared" si="4"/>
        <v>#REF!</v>
      </c>
      <c r="X129" s="199" t="e">
        <f t="shared" si="5"/>
        <v>#REF!</v>
      </c>
      <c r="Y129" s="199" t="e">
        <f t="shared" si="6"/>
        <v>#REF!</v>
      </c>
      <c r="Z129" s="199" t="e">
        <f t="shared" si="7"/>
        <v>#REF!</v>
      </c>
      <c r="AC129" s="227"/>
      <c r="AD129" s="203">
        <v>2020</v>
      </c>
      <c r="AE129" s="228">
        <f>V123</f>
        <v>-9.0085158460432577</v>
      </c>
      <c r="AF129" s="229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X129" s="180"/>
      <c r="AY129" s="180"/>
      <c r="AZ129" s="180"/>
      <c r="BA129" s="180"/>
    </row>
    <row r="130" spans="2:54">
      <c r="B130" s="59" t="s">
        <v>13</v>
      </c>
      <c r="C130" s="20" t="str">
        <f t="shared" ref="C130:C136" si="8">J11</f>
        <v>IFDMT</v>
      </c>
      <c r="D130" s="188">
        <f t="shared" ref="D130:D136" si="9">SUM(F11:I11)</f>
        <v>5.9466855588963412</v>
      </c>
      <c r="E130" s="126">
        <f>D130*'Convergence programme'!I$26/100</f>
        <v>5.6381819759532341</v>
      </c>
      <c r="F130" s="126">
        <f>D130*'Convergence programme'!N$26/100</f>
        <v>5.6831991093060257</v>
      </c>
      <c r="G130" s="126">
        <f>D130*'Convergence programme'!S$26/100</f>
        <v>5.5695351271199058</v>
      </c>
      <c r="H130" s="126">
        <f>D130*'Convergence programme'!X$26/100</f>
        <v>5.5695351271199058</v>
      </c>
      <c r="I130" s="126">
        <f>D130*'Convergence programme'!AH$26/100</f>
        <v>5.7968630914921455</v>
      </c>
      <c r="J130" s="126">
        <f>D130*'Convergence programme'!AR$26/100</f>
        <v>6.024191055864387</v>
      </c>
      <c r="M130" s="193">
        <f>D130*'Convergence programme'!$I$70/100</f>
        <v>5.7033457178555951</v>
      </c>
      <c r="N130" s="193">
        <f>D130*'Convergence programme'!$N$70/100</f>
        <v>6.1622774251108252</v>
      </c>
      <c r="O130" s="193">
        <f>D130*'Convergence programme'!$S$70/100</f>
        <v>6.1559222984800295</v>
      </c>
      <c r="P130" s="193">
        <f>D130*'Convergence programme'!$X$70/100</f>
        <v>5.9402453491687792</v>
      </c>
      <c r="Q130" s="193">
        <f>D130*'Convergence programme'!$AH$70/100</f>
        <v>5.8701499028481203</v>
      </c>
      <c r="R130" s="193">
        <f>D130*'Convergence programme'!$AR$70/100</f>
        <v>5.8973886215695259</v>
      </c>
      <c r="U130" s="201">
        <f t="shared" si="2"/>
        <v>-65.163741902360954</v>
      </c>
      <c r="V130" s="201">
        <f t="shared" si="3"/>
        <v>-479.07831580479956</v>
      </c>
      <c r="W130" s="201">
        <f t="shared" si="4"/>
        <v>-586.3871713601236</v>
      </c>
      <c r="X130" s="195">
        <f t="shared" si="5"/>
        <v>-370.71022204887339</v>
      </c>
      <c r="Y130" s="195">
        <f t="shared" si="6"/>
        <v>-73.286811355974805</v>
      </c>
      <c r="Z130" s="195">
        <f t="shared" si="7"/>
        <v>126.80243429486104</v>
      </c>
      <c r="AC130" s="227"/>
      <c r="AD130" s="203">
        <v>2025</v>
      </c>
      <c r="AE130" s="228">
        <f>W123</f>
        <v>-8.9004198609428382</v>
      </c>
      <c r="AF130" s="229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BB130" s="183"/>
    </row>
    <row r="131" spans="2:54">
      <c r="B131" s="21"/>
      <c r="C131" s="20" t="str">
        <f t="shared" si="8"/>
        <v>IFDHT</v>
      </c>
      <c r="D131" s="188">
        <f t="shared" si="9"/>
        <v>0.33299201393950373</v>
      </c>
      <c r="E131" s="126">
        <f>D131*'Convergence programme'!I$26/100</f>
        <v>0.31571697419268324</v>
      </c>
      <c r="F131" s="126">
        <f>D131*'Convergence programme'!N$26/100</f>
        <v>0.31823776426111106</v>
      </c>
      <c r="G131" s="126">
        <f>D131*'Convergence programme'!S$26/100</f>
        <v>0.31187300897588888</v>
      </c>
      <c r="H131" s="126">
        <f>D131*'Convergence programme'!X$26/100</f>
        <v>0.31187300897588888</v>
      </c>
      <c r="I131" s="126">
        <f>D131*'Convergence programme'!AH$26/100</f>
        <v>0.32460251954633329</v>
      </c>
      <c r="J131" s="126">
        <f>D131*'Convergence programme'!AR$26/100</f>
        <v>0.3373320301167777</v>
      </c>
      <c r="M131" s="193">
        <f>D131*'Convergence programme'!$I$70/100</f>
        <v>0.31936589852826364</v>
      </c>
      <c r="N131" s="193">
        <f>D131*'Convergence programme'!$N$70/100</f>
        <v>0.34506434717601353</v>
      </c>
      <c r="O131" s="193">
        <f>D131*'Convergence programme'!$S$70/100</f>
        <v>0.34470848399901011</v>
      </c>
      <c r="P131" s="193">
        <f>D131*'Convergence programme'!$X$70/100</f>
        <v>0.33263138642924878</v>
      </c>
      <c r="Q131" s="193">
        <f>D131*'Convergence programme'!$AH$70/100</f>
        <v>0.32870630520423172</v>
      </c>
      <c r="R131" s="193">
        <f>D131*'Convergence programme'!$AR$70/100</f>
        <v>0.33023157095341915</v>
      </c>
      <c r="U131" s="201">
        <f t="shared" si="2"/>
        <v>-3.6489243355803946</v>
      </c>
      <c r="V131" s="201">
        <f t="shared" si="3"/>
        <v>-26.826582914902474</v>
      </c>
      <c r="W131" s="201">
        <f t="shared" si="4"/>
        <v>-32.835475023121234</v>
      </c>
      <c r="X131" s="195">
        <f t="shared" si="5"/>
        <v>-20.758377453359898</v>
      </c>
      <c r="Y131" s="195">
        <f t="shared" si="6"/>
        <v>-4.1037856578984293</v>
      </c>
      <c r="Z131" s="195">
        <f t="shared" si="7"/>
        <v>7.1004591633585523</v>
      </c>
      <c r="AC131" s="227"/>
      <c r="AD131" s="203">
        <v>2030</v>
      </c>
      <c r="AE131" s="228">
        <f>X123</f>
        <v>-7.3146813495339886</v>
      </c>
      <c r="AF131" s="229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BA131" s="180"/>
    </row>
    <row r="132" spans="2:54">
      <c r="B132" s="21"/>
      <c r="C132" s="20" t="str">
        <f t="shared" si="8"/>
        <v>IFDRH</v>
      </c>
      <c r="D132" s="188">
        <f t="shared" si="9"/>
        <v>0.99429977875004405</v>
      </c>
      <c r="E132" s="126">
        <f>D132*'Convergence programme'!I$26/100</f>
        <v>0.94271725580917132</v>
      </c>
      <c r="F132" s="126">
        <f>D132*'Convergence programme'!N$26/100</f>
        <v>0.95024422613395654</v>
      </c>
      <c r="G132" s="126">
        <f>D132*'Convergence programme'!S$26/100</f>
        <v>0.93123934161127764</v>
      </c>
      <c r="H132" s="126">
        <f>D132*'Convergence programme'!X$26/100</f>
        <v>0.93123934161127764</v>
      </c>
      <c r="I132" s="126">
        <f>D132*'Convergence programme'!AH$26/100</f>
        <v>0.96924911065663566</v>
      </c>
      <c r="J132" s="126">
        <f>D132*'Convergence programme'!AR$26/100</f>
        <v>1.0072588797019941</v>
      </c>
      <c r="M132" s="193">
        <f>D132*'Convergence programme'!$I$70/100</f>
        <v>0.95361278635544566</v>
      </c>
      <c r="N132" s="193">
        <f>D132*'Convergence programme'!$N$70/100</f>
        <v>1.0303472446458455</v>
      </c>
      <c r="O132" s="193">
        <f>D132*'Convergence programme'!$S$70/100</f>
        <v>1.0292846525615076</v>
      </c>
      <c r="P132" s="193">
        <f>D132*'Convergence programme'!$X$70/100</f>
        <v>0.99322296057228798</v>
      </c>
      <c r="Q132" s="193">
        <f>D132*'Convergence programme'!$AH$70/100</f>
        <v>0.98150283747552369</v>
      </c>
      <c r="R132" s="193">
        <f>D132*'Convergence programme'!$AR$70/100</f>
        <v>0.98605721515867018</v>
      </c>
      <c r="U132" s="201">
        <f t="shared" si="2"/>
        <v>-10.895530546274346</v>
      </c>
      <c r="V132" s="201">
        <f t="shared" si="3"/>
        <v>-80.103018511888948</v>
      </c>
      <c r="W132" s="201">
        <f t="shared" si="4"/>
        <v>-98.045310950229947</v>
      </c>
      <c r="X132" s="195">
        <f t="shared" si="5"/>
        <v>-61.983618961010343</v>
      </c>
      <c r="Y132" s="195">
        <f t="shared" si="6"/>
        <v>-12.253726818888033</v>
      </c>
      <c r="Z132" s="195">
        <f t="shared" si="7"/>
        <v>21.20166454332395</v>
      </c>
      <c r="AC132" s="227"/>
      <c r="AD132" s="203">
        <v>2040</v>
      </c>
      <c r="AE132" s="228">
        <f>Y123</f>
        <v>-6.1224098557815934</v>
      </c>
      <c r="AF132" s="229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Z132" s="180"/>
      <c r="BA132" s="180"/>
    </row>
    <row r="133" spans="2:54">
      <c r="B133" s="21"/>
      <c r="C133" s="20" t="str">
        <f t="shared" si="8"/>
        <v>IFDLA</v>
      </c>
      <c r="D133" s="188">
        <f t="shared" si="9"/>
        <v>0.77493403008488526</v>
      </c>
      <c r="E133" s="126">
        <f>D133*'Convergence programme'!I$26/100</f>
        <v>0.73473181618640937</v>
      </c>
      <c r="F133" s="126">
        <f>D133*'Convergence programme'!N$26/100</f>
        <v>0.74059816109845178</v>
      </c>
      <c r="G133" s="126">
        <f>D133*'Convergence programme'!S$26/100</f>
        <v>0.7257861978764828</v>
      </c>
      <c r="H133" s="126">
        <f>D133*'Convergence programme'!X$26/100</f>
        <v>0.7257861978764828</v>
      </c>
      <c r="I133" s="126">
        <f>D133*'Convergence programme'!AH$26/100</f>
        <v>0.75541012432042065</v>
      </c>
      <c r="J133" s="126">
        <f>D133*'Convergence programme'!AR$26/100</f>
        <v>0.78503405076435884</v>
      </c>
      <c r="M133" s="193">
        <f>D133*'Convergence programme'!$I$70/100</f>
        <v>0.74322353827725762</v>
      </c>
      <c r="N133" s="193">
        <f>D133*'Convergence programme'!$N$70/100</f>
        <v>0.80302858327496818</v>
      </c>
      <c r="O133" s="193">
        <f>D133*'Convergence programme'!$S$70/100</f>
        <v>0.80220042381657297</v>
      </c>
      <c r="P133" s="193">
        <f>D133*'Convergence programme'!$X$70/100</f>
        <v>0.77409478314146729</v>
      </c>
      <c r="Q133" s="193">
        <f>D133*'Convergence programme'!$AH$70/100</f>
        <v>0.76496039287147832</v>
      </c>
      <c r="R133" s="193">
        <f>D133*'Convergence programme'!$AR$70/100</f>
        <v>0.76850996849037889</v>
      </c>
      <c r="U133" s="201">
        <f t="shared" si="2"/>
        <v>-8.4917220908482527</v>
      </c>
      <c r="V133" s="201">
        <f t="shared" si="3"/>
        <v>-62.430422176516402</v>
      </c>
      <c r="W133" s="201">
        <f t="shared" si="4"/>
        <v>-76.414225940090176</v>
      </c>
      <c r="X133" s="195">
        <f t="shared" si="5"/>
        <v>-48.308585264984494</v>
      </c>
      <c r="Y133" s="195">
        <f t="shared" si="6"/>
        <v>-9.5502685510576732</v>
      </c>
      <c r="Z133" s="195">
        <f t="shared" si="7"/>
        <v>16.524082273979946</v>
      </c>
      <c r="AC133" s="227"/>
      <c r="AD133" s="192">
        <v>2050</v>
      </c>
      <c r="AE133" s="228">
        <f>Z123</f>
        <v>-8.6684864847779561</v>
      </c>
      <c r="AF133" s="229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Y133" s="180"/>
      <c r="AZ133" s="180"/>
      <c r="BA133" s="180"/>
    </row>
    <row r="134" spans="2:54">
      <c r="B134" s="21"/>
      <c r="C134" s="20" t="str">
        <f t="shared" si="8"/>
        <v>IFDEM</v>
      </c>
      <c r="D134" s="188">
        <f t="shared" si="9"/>
        <v>7.9207199535864907</v>
      </c>
      <c r="E134" s="126">
        <f>D134*'Convergence programme'!I$26/100</f>
        <v>7.5098069397791996</v>
      </c>
      <c r="F134" s="126">
        <f>D134*'Convergence programme'!N$26/100</f>
        <v>7.5697677537266062</v>
      </c>
      <c r="G134" s="126">
        <f>D134*'Convergence programme'!S$26/100</f>
        <v>7.4183723986520764</v>
      </c>
      <c r="H134" s="126">
        <f>D134*'Convergence programme'!X$26/100</f>
        <v>7.4183723986520764</v>
      </c>
      <c r="I134" s="126">
        <f>D134*'Convergence programme'!AH$26/100</f>
        <v>7.7211631088011394</v>
      </c>
      <c r="J134" s="126">
        <f>D134*'Convergence programme'!AR$26/100</f>
        <v>8.0239538189502042</v>
      </c>
      <c r="M134" s="193">
        <f>D134*'Convergence programme'!$I$70/100</f>
        <v>7.5966021378142186</v>
      </c>
      <c r="N134" s="193">
        <f>D134*'Convergence programme'!$N$70/100</f>
        <v>8.2078787043970749</v>
      </c>
      <c r="O134" s="193">
        <f>D134*'Convergence programme'!$S$70/100</f>
        <v>8.1994139591514124</v>
      </c>
      <c r="P134" s="193">
        <f>D134*'Convergence programme'!$X$70/100</f>
        <v>7.9121418814504798</v>
      </c>
      <c r="Q134" s="193">
        <f>D134*'Convergence programme'!$AH$70/100</f>
        <v>7.8187778730749251</v>
      </c>
      <c r="R134" s="193">
        <f>D134*'Convergence programme'!$AR$70/100</f>
        <v>7.8550586316167985</v>
      </c>
      <c r="U134" s="201">
        <f t="shared" si="2"/>
        <v>-86.795198035019013</v>
      </c>
      <c r="V134" s="201">
        <f t="shared" si="3"/>
        <v>-638.1109506704687</v>
      </c>
      <c r="W134" s="201">
        <f t="shared" si="4"/>
        <v>-781.0415604993359</v>
      </c>
      <c r="X134" s="195">
        <f t="shared" si="5"/>
        <v>-493.76948279840337</v>
      </c>
      <c r="Y134" s="195">
        <f t="shared" si="6"/>
        <v>-97.614764273785681</v>
      </c>
      <c r="Z134" s="195">
        <f t="shared" si="7"/>
        <v>168.89518733340569</v>
      </c>
      <c r="AC134" s="227" t="str">
        <f>C124</f>
        <v>IADRH</v>
      </c>
      <c r="AD134" s="203">
        <v>2015</v>
      </c>
      <c r="AE134" s="228">
        <f>U124</f>
        <v>-0.65364648916260704</v>
      </c>
      <c r="AF134" s="229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X134" s="180"/>
      <c r="AY134" s="180"/>
      <c r="AZ134" s="180"/>
      <c r="BA134" s="180"/>
    </row>
    <row r="135" spans="2:54">
      <c r="B135" s="21"/>
      <c r="C135" s="20" t="str">
        <f t="shared" si="8"/>
        <v>IFDTF</v>
      </c>
      <c r="D135" s="188">
        <f t="shared" si="9"/>
        <v>0.65817968004411176</v>
      </c>
      <c r="E135" s="126">
        <f>D135*'Convergence programme'!I$26/100</f>
        <v>0.62403447638353005</v>
      </c>
      <c r="F135" s="126">
        <f>D135*'Convergence programme'!N$26/100</f>
        <v>0.62901697665753842</v>
      </c>
      <c r="G135" s="126">
        <f>D135*'Convergence programme'!S$26/100</f>
        <v>0.61643663712438779</v>
      </c>
      <c r="H135" s="126">
        <f>D135*'Convergence programme'!X$26/100</f>
        <v>0.61643663712438779</v>
      </c>
      <c r="I135" s="126">
        <f>D135*'Convergence programme'!AH$26/100</f>
        <v>0.64159731619068916</v>
      </c>
      <c r="J135" s="126">
        <f>D135*'Convergence programme'!AR$26/100</f>
        <v>0.66675799525699075</v>
      </c>
      <c r="M135" s="193">
        <f>D135*'Convergence programme'!$I$70/100</f>
        <v>0.63124680506157993</v>
      </c>
      <c r="N135" s="193">
        <f>D135*'Convergence programme'!$N$70/100</f>
        <v>0.68204140673535751</v>
      </c>
      <c r="O135" s="193">
        <f>D135*'Convergence programme'!$S$70/100</f>
        <v>0.681338020761596</v>
      </c>
      <c r="P135" s="193">
        <f>D135*'Convergence programme'!$X$70/100</f>
        <v>0.65746687706572615</v>
      </c>
      <c r="Q135" s="193">
        <f>D135*'Convergence programme'!$AH$70/100</f>
        <v>0.64970870690943461</v>
      </c>
      <c r="R135" s="193">
        <f>D135*'Convergence programme'!$AR$70/100</f>
        <v>0.65272349069029967</v>
      </c>
      <c r="U135" s="201">
        <f t="shared" si="2"/>
        <v>-7.2123286780498841</v>
      </c>
      <c r="V135" s="201">
        <f t="shared" si="3"/>
        <v>-53.024430077819098</v>
      </c>
      <c r="W135" s="201">
        <f t="shared" si="4"/>
        <v>-64.901383637208212</v>
      </c>
      <c r="X135" s="195">
        <f t="shared" si="5"/>
        <v>-41.030239941338365</v>
      </c>
      <c r="Y135" s="195">
        <f t="shared" si="6"/>
        <v>-8.1113907187454473</v>
      </c>
      <c r="Z135" s="195">
        <f t="shared" si="7"/>
        <v>14.034504566691087</v>
      </c>
      <c r="AC135" s="227"/>
      <c r="AD135" s="203">
        <v>2020</v>
      </c>
      <c r="AE135" s="228">
        <f>V124</f>
        <v>-18.86183007074213</v>
      </c>
      <c r="AF135" s="229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X135" s="180"/>
      <c r="AY135" s="180"/>
      <c r="AZ135" s="180"/>
      <c r="BA135" s="180"/>
    </row>
    <row r="136" spans="2:54">
      <c r="B136" s="194"/>
      <c r="C136" s="20" t="str">
        <f t="shared" si="8"/>
        <v>IFDFL</v>
      </c>
      <c r="D136" s="188">
        <f t="shared" si="9"/>
        <v>0.52240697478218157</v>
      </c>
      <c r="E136" s="193">
        <f>D136*'Convergence programme'!I$26/100</f>
        <v>0.49530542016346329</v>
      </c>
      <c r="F136" s="193">
        <f>D136*'Convergence programme'!N$26/100</f>
        <v>0.49926010453600683</v>
      </c>
      <c r="G136" s="193">
        <f>D136*'Convergence programme'!S$26/100</f>
        <v>0.48927490244528676</v>
      </c>
      <c r="H136" s="193">
        <f>D136*'Convergence programme'!X$26/100</f>
        <v>0.48927490244528676</v>
      </c>
      <c r="I136" s="193">
        <f>D136*'Convergence programme'!AH$26/100</f>
        <v>0.50924530662672707</v>
      </c>
      <c r="J136" s="193">
        <f>D136*'Convergence programme'!AR$26/100</f>
        <v>0.52921571080816732</v>
      </c>
      <c r="K136" s="194"/>
      <c r="L136" s="24"/>
      <c r="M136" s="193">
        <f>D136*'Convergence programme'!$I$70/100</f>
        <v>0.50102995241517656</v>
      </c>
      <c r="N136" s="193">
        <f>D136*'Convergence programme'!$N$70/100</f>
        <v>0.54134638119627421</v>
      </c>
      <c r="O136" s="193">
        <f>D136*'Convergence programme'!$S$70/100</f>
        <v>0.54078809331562694</v>
      </c>
      <c r="P136" s="193">
        <f>D136*'Convergence programme'!$X$70/100</f>
        <v>0.52184121248528237</v>
      </c>
      <c r="Q136" s="193">
        <f>D136*'Convergence programme'!$AH$70/100</f>
        <v>0.51568343775586178</v>
      </c>
      <c r="R136" s="193">
        <f>D136*'Convergence programme'!$AR$70/100</f>
        <v>0.51807631636080231</v>
      </c>
      <c r="S136" s="24"/>
      <c r="T136" s="24"/>
      <c r="U136" s="201">
        <f t="shared" si="2"/>
        <v>-5.7245322517132653</v>
      </c>
      <c r="V136" s="201">
        <f t="shared" si="3"/>
        <v>-42.086276660267373</v>
      </c>
      <c r="W136" s="201">
        <f t="shared" si="4"/>
        <v>-51.513190870340175</v>
      </c>
      <c r="X136" s="195">
        <f t="shared" si="5"/>
        <v>-32.566310039995606</v>
      </c>
      <c r="Y136" s="195">
        <f t="shared" si="6"/>
        <v>-6.4381311291347165</v>
      </c>
      <c r="Z136" s="195">
        <f t="shared" si="7"/>
        <v>11.139394447365003</v>
      </c>
      <c r="AC136" s="227"/>
      <c r="AD136" s="203">
        <v>2025</v>
      </c>
      <c r="AE136" s="228">
        <f>W124</f>
        <v>-18.635501101893269</v>
      </c>
      <c r="AF136" s="229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BB136" s="183"/>
    </row>
    <row r="137" spans="2:54">
      <c r="B137" s="198"/>
      <c r="C137" s="222" t="e">
        <f>#REF!</f>
        <v>#REF!</v>
      </c>
      <c r="D137" s="196" t="e">
        <f>SUM(#REF!)</f>
        <v>#REF!</v>
      </c>
      <c r="E137" s="197" t="e">
        <f>D137*'Convergence programme'!I$26/100</f>
        <v>#REF!</v>
      </c>
      <c r="F137" s="197" t="e">
        <f>D137*'Convergence programme'!N$26/100</f>
        <v>#REF!</v>
      </c>
      <c r="G137" s="197" t="e">
        <f>D137*'Convergence programme'!S$26/100</f>
        <v>#REF!</v>
      </c>
      <c r="H137" s="197" t="e">
        <f>D137*'Convergence programme'!X$26/100</f>
        <v>#REF!</v>
      </c>
      <c r="I137" s="197" t="e">
        <f>D137*'Convergence programme'!AH$26/100</f>
        <v>#REF!</v>
      </c>
      <c r="J137" s="197" t="e">
        <f>D137*'Convergence programme'!AR$26/100</f>
        <v>#REF!</v>
      </c>
      <c r="K137" s="198"/>
      <c r="L137" s="23"/>
      <c r="M137" s="197" t="e">
        <f>D137*'Convergence programme'!$I$70/100</f>
        <v>#REF!</v>
      </c>
      <c r="N137" s="197" t="e">
        <f>D137*'Convergence programme'!$N$70/100</f>
        <v>#REF!</v>
      </c>
      <c r="O137" s="197" t="e">
        <f>D137*'Convergence programme'!$S$70/100</f>
        <v>#REF!</v>
      </c>
      <c r="P137" s="197" t="e">
        <f>D137*'Convergence programme'!$X$70/100</f>
        <v>#REF!</v>
      </c>
      <c r="Q137" s="197" t="e">
        <f>D137*'Convergence programme'!$AH$70/100</f>
        <v>#REF!</v>
      </c>
      <c r="R137" s="197" t="e">
        <f>D137*'Convergence programme'!$AR$70/100</f>
        <v>#REF!</v>
      </c>
      <c r="S137" s="23"/>
      <c r="T137" s="23"/>
      <c r="U137" s="202" t="e">
        <f t="shared" si="2"/>
        <v>#REF!</v>
      </c>
      <c r="V137" s="202" t="e">
        <f t="shared" si="3"/>
        <v>#REF!</v>
      </c>
      <c r="W137" s="202" t="e">
        <f t="shared" si="4"/>
        <v>#REF!</v>
      </c>
      <c r="X137" s="199" t="e">
        <f t="shared" si="5"/>
        <v>#REF!</v>
      </c>
      <c r="Y137" s="199" t="e">
        <f t="shared" si="6"/>
        <v>#REF!</v>
      </c>
      <c r="Z137" s="199" t="e">
        <f t="shared" si="7"/>
        <v>#REF!</v>
      </c>
      <c r="AC137" s="227"/>
      <c r="AD137" s="203">
        <v>2030</v>
      </c>
      <c r="AE137" s="228">
        <f>X124</f>
        <v>-15.315317083794161</v>
      </c>
      <c r="AF137" s="229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</row>
    <row r="138" spans="2:54">
      <c r="B138" s="59" t="s">
        <v>14</v>
      </c>
      <c r="C138" s="20" t="str">
        <f t="shared" ref="C138:C144" si="10">J18</f>
        <v>ICDMT</v>
      </c>
      <c r="D138" s="188">
        <f t="shared" ref="D138:D144" si="11">SUM(F18:I18)</f>
        <v>4.7029911511027009</v>
      </c>
      <c r="E138" s="126">
        <f>D138*'Convergence programme'!I$27/100</f>
        <v>4.8843575630630696</v>
      </c>
      <c r="F138" s="126">
        <f>D138*'Convergence programme'!N$27/100</f>
        <v>4.9629154062257683</v>
      </c>
      <c r="G138" s="126">
        <f>D138*'Convergence programme'!S$27/100</f>
        <v>5.0051999669963951</v>
      </c>
      <c r="H138" s="126">
        <f>D138*'Convergence programme'!X$27/100</f>
        <v>5.0474845277670202</v>
      </c>
      <c r="I138" s="126">
        <f>D138*'Convergence programme'!AH$27/100</f>
        <v>5.1320536493082738</v>
      </c>
      <c r="J138" s="126">
        <f>D138*'Convergence programme'!AR$27/100</f>
        <v>5.2166227708495265</v>
      </c>
      <c r="M138" s="193">
        <f>D138*'Convergence programme'!$I$71/100</f>
        <v>4.408726159446454</v>
      </c>
      <c r="N138" s="193">
        <f>D138*'Convergence programme'!$N$71/100</f>
        <v>4.1236330403658323</v>
      </c>
      <c r="O138" s="193">
        <f>D138*'Convergence programme'!$S$71/100</f>
        <v>3.9770279392748331</v>
      </c>
      <c r="P138" s="193">
        <f>D138*'Convergence programme'!$X$71/100</f>
        <v>3.9585367735996342</v>
      </c>
      <c r="Q138" s="193">
        <f>D138*'Convergence programme'!$AH$71/100</f>
        <v>3.7183092037061307</v>
      </c>
      <c r="R138" s="193">
        <f>D138*'Convergence programme'!$AR$71/100</f>
        <v>3.7088948746937564</v>
      </c>
      <c r="U138" s="201">
        <f t="shared" si="2"/>
        <v>475.63140361661561</v>
      </c>
      <c r="V138" s="201">
        <f t="shared" si="3"/>
        <v>839.28236585993602</v>
      </c>
      <c r="W138" s="201">
        <f t="shared" si="4"/>
        <v>1028.172027721562</v>
      </c>
      <c r="X138" s="195">
        <f t="shared" si="5"/>
        <v>1088.9477541673859</v>
      </c>
      <c r="Y138" s="195">
        <f t="shared" si="6"/>
        <v>1413.7444456021431</v>
      </c>
      <c r="Z138" s="195">
        <f t="shared" si="7"/>
        <v>1507.7278961557702</v>
      </c>
      <c r="AC138" s="227"/>
      <c r="AD138" s="203">
        <v>2040</v>
      </c>
      <c r="AE138" s="228">
        <f>Y124</f>
        <v>-12.818965554010825</v>
      </c>
      <c r="AF138" s="229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</row>
    <row r="139" spans="2:54">
      <c r="B139" s="21"/>
      <c r="C139" s="20" t="str">
        <f t="shared" si="10"/>
        <v>ICDHT</v>
      </c>
      <c r="D139" s="188">
        <f t="shared" si="11"/>
        <v>2.175096396077318</v>
      </c>
      <c r="E139" s="126">
        <f>D139*'Convergence programme'!I$27/100</f>
        <v>2.2589769343028632</v>
      </c>
      <c r="F139" s="126">
        <f>D139*'Convergence programme'!N$27/100</f>
        <v>2.2953093185359763</v>
      </c>
      <c r="G139" s="126">
        <f>D139*'Convergence programme'!S$27/100</f>
        <v>2.3148655951239809</v>
      </c>
      <c r="H139" s="126">
        <f>D139*'Convergence programme'!X$27/100</f>
        <v>2.3344218717119851</v>
      </c>
      <c r="I139" s="126">
        <f>D139*'Convergence programme'!AH$27/100</f>
        <v>2.3735344248879939</v>
      </c>
      <c r="J139" s="126">
        <f>D139*'Convergence programme'!AR$27/100</f>
        <v>2.4126469780640023</v>
      </c>
      <c r="M139" s="193">
        <f>D139*'Convergence programme'!$I$71/100</f>
        <v>2.0390011532246599</v>
      </c>
      <c r="N139" s="193">
        <f>D139*'Convergence programme'!$N$71/100</f>
        <v>1.9071478292579949</v>
      </c>
      <c r="O139" s="193">
        <f>D139*'Convergence programme'!$S$71/100</f>
        <v>1.8393441237471273</v>
      </c>
      <c r="P139" s="193">
        <f>D139*'Convergence programme'!$X$71/100</f>
        <v>1.8307921051429752</v>
      </c>
      <c r="Q139" s="193">
        <f>D139*'Convergence programme'!$AH$71/100</f>
        <v>1.7196887445952398</v>
      </c>
      <c r="R139" s="193">
        <f>D139*'Convergence programme'!$AR$71/100</f>
        <v>1.7153346915153187</v>
      </c>
      <c r="U139" s="201">
        <f t="shared" si="2"/>
        <v>219.97578107820325</v>
      </c>
      <c r="V139" s="201">
        <f t="shared" si="3"/>
        <v>388.16148927798145</v>
      </c>
      <c r="W139" s="201">
        <f t="shared" si="4"/>
        <v>475.52147137685364</v>
      </c>
      <c r="X139" s="195">
        <f t="shared" si="5"/>
        <v>503.62976656900992</v>
      </c>
      <c r="Y139" s="195">
        <f t="shared" si="6"/>
        <v>653.8456802927542</v>
      </c>
      <c r="Z139" s="195">
        <f t="shared" si="7"/>
        <v>697.31228654868357</v>
      </c>
      <c r="AC139" s="227"/>
      <c r="AD139" s="192">
        <v>2050</v>
      </c>
      <c r="AE139" s="228">
        <f>Z124</f>
        <v>-18.149884158578821</v>
      </c>
      <c r="AF139" s="229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</row>
    <row r="140" spans="2:54">
      <c r="B140" s="21"/>
      <c r="C140" s="20" t="str">
        <f t="shared" si="10"/>
        <v>ICDRH</v>
      </c>
      <c r="D140" s="188">
        <f t="shared" si="11"/>
        <v>1.321131978112563</v>
      </c>
      <c r="E140" s="126">
        <f>D140*'Convergence programme'!I$27/100</f>
        <v>1.3720801850936026</v>
      </c>
      <c r="F140" s="126">
        <f>D140*'Convergence programme'!N$27/100</f>
        <v>1.3941481149278871</v>
      </c>
      <c r="G140" s="126">
        <f>D140*'Convergence programme'!S$27/100</f>
        <v>1.4060264033659633</v>
      </c>
      <c r="H140" s="126">
        <f>D140*'Convergence programme'!X$27/100</f>
        <v>1.4179046918040392</v>
      </c>
      <c r="I140" s="126">
        <f>D140*'Convergence programme'!AH$27/100</f>
        <v>1.4416612686801924</v>
      </c>
      <c r="J140" s="126">
        <f>D140*'Convergence programme'!AR$27/100</f>
        <v>1.4654178455563447</v>
      </c>
      <c r="M140" s="193">
        <f>D140*'Convergence programme'!$I$71/100</f>
        <v>1.2384690774126665</v>
      </c>
      <c r="N140" s="193">
        <f>D140*'Convergence programme'!$N$71/100</f>
        <v>1.1583826761722664</v>
      </c>
      <c r="O140" s="193">
        <f>D140*'Convergence programme'!$S$71/100</f>
        <v>1.1171993779301823</v>
      </c>
      <c r="P140" s="193">
        <f>D140*'Convergence programme'!$X$71/100</f>
        <v>1.1120049666499583</v>
      </c>
      <c r="Q140" s="193">
        <f>D140*'Convergence programme'!$AH$71/100</f>
        <v>1.0445218873896103</v>
      </c>
      <c r="R140" s="193">
        <f>D140*'Convergence programme'!$AR$71/100</f>
        <v>1.0418772787328825</v>
      </c>
      <c r="U140" s="201">
        <f t="shared" si="2"/>
        <v>133.6111076809361</v>
      </c>
      <c r="V140" s="201">
        <f t="shared" si="3"/>
        <v>235.76543875562072</v>
      </c>
      <c r="W140" s="201">
        <f t="shared" si="4"/>
        <v>288.82702543578097</v>
      </c>
      <c r="X140" s="195">
        <f t="shared" si="5"/>
        <v>305.8997251540809</v>
      </c>
      <c r="Y140" s="195">
        <f t="shared" si="6"/>
        <v>397.13938129058215</v>
      </c>
      <c r="Z140" s="195">
        <f t="shared" si="7"/>
        <v>423.5405668234622</v>
      </c>
      <c r="AC140" s="227" t="str">
        <f>C125</f>
        <v>IADLA</v>
      </c>
      <c r="AD140" s="203">
        <v>2015</v>
      </c>
      <c r="AE140" s="228">
        <f>U125</f>
        <v>-3.053664306442716</v>
      </c>
      <c r="AF140" s="229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</row>
    <row r="141" spans="2:54">
      <c r="B141" s="21"/>
      <c r="C141" s="20" t="str">
        <f t="shared" si="10"/>
        <v>ICDLA</v>
      </c>
      <c r="D141" s="188">
        <f t="shared" si="11"/>
        <v>1.1567050940895165</v>
      </c>
      <c r="E141" s="126">
        <f>D141*'Convergence programme'!I$27/100</f>
        <v>1.2013123335826434</v>
      </c>
      <c r="F141" s="126">
        <f>D141*'Convergence programme'!N$27/100</f>
        <v>1.2206337089472716</v>
      </c>
      <c r="G141" s="126">
        <f>D141*'Convergence programme'!S$27/100</f>
        <v>1.2310336364132746</v>
      </c>
      <c r="H141" s="126">
        <f>D141*'Convergence programme'!X$27/100</f>
        <v>1.2414335638792773</v>
      </c>
      <c r="I141" s="126">
        <f>D141*'Convergence programme'!AH$27/100</f>
        <v>1.2622334188112831</v>
      </c>
      <c r="J141" s="126">
        <f>D141*'Convergence programme'!AR$27/100</f>
        <v>1.2830332737432883</v>
      </c>
      <c r="M141" s="193">
        <f>D141*'Convergence programme'!$I$71/100</f>
        <v>1.0843303428035862</v>
      </c>
      <c r="N141" s="193">
        <f>D141*'Convergence programme'!$N$71/100</f>
        <v>1.0142114221985359</v>
      </c>
      <c r="O141" s="193">
        <f>D141*'Convergence programme'!$S$71/100</f>
        <v>0.97815375978687957</v>
      </c>
      <c r="P141" s="193">
        <f>D141*'Convergence programme'!$X$71/100</f>
        <v>0.97360584020868923</v>
      </c>
      <c r="Q141" s="193">
        <f>D141*'Convergence programme'!$AH$71/100</f>
        <v>0.9145216435966228</v>
      </c>
      <c r="R141" s="193">
        <f>D141*'Convergence programme'!$AR$71/100</f>
        <v>0.91220618052723235</v>
      </c>
      <c r="U141" s="201">
        <f t="shared" si="2"/>
        <v>116.98199077905724</v>
      </c>
      <c r="V141" s="201">
        <f t="shared" si="3"/>
        <v>206.42228674873576</v>
      </c>
      <c r="W141" s="201">
        <f t="shared" si="4"/>
        <v>252.879876626395</v>
      </c>
      <c r="X141" s="195">
        <f t="shared" si="5"/>
        <v>267.82772367058806</v>
      </c>
      <c r="Y141" s="195">
        <f t="shared" si="6"/>
        <v>347.71177521466035</v>
      </c>
      <c r="Z141" s="195">
        <f t="shared" si="7"/>
        <v>370.82709321605603</v>
      </c>
      <c r="AC141" s="227"/>
      <c r="AD141" s="203">
        <v>2020</v>
      </c>
      <c r="AE141" s="228">
        <f>V125</f>
        <v>-88.117504180279198</v>
      </c>
      <c r="AF141" s="229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</row>
    <row r="142" spans="2:54">
      <c r="B142" s="21"/>
      <c r="C142" s="20" t="str">
        <f t="shared" si="10"/>
        <v>ICDEM</v>
      </c>
      <c r="D142" s="188">
        <f t="shared" si="11"/>
        <v>13.893256275259196</v>
      </c>
      <c r="E142" s="126">
        <f>D142*'Convergence programme'!I$27/100</f>
        <v>14.429036581904857</v>
      </c>
      <c r="F142" s="126">
        <f>D142*'Convergence programme'!N$27/100</f>
        <v>14.66110681389649</v>
      </c>
      <c r="G142" s="126">
        <f>D142*'Convergence programme'!S$27/100</f>
        <v>14.786020984558993</v>
      </c>
      <c r="H142" s="126">
        <f>D142*'Convergence programme'!X$27/100</f>
        <v>14.910935155221493</v>
      </c>
      <c r="I142" s="126">
        <f>D142*'Convergence programme'!AH$27/100</f>
        <v>15.160763496546499</v>
      </c>
      <c r="J142" s="126">
        <f>D142*'Convergence programme'!AR$27/100</f>
        <v>15.410591837871502</v>
      </c>
      <c r="M142" s="193">
        <f>D142*'Convergence programme'!$I$71/100</f>
        <v>13.023958670699878</v>
      </c>
      <c r="N142" s="193">
        <f>D142*'Convergence programme'!$N$71/100</f>
        <v>12.18175598767519</v>
      </c>
      <c r="O142" s="193">
        <f>D142*'Convergence programme'!$S$71/100</f>
        <v>11.748665179022494</v>
      </c>
      <c r="P142" s="193">
        <f>D142*'Convergence programme'!$X$71/100</f>
        <v>11.694039836277893</v>
      </c>
      <c r="Q142" s="193">
        <f>D142*'Convergence programme'!$AH$71/100</f>
        <v>10.98437590417999</v>
      </c>
      <c r="R142" s="193">
        <f>D142*'Convergence programme'!$AR$71/100</f>
        <v>10.956564734346541</v>
      </c>
      <c r="U142" s="201">
        <f t="shared" si="2"/>
        <v>1405.0779112049786</v>
      </c>
      <c r="V142" s="201">
        <f t="shared" si="3"/>
        <v>2479.3508262212995</v>
      </c>
      <c r="W142" s="201">
        <f t="shared" si="4"/>
        <v>3037.3558055364997</v>
      </c>
      <c r="X142" s="195">
        <f t="shared" si="5"/>
        <v>3216.8953189435997</v>
      </c>
      <c r="Y142" s="195">
        <f t="shared" si="6"/>
        <v>4176.38759236651</v>
      </c>
      <c r="Z142" s="195">
        <f t="shared" si="7"/>
        <v>4454.0271035249607</v>
      </c>
      <c r="AC142" s="227"/>
      <c r="AD142" s="203">
        <v>2025</v>
      </c>
      <c r="AE142" s="228">
        <f>W125</f>
        <v>-87.060154825319259</v>
      </c>
      <c r="AF142" s="229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BB142" s="183"/>
    </row>
    <row r="143" spans="2:54">
      <c r="B143" s="21"/>
      <c r="C143" s="20" t="str">
        <f t="shared" si="10"/>
        <v>ICDTF</v>
      </c>
      <c r="D143" s="188">
        <f t="shared" si="11"/>
        <v>0.1481805293162583</v>
      </c>
      <c r="E143" s="126">
        <f>D143*'Convergence programme'!I$27/100</f>
        <v>0.15389497147891826</v>
      </c>
      <c r="F143" s="126">
        <f>D143*'Convergence programme'!N$27/100</f>
        <v>0.15637015002120896</v>
      </c>
      <c r="G143" s="126">
        <f>D143*'Convergence programme'!S$27/100</f>
        <v>0.15770244013096765</v>
      </c>
      <c r="H143" s="126">
        <f>D143*'Convergence programme'!X$27/100</f>
        <v>0.15903473024072634</v>
      </c>
      <c r="I143" s="126">
        <f>D143*'Convergence programme'!AH$27/100</f>
        <v>0.1616993104602438</v>
      </c>
      <c r="J143" s="126">
        <f>D143*'Convergence programme'!AR$27/100</f>
        <v>0.16436389067976123</v>
      </c>
      <c r="M143" s="193">
        <f>D143*'Convergence programme'!$I$71/100</f>
        <v>0.13890891029298136</v>
      </c>
      <c r="N143" s="193">
        <f>D143*'Convergence programme'!$N$71/100</f>
        <v>0.12992627606457449</v>
      </c>
      <c r="O143" s="193">
        <f>D143*'Convergence programme'!$S$71/100</f>
        <v>0.125307083558751</v>
      </c>
      <c r="P143" s="193">
        <f>D143*'Convergence programme'!$X$71/100</f>
        <v>0.12472446908438969</v>
      </c>
      <c r="Q143" s="193">
        <f>D143*'Convergence programme'!$AH$71/100</f>
        <v>0.11715544602662113</v>
      </c>
      <c r="R143" s="193">
        <f>D143*'Convergence programme'!$AR$71/100</f>
        <v>0.11685882198217999</v>
      </c>
      <c r="U143" s="201">
        <f t="shared" si="2"/>
        <v>14.986061185936899</v>
      </c>
      <c r="V143" s="201">
        <f t="shared" si="3"/>
        <v>26.443873956634473</v>
      </c>
      <c r="W143" s="201">
        <f t="shared" si="4"/>
        <v>32.395356572216649</v>
      </c>
      <c r="X143" s="195">
        <f t="shared" si="5"/>
        <v>34.310261156336644</v>
      </c>
      <c r="Y143" s="195">
        <f t="shared" si="6"/>
        <v>44.543864433622666</v>
      </c>
      <c r="Z143" s="195">
        <f t="shared" si="7"/>
        <v>47.505068697581237</v>
      </c>
      <c r="AC143" s="227"/>
      <c r="AD143" s="203">
        <v>2030</v>
      </c>
      <c r="AE143" s="228">
        <f>X125</f>
        <v>-71.54912922510681</v>
      </c>
      <c r="AF143" s="229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</row>
    <row r="144" spans="2:54">
      <c r="B144" s="194"/>
      <c r="C144" s="20" t="str">
        <f t="shared" si="10"/>
        <v>ICDFL</v>
      </c>
      <c r="D144" s="188">
        <f t="shared" si="11"/>
        <v>0</v>
      </c>
      <c r="E144" s="193">
        <f>D144*'Convergence programme'!I$27/100</f>
        <v>0</v>
      </c>
      <c r="F144" s="193">
        <f>D144*'Convergence programme'!N$27/100</f>
        <v>0</v>
      </c>
      <c r="G144" s="193">
        <f>D144*'Convergence programme'!S$27/100</f>
        <v>0</v>
      </c>
      <c r="H144" s="193">
        <f>D144*'Convergence programme'!X$27/100</f>
        <v>0</v>
      </c>
      <c r="I144" s="193">
        <f>D144*'Convergence programme'!AH$27/100</f>
        <v>0</v>
      </c>
      <c r="J144" s="193">
        <f>D144*'Convergence programme'!AR$27/100</f>
        <v>0</v>
      </c>
      <c r="K144" s="194"/>
      <c r="L144" s="24"/>
      <c r="M144" s="193">
        <f>D144*'Convergence programme'!$I$71/100</f>
        <v>0</v>
      </c>
      <c r="N144" s="193">
        <f>D144*'Convergence programme'!$N$71/100</f>
        <v>0</v>
      </c>
      <c r="O144" s="193">
        <f>D144*'Convergence programme'!$S$71/100</f>
        <v>0</v>
      </c>
      <c r="P144" s="193">
        <f>D144*'Convergence programme'!$X$71/100</f>
        <v>0</v>
      </c>
      <c r="Q144" s="193">
        <f>D144*'Convergence programme'!$AH$71/100</f>
        <v>0</v>
      </c>
      <c r="R144" s="193">
        <f>D144*'Convergence programme'!$AR$71/100</f>
        <v>0</v>
      </c>
      <c r="S144" s="24"/>
      <c r="T144" s="24"/>
      <c r="U144" s="201">
        <f t="shared" si="2"/>
        <v>0</v>
      </c>
      <c r="V144" s="201">
        <f t="shared" si="3"/>
        <v>0</v>
      </c>
      <c r="W144" s="201">
        <f t="shared" si="4"/>
        <v>0</v>
      </c>
      <c r="X144" s="195">
        <f t="shared" si="5"/>
        <v>0</v>
      </c>
      <c r="Y144" s="195">
        <f t="shared" si="6"/>
        <v>0</v>
      </c>
      <c r="Z144" s="195">
        <f t="shared" si="7"/>
        <v>0</v>
      </c>
      <c r="AC144" s="227"/>
      <c r="AD144" s="203">
        <v>2040</v>
      </c>
      <c r="AE144" s="228">
        <f>Y125</f>
        <v>-59.886832113102528</v>
      </c>
      <c r="AF144" s="229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</row>
    <row r="145" spans="2:44">
      <c r="B145" s="198"/>
      <c r="C145" s="222" t="e">
        <f>#REF!</f>
        <v>#REF!</v>
      </c>
      <c r="D145" s="196" t="e">
        <f>SUM(#REF!)</f>
        <v>#REF!</v>
      </c>
      <c r="E145" s="197" t="e">
        <f>D145*'Convergence programme'!I$27/100</f>
        <v>#REF!</v>
      </c>
      <c r="F145" s="197" t="e">
        <f>D145*'Convergence programme'!N$27/100</f>
        <v>#REF!</v>
      </c>
      <c r="G145" s="197" t="e">
        <f>D145*'Convergence programme'!S$27/100</f>
        <v>#REF!</v>
      </c>
      <c r="H145" s="197" t="e">
        <f>D145*'Convergence programme'!X$27/100</f>
        <v>#REF!</v>
      </c>
      <c r="I145" s="197" t="e">
        <f>D145*'Convergence programme'!AH$27/100</f>
        <v>#REF!</v>
      </c>
      <c r="J145" s="197" t="e">
        <f>D145*'Convergence programme'!AR$27/100</f>
        <v>#REF!</v>
      </c>
      <c r="K145" s="198"/>
      <c r="L145" s="23"/>
      <c r="M145" s="197" t="e">
        <f>D145*'Convergence programme'!$I$71/100</f>
        <v>#REF!</v>
      </c>
      <c r="N145" s="197" t="e">
        <f>D145*'Convergence programme'!$N$71/100</f>
        <v>#REF!</v>
      </c>
      <c r="O145" s="197" t="e">
        <f>D145*'Convergence programme'!$S$71/100</f>
        <v>#REF!</v>
      </c>
      <c r="P145" s="197" t="e">
        <f>D145*'Convergence programme'!$X$71/100</f>
        <v>#REF!</v>
      </c>
      <c r="Q145" s="197" t="e">
        <f>D145*'Convergence programme'!$AH$71/100</f>
        <v>#REF!</v>
      </c>
      <c r="R145" s="197" t="e">
        <f>D145*'Convergence programme'!$AR$71/100</f>
        <v>#REF!</v>
      </c>
      <c r="S145" s="23"/>
      <c r="T145" s="23"/>
      <c r="U145" s="202" t="e">
        <f t="shared" si="2"/>
        <v>#REF!</v>
      </c>
      <c r="V145" s="202" t="e">
        <f t="shared" si="3"/>
        <v>#REF!</v>
      </c>
      <c r="W145" s="202" t="e">
        <f t="shared" si="4"/>
        <v>#REF!</v>
      </c>
      <c r="X145" s="199" t="e">
        <f t="shared" si="5"/>
        <v>#REF!</v>
      </c>
      <c r="Y145" s="199" t="e">
        <f t="shared" si="6"/>
        <v>#REF!</v>
      </c>
      <c r="Z145" s="199" t="e">
        <f t="shared" si="7"/>
        <v>#REF!</v>
      </c>
      <c r="AC145" s="227"/>
      <c r="AD145" s="192">
        <v>2050</v>
      </c>
      <c r="AE145" s="228">
        <f>Z125</f>
        <v>-84.791480318549105</v>
      </c>
      <c r="AF145" s="229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</row>
    <row r="146" spans="2:44">
      <c r="B146" s="59" t="s">
        <v>60</v>
      </c>
      <c r="C146" s="20" t="str">
        <f t="shared" ref="C146:C152" si="12">J25</f>
        <v>IGDMT</v>
      </c>
      <c r="D146" s="188">
        <f t="shared" ref="D146:D152" si="13">SUM(F25:I25)</f>
        <v>7.493957040276932</v>
      </c>
      <c r="E146" s="126">
        <f>D146*'Convergence programme'!I$28/100</f>
        <v>6.9551247157806984</v>
      </c>
      <c r="F146" s="126">
        <f>D146*'Convergence programme'!N$28/100</f>
        <v>6.6257772470846135</v>
      </c>
      <c r="G146" s="126">
        <f>D146*'Convergence programme'!S$28/100</f>
        <v>6.4958600461613862</v>
      </c>
      <c r="H146" s="126">
        <f>D146*'Convergence programme'!X$28/100</f>
        <v>6.3659428452381599</v>
      </c>
      <c r="I146" s="126">
        <f>D146*'Convergence programme'!AH$28/100</f>
        <v>6.3659428452381599</v>
      </c>
      <c r="J146" s="126">
        <f>D146*'Convergence programme'!AR$28/100</f>
        <v>6.2360256443149309</v>
      </c>
      <c r="M146" s="193">
        <f>D146*'Convergence programme'!$I$72/100</f>
        <v>5.8388344662927798</v>
      </c>
      <c r="N146" s="193">
        <f>D146*'Convergence programme'!$N$72/100</f>
        <v>5.510718801677851</v>
      </c>
      <c r="O146" s="193">
        <f>D146*'Convergence programme'!$S$72/100</f>
        <v>5.3475833566814552</v>
      </c>
      <c r="P146" s="193">
        <f>D146*'Convergence programme'!$X$72/100</f>
        <v>5.474553467112421</v>
      </c>
      <c r="Q146" s="193">
        <f>D146*'Convergence programme'!$AH$72/100</f>
        <v>5.8023014990535717</v>
      </c>
      <c r="R146" s="193">
        <f>D146*'Convergence programme'!$AR$72/100</f>
        <v>6.0281924270034457</v>
      </c>
      <c r="U146" s="201">
        <f t="shared" si="2"/>
        <v>1116.2902494879186</v>
      </c>
      <c r="V146" s="201">
        <f t="shared" si="3"/>
        <v>1115.0584454067625</v>
      </c>
      <c r="W146" s="201">
        <f t="shared" si="4"/>
        <v>1148.2766894799311</v>
      </c>
      <c r="X146" s="195">
        <f t="shared" si="5"/>
        <v>891.38937812573897</v>
      </c>
      <c r="Y146" s="195">
        <f t="shared" si="6"/>
        <v>563.6413461845882</v>
      </c>
      <c r="Z146" s="195">
        <f t="shared" si="7"/>
        <v>207.83321731148519</v>
      </c>
      <c r="AC146" s="227" t="str">
        <f>C126</f>
        <v>IADEM</v>
      </c>
      <c r="AD146" s="203">
        <v>2015</v>
      </c>
      <c r="AE146" s="228">
        <f>U126</f>
        <v>-8.1974939875539832</v>
      </c>
      <c r="AF146" s="229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</row>
    <row r="147" spans="2:44">
      <c r="B147" s="21"/>
      <c r="C147" s="20" t="str">
        <f t="shared" si="12"/>
        <v>IGDHT</v>
      </c>
      <c r="D147" s="188">
        <f t="shared" si="13"/>
        <v>5.3555739959251909</v>
      </c>
      <c r="E147" s="126">
        <f>D147*'Convergence programme'!I$28/100</f>
        <v>4.9704962099536143</v>
      </c>
      <c r="F147" s="126">
        <f>D147*'Convergence programme'!N$28/100</f>
        <v>4.7351272680858392</v>
      </c>
      <c r="G147" s="126">
        <f>D147*'Convergence programme'!S$28/100</f>
        <v>4.642281635378275</v>
      </c>
      <c r="H147" s="126">
        <f>D147*'Convergence programme'!X$28/100</f>
        <v>4.5494360026707099</v>
      </c>
      <c r="I147" s="126">
        <f>D147*'Convergence programme'!AH$28/100</f>
        <v>4.5494360026707099</v>
      </c>
      <c r="J147" s="126">
        <f>D147*'Convergence programme'!AR$28/100</f>
        <v>4.4565903699631431</v>
      </c>
      <c r="M147" s="193">
        <f>D147*'Convergence programme'!$I$72/100</f>
        <v>4.1727367619168776</v>
      </c>
      <c r="N147" s="193">
        <f>D147*'Convergence programme'!$N$72/100</f>
        <v>3.9382481317281886</v>
      </c>
      <c r="O147" s="193">
        <f>D147*'Convergence programme'!$S$72/100</f>
        <v>3.8216630028916212</v>
      </c>
      <c r="P147" s="193">
        <f>D147*'Convergence programme'!$X$72/100</f>
        <v>3.9124024904586197</v>
      </c>
      <c r="Q147" s="193">
        <f>D147*'Convergence programme'!$AH$72/100</f>
        <v>4.1466283910937296</v>
      </c>
      <c r="R147" s="193">
        <f>D147*'Convergence programme'!$AR$72/100</f>
        <v>4.3080618731835942</v>
      </c>
      <c r="U147" s="201">
        <f t="shared" si="2"/>
        <v>797.75944803673667</v>
      </c>
      <c r="V147" s="201">
        <f t="shared" si="3"/>
        <v>796.87913635765062</v>
      </c>
      <c r="W147" s="201">
        <f t="shared" si="4"/>
        <v>820.61863248665384</v>
      </c>
      <c r="X147" s="195">
        <f t="shared" si="5"/>
        <v>637.03351221209027</v>
      </c>
      <c r="Y147" s="195">
        <f t="shared" si="6"/>
        <v>402.80761157698032</v>
      </c>
      <c r="Z147" s="195">
        <f t="shared" si="7"/>
        <v>148.52849677954882</v>
      </c>
      <c r="AC147" s="227"/>
      <c r="AD147" s="203">
        <v>2020</v>
      </c>
      <c r="AE147" s="228">
        <f>V126</f>
        <v>-236.54948227023186</v>
      </c>
      <c r="AF147" s="229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</row>
    <row r="148" spans="2:44">
      <c r="B148" s="21"/>
      <c r="C148" s="20" t="str">
        <f t="shared" si="12"/>
        <v>IGDRH</v>
      </c>
      <c r="D148" s="188">
        <f t="shared" si="13"/>
        <v>0.19424130980144941</v>
      </c>
      <c r="E148" s="126">
        <f>D148*'Convergence programme'!I$28/100</f>
        <v>0.18027492383059518</v>
      </c>
      <c r="F148" s="126">
        <f>D148*'Convergence programme'!N$28/100</f>
        <v>0.17173832782991202</v>
      </c>
      <c r="G148" s="126">
        <f>D148*'Convergence programme'!S$28/100</f>
        <v>0.16837090963716869</v>
      </c>
      <c r="H148" s="126">
        <f>D148*'Convergence programme'!X$28/100</f>
        <v>0.1650034914444253</v>
      </c>
      <c r="I148" s="126">
        <f>D148*'Convergence programme'!AH$28/100</f>
        <v>0.1650034914444253</v>
      </c>
      <c r="J148" s="126">
        <f>D148*'Convergence programme'!AR$28/100</f>
        <v>0.16163607325168189</v>
      </c>
      <c r="M148" s="193">
        <f>D148*'Convergence programme'!$I$72/100</f>
        <v>0.15134098692466552</v>
      </c>
      <c r="N148" s="193">
        <f>D148*'Convergence programme'!$N$72/100</f>
        <v>0.14283631894770291</v>
      </c>
      <c r="O148" s="193">
        <f>D148*'Convergence programme'!$S$72/100</f>
        <v>0.13860789298517945</v>
      </c>
      <c r="P148" s="193">
        <f>D148*'Convergence programme'!$X$72/100</f>
        <v>0.14189892340117902</v>
      </c>
      <c r="Q148" s="193">
        <f>D148*'Convergence programme'!$AH$72/100</f>
        <v>0.15039406244013245</v>
      </c>
      <c r="R148" s="193">
        <f>D148*'Convergence programme'!$AR$72/100</f>
        <v>0.15624909329785233</v>
      </c>
      <c r="U148" s="201">
        <f t="shared" si="2"/>
        <v>28.933936905929659</v>
      </c>
      <c r="V148" s="201">
        <f t="shared" si="3"/>
        <v>28.902008882209117</v>
      </c>
      <c r="W148" s="201">
        <f t="shared" si="4"/>
        <v>29.763016651989243</v>
      </c>
      <c r="X148" s="195">
        <f t="shared" si="5"/>
        <v>23.104568043246289</v>
      </c>
      <c r="Y148" s="195">
        <f t="shared" si="6"/>
        <v>14.609429004292851</v>
      </c>
      <c r="Z148" s="195">
        <f t="shared" si="7"/>
        <v>5.3869799538295569</v>
      </c>
      <c r="AC148" s="227"/>
      <c r="AD148" s="203">
        <v>2025</v>
      </c>
      <c r="AE148" s="228">
        <f>W126</f>
        <v>-233.7110514179148</v>
      </c>
      <c r="AF148" s="229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</row>
    <row r="149" spans="2:44">
      <c r="B149" s="21"/>
      <c r="C149" s="20" t="str">
        <f t="shared" si="12"/>
        <v>IGDLA</v>
      </c>
      <c r="D149" s="188">
        <f t="shared" si="13"/>
        <v>0.29874915050570983</v>
      </c>
      <c r="E149" s="126">
        <f>D149*'Convergence programme'!I$28/100</f>
        <v>0.27726841631640387</v>
      </c>
      <c r="F149" s="126">
        <f>D149*'Convergence programme'!N$28/100</f>
        <v>0.26413886727237501</v>
      </c>
      <c r="G149" s="126">
        <f>D149*'Convergence programme'!S$28/100</f>
        <v>0.25895967379644613</v>
      </c>
      <c r="H149" s="126">
        <f>D149*'Convergence programme'!X$28/100</f>
        <v>0.25378048032051725</v>
      </c>
      <c r="I149" s="126">
        <f>D149*'Convergence programme'!AH$28/100</f>
        <v>0.25378048032051725</v>
      </c>
      <c r="J149" s="126">
        <f>D149*'Convergence programme'!AR$28/100</f>
        <v>0.24860128684458827</v>
      </c>
      <c r="M149" s="193">
        <f>D149*'Convergence programme'!$I$72/100</f>
        <v>0.23276712521479401</v>
      </c>
      <c r="N149" s="193">
        <f>D149*'Convergence programme'!$N$72/100</f>
        <v>0.2196866824601203</v>
      </c>
      <c r="O149" s="193">
        <f>D149*'Convergence programme'!$S$72/100</f>
        <v>0.2131832323671847</v>
      </c>
      <c r="P149" s="193">
        <f>D149*'Convergence programme'!$X$72/100</f>
        <v>0.21824493907660364</v>
      </c>
      <c r="Q149" s="193">
        <f>D149*'Convergence programme'!$AH$72/100</f>
        <v>0.23131072602948946</v>
      </c>
      <c r="R149" s="193">
        <f>D149*'Convergence programme'!$AR$72/100</f>
        <v>0.24031594483035384</v>
      </c>
      <c r="U149" s="201">
        <f t="shared" si="2"/>
        <v>44.501291101609858</v>
      </c>
      <c r="V149" s="201">
        <f t="shared" si="3"/>
        <v>44.452184812254714</v>
      </c>
      <c r="W149" s="201">
        <f t="shared" si="4"/>
        <v>45.776441429261432</v>
      </c>
      <c r="X149" s="195">
        <f t="shared" si="5"/>
        <v>35.535541243913613</v>
      </c>
      <c r="Y149" s="195">
        <f t="shared" si="6"/>
        <v>22.469754291027794</v>
      </c>
      <c r="Z149" s="195">
        <f t="shared" si="7"/>
        <v>8.2853420142344198</v>
      </c>
      <c r="AC149" s="227"/>
      <c r="AD149" s="203">
        <v>2030</v>
      </c>
      <c r="AE149" s="228">
        <f>X126</f>
        <v>-192.07204780174391</v>
      </c>
      <c r="AF149" s="229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</row>
    <row r="150" spans="2:44">
      <c r="B150" s="21"/>
      <c r="C150" s="20" t="str">
        <f t="shared" si="12"/>
        <v>IGDEM</v>
      </c>
      <c r="D150" s="188">
        <f t="shared" si="13"/>
        <v>3.1648143487688913</v>
      </c>
      <c r="E150" s="126">
        <f>D150*'Convergence programme'!I$28/100</f>
        <v>2.9372570965747746</v>
      </c>
      <c r="F150" s="126">
        <f>D150*'Convergence programme'!N$28/100</f>
        <v>2.7981685497552475</v>
      </c>
      <c r="G150" s="126">
        <f>D150*'Convergence programme'!S$28/100</f>
        <v>2.7433024997600466</v>
      </c>
      <c r="H150" s="126">
        <f>D150*'Convergence programme'!X$28/100</f>
        <v>2.6884364497648461</v>
      </c>
      <c r="I150" s="126">
        <f>D150*'Convergence programme'!AH$28/100</f>
        <v>2.6884364497648461</v>
      </c>
      <c r="J150" s="126">
        <f>D150*'Convergence programme'!AR$28/100</f>
        <v>2.6335703997696447</v>
      </c>
      <c r="M150" s="193">
        <f>D150*'Convergence programme'!$I$72/100</f>
        <v>2.4658304017081574</v>
      </c>
      <c r="N150" s="193">
        <f>D150*'Convergence programme'!$N$72/100</f>
        <v>2.3272620648671456</v>
      </c>
      <c r="O150" s="193">
        <f>D150*'Convergence programme'!$S$72/100</f>
        <v>2.2583674349216398</v>
      </c>
      <c r="P150" s="193">
        <f>D150*'Convergence programme'!$X$72/100</f>
        <v>2.311988882869231</v>
      </c>
      <c r="Q150" s="193">
        <f>D150*'Convergence programme'!$AH$72/100</f>
        <v>2.4504019627272107</v>
      </c>
      <c r="R150" s="193">
        <f>D150*'Convergence programme'!$AR$72/100</f>
        <v>2.5457992069588196</v>
      </c>
      <c r="U150" s="201">
        <f t="shared" si="2"/>
        <v>471.42669486661725</v>
      </c>
      <c r="V150" s="201">
        <f t="shared" si="3"/>
        <v>470.90648488810194</v>
      </c>
      <c r="W150" s="201">
        <f t="shared" si="4"/>
        <v>484.93506483840679</v>
      </c>
      <c r="X150" s="195">
        <f t="shared" si="5"/>
        <v>376.44756689561507</v>
      </c>
      <c r="Y150" s="195">
        <f t="shared" si="6"/>
        <v>238.03448703763542</v>
      </c>
      <c r="Z150" s="195">
        <f t="shared" si="7"/>
        <v>87.771192810825127</v>
      </c>
      <c r="AC150" s="227"/>
      <c r="AD150" s="203">
        <v>2040</v>
      </c>
      <c r="AE150" s="228">
        <f>Y126</f>
        <v>-160.76487030518027</v>
      </c>
      <c r="AF150" s="229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</row>
    <row r="151" spans="2:44">
      <c r="B151" s="21"/>
      <c r="C151" s="20" t="str">
        <f t="shared" si="12"/>
        <v>IGDTF</v>
      </c>
      <c r="D151" s="188">
        <f t="shared" si="13"/>
        <v>0.25493119502148176</v>
      </c>
      <c r="E151" s="126">
        <f>D151*'Convergence programme'!I$28/100</f>
        <v>0.23660107014062823</v>
      </c>
      <c r="F151" s="126">
        <f>D151*'Convergence programme'!N$28/100</f>
        <v>0.22539725040684302</v>
      </c>
      <c r="G151" s="126">
        <f>D151*'Convergence programme'!S$28/100</f>
        <v>0.22097769647729712</v>
      </c>
      <c r="H151" s="126">
        <f>D151*'Convergence programme'!X$28/100</f>
        <v>0.21655814254775124</v>
      </c>
      <c r="I151" s="126">
        <f>D151*'Convergence programme'!AH$28/100</f>
        <v>0.21655814254775124</v>
      </c>
      <c r="J151" s="126">
        <f>D151*'Convergence programme'!AR$28/100</f>
        <v>0.21213858861820525</v>
      </c>
      <c r="M151" s="193">
        <f>D151*'Convergence programme'!$I$72/100</f>
        <v>0.19862684560700763</v>
      </c>
      <c r="N151" s="193">
        <f>D151*'Convergence programme'!$N$72/100</f>
        <v>0.18746492967447911</v>
      </c>
      <c r="O151" s="193">
        <f>D151*'Convergence programme'!$S$72/100</f>
        <v>0.18191534969693554</v>
      </c>
      <c r="P151" s="193">
        <f>D151*'Convergence programme'!$X$72/100</f>
        <v>0.18623464880823382</v>
      </c>
      <c r="Q151" s="193">
        <f>D151*'Convergence programme'!$AH$72/100</f>
        <v>0.19738405852590798</v>
      </c>
      <c r="R151" s="193">
        <f>D151*'Convergence programme'!$AR$72/100</f>
        <v>0.20506846929811665</v>
      </c>
      <c r="U151" s="201">
        <f t="shared" si="2"/>
        <v>37.974224533620593</v>
      </c>
      <c r="V151" s="201">
        <f t="shared" si="3"/>
        <v>37.932320732363912</v>
      </c>
      <c r="W151" s="201">
        <f t="shared" si="4"/>
        <v>39.06234678036158</v>
      </c>
      <c r="X151" s="195">
        <f t="shared" si="5"/>
        <v>30.323493739517428</v>
      </c>
      <c r="Y151" s="195">
        <f t="shared" si="6"/>
        <v>19.174084021843257</v>
      </c>
      <c r="Z151" s="195">
        <f t="shared" si="7"/>
        <v>7.0701193200886081</v>
      </c>
      <c r="AC151" s="227"/>
      <c r="AD151" s="192">
        <v>2050</v>
      </c>
      <c r="AE151" s="228">
        <f>Z126</f>
        <v>-227.62084510750614</v>
      </c>
      <c r="AF151" s="229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</row>
    <row r="152" spans="2:44">
      <c r="B152" s="194"/>
      <c r="C152" s="20" t="str">
        <f t="shared" si="12"/>
        <v>IGDFL</v>
      </c>
      <c r="D152" s="188">
        <f t="shared" si="13"/>
        <v>0.30371035172837119</v>
      </c>
      <c r="E152" s="193">
        <f>D152*'Convergence programme'!I$28/100</f>
        <v>0.28187289604029858</v>
      </c>
      <c r="F152" s="193">
        <f>D152*'Convergence programme'!N$28/100</f>
        <v>0.2685253101092695</v>
      </c>
      <c r="G152" s="193">
        <f>D152*'Convergence programme'!S$28/100</f>
        <v>0.26326010795026428</v>
      </c>
      <c r="H152" s="193">
        <f>D152*'Convergence programme'!X$28/100</f>
        <v>0.257994905791259</v>
      </c>
      <c r="I152" s="193">
        <f>D152*'Convergence programme'!AH$28/100</f>
        <v>0.257994905791259</v>
      </c>
      <c r="J152" s="193">
        <f>D152*'Convergence programme'!AR$28/100</f>
        <v>0.25272970363225367</v>
      </c>
      <c r="K152" s="194"/>
      <c r="L152" s="24"/>
      <c r="M152" s="193">
        <f>D152*'Convergence programme'!$I$72/100</f>
        <v>0.23663259075421461</v>
      </c>
      <c r="N152" s="193">
        <f>D152*'Convergence programme'!$N$72/100</f>
        <v>0.22333492659999021</v>
      </c>
      <c r="O152" s="193">
        <f>D152*'Convergence programme'!$S$72/100</f>
        <v>0.21672347645250056</v>
      </c>
      <c r="P152" s="193">
        <f>D152*'Convergence programme'!$X$72/100</f>
        <v>0.22186924079178397</v>
      </c>
      <c r="Q152" s="193">
        <f>D152*'Convergence programme'!$AH$72/100</f>
        <v>0.23515200576149747</v>
      </c>
      <c r="R152" s="193">
        <f>D152*'Convergence programme'!$AR$72/100</f>
        <v>0.24430677043537788</v>
      </c>
      <c r="S152" s="24"/>
      <c r="T152" s="24"/>
      <c r="U152" s="201">
        <f t="shared" si="2"/>
        <v>45.240305286083974</v>
      </c>
      <c r="V152" s="201">
        <f t="shared" si="3"/>
        <v>45.190383509279286</v>
      </c>
      <c r="W152" s="201">
        <f t="shared" si="4"/>
        <v>46.536631497763715</v>
      </c>
      <c r="X152" s="195">
        <f t="shared" si="5"/>
        <v>36.125664999475035</v>
      </c>
      <c r="Y152" s="195">
        <f t="shared" si="6"/>
        <v>22.842900029761527</v>
      </c>
      <c r="Z152" s="195">
        <f t="shared" si="7"/>
        <v>8.4229331968757872</v>
      </c>
      <c r="AC152" s="227" t="str">
        <f>C127</f>
        <v>IADTF</v>
      </c>
      <c r="AD152" s="203">
        <v>2015</v>
      </c>
      <c r="AE152" s="228">
        <f>U127</f>
        <v>-21.261083370515799</v>
      </c>
      <c r="AF152" s="229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</row>
    <row r="153" spans="2:44">
      <c r="B153" s="198"/>
      <c r="C153" s="222" t="e">
        <f>#REF!</f>
        <v>#REF!</v>
      </c>
      <c r="D153" s="196" t="e">
        <f>SUM(#REF!)</f>
        <v>#REF!</v>
      </c>
      <c r="E153" s="197" t="e">
        <f>D153*'Convergence programme'!I$28/100</f>
        <v>#REF!</v>
      </c>
      <c r="F153" s="197" t="e">
        <f>D153*'Convergence programme'!N$28/100</f>
        <v>#REF!</v>
      </c>
      <c r="G153" s="197" t="e">
        <f>D153*'Convergence programme'!S$28/100</f>
        <v>#REF!</v>
      </c>
      <c r="H153" s="197" t="e">
        <f>D153*'Convergence programme'!X$28/100</f>
        <v>#REF!</v>
      </c>
      <c r="I153" s="197" t="e">
        <f>D153*'Convergence programme'!AH$28/100</f>
        <v>#REF!</v>
      </c>
      <c r="J153" s="197" t="e">
        <f>D153*'Convergence programme'!AR$28/100</f>
        <v>#REF!</v>
      </c>
      <c r="K153" s="198"/>
      <c r="L153" s="23"/>
      <c r="M153" s="197" t="e">
        <f>D153*'Convergence programme'!$I$72/100</f>
        <v>#REF!</v>
      </c>
      <c r="N153" s="197" t="e">
        <f>D153*'Convergence programme'!$N$72/100</f>
        <v>#REF!</v>
      </c>
      <c r="O153" s="197" t="e">
        <f>D153*'Convergence programme'!$S$72/100</f>
        <v>#REF!</v>
      </c>
      <c r="P153" s="197" t="e">
        <f>D153*'Convergence programme'!$X$72/100</f>
        <v>#REF!</v>
      </c>
      <c r="Q153" s="197" t="e">
        <f>D153*'Convergence programme'!$AH$72/100</f>
        <v>#REF!</v>
      </c>
      <c r="R153" s="197" t="e">
        <f>D153*'Convergence programme'!$AR$72/100</f>
        <v>#REF!</v>
      </c>
      <c r="S153" s="23"/>
      <c r="T153" s="23"/>
      <c r="U153" s="202" t="e">
        <f t="shared" si="2"/>
        <v>#REF!</v>
      </c>
      <c r="V153" s="202" t="e">
        <f t="shared" si="3"/>
        <v>#REF!</v>
      </c>
      <c r="W153" s="202" t="e">
        <f t="shared" si="4"/>
        <v>#REF!</v>
      </c>
      <c r="X153" s="199" t="e">
        <f t="shared" si="5"/>
        <v>#REF!</v>
      </c>
      <c r="Y153" s="199" t="e">
        <f t="shared" si="6"/>
        <v>#REF!</v>
      </c>
      <c r="Z153" s="199" t="e">
        <f t="shared" si="7"/>
        <v>#REF!</v>
      </c>
      <c r="AC153" s="227"/>
      <c r="AD153" s="203">
        <v>2020</v>
      </c>
      <c r="AE153" s="228">
        <f>V127</f>
        <v>-613.51655413663855</v>
      </c>
      <c r="AF153" s="229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</row>
    <row r="154" spans="2:44">
      <c r="B154" s="59" t="s">
        <v>305</v>
      </c>
      <c r="C154" s="20" t="str">
        <f t="shared" ref="C154:C160" si="14">J32</f>
        <v>IXDMT</v>
      </c>
      <c r="D154" s="188">
        <f t="shared" ref="D154:D160" si="15">SUM(F32:I32)</f>
        <v>1.1101783979999995</v>
      </c>
      <c r="E154" s="126">
        <f>D154*'Convergence programme'!I$29/100</f>
        <v>1.0449628435970282</v>
      </c>
      <c r="F154" s="126">
        <f>D154*'Convergence programme'!N$29/100</f>
        <v>1.0737445763807352</v>
      </c>
      <c r="G154" s="126">
        <f>D154*'Convergence programme'!S$29/100</f>
        <v>1.0784539824174926</v>
      </c>
      <c r="H154" s="126">
        <f>D154*'Convergence programme'!X$29/100</f>
        <v>1.0784539824174926</v>
      </c>
      <c r="I154" s="126">
        <f>D154*'Convergence programme'!AH$29/100</f>
        <v>1.1255480427850686</v>
      </c>
      <c r="J154" s="126">
        <f>D154*'Convergence programme'!AR$29/100</f>
        <v>1.1302574488218264</v>
      </c>
      <c r="M154" s="193">
        <f>D154*'Convergence programme'!$I$73/100</f>
        <v>0.99426713342992423</v>
      </c>
      <c r="N154" s="193">
        <f>D154*'Convergence programme'!$N$73/100</f>
        <v>0.96337925274780489</v>
      </c>
      <c r="O154" s="193">
        <f>D154*'Convergence programme'!$S$73/100</f>
        <v>0.92943393997634627</v>
      </c>
      <c r="P154" s="193">
        <f>D154*'Convergence programme'!$X$73/100</f>
        <v>0.91649655507804861</v>
      </c>
      <c r="Q154" s="193">
        <f>D154*'Convergence programme'!$AH$73/100</f>
        <v>0.87476202527966829</v>
      </c>
      <c r="R154" s="193">
        <f>D154*'Convergence programme'!$AR$73/100</f>
        <v>0.83389745877987675</v>
      </c>
      <c r="U154" s="201">
        <f t="shared" ref="U154:U185" si="16">(E154-M154)*1000</f>
        <v>50.695710167103947</v>
      </c>
      <c r="V154" s="201">
        <f t="shared" ref="V154:V185" si="17">(F154-N154)*1000</f>
        <v>110.36532363293028</v>
      </c>
      <c r="W154" s="201">
        <f t="shared" ref="W154:W185" si="18">(G154-O154)*1000</f>
        <v>149.0200424411463</v>
      </c>
      <c r="X154" s="195">
        <f t="shared" ref="X154:X185" si="19">(H154-P154)*1000</f>
        <v>161.95742733944397</v>
      </c>
      <c r="Y154" s="195">
        <f t="shared" ref="Y154:Y185" si="20">(I154-Q154)*1000</f>
        <v>250.78601750540031</v>
      </c>
      <c r="Z154" s="195">
        <f t="shared" ref="Z154:Z185" si="21">(J154-R154)*1000</f>
        <v>296.35999004194969</v>
      </c>
      <c r="AC154" s="227"/>
      <c r="AD154" s="203">
        <v>2025</v>
      </c>
      <c r="AE154" s="228">
        <f>W127</f>
        <v>-606.15477807627371</v>
      </c>
      <c r="AF154" s="229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</row>
    <row r="155" spans="2:44">
      <c r="B155" s="21"/>
      <c r="C155" s="20" t="str">
        <f t="shared" si="14"/>
        <v>IXDHT</v>
      </c>
      <c r="D155" s="188">
        <f t="shared" si="15"/>
        <v>4.4108189957999908</v>
      </c>
      <c r="E155" s="126">
        <f>D155*'Convergence programme'!I$29/100</f>
        <v>4.1517128857365391</v>
      </c>
      <c r="F155" s="126">
        <f>D155*'Convergence programme'!N$29/100</f>
        <v>4.2660647898297182</v>
      </c>
      <c r="G155" s="126">
        <f>D155*'Convergence programme'!S$29/100</f>
        <v>4.2847756003114261</v>
      </c>
      <c r="H155" s="126">
        <f>D155*'Convergence programme'!X$29/100</f>
        <v>4.2847756003114261</v>
      </c>
      <c r="I155" s="126">
        <f>D155*'Convergence programme'!AH$29/100</f>
        <v>4.4718837051285183</v>
      </c>
      <c r="J155" s="126">
        <f>D155*'Convergence programme'!AR$29/100</f>
        <v>4.4905945156102289</v>
      </c>
      <c r="M155" s="193">
        <f>D155*'Convergence programme'!$I$73/100</f>
        <v>3.950295166013774</v>
      </c>
      <c r="N155" s="193">
        <f>D155*'Convergence programme'!$N$73/100</f>
        <v>3.8275753841317495</v>
      </c>
      <c r="O155" s="193">
        <f>D155*'Convergence programme'!$S$73/100</f>
        <v>3.6927082036313394</v>
      </c>
      <c r="P155" s="193">
        <f>D155*'Convergence programme'!$X$73/100</f>
        <v>3.6413070385859836</v>
      </c>
      <c r="Q155" s="193">
        <f>D155*'Convergence programme'!$AH$73/100</f>
        <v>3.475492735995422</v>
      </c>
      <c r="R155" s="193">
        <f>D155*'Convergence programme'!$AR$73/100</f>
        <v>3.3131348604529607</v>
      </c>
      <c r="U155" s="201">
        <f t="shared" si="16"/>
        <v>201.41771972276513</v>
      </c>
      <c r="V155" s="201">
        <f t="shared" si="17"/>
        <v>438.48940569796866</v>
      </c>
      <c r="W155" s="201">
        <f t="shared" si="18"/>
        <v>592.06739668008663</v>
      </c>
      <c r="X155" s="195">
        <f t="shared" si="19"/>
        <v>643.46856172544256</v>
      </c>
      <c r="Y155" s="195">
        <f t="shared" si="20"/>
        <v>996.39096913309629</v>
      </c>
      <c r="Z155" s="195">
        <f t="shared" si="21"/>
        <v>1177.4596551572683</v>
      </c>
      <c r="AC155" s="227"/>
      <c r="AD155" s="203">
        <v>2030</v>
      </c>
      <c r="AE155" s="228">
        <f>X127</f>
        <v>-498.15953847100315</v>
      </c>
      <c r="AF155" s="229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</row>
    <row r="156" spans="2:44">
      <c r="B156" s="21"/>
      <c r="C156" s="20" t="str">
        <f t="shared" si="14"/>
        <v>IXDRH</v>
      </c>
      <c r="D156" s="188">
        <f t="shared" si="15"/>
        <v>0.10747539999999998</v>
      </c>
      <c r="E156" s="126">
        <f>D156*'Convergence programme'!I$29/100</f>
        <v>0.10116193920098963</v>
      </c>
      <c r="F156" s="126">
        <f>D156*'Convergence programme'!N$29/100</f>
        <v>0.10394827358580085</v>
      </c>
      <c r="G156" s="126">
        <f>D156*'Convergence programme'!S$29/100</f>
        <v>0.10440418706644029</v>
      </c>
      <c r="H156" s="126">
        <f>D156*'Convergence programme'!X$29/100</f>
        <v>0.10440418706644029</v>
      </c>
      <c r="I156" s="126">
        <f>D156*'Convergence programme'!AH$29/100</f>
        <v>0.10896332187283507</v>
      </c>
      <c r="J156" s="126">
        <f>D156*'Convergence programme'!AR$29/100</f>
        <v>0.10941923535347456</v>
      </c>
      <c r="M156" s="193">
        <f>D156*'Convergence programme'!$I$73/100</f>
        <v>9.6254131826689099E-2</v>
      </c>
      <c r="N156" s="193">
        <f>D156*'Convergence programme'!$N$73/100</f>
        <v>9.3263903105392135E-2</v>
      </c>
      <c r="O156" s="193">
        <f>D156*'Convergence programme'!$S$73/100</f>
        <v>8.9977687056863292E-2</v>
      </c>
      <c r="P156" s="193">
        <f>D156*'Convergence programme'!$X$73/100</f>
        <v>8.8725230136963387E-2</v>
      </c>
      <c r="Q156" s="193">
        <f>D156*'Convergence programme'!$AH$73/100</f>
        <v>8.4684946798741889E-2</v>
      </c>
      <c r="R156" s="193">
        <f>D156*'Convergence programme'!$AR$73/100</f>
        <v>8.0728883846784061E-2</v>
      </c>
      <c r="U156" s="201">
        <f t="shared" si="16"/>
        <v>4.9078073743005355</v>
      </c>
      <c r="V156" s="201">
        <f t="shared" si="17"/>
        <v>10.684370480408711</v>
      </c>
      <c r="W156" s="201">
        <f t="shared" si="18"/>
        <v>14.426500009577001</v>
      </c>
      <c r="X156" s="195">
        <f t="shared" si="19"/>
        <v>15.678956929476906</v>
      </c>
      <c r="Y156" s="195">
        <f t="shared" si="20"/>
        <v>24.27837507409318</v>
      </c>
      <c r="Z156" s="195">
        <f t="shared" si="21"/>
        <v>28.690351506690497</v>
      </c>
      <c r="AC156" s="227"/>
      <c r="AD156" s="203">
        <v>2040</v>
      </c>
      <c r="AE156" s="228">
        <f>Y127</f>
        <v>-416.96100244760271</v>
      </c>
      <c r="AF156" s="229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</row>
    <row r="157" spans="2:44">
      <c r="B157" s="21"/>
      <c r="C157" s="20" t="str">
        <f t="shared" si="14"/>
        <v>IXDLA</v>
      </c>
      <c r="D157" s="188">
        <f t="shared" si="15"/>
        <v>0.86220000000000097</v>
      </c>
      <c r="E157" s="126">
        <f>D157*'Convergence programme'!I$29/100</f>
        <v>0.81155151764118461</v>
      </c>
      <c r="F157" s="126">
        <f>D157*'Convergence programme'!N$29/100</f>
        <v>0.83390433053217394</v>
      </c>
      <c r="G157" s="126">
        <f>D157*'Convergence programme'!S$29/100</f>
        <v>0.83756180566608673</v>
      </c>
      <c r="H157" s="126">
        <f>D157*'Convergence programme'!X$29/100</f>
        <v>0.83756180566608673</v>
      </c>
      <c r="I157" s="126">
        <f>D157*'Convergence programme'!AH$29/100</f>
        <v>0.8741365570052172</v>
      </c>
      <c r="J157" s="126">
        <f>D157*'Convergence programme'!AR$29/100</f>
        <v>0.87779403213913043</v>
      </c>
      <c r="M157" s="193">
        <f>D157*'Convergence programme'!$I$73/100</f>
        <v>0.77217961004072977</v>
      </c>
      <c r="N157" s="193">
        <f>D157*'Convergence programme'!$N$73/100</f>
        <v>0.74819109542713225</v>
      </c>
      <c r="O157" s="193">
        <f>D157*'Convergence programme'!$S$73/100</f>
        <v>0.721828081406793</v>
      </c>
      <c r="P157" s="193">
        <f>D157*'Convergence programme'!$X$73/100</f>
        <v>0.71178049510948482</v>
      </c>
      <c r="Q157" s="193">
        <f>D157*'Convergence programme'!$AH$73/100</f>
        <v>0.67936812637938859</v>
      </c>
      <c r="R157" s="193">
        <f>D157*'Convergence programme'!$AR$73/100</f>
        <v>0.6476313989312652</v>
      </c>
      <c r="U157" s="201">
        <f t="shared" si="16"/>
        <v>39.371907600454833</v>
      </c>
      <c r="V157" s="201">
        <f t="shared" si="17"/>
        <v>85.71323510504169</v>
      </c>
      <c r="W157" s="201">
        <f t="shared" si="18"/>
        <v>115.73372425929374</v>
      </c>
      <c r="X157" s="195">
        <f t="shared" si="19"/>
        <v>125.78131055660191</v>
      </c>
      <c r="Y157" s="195">
        <f t="shared" si="20"/>
        <v>194.76843062582861</v>
      </c>
      <c r="Z157" s="195">
        <f t="shared" si="21"/>
        <v>230.16263320786524</v>
      </c>
      <c r="AC157" s="227"/>
      <c r="AD157" s="192">
        <v>2050</v>
      </c>
      <c r="AE157" s="228">
        <f>Z127</f>
        <v>-590.35917221113539</v>
      </c>
      <c r="AF157" s="229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</row>
    <row r="158" spans="2:44">
      <c r="B158" s="21"/>
      <c r="C158" s="20" t="str">
        <f t="shared" si="14"/>
        <v>IXDEM</v>
      </c>
      <c r="D158" s="188">
        <f t="shared" si="15"/>
        <v>4.3110000000000035</v>
      </c>
      <c r="E158" s="126">
        <f>D158*'Convergence programme'!I$29/100</f>
        <v>4.0577575882059218</v>
      </c>
      <c r="F158" s="126">
        <f>D158*'Convergence programme'!N$29/100</f>
        <v>4.169521652660868</v>
      </c>
      <c r="G158" s="126">
        <f>D158*'Convergence programme'!S$29/100</f>
        <v>4.1878090283304328</v>
      </c>
      <c r="H158" s="126">
        <f>D158*'Convergence programme'!X$29/100</f>
        <v>4.1878090283304328</v>
      </c>
      <c r="I158" s="126">
        <f>D158*'Convergence programme'!AH$29/100</f>
        <v>4.3706827850260836</v>
      </c>
      <c r="J158" s="126">
        <f>D158*'Convergence programme'!AR$29/100</f>
        <v>4.3889701606956502</v>
      </c>
      <c r="M158" s="193">
        <f>D158*'Convergence programme'!$I$73/100</f>
        <v>3.8608980502036472</v>
      </c>
      <c r="N158" s="193">
        <f>D158*'Convergence programme'!$N$73/100</f>
        <v>3.7409554771356595</v>
      </c>
      <c r="O158" s="193">
        <f>D158*'Convergence programme'!$S$73/100</f>
        <v>3.6091404070339639</v>
      </c>
      <c r="P158" s="193">
        <f>D158*'Convergence programme'!$X$73/100</f>
        <v>3.558902475547423</v>
      </c>
      <c r="Q158" s="193">
        <f>D158*'Convergence programme'!$AH$73/100</f>
        <v>3.396840631896942</v>
      </c>
      <c r="R158" s="193">
        <f>D158*'Convergence programme'!$AR$73/100</f>
        <v>3.2381569946563244</v>
      </c>
      <c r="U158" s="201">
        <f t="shared" si="16"/>
        <v>196.85953800227463</v>
      </c>
      <c r="V158" s="201">
        <f t="shared" si="17"/>
        <v>428.56617552520856</v>
      </c>
      <c r="W158" s="201">
        <f t="shared" si="18"/>
        <v>578.66862129646893</v>
      </c>
      <c r="X158" s="195">
        <f t="shared" si="19"/>
        <v>628.90655278300983</v>
      </c>
      <c r="Y158" s="195">
        <f t="shared" si="20"/>
        <v>973.84215312914171</v>
      </c>
      <c r="Z158" s="195">
        <f t="shared" si="21"/>
        <v>1150.8131660393258</v>
      </c>
      <c r="AC158" s="227" t="str">
        <f>C130</f>
        <v>IFDMT</v>
      </c>
      <c r="AD158" s="203">
        <v>2015</v>
      </c>
      <c r="AE158" s="228">
        <f>U130</f>
        <v>-65.163741902360954</v>
      </c>
      <c r="AF158" s="229" t="str">
        <f>B130</f>
        <v>Food</v>
      </c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</row>
    <row r="159" spans="2:44">
      <c r="B159" s="194"/>
      <c r="C159" s="20" t="str">
        <f t="shared" si="14"/>
        <v>IXDTF</v>
      </c>
      <c r="D159" s="188">
        <f t="shared" si="15"/>
        <v>0.21400000000000013</v>
      </c>
      <c r="E159" s="193">
        <f>D159*'Convergence programme'!I$29/100</f>
        <v>0.2014289315416532</v>
      </c>
      <c r="F159" s="193">
        <f>D159*'Convergence programme'!N$29/100</f>
        <v>0.20697695051482851</v>
      </c>
      <c r="G159" s="193">
        <f>D159*'Convergence programme'!S$29/100</f>
        <v>0.20788474415743735</v>
      </c>
      <c r="H159" s="193">
        <f>D159*'Convergence programme'!X$29/100</f>
        <v>0.20788474415743735</v>
      </c>
      <c r="I159" s="193">
        <f>D159*'Convergence programme'!AH$29/100</f>
        <v>0.2169626805835263</v>
      </c>
      <c r="J159" s="193">
        <f>D159*'Convergence programme'!AR$29/100</f>
        <v>0.21787047422613526</v>
      </c>
      <c r="K159" s="194"/>
      <c r="L159" s="24"/>
      <c r="M159" s="193">
        <f>D159*'Convergence programme'!$I$73/100</f>
        <v>0.19165673457285556</v>
      </c>
      <c r="N159" s="193">
        <f>D159*'Convergence programme'!$N$73/100</f>
        <v>0.1857027307137627</v>
      </c>
      <c r="O159" s="193">
        <f>D159*'Convergence programme'!$S$73/100</f>
        <v>0.17915937070407517</v>
      </c>
      <c r="P159" s="193">
        <f>D159*'Convergence programme'!$X$73/100</f>
        <v>0.17666553694436288</v>
      </c>
      <c r="Q159" s="193">
        <f>D159*'Convergence programme'!$AH$73/100</f>
        <v>0.16862071334399109</v>
      </c>
      <c r="R159" s="193">
        <f>D159*'Convergence programme'!$AR$73/100</f>
        <v>0.16074358544570944</v>
      </c>
      <c r="S159" s="24"/>
      <c r="T159" s="24"/>
      <c r="U159" s="201">
        <f t="shared" si="16"/>
        <v>9.7721969687976369</v>
      </c>
      <c r="V159" s="201">
        <f t="shared" si="17"/>
        <v>21.274219801065808</v>
      </c>
      <c r="W159" s="201">
        <f t="shared" si="18"/>
        <v>28.725373453362181</v>
      </c>
      <c r="X159" s="195">
        <f t="shared" si="19"/>
        <v>31.219207213074473</v>
      </c>
      <c r="Y159" s="195">
        <f t="shared" si="20"/>
        <v>48.341967239535208</v>
      </c>
      <c r="Z159" s="195">
        <f t="shared" si="21"/>
        <v>57.126888780425823</v>
      </c>
      <c r="AC159" s="227"/>
      <c r="AD159" s="203">
        <v>2020</v>
      </c>
      <c r="AE159" s="228">
        <f>V130</f>
        <v>-479.07831580479956</v>
      </c>
      <c r="AF159" s="229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</row>
    <row r="160" spans="2:44">
      <c r="B160" s="194"/>
      <c r="C160" s="20" t="str">
        <f t="shared" si="14"/>
        <v>IXDFL</v>
      </c>
      <c r="D160" s="188">
        <f t="shared" si="15"/>
        <v>0</v>
      </c>
      <c r="E160" s="193">
        <f>D160*'Convergence programme'!I$29/100</f>
        <v>0</v>
      </c>
      <c r="F160" s="193">
        <f>D160*'Convergence programme'!N$29/100</f>
        <v>0</v>
      </c>
      <c r="G160" s="193">
        <f>D160*'Convergence programme'!S$29/100</f>
        <v>0</v>
      </c>
      <c r="H160" s="193">
        <f>D160*'Convergence programme'!X$29/100</f>
        <v>0</v>
      </c>
      <c r="I160" s="193">
        <f>D160*'Convergence programme'!AH$29/100</f>
        <v>0</v>
      </c>
      <c r="J160" s="193">
        <f>D160*'Convergence programme'!AR$29/100</f>
        <v>0</v>
      </c>
      <c r="K160" s="194"/>
      <c r="L160" s="24"/>
      <c r="M160" s="193">
        <f>D160*'Convergence programme'!$I$73/100</f>
        <v>0</v>
      </c>
      <c r="N160" s="193">
        <f>D160*'Convergence programme'!$N$73/100</f>
        <v>0</v>
      </c>
      <c r="O160" s="193">
        <f>D160*'Convergence programme'!$S$73/100</f>
        <v>0</v>
      </c>
      <c r="P160" s="193">
        <f>D160*'Convergence programme'!$X$73/100</f>
        <v>0</v>
      </c>
      <c r="Q160" s="193">
        <f>D160*'Convergence programme'!$AH$73/100</f>
        <v>0</v>
      </c>
      <c r="R160" s="193">
        <f>D160*'Convergence programme'!$AR$73/100</f>
        <v>0</v>
      </c>
      <c r="S160" s="24"/>
      <c r="T160" s="24"/>
      <c r="U160" s="201">
        <f t="shared" si="16"/>
        <v>0</v>
      </c>
      <c r="V160" s="201">
        <f t="shared" si="17"/>
        <v>0</v>
      </c>
      <c r="W160" s="201">
        <f t="shared" si="18"/>
        <v>0</v>
      </c>
      <c r="X160" s="195">
        <f t="shared" si="19"/>
        <v>0</v>
      </c>
      <c r="Y160" s="195">
        <f t="shared" si="20"/>
        <v>0</v>
      </c>
      <c r="Z160" s="195">
        <f t="shared" si="21"/>
        <v>0</v>
      </c>
      <c r="AC160" s="227"/>
      <c r="AD160" s="203">
        <v>2025</v>
      </c>
      <c r="AE160" s="228">
        <f>W130</f>
        <v>-586.3871713601236</v>
      </c>
      <c r="AF160" s="229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</row>
    <row r="161" spans="2:44">
      <c r="B161" s="198"/>
      <c r="C161" s="222" t="e">
        <f>#REF!</f>
        <v>#REF!</v>
      </c>
      <c r="D161" s="196" t="e">
        <f>SUM(#REF!)</f>
        <v>#REF!</v>
      </c>
      <c r="E161" s="197" t="e">
        <f>D161*'Convergence programme'!I$29/100</f>
        <v>#REF!</v>
      </c>
      <c r="F161" s="197" t="e">
        <f>D161*'Convergence programme'!N$29/100</f>
        <v>#REF!</v>
      </c>
      <c r="G161" s="197" t="e">
        <f>D161*'Convergence programme'!S$29/100</f>
        <v>#REF!</v>
      </c>
      <c r="H161" s="197" t="e">
        <f>D161*'Convergence programme'!X$29/100</f>
        <v>#REF!</v>
      </c>
      <c r="I161" s="197" t="e">
        <f>D161*'Convergence programme'!AH$29/100</f>
        <v>#REF!</v>
      </c>
      <c r="J161" s="197" t="e">
        <f>D161*'Convergence programme'!AR$29/100</f>
        <v>#REF!</v>
      </c>
      <c r="K161" s="198"/>
      <c r="L161" s="23"/>
      <c r="M161" s="197" t="e">
        <f>D161*'Convergence programme'!$I$73/100</f>
        <v>#REF!</v>
      </c>
      <c r="N161" s="197" t="e">
        <f>D161*'Convergence programme'!$N$73/100</f>
        <v>#REF!</v>
      </c>
      <c r="O161" s="197" t="e">
        <f>D161*'Convergence programme'!$S$73/100</f>
        <v>#REF!</v>
      </c>
      <c r="P161" s="197" t="e">
        <f>D161*'Convergence programme'!$X$73/100</f>
        <v>#REF!</v>
      </c>
      <c r="Q161" s="197" t="e">
        <f>D161*'Convergence programme'!$AH$73/100</f>
        <v>#REF!</v>
      </c>
      <c r="R161" s="197" t="e">
        <f>D161*'Convergence programme'!$AR$73/100</f>
        <v>#REF!</v>
      </c>
      <c r="S161" s="23"/>
      <c r="T161" s="23"/>
      <c r="U161" s="202" t="e">
        <f t="shared" si="16"/>
        <v>#REF!</v>
      </c>
      <c r="V161" s="202" t="e">
        <f t="shared" si="17"/>
        <v>#REF!</v>
      </c>
      <c r="W161" s="202" t="e">
        <f t="shared" si="18"/>
        <v>#REF!</v>
      </c>
      <c r="X161" s="199" t="e">
        <f t="shared" si="19"/>
        <v>#REF!</v>
      </c>
      <c r="Y161" s="199" t="e">
        <f t="shared" si="20"/>
        <v>#REF!</v>
      </c>
      <c r="Z161" s="199" t="e">
        <f t="shared" si="21"/>
        <v>#REF!</v>
      </c>
      <c r="AC161" s="227"/>
      <c r="AD161" s="203">
        <v>2030</v>
      </c>
      <c r="AE161" s="228">
        <f>X130</f>
        <v>-370.71022204887339</v>
      </c>
      <c r="AF161" s="229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</row>
    <row r="162" spans="2:44">
      <c r="B162" s="59" t="s">
        <v>139</v>
      </c>
      <c r="C162" s="20" t="str">
        <f t="shared" ref="C162:C168" si="22">J39</f>
        <v>IODMT</v>
      </c>
      <c r="D162" s="188">
        <f t="shared" ref="D162:D168" si="23">SUM(F39:I39)</f>
        <v>2.7859107338818281</v>
      </c>
      <c r="E162" s="126">
        <f>D162*'Convergence programme'!I$30/100</f>
        <v>2.6633121477805868</v>
      </c>
      <c r="F162" s="126">
        <f>D162*'Convergence programme'!N$30/100</f>
        <v>2.6387924305603381</v>
      </c>
      <c r="G162" s="126">
        <f>D162*'Convergence programme'!S$30/100</f>
        <v>2.6387924305603381</v>
      </c>
      <c r="H162" s="126">
        <f>D162*'Convergence programme'!X$30/100</f>
        <v>2.5814273777220706</v>
      </c>
      <c r="I162" s="126">
        <f>D162*'Convergence programme'!AH$30/100</f>
        <v>2.5814273777220706</v>
      </c>
      <c r="J162" s="126">
        <f>D162*'Convergence programme'!AR$30/100</f>
        <v>2.5240623248838023</v>
      </c>
      <c r="M162" s="193">
        <f>D162*'Convergence programme'!$I$74/100</f>
        <v>2.6719105789346198</v>
      </c>
      <c r="N162" s="193">
        <f>D162*'Convergence programme'!$N$74/100</f>
        <v>2.8869114826646536</v>
      </c>
      <c r="O162" s="193">
        <f>D162*'Convergence programme'!$S$74/100</f>
        <v>2.8839342249434297</v>
      </c>
      <c r="P162" s="193">
        <f>D162*'Convergence programme'!$X$74/100</f>
        <v>2.7828936163243636</v>
      </c>
      <c r="Q162" s="193">
        <f>D162*'Convergence programme'!$AH$74/100</f>
        <v>2.7500552134246483</v>
      </c>
      <c r="R162" s="193">
        <f>D162*'Convergence programme'!$AR$74/100</f>
        <v>2.7628160426481849</v>
      </c>
      <c r="U162" s="201">
        <f t="shared" si="16"/>
        <v>-8.598431154033026</v>
      </c>
      <c r="V162" s="201">
        <f t="shared" si="17"/>
        <v>-248.1190521043155</v>
      </c>
      <c r="W162" s="201">
        <f t="shared" si="18"/>
        <v>-245.14179438309159</v>
      </c>
      <c r="X162" s="195">
        <f t="shared" si="19"/>
        <v>-201.46623860229295</v>
      </c>
      <c r="Y162" s="195">
        <f t="shared" si="20"/>
        <v>-168.62783570257767</v>
      </c>
      <c r="Z162" s="195">
        <f t="shared" si="21"/>
        <v>-238.7537177643826</v>
      </c>
      <c r="AC162" s="227"/>
      <c r="AD162" s="203">
        <v>2040</v>
      </c>
      <c r="AE162" s="228">
        <f>Y130</f>
        <v>-73.286811355974805</v>
      </c>
      <c r="AF162" s="229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</row>
    <row r="163" spans="2:44">
      <c r="B163" s="21"/>
      <c r="C163" s="20" t="str">
        <f t="shared" si="22"/>
        <v>IODHT</v>
      </c>
      <c r="D163" s="188">
        <f t="shared" si="23"/>
        <v>0.69022281418332476</v>
      </c>
      <c r="E163" s="126">
        <f>D163*'Convergence programme'!I$30/100</f>
        <v>0.65984842347347339</v>
      </c>
      <c r="F163" s="126">
        <f>D163*'Convergence programme'!N$30/100</f>
        <v>0.65377354533150311</v>
      </c>
      <c r="G163" s="126">
        <f>D163*'Convergence programme'!S$30/100</f>
        <v>0.65377354533150311</v>
      </c>
      <c r="H163" s="126">
        <f>D163*'Convergence programme'!X$30/100</f>
        <v>0.63956107695473141</v>
      </c>
      <c r="I163" s="126">
        <f>D163*'Convergence programme'!AH$30/100</f>
        <v>0.63956107695473141</v>
      </c>
      <c r="J163" s="126">
        <f>D163*'Convergence programme'!AR$30/100</f>
        <v>0.6253486085779596</v>
      </c>
      <c r="M163" s="193">
        <f>D163*'Convergence programme'!$I$74/100</f>
        <v>0.66197872624179965</v>
      </c>
      <c r="N163" s="193">
        <f>D163*'Convergence programme'!$N$74/100</f>
        <v>0.71524623658220687</v>
      </c>
      <c r="O163" s="193">
        <f>D163*'Convergence programme'!$S$74/100</f>
        <v>0.71450860662949534</v>
      </c>
      <c r="P163" s="193">
        <f>D163*'Convergence programme'!$X$74/100</f>
        <v>0.68947530876403462</v>
      </c>
      <c r="Q163" s="193">
        <f>D163*'Convergence programme'!$AH$74/100</f>
        <v>0.68133943614361314</v>
      </c>
      <c r="R163" s="193">
        <f>D163*'Convergence programme'!$AR$74/100</f>
        <v>0.68450099309906876</v>
      </c>
      <c r="U163" s="201">
        <f t="shared" si="16"/>
        <v>-2.1303027683262643</v>
      </c>
      <c r="V163" s="201">
        <f t="shared" si="17"/>
        <v>-61.472691250703761</v>
      </c>
      <c r="W163" s="201">
        <f t="shared" si="18"/>
        <v>-60.735061297992218</v>
      </c>
      <c r="X163" s="195">
        <f t="shared" si="19"/>
        <v>-49.91423180930321</v>
      </c>
      <c r="Y163" s="195">
        <f t="shared" si="20"/>
        <v>-41.77835918888173</v>
      </c>
      <c r="Z163" s="195">
        <f t="shared" si="21"/>
        <v>-59.152384521109155</v>
      </c>
      <c r="AC163" s="227"/>
      <c r="AD163" s="192">
        <v>2050</v>
      </c>
      <c r="AE163" s="228">
        <f>Z130</f>
        <v>126.80243429486104</v>
      </c>
      <c r="AF163" s="229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</row>
    <row r="164" spans="2:44">
      <c r="B164" s="21"/>
      <c r="C164" s="20" t="str">
        <f t="shared" si="22"/>
        <v>IODRH</v>
      </c>
      <c r="D164" s="188">
        <f t="shared" si="23"/>
        <v>18.950773089717408</v>
      </c>
      <c r="E164" s="126">
        <f>D164*'Convergence programme'!I$30/100</f>
        <v>18.116813136130698</v>
      </c>
      <c r="F164" s="126">
        <f>D164*'Convergence programme'!N$30/100</f>
        <v>17.950021145413356</v>
      </c>
      <c r="G164" s="126">
        <f>D164*'Convergence programme'!S$30/100</f>
        <v>17.950021145413356</v>
      </c>
      <c r="H164" s="126">
        <f>D164*'Convergence programme'!X$30/100</f>
        <v>17.559803294426114</v>
      </c>
      <c r="I164" s="126">
        <f>D164*'Convergence programme'!AH$30/100</f>
        <v>17.559803294426114</v>
      </c>
      <c r="J164" s="126">
        <f>D164*'Convergence programme'!AR$30/100</f>
        <v>17.169585443438866</v>
      </c>
      <c r="M164" s="193">
        <f>D164*'Convergence programme'!$I$74/100</f>
        <v>18.175302776787845</v>
      </c>
      <c r="N164" s="193">
        <f>D164*'Convergence programme'!$N$74/100</f>
        <v>19.637816737166908</v>
      </c>
      <c r="O164" s="193">
        <f>D164*'Convergence programme'!$S$74/100</f>
        <v>19.617564352616917</v>
      </c>
      <c r="P164" s="193">
        <f>D164*'Convergence programme'!$X$74/100</f>
        <v>18.930249564135224</v>
      </c>
      <c r="Q164" s="193">
        <f>D164*'Convergence programme'!$AH$74/100</f>
        <v>18.706870862724315</v>
      </c>
      <c r="R164" s="193">
        <f>D164*'Convergence programme'!$AR$74/100</f>
        <v>18.79367464150689</v>
      </c>
      <c r="U164" s="201">
        <f t="shared" si="16"/>
        <v>-58.48964065714668</v>
      </c>
      <c r="V164" s="201">
        <f t="shared" si="17"/>
        <v>-1687.7955917535523</v>
      </c>
      <c r="W164" s="201">
        <f t="shared" si="18"/>
        <v>-1667.5432072035612</v>
      </c>
      <c r="X164" s="195">
        <f t="shared" si="19"/>
        <v>-1370.4462697091096</v>
      </c>
      <c r="Y164" s="195">
        <f t="shared" si="20"/>
        <v>-1147.0675682982012</v>
      </c>
      <c r="Z164" s="195">
        <f t="shared" si="21"/>
        <v>-1624.089198068024</v>
      </c>
      <c r="AC164" s="227" t="str">
        <f>C131</f>
        <v>IFDHT</v>
      </c>
      <c r="AD164" s="203">
        <v>2015</v>
      </c>
      <c r="AE164" s="228">
        <f>U131</f>
        <v>-3.6489243355803946</v>
      </c>
      <c r="AF164" s="229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</row>
    <row r="165" spans="2:44">
      <c r="B165" s="21"/>
      <c r="C165" s="20" t="str">
        <f t="shared" si="22"/>
        <v>IODLA</v>
      </c>
      <c r="D165" s="188">
        <f t="shared" si="23"/>
        <v>2.0628545300477334</v>
      </c>
      <c r="E165" s="126">
        <f>D165*'Convergence programme'!I$30/100</f>
        <v>1.9720752219957476</v>
      </c>
      <c r="F165" s="126">
        <f>D165*'Convergence programme'!N$30/100</f>
        <v>1.9539193603853502</v>
      </c>
      <c r="G165" s="126">
        <f>D165*'Convergence programme'!S$30/100</f>
        <v>1.9539193603853502</v>
      </c>
      <c r="H165" s="126">
        <f>D165*'Convergence programme'!X$30/100</f>
        <v>1.9114428525508864</v>
      </c>
      <c r="I165" s="126">
        <f>D165*'Convergence programme'!AH$30/100</f>
        <v>1.9114428525508864</v>
      </c>
      <c r="J165" s="126">
        <f>D165*'Convergence programme'!AR$30/100</f>
        <v>1.8689663447164224</v>
      </c>
      <c r="M165" s="193">
        <f>D165*'Convergence programme'!$I$74/100</f>
        <v>1.9784420134516552</v>
      </c>
      <c r="N165" s="193">
        <f>D165*'Convergence programme'!$N$74/100</f>
        <v>2.1376415107039852</v>
      </c>
      <c r="O165" s="193">
        <f>D165*'Convergence programme'!$S$74/100</f>
        <v>2.1354369714477013</v>
      </c>
      <c r="P165" s="193">
        <f>D165*'Convergence programme'!$X$74/100</f>
        <v>2.0606204761904405</v>
      </c>
      <c r="Q165" s="193">
        <f>D165*'Convergence programme'!$AH$74/100</f>
        <v>2.0363049633646502</v>
      </c>
      <c r="R165" s="193">
        <f>D165*'Convergence programme'!$AR$74/100</f>
        <v>2.045753842702668</v>
      </c>
      <c r="U165" s="201">
        <f t="shared" si="16"/>
        <v>-6.3667914559075722</v>
      </c>
      <c r="V165" s="201">
        <f t="shared" si="17"/>
        <v>-183.72215031863504</v>
      </c>
      <c r="W165" s="201">
        <f t="shared" si="18"/>
        <v>-181.51761106235108</v>
      </c>
      <c r="X165" s="195">
        <f t="shared" si="19"/>
        <v>-149.1776236395541</v>
      </c>
      <c r="Y165" s="195">
        <f t="shared" si="20"/>
        <v>-124.86211081376375</v>
      </c>
      <c r="Z165" s="195">
        <f t="shared" si="21"/>
        <v>-176.7874979862456</v>
      </c>
      <c r="AC165" s="227"/>
      <c r="AD165" s="203">
        <v>2020</v>
      </c>
      <c r="AE165" s="228">
        <f>V131</f>
        <v>-26.826582914902474</v>
      </c>
      <c r="AF165" s="229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</row>
    <row r="166" spans="2:44">
      <c r="B166" s="21"/>
      <c r="C166" s="20" t="str">
        <f t="shared" si="22"/>
        <v>IODEM</v>
      </c>
      <c r="D166" s="188">
        <f t="shared" si="23"/>
        <v>8.9404153412295884</v>
      </c>
      <c r="E166" s="126">
        <f>D166*'Convergence programme'!I$30/100</f>
        <v>8.5469776525548564</v>
      </c>
      <c r="F166" s="126">
        <f>D166*'Convergence programme'!N$30/100</f>
        <v>8.4682901148199097</v>
      </c>
      <c r="G166" s="126">
        <f>D166*'Convergence programme'!S$30/100</f>
        <v>8.4682901148199097</v>
      </c>
      <c r="H166" s="126">
        <f>D166*'Convergence programme'!X$30/100</f>
        <v>8.2841968514542614</v>
      </c>
      <c r="I166" s="126">
        <f>D166*'Convergence programme'!AH$30/100</f>
        <v>8.2841968514542614</v>
      </c>
      <c r="J166" s="126">
        <f>D166*'Convergence programme'!AR$30/100</f>
        <v>8.1001035880886096</v>
      </c>
      <c r="M166" s="193">
        <f>D166*'Convergence programme'!$I$74/100</f>
        <v>8.5745713384777744</v>
      </c>
      <c r="N166" s="193">
        <f>D166*'Convergence programme'!$N$74/100</f>
        <v>9.2645422534495818</v>
      </c>
      <c r="O166" s="193">
        <f>D166*'Convergence programme'!$S$74/100</f>
        <v>9.2549877762432953</v>
      </c>
      <c r="P166" s="193">
        <f>D166*'Convergence programme'!$X$74/100</f>
        <v>8.9307329476880462</v>
      </c>
      <c r="Q166" s="193">
        <f>D166*'Convergence programme'!$AH$74/100</f>
        <v>8.8253494702149506</v>
      </c>
      <c r="R166" s="193">
        <f>D166*'Convergence programme'!$AR$74/100</f>
        <v>8.8663009307084284</v>
      </c>
      <c r="U166" s="201">
        <f t="shared" si="16"/>
        <v>-27.593685922917999</v>
      </c>
      <c r="V166" s="201">
        <f t="shared" si="17"/>
        <v>-796.25213862967212</v>
      </c>
      <c r="W166" s="201">
        <f t="shared" si="18"/>
        <v>-786.69766142338563</v>
      </c>
      <c r="X166" s="195">
        <f t="shared" si="19"/>
        <v>-646.53609623378475</v>
      </c>
      <c r="Y166" s="195">
        <f t="shared" si="20"/>
        <v>-541.15261876068917</v>
      </c>
      <c r="Z166" s="195">
        <f t="shared" si="21"/>
        <v>-766.19734261981876</v>
      </c>
      <c r="AC166" s="227"/>
      <c r="AD166" s="203">
        <v>2025</v>
      </c>
      <c r="AE166" s="228">
        <f>W131</f>
        <v>-32.835475023121234</v>
      </c>
      <c r="AF166" s="229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</row>
    <row r="167" spans="2:44">
      <c r="B167" s="194"/>
      <c r="C167" s="20" t="str">
        <f t="shared" si="22"/>
        <v>IODTF</v>
      </c>
      <c r="D167" s="188">
        <f t="shared" si="23"/>
        <v>2.3789380520977774</v>
      </c>
      <c r="E167" s="193">
        <f>D167*'Convergence programme'!I$30/100</f>
        <v>2.2742489685379308</v>
      </c>
      <c r="F167" s="193">
        <f>D167*'Convergence programme'!N$30/100</f>
        <v>2.2533111518259612</v>
      </c>
      <c r="G167" s="193">
        <f>D167*'Convergence programme'!S$30/100</f>
        <v>2.2533111518259612</v>
      </c>
      <c r="H167" s="193">
        <f>D167*'Convergence programme'!X$30/100</f>
        <v>2.2043261267862668</v>
      </c>
      <c r="I167" s="193">
        <f>D167*'Convergence programme'!AH$30/100</f>
        <v>2.2043261267862668</v>
      </c>
      <c r="J167" s="193">
        <f>D167*'Convergence programme'!AR$30/100</f>
        <v>2.1553411017465725</v>
      </c>
      <c r="K167" s="194"/>
      <c r="L167" s="24"/>
      <c r="M167" s="193">
        <f>D167*'Convergence programme'!$I$74/100</f>
        <v>2.2815913197525264</v>
      </c>
      <c r="N167" s="193">
        <f>D167*'Convergence programme'!$N$74/100</f>
        <v>2.4651843634557293</v>
      </c>
      <c r="O167" s="193">
        <f>D167*'Convergence programme'!$S$74/100</f>
        <v>2.4626420308541199</v>
      </c>
      <c r="P167" s="193">
        <f>D167*'Convergence programme'!$X$74/100</f>
        <v>2.376361682482695</v>
      </c>
      <c r="Q167" s="193">
        <f>D167*'Convergence programme'!$AH$74/100</f>
        <v>2.3483203941247583</v>
      </c>
      <c r="R167" s="193">
        <f>D167*'Convergence programme'!$AR$74/100</f>
        <v>2.35921709007664</v>
      </c>
      <c r="S167" s="24"/>
      <c r="T167" s="24"/>
      <c r="U167" s="201">
        <f t="shared" si="16"/>
        <v>-7.3423512145955883</v>
      </c>
      <c r="V167" s="201">
        <f t="shared" si="17"/>
        <v>-211.87321162976812</v>
      </c>
      <c r="W167" s="201">
        <f t="shared" si="18"/>
        <v>-209.33087902815873</v>
      </c>
      <c r="X167" s="195">
        <f t="shared" si="19"/>
        <v>-172.03555569642813</v>
      </c>
      <c r="Y167" s="195">
        <f t="shared" si="20"/>
        <v>-143.99426733849151</v>
      </c>
      <c r="Z167" s="195">
        <f t="shared" si="21"/>
        <v>-203.8759883300676</v>
      </c>
      <c r="AC167" s="227"/>
      <c r="AD167" s="203">
        <v>2030</v>
      </c>
      <c r="AE167" s="228">
        <f>X131</f>
        <v>-20.758377453359898</v>
      </c>
      <c r="AF167" s="229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</row>
    <row r="168" spans="2:44">
      <c r="B168" s="194"/>
      <c r="C168" s="20" t="str">
        <f t="shared" si="22"/>
        <v>IODFL</v>
      </c>
      <c r="D168" s="188">
        <f t="shared" si="23"/>
        <v>6.9272082214529865E-2</v>
      </c>
      <c r="E168" s="193">
        <f>D168*'Convergence programme'!I$30/100</f>
        <v>6.6223650248457208E-2</v>
      </c>
      <c r="F168" s="193">
        <f>D168*'Convergence programme'!N$30/100</f>
        <v>6.561396385524268E-2</v>
      </c>
      <c r="G168" s="193">
        <f>D168*'Convergence programme'!S$30/100</f>
        <v>6.561396385524268E-2</v>
      </c>
      <c r="H168" s="193">
        <f>D168*'Convergence programme'!X$30/100</f>
        <v>6.4187573336650455E-2</v>
      </c>
      <c r="I168" s="193">
        <f>D168*'Convergence programme'!AH$30/100</f>
        <v>6.4187573336650455E-2</v>
      </c>
      <c r="J168" s="193">
        <f>D168*'Convergence programme'!AR$30/100</f>
        <v>6.2761182818058231E-2</v>
      </c>
      <c r="K168" s="194"/>
      <c r="L168" s="24"/>
      <c r="M168" s="193">
        <f>D168*'Convergence programme'!$I$74/100</f>
        <v>6.6437451510132306E-2</v>
      </c>
      <c r="N168" s="193">
        <f>D168*'Convergence programme'!$N$74/100</f>
        <v>7.1783480763062735E-2</v>
      </c>
      <c r="O168" s="193">
        <f>D168*'Convergence programme'!$S$74/100</f>
        <v>7.1709450809722824E-2</v>
      </c>
      <c r="P168" s="193">
        <f>D168*'Convergence programme'!$X$74/100</f>
        <v>6.9197061140469696E-2</v>
      </c>
      <c r="Q168" s="193">
        <f>D168*'Convergence programme'!$AH$74/100</f>
        <v>6.8380529398157433E-2</v>
      </c>
      <c r="R168" s="193">
        <f>D168*'Convergence programme'!$AR$74/100</f>
        <v>6.8697829303121252E-2</v>
      </c>
      <c r="S168" s="24"/>
      <c r="T168" s="24"/>
      <c r="U168" s="201">
        <f t="shared" si="16"/>
        <v>-0.21380126167509783</v>
      </c>
      <c r="V168" s="201">
        <f t="shared" si="17"/>
        <v>-6.1695169078200554</v>
      </c>
      <c r="W168" s="201">
        <f t="shared" si="18"/>
        <v>-6.0954869544801449</v>
      </c>
      <c r="X168" s="195">
        <f t="shared" si="19"/>
        <v>-5.0094878038192405</v>
      </c>
      <c r="Y168" s="195">
        <f t="shared" si="20"/>
        <v>-4.1929560615069779</v>
      </c>
      <c r="Z168" s="195">
        <f t="shared" si="21"/>
        <v>-5.9366464850630214</v>
      </c>
      <c r="AC168" s="227"/>
      <c r="AD168" s="203">
        <v>2040</v>
      </c>
      <c r="AE168" s="228">
        <f>Y131</f>
        <v>-4.1037856578984293</v>
      </c>
      <c r="AF168" s="229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</row>
    <row r="169" spans="2:44">
      <c r="B169" s="198"/>
      <c r="C169" s="222" t="e">
        <f>#REF!</f>
        <v>#REF!</v>
      </c>
      <c r="D169" s="196" t="e">
        <f>SUM(#REF!)</f>
        <v>#REF!</v>
      </c>
      <c r="E169" s="197" t="e">
        <f>D169*'Convergence programme'!I$30/100</f>
        <v>#REF!</v>
      </c>
      <c r="F169" s="197" t="e">
        <f>D169*'Convergence programme'!N$30/100</f>
        <v>#REF!</v>
      </c>
      <c r="G169" s="197" t="e">
        <f>D169*'Convergence programme'!S$30/100</f>
        <v>#REF!</v>
      </c>
      <c r="H169" s="197" t="e">
        <f>D169*'Convergence programme'!X$30/100</f>
        <v>#REF!</v>
      </c>
      <c r="I169" s="197" t="e">
        <f>D169*'Convergence programme'!AH$30/100</f>
        <v>#REF!</v>
      </c>
      <c r="J169" s="197" t="e">
        <f>D169*'Convergence programme'!AR$30/100</f>
        <v>#REF!</v>
      </c>
      <c r="K169" s="198"/>
      <c r="L169" s="23"/>
      <c r="M169" s="197" t="e">
        <f>D169*'Convergence programme'!$I$74/100</f>
        <v>#REF!</v>
      </c>
      <c r="N169" s="197" t="e">
        <f>D169*'Convergence programme'!$N$74/100</f>
        <v>#REF!</v>
      </c>
      <c r="O169" s="197" t="e">
        <f>D169*'Convergence programme'!$S$74/100</f>
        <v>#REF!</v>
      </c>
      <c r="P169" s="197" t="e">
        <f>D169*'Convergence programme'!$X$74/100</f>
        <v>#REF!</v>
      </c>
      <c r="Q169" s="197" t="e">
        <f>D169*'Convergence programme'!$AH$74/100</f>
        <v>#REF!</v>
      </c>
      <c r="R169" s="197" t="e">
        <f>D169*'Convergence programme'!$AR$74/100</f>
        <v>#REF!</v>
      </c>
      <c r="S169" s="23"/>
      <c r="T169" s="23"/>
      <c r="U169" s="202" t="e">
        <f t="shared" si="16"/>
        <v>#REF!</v>
      </c>
      <c r="V169" s="202" t="e">
        <f t="shared" si="17"/>
        <v>#REF!</v>
      </c>
      <c r="W169" s="202" t="e">
        <f t="shared" si="18"/>
        <v>#REF!</v>
      </c>
      <c r="X169" s="199" t="e">
        <f t="shared" si="19"/>
        <v>#REF!</v>
      </c>
      <c r="Y169" s="199" t="e">
        <f t="shared" si="20"/>
        <v>#REF!</v>
      </c>
      <c r="Z169" s="199" t="e">
        <f t="shared" si="21"/>
        <v>#REF!</v>
      </c>
      <c r="AC169" s="227"/>
      <c r="AD169" s="192">
        <v>2050</v>
      </c>
      <c r="AE169" s="228">
        <f>Z131</f>
        <v>7.1004591633585523</v>
      </c>
      <c r="AF169" s="229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</row>
    <row r="170" spans="2:44">
      <c r="B170" s="59" t="s">
        <v>339</v>
      </c>
      <c r="C170" s="20" t="str">
        <f t="shared" ref="C170:C176" si="24">J46</f>
        <v>IRDMT</v>
      </c>
      <c r="D170" s="188">
        <f t="shared" ref="D170:D176" si="25">SUM(F46:I46)</f>
        <v>147.53630446284402</v>
      </c>
      <c r="E170" s="126">
        <f>D170*'Convergence programme'!I$31/100</f>
        <v>142.96341337437303</v>
      </c>
      <c r="F170" s="126">
        <f>D170*'Convergence programme'!N$31/100</f>
        <v>144.53865454751423</v>
      </c>
      <c r="G170" s="126">
        <f>D170*'Convergence programme'!S$31/100</f>
        <v>146.49187960896711</v>
      </c>
      <c r="H170" s="126">
        <f>D170*'Convergence programme'!X$31/100</f>
        <v>150.39832973187291</v>
      </c>
      <c r="I170" s="126">
        <f>D170*'Convergence programme'!AH$31/100</f>
        <v>156.45332742237687</v>
      </c>
      <c r="J170" s="126">
        <f>D170*'Convergence programme'!AR$31/100</f>
        <v>156.84397243466742</v>
      </c>
      <c r="M170" s="193">
        <f>D170*'Convergence programme'!$I$75/100</f>
        <v>141.69189824886476</v>
      </c>
      <c r="N170" s="193">
        <f>D170*'Convergence programme'!$N$75/100</f>
        <v>138.74141704170702</v>
      </c>
      <c r="O170" s="193">
        <f>D170*'Convergence programme'!$S$75/100</f>
        <v>134.12121536184705</v>
      </c>
      <c r="P170" s="193">
        <f>D170*'Convergence programme'!$X$75/100</f>
        <v>129.58018409243272</v>
      </c>
      <c r="Q170" s="193">
        <f>D170*'Convergence programme'!$AH$75/100</f>
        <v>119.35914074025045</v>
      </c>
      <c r="R170" s="193">
        <f>D170*'Convergence programme'!$AR$75/100</f>
        <v>109.37855632821218</v>
      </c>
      <c r="U170" s="201">
        <f t="shared" si="16"/>
        <v>1271.5151255082731</v>
      </c>
      <c r="V170" s="201">
        <f t="shared" si="17"/>
        <v>5797.237505807203</v>
      </c>
      <c r="W170" s="201">
        <f t="shared" si="18"/>
        <v>12370.664247120061</v>
      </c>
      <c r="X170" s="195">
        <f t="shared" si="19"/>
        <v>20818.14563944019</v>
      </c>
      <c r="Y170" s="195">
        <f t="shared" si="20"/>
        <v>37094.186682126419</v>
      </c>
      <c r="Z170" s="195">
        <f t="shared" si="21"/>
        <v>47465.416106455239</v>
      </c>
      <c r="AC170" s="227" t="str">
        <f>C132</f>
        <v>IFDRH</v>
      </c>
      <c r="AD170" s="203">
        <v>2015</v>
      </c>
      <c r="AE170" s="228">
        <f>U132</f>
        <v>-10.895530546274346</v>
      </c>
      <c r="AF170" s="229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</row>
    <row r="171" spans="2:44">
      <c r="B171" s="21"/>
      <c r="C171" s="20" t="str">
        <f t="shared" si="24"/>
        <v>IRDHT</v>
      </c>
      <c r="D171" s="188">
        <f t="shared" si="25"/>
        <v>0</v>
      </c>
      <c r="E171" s="126">
        <f>D171*'Convergence programme'!I$31/100</f>
        <v>0</v>
      </c>
      <c r="F171" s="126">
        <f>D171*'Convergence programme'!N$31/100</f>
        <v>0</v>
      </c>
      <c r="G171" s="126">
        <f>D171*'Convergence programme'!S$31/100</f>
        <v>0</v>
      </c>
      <c r="H171" s="126">
        <f>D171*'Convergence programme'!X$31/100</f>
        <v>0</v>
      </c>
      <c r="I171" s="126">
        <f>D171*'Convergence programme'!AH$31/100</f>
        <v>0</v>
      </c>
      <c r="J171" s="126">
        <f>D171*'Convergence programme'!AR$31/100</f>
        <v>0</v>
      </c>
      <c r="M171" s="193">
        <f>D171*'Convergence programme'!$I$75/100</f>
        <v>0</v>
      </c>
      <c r="N171" s="193">
        <f>D171*'Convergence programme'!$N$75/100</f>
        <v>0</v>
      </c>
      <c r="O171" s="193">
        <f>D171*'Convergence programme'!$S$75/100</f>
        <v>0</v>
      </c>
      <c r="P171" s="193">
        <f>D171*'Convergence programme'!$X$75/100</f>
        <v>0</v>
      </c>
      <c r="Q171" s="193">
        <f>D171*'Convergence programme'!$AH$75/100</f>
        <v>0</v>
      </c>
      <c r="R171" s="193">
        <f>D171*'Convergence programme'!$AR$75/100</f>
        <v>0</v>
      </c>
      <c r="U171" s="201">
        <f t="shared" si="16"/>
        <v>0</v>
      </c>
      <c r="V171" s="201">
        <f t="shared" si="17"/>
        <v>0</v>
      </c>
      <c r="W171" s="201">
        <f t="shared" si="18"/>
        <v>0</v>
      </c>
      <c r="X171" s="195">
        <f t="shared" si="19"/>
        <v>0</v>
      </c>
      <c r="Y171" s="195">
        <f t="shared" si="20"/>
        <v>0</v>
      </c>
      <c r="Z171" s="195">
        <f t="shared" si="21"/>
        <v>0</v>
      </c>
      <c r="AC171" s="227"/>
      <c r="AD171" s="203">
        <v>2020</v>
      </c>
      <c r="AE171" s="228">
        <f>V132</f>
        <v>-80.103018511888948</v>
      </c>
      <c r="AF171" s="229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</row>
    <row r="172" spans="2:44">
      <c r="B172" s="21"/>
      <c r="C172" s="20" t="str">
        <f t="shared" si="24"/>
        <v>IRDRH</v>
      </c>
      <c r="D172" s="188">
        <f t="shared" si="25"/>
        <v>0.41224082084558833</v>
      </c>
      <c r="E172" s="126">
        <f>D172*'Convergence programme'!I$31/100</f>
        <v>0.39946340729431212</v>
      </c>
      <c r="F172" s="126">
        <f>D172*'Convergence programme'!N$31/100</f>
        <v>0.40386489150262123</v>
      </c>
      <c r="G172" s="126">
        <f>D172*'Convergence programme'!S$31/100</f>
        <v>0.40932252517157558</v>
      </c>
      <c r="H172" s="126">
        <f>D172*'Convergence programme'!X$31/100</f>
        <v>0.42023779250948429</v>
      </c>
      <c r="I172" s="126">
        <f>D172*'Convergence programme'!AH$31/100</f>
        <v>0.43715645688324267</v>
      </c>
      <c r="J172" s="126">
        <f>D172*'Convergence programme'!AR$31/100</f>
        <v>0.43824798361703349</v>
      </c>
      <c r="M172" s="193">
        <f>D172*'Convergence programme'!$I$75/100</f>
        <v>0.39591058386576328</v>
      </c>
      <c r="N172" s="193">
        <f>D172*'Convergence programme'!$N$75/100</f>
        <v>0.38766645168991287</v>
      </c>
      <c r="O172" s="193">
        <f>D172*'Convergence programme'!$S$75/100</f>
        <v>0.3747568445263601</v>
      </c>
      <c r="P172" s="193">
        <f>D172*'Convergence programme'!$X$75/100</f>
        <v>0.36206845257561615</v>
      </c>
      <c r="Q172" s="193">
        <f>D172*'Convergence programme'!$AH$75/100</f>
        <v>0.33350916802024694</v>
      </c>
      <c r="R172" s="193">
        <f>D172*'Convergence programme'!$AR$75/100</f>
        <v>0.30562176548893621</v>
      </c>
      <c r="U172" s="201">
        <f t="shared" si="16"/>
        <v>3.5528234285488458</v>
      </c>
      <c r="V172" s="201">
        <f t="shared" si="17"/>
        <v>16.198439812708354</v>
      </c>
      <c r="W172" s="201">
        <f t="shared" si="18"/>
        <v>34.56568064521548</v>
      </c>
      <c r="X172" s="195">
        <f t="shared" si="19"/>
        <v>58.169339933868137</v>
      </c>
      <c r="Y172" s="195">
        <f t="shared" si="20"/>
        <v>103.64728886299574</v>
      </c>
      <c r="Z172" s="195">
        <f t="shared" si="21"/>
        <v>132.62621812809726</v>
      </c>
      <c r="AC172" s="227"/>
      <c r="AD172" s="203">
        <v>2025</v>
      </c>
      <c r="AE172" s="228">
        <f>W132</f>
        <v>-98.045310950229947</v>
      </c>
      <c r="AF172" s="229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</row>
    <row r="173" spans="2:44">
      <c r="B173" s="21"/>
      <c r="C173" s="20" t="str">
        <f t="shared" si="24"/>
        <v>IRDLA</v>
      </c>
      <c r="D173" s="188">
        <f t="shared" si="25"/>
        <v>0.8087944181818193</v>
      </c>
      <c r="E173" s="126">
        <f>D173*'Convergence programme'!I$31/100</f>
        <v>0.78372581692618626</v>
      </c>
      <c r="F173" s="126">
        <f>D173*'Convergence programme'!N$31/100</f>
        <v>0.79236129327734861</v>
      </c>
      <c r="G173" s="126">
        <f>D173*'Convergence programme'!S$31/100</f>
        <v>0.80306887832163709</v>
      </c>
      <c r="H173" s="126">
        <f>D173*'Convergence programme'!X$31/100</f>
        <v>0.82448404841021417</v>
      </c>
      <c r="I173" s="126">
        <f>D173*'Convergence programme'!AH$31/100</f>
        <v>0.85767756204750822</v>
      </c>
      <c r="J173" s="126">
        <f>D173*'Convergence programme'!AR$31/100</f>
        <v>0.8598190790563659</v>
      </c>
      <c r="M173" s="193">
        <f>D173*'Convergence programme'!$I$75/100</f>
        <v>0.77675536758567265</v>
      </c>
      <c r="N173" s="193">
        <f>D173*'Convergence programme'!$N$75/100</f>
        <v>0.76058082166636287</v>
      </c>
      <c r="O173" s="193">
        <f>D173*'Convergence programme'!$S$75/100</f>
        <v>0.73525286362139186</v>
      </c>
      <c r="P173" s="193">
        <f>D173*'Convergence programme'!$X$75/100</f>
        <v>0.71035891797958273</v>
      </c>
      <c r="Q173" s="193">
        <f>D173*'Convergence programme'!$AH$75/100</f>
        <v>0.65432713081141958</v>
      </c>
      <c r="R173" s="193">
        <f>D173*'Convergence programme'!$AR$75/100</f>
        <v>0.59961354020035762</v>
      </c>
      <c r="U173" s="201">
        <f t="shared" si="16"/>
        <v>6.970449340513607</v>
      </c>
      <c r="V173" s="201">
        <f t="shared" si="17"/>
        <v>31.780471610985739</v>
      </c>
      <c r="W173" s="201">
        <f t="shared" si="18"/>
        <v>67.816014700245233</v>
      </c>
      <c r="X173" s="195">
        <f t="shared" si="19"/>
        <v>114.12513043063144</v>
      </c>
      <c r="Y173" s="195">
        <f t="shared" si="20"/>
        <v>203.35043123608864</v>
      </c>
      <c r="Z173" s="195">
        <f t="shared" si="21"/>
        <v>260.20553885600827</v>
      </c>
      <c r="AC173" s="227"/>
      <c r="AD173" s="203">
        <v>2030</v>
      </c>
      <c r="AE173" s="228">
        <f>X132</f>
        <v>-61.983618961010343</v>
      </c>
      <c r="AF173" s="229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</row>
    <row r="174" spans="2:44">
      <c r="B174" s="21"/>
      <c r="C174" s="20" t="str">
        <f t="shared" si="24"/>
        <v>IRDEM</v>
      </c>
      <c r="D174" s="188">
        <f t="shared" si="25"/>
        <v>80.07064740000007</v>
      </c>
      <c r="E174" s="126">
        <f>D174*'Convergence programme'!I$31/100</f>
        <v>77.588855875692403</v>
      </c>
      <c r="F174" s="126">
        <f>D174*'Convergence programme'!N$31/100</f>
        <v>78.443768034457463</v>
      </c>
      <c r="G174" s="126">
        <f>D174*'Convergence programme'!S$31/100</f>
        <v>79.503818953842028</v>
      </c>
      <c r="H174" s="126">
        <f>D174*'Convergence programme'!X$31/100</f>
        <v>81.623920792611159</v>
      </c>
      <c r="I174" s="126">
        <f>D174*'Convergence programme'!AH$31/100</f>
        <v>84.910078642703283</v>
      </c>
      <c r="J174" s="126">
        <f>D174*'Convergence programme'!AR$31/100</f>
        <v>85.122088826580182</v>
      </c>
      <c r="M174" s="193">
        <f>D174*'Convergence programme'!$I$75/100</f>
        <v>76.898781390981554</v>
      </c>
      <c r="N174" s="193">
        <f>D174*'Convergence programme'!$N$75/100</f>
        <v>75.297501344969888</v>
      </c>
      <c r="O174" s="193">
        <f>D174*'Convergence programme'!$S$75/100</f>
        <v>72.790033498517744</v>
      </c>
      <c r="P174" s="193">
        <f>D174*'Convergence programme'!$X$75/100</f>
        <v>70.325532879978653</v>
      </c>
      <c r="Q174" s="193">
        <f>D174*'Convergence programme'!$AH$75/100</f>
        <v>64.778385950330502</v>
      </c>
      <c r="R174" s="193">
        <f>D174*'Convergence programme'!$AR$75/100</f>
        <v>59.361740479835369</v>
      </c>
      <c r="U174" s="201">
        <f t="shared" si="16"/>
        <v>690.07448471084842</v>
      </c>
      <c r="V174" s="201">
        <f t="shared" si="17"/>
        <v>3146.2666894875751</v>
      </c>
      <c r="W174" s="201">
        <f t="shared" si="18"/>
        <v>6713.7854553242851</v>
      </c>
      <c r="X174" s="195">
        <f t="shared" si="19"/>
        <v>11298.387912632506</v>
      </c>
      <c r="Y174" s="195">
        <f t="shared" si="20"/>
        <v>20131.692692372781</v>
      </c>
      <c r="Z174" s="195">
        <f t="shared" si="21"/>
        <v>25760.348346744813</v>
      </c>
      <c r="AC174" s="227"/>
      <c r="AD174" s="203">
        <v>2040</v>
      </c>
      <c r="AE174" s="228">
        <f>Y132</f>
        <v>-12.253726818888033</v>
      </c>
      <c r="AF174" s="229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</row>
    <row r="175" spans="2:44">
      <c r="B175" s="21"/>
      <c r="C175" s="20" t="str">
        <f t="shared" si="24"/>
        <v>IRDTF</v>
      </c>
      <c r="D175" s="188">
        <f t="shared" si="25"/>
        <v>0</v>
      </c>
      <c r="E175" s="126">
        <f>D175*'Convergence programme'!I$31/100</f>
        <v>0</v>
      </c>
      <c r="F175" s="126">
        <f>D175*'Convergence programme'!N$31/100</f>
        <v>0</v>
      </c>
      <c r="G175" s="126">
        <f>D175*'Convergence programme'!S$31/100</f>
        <v>0</v>
      </c>
      <c r="H175" s="126">
        <f>D175*'Convergence programme'!X$31/100</f>
        <v>0</v>
      </c>
      <c r="I175" s="126">
        <f>D175*'Convergence programme'!AH$31/100</f>
        <v>0</v>
      </c>
      <c r="J175" s="126">
        <f>D175*'Convergence programme'!AR$31/100</f>
        <v>0</v>
      </c>
      <c r="M175" s="193">
        <f>D175*'Convergence programme'!$I$75/100</f>
        <v>0</v>
      </c>
      <c r="N175" s="193">
        <f>D175*'Convergence programme'!$N$75/100</f>
        <v>0</v>
      </c>
      <c r="O175" s="193">
        <f>D175*'Convergence programme'!$S$75/100</f>
        <v>0</v>
      </c>
      <c r="P175" s="193">
        <f>D175*'Convergence programme'!$X$75/100</f>
        <v>0</v>
      </c>
      <c r="Q175" s="193">
        <f>D175*'Convergence programme'!$AH$75/100</f>
        <v>0</v>
      </c>
      <c r="R175" s="193">
        <f>D175*'Convergence programme'!$AR$75/100</f>
        <v>0</v>
      </c>
      <c r="U175" s="201">
        <f t="shared" si="16"/>
        <v>0</v>
      </c>
      <c r="V175" s="201">
        <f t="shared" si="17"/>
        <v>0</v>
      </c>
      <c r="W175" s="201">
        <f t="shared" si="18"/>
        <v>0</v>
      </c>
      <c r="X175" s="195">
        <f t="shared" si="19"/>
        <v>0</v>
      </c>
      <c r="Y175" s="195">
        <f t="shared" si="20"/>
        <v>0</v>
      </c>
      <c r="Z175" s="195">
        <f t="shared" si="21"/>
        <v>0</v>
      </c>
      <c r="AC175" s="227"/>
      <c r="AD175" s="192">
        <v>2050</v>
      </c>
      <c r="AE175" s="228">
        <f>Z132</f>
        <v>21.20166454332395</v>
      </c>
      <c r="AF175" s="229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</row>
    <row r="176" spans="2:44">
      <c r="B176" s="194"/>
      <c r="C176" s="20" t="str">
        <f t="shared" si="24"/>
        <v>IRDFL</v>
      </c>
      <c r="D176" s="188">
        <f t="shared" si="25"/>
        <v>0</v>
      </c>
      <c r="E176" s="193">
        <f>D176*'Convergence programme'!I$31/100</f>
        <v>0</v>
      </c>
      <c r="F176" s="193">
        <f>D176*'Convergence programme'!N$31/100</f>
        <v>0</v>
      </c>
      <c r="G176" s="193">
        <f>D176*'Convergence programme'!S$31/100</f>
        <v>0</v>
      </c>
      <c r="H176" s="193">
        <f>D176*'Convergence programme'!X$31/100</f>
        <v>0</v>
      </c>
      <c r="I176" s="193">
        <f>D176*'Convergence programme'!AH$31/100</f>
        <v>0</v>
      </c>
      <c r="J176" s="193">
        <f>D176*'Convergence programme'!AR$31/100</f>
        <v>0</v>
      </c>
      <c r="K176" s="194"/>
      <c r="L176" s="24"/>
      <c r="M176" s="193">
        <f>D176*'Convergence programme'!$I$75/100</f>
        <v>0</v>
      </c>
      <c r="N176" s="193">
        <f>D176*'Convergence programme'!$N$75/100</f>
        <v>0</v>
      </c>
      <c r="O176" s="193">
        <f>D176*'Convergence programme'!$S$75/100</f>
        <v>0</v>
      </c>
      <c r="P176" s="193">
        <f>D176*'Convergence programme'!$X$75/100</f>
        <v>0</v>
      </c>
      <c r="Q176" s="193">
        <f>D176*'Convergence programme'!$AH$75/100</f>
        <v>0</v>
      </c>
      <c r="R176" s="193">
        <f>D176*'Convergence programme'!$AR$75/100</f>
        <v>0</v>
      </c>
      <c r="U176" s="201">
        <f t="shared" si="16"/>
        <v>0</v>
      </c>
      <c r="V176" s="201">
        <f t="shared" si="17"/>
        <v>0</v>
      </c>
      <c r="W176" s="201">
        <f t="shared" si="18"/>
        <v>0</v>
      </c>
      <c r="X176" s="195">
        <f t="shared" si="19"/>
        <v>0</v>
      </c>
      <c r="Y176" s="195">
        <f t="shared" si="20"/>
        <v>0</v>
      </c>
      <c r="Z176" s="195">
        <f t="shared" si="21"/>
        <v>0</v>
      </c>
      <c r="AC176" s="227" t="str">
        <f>C133</f>
        <v>IFDLA</v>
      </c>
      <c r="AD176" s="203">
        <v>2015</v>
      </c>
      <c r="AE176" s="228">
        <f>U133</f>
        <v>-8.4917220908482527</v>
      </c>
      <c r="AF176" s="229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</row>
    <row r="177" spans="2:53">
      <c r="B177" s="198"/>
      <c r="C177" s="222" t="e">
        <f>#REF!</f>
        <v>#REF!</v>
      </c>
      <c r="D177" s="196" t="e">
        <f>SUM(#REF!)</f>
        <v>#REF!</v>
      </c>
      <c r="E177" s="197" t="e">
        <f>D177*'Convergence programme'!I$31/100</f>
        <v>#REF!</v>
      </c>
      <c r="F177" s="197" t="e">
        <f>D177*'Convergence programme'!N$31/100</f>
        <v>#REF!</v>
      </c>
      <c r="G177" s="197" t="e">
        <f>D177*'Convergence programme'!S$31/100</f>
        <v>#REF!</v>
      </c>
      <c r="H177" s="197" t="e">
        <f>D177*'Convergence programme'!X$31/100</f>
        <v>#REF!</v>
      </c>
      <c r="I177" s="197" t="e">
        <f>D177*'Convergence programme'!AH$31/100</f>
        <v>#REF!</v>
      </c>
      <c r="J177" s="197" t="e">
        <f>D177*'Convergence programme'!AR$31/100</f>
        <v>#REF!</v>
      </c>
      <c r="K177" s="198"/>
      <c r="L177" s="23"/>
      <c r="M177" s="197" t="e">
        <f>D177*'Convergence programme'!$I$75/100</f>
        <v>#REF!</v>
      </c>
      <c r="N177" s="197" t="e">
        <f>D177*'Convergence programme'!$N$75/100</f>
        <v>#REF!</v>
      </c>
      <c r="O177" s="197" t="e">
        <f>D177*'Convergence programme'!$S$75/100</f>
        <v>#REF!</v>
      </c>
      <c r="P177" s="197" t="e">
        <f>D177*'Convergence programme'!$X$75/100</f>
        <v>#REF!</v>
      </c>
      <c r="Q177" s="197" t="e">
        <f>D177*'Convergence programme'!$AH$75/100</f>
        <v>#REF!</v>
      </c>
      <c r="R177" s="197" t="e">
        <f>D177*'Convergence programme'!$AR$75/100</f>
        <v>#REF!</v>
      </c>
      <c r="S177" s="23"/>
      <c r="T177" s="23"/>
      <c r="U177" s="202" t="e">
        <f t="shared" si="16"/>
        <v>#REF!</v>
      </c>
      <c r="V177" s="202" t="e">
        <f t="shared" si="17"/>
        <v>#REF!</v>
      </c>
      <c r="W177" s="202" t="e">
        <f t="shared" si="18"/>
        <v>#REF!</v>
      </c>
      <c r="X177" s="199" t="e">
        <f t="shared" si="19"/>
        <v>#REF!</v>
      </c>
      <c r="Y177" s="199" t="e">
        <f t="shared" si="20"/>
        <v>#REF!</v>
      </c>
      <c r="Z177" s="199" t="e">
        <f t="shared" si="21"/>
        <v>#REF!</v>
      </c>
      <c r="AC177" s="227"/>
      <c r="AD177" s="203">
        <v>2020</v>
      </c>
      <c r="AE177" s="228">
        <f>V133</f>
        <v>-62.430422176516402</v>
      </c>
      <c r="AF177" s="229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</row>
    <row r="178" spans="2:53">
      <c r="B178" s="59" t="s">
        <v>340</v>
      </c>
      <c r="C178" s="20" t="str">
        <f t="shared" ref="C178:C184" si="26">J53</f>
        <v>ISDMT</v>
      </c>
      <c r="D178" s="188">
        <f t="shared" ref="D178:D184" si="27">SUM(F53:I53)</f>
        <v>7.6385088149999962</v>
      </c>
      <c r="E178" s="126">
        <f>D178*'Convergence programme'!I$32/100</f>
        <v>7.1897975195184483</v>
      </c>
      <c r="F178" s="126">
        <f>D178*'Convergence programme'!N$32/100</f>
        <v>7.3878283224735251</v>
      </c>
      <c r="G178" s="126">
        <f>D178*'Convergence programme'!S$32/100</f>
        <v>7.4202310782738472</v>
      </c>
      <c r="H178" s="126">
        <f>D178*'Convergence programme'!X$32/100</f>
        <v>7.4202310782738472</v>
      </c>
      <c r="I178" s="126">
        <f>D178*'Convergence programme'!AH$32/100</f>
        <v>7.7442586362770705</v>
      </c>
      <c r="J178" s="126">
        <f>D178*'Convergence programme'!AR$32/100</f>
        <v>7.7766613920773953</v>
      </c>
      <c r="M178" s="193">
        <f>D178*'Convergence programme'!$I$76/100</f>
        <v>7.5881047604726062</v>
      </c>
      <c r="N178" s="193">
        <f>D178*'Convergence programme'!$N$76/100</f>
        <v>6.1404374008124956</v>
      </c>
      <c r="O178" s="193">
        <f>D178*'Convergence programme'!$S$76/100</f>
        <v>5.9545674171042364</v>
      </c>
      <c r="P178" s="193">
        <f>D178*'Convergence programme'!$X$76/100</f>
        <v>5.573896326078966</v>
      </c>
      <c r="Q178" s="193">
        <f>D178*'Convergence programme'!$AH$76/100</f>
        <v>4.9768145000196267</v>
      </c>
      <c r="R178" s="193">
        <f>D178*'Convergence programme'!$AR$76/100</f>
        <v>4.7130182131795761</v>
      </c>
      <c r="U178" s="201">
        <f t="shared" si="16"/>
        <v>-398.30724095415792</v>
      </c>
      <c r="V178" s="201">
        <f t="shared" si="17"/>
        <v>1247.3909216610296</v>
      </c>
      <c r="W178" s="201">
        <f t="shared" si="18"/>
        <v>1465.6636611696108</v>
      </c>
      <c r="X178" s="195">
        <f t="shared" si="19"/>
        <v>1846.3347521948813</v>
      </c>
      <c r="Y178" s="195">
        <f t="shared" si="20"/>
        <v>2767.4441362574439</v>
      </c>
      <c r="Z178" s="195">
        <f t="shared" si="21"/>
        <v>3063.6431788978193</v>
      </c>
      <c r="AC178" s="227"/>
      <c r="AD178" s="203">
        <v>2025</v>
      </c>
      <c r="AE178" s="228">
        <f>W133</f>
        <v>-76.414225940090176</v>
      </c>
      <c r="AF178" s="229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</row>
    <row r="179" spans="2:53">
      <c r="B179" s="21"/>
      <c r="C179" s="20" t="str">
        <f t="shared" si="26"/>
        <v>ISDHT</v>
      </c>
      <c r="D179" s="188">
        <f t="shared" si="27"/>
        <v>49.755979999739907</v>
      </c>
      <c r="E179" s="126">
        <f>D179*'Convergence programme'!I$32/100</f>
        <v>46.833149014745189</v>
      </c>
      <c r="F179" s="126">
        <f>D179*'Convergence programme'!N$32/100</f>
        <v>48.123088832817558</v>
      </c>
      <c r="G179" s="126">
        <f>D179*'Convergence programme'!S$32/100</f>
        <v>48.334155011908848</v>
      </c>
      <c r="H179" s="126">
        <f>D179*'Convergence programme'!X$32/100</f>
        <v>48.334155011908848</v>
      </c>
      <c r="I179" s="126">
        <f>D179*'Convergence programme'!AH$32/100</f>
        <v>50.444816802821897</v>
      </c>
      <c r="J179" s="126">
        <f>D179*'Convergence programme'!AR$32/100</f>
        <v>50.655882981913209</v>
      </c>
      <c r="M179" s="193">
        <f>D179*'Convergence programme'!$I$76/100</f>
        <v>49.427656345253084</v>
      </c>
      <c r="N179" s="193">
        <f>D179*'Convergence programme'!$N$76/100</f>
        <v>39.997791179413802</v>
      </c>
      <c r="O179" s="193">
        <f>D179*'Convergence programme'!$S$76/100</f>
        <v>38.787064921720784</v>
      </c>
      <c r="P179" s="193">
        <f>D179*'Convergence programme'!$X$76/100</f>
        <v>36.307436547876641</v>
      </c>
      <c r="Q179" s="193">
        <f>D179*'Convergence programme'!$AH$76/100</f>
        <v>32.418144525685442</v>
      </c>
      <c r="R179" s="193">
        <f>D179*'Convergence programme'!$AR$76/100</f>
        <v>30.699819249128279</v>
      </c>
      <c r="U179" s="201">
        <f t="shared" si="16"/>
        <v>-2594.5073305078949</v>
      </c>
      <c r="V179" s="201">
        <f t="shared" si="17"/>
        <v>8125.2976534037562</v>
      </c>
      <c r="W179" s="201">
        <f t="shared" si="18"/>
        <v>9547.0900901880632</v>
      </c>
      <c r="X179" s="195">
        <f t="shared" si="19"/>
        <v>12026.718464032207</v>
      </c>
      <c r="Y179" s="195">
        <f t="shared" si="20"/>
        <v>18026.672277136455</v>
      </c>
      <c r="Z179" s="195">
        <f t="shared" si="21"/>
        <v>19956.063732784929</v>
      </c>
      <c r="AC179" s="227"/>
      <c r="AD179" s="203">
        <v>2030</v>
      </c>
      <c r="AE179" s="228">
        <f>X133</f>
        <v>-48.308585264984494</v>
      </c>
      <c r="AF179" s="229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</row>
    <row r="180" spans="2:53">
      <c r="B180" s="21"/>
      <c r="C180" s="20" t="str">
        <f t="shared" si="26"/>
        <v>ISDRH</v>
      </c>
      <c r="D180" s="188">
        <f t="shared" si="27"/>
        <v>0.69680390000000014</v>
      </c>
      <c r="E180" s="126">
        <f>D180*'Convergence programme'!I$32/100</f>
        <v>0.65587133210774251</v>
      </c>
      <c r="F180" s="126">
        <f>D180*'Convergence programme'!N$32/100</f>
        <v>0.67393619779831515</v>
      </c>
      <c r="G180" s="126">
        <f>D180*'Convergence programme'!S$32/100</f>
        <v>0.67689205831497434</v>
      </c>
      <c r="H180" s="126">
        <f>D180*'Convergence programme'!X$32/100</f>
        <v>0.67689205831497434</v>
      </c>
      <c r="I180" s="126">
        <f>D180*'Convergence programme'!AH$32/100</f>
        <v>0.70645066348156704</v>
      </c>
      <c r="J180" s="126">
        <f>D180*'Convergence programme'!AR$32/100</f>
        <v>0.70940652399822635</v>
      </c>
      <c r="M180" s="193">
        <f>D180*'Convergence programme'!$I$76/100</f>
        <v>0.69220591594039826</v>
      </c>
      <c r="N180" s="193">
        <f>D180*'Convergence programme'!$N$76/100</f>
        <v>0.56014607460946064</v>
      </c>
      <c r="O180" s="193">
        <f>D180*'Convergence programme'!$S$76/100</f>
        <v>0.54319054929979316</v>
      </c>
      <c r="P180" s="193">
        <f>D180*'Convergence programme'!$X$76/100</f>
        <v>0.50846477922242184</v>
      </c>
      <c r="Q180" s="193">
        <f>D180*'Convergence programme'!$AH$76/100</f>
        <v>0.4539974800291211</v>
      </c>
      <c r="R180" s="193">
        <f>D180*'Convergence programme'!$AR$76/100</f>
        <v>0.42993332222979996</v>
      </c>
      <c r="U180" s="201">
        <f t="shared" si="16"/>
        <v>-36.334583832655753</v>
      </c>
      <c r="V180" s="201">
        <f t="shared" si="17"/>
        <v>113.79012318885451</v>
      </c>
      <c r="W180" s="201">
        <f t="shared" si="18"/>
        <v>133.70150901518119</v>
      </c>
      <c r="X180" s="195">
        <f t="shared" si="19"/>
        <v>168.42727909255251</v>
      </c>
      <c r="Y180" s="195">
        <f t="shared" si="20"/>
        <v>252.45318345244593</v>
      </c>
      <c r="Z180" s="195">
        <f t="shared" si="21"/>
        <v>279.47320176842641</v>
      </c>
      <c r="AC180" s="227"/>
      <c r="AD180" s="203">
        <v>2040</v>
      </c>
      <c r="AE180" s="228">
        <f>Y133</f>
        <v>-9.5502685510576732</v>
      </c>
      <c r="AF180" s="229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</row>
    <row r="181" spans="2:53">
      <c r="B181" s="21"/>
      <c r="C181" s="20" t="str">
        <f t="shared" si="26"/>
        <v>ISDLA</v>
      </c>
      <c r="D181" s="188">
        <f t="shared" si="27"/>
        <v>1.645899999999999</v>
      </c>
      <c r="E181" s="126">
        <f>D181*'Convergence programme'!I$32/100</f>
        <v>1.5492143851607787</v>
      </c>
      <c r="F181" s="126">
        <f>D181*'Convergence programme'!N$32/100</f>
        <v>1.5918848731418496</v>
      </c>
      <c r="G181" s="126">
        <f>D181*'Convergence programme'!S$32/100</f>
        <v>1.5988668243398398</v>
      </c>
      <c r="H181" s="126">
        <f>D181*'Convergence programme'!X$32/100</f>
        <v>1.5988668243398398</v>
      </c>
      <c r="I181" s="126">
        <f>D181*'Convergence programme'!AH$32/100</f>
        <v>1.6686863363197453</v>
      </c>
      <c r="J181" s="126">
        <f>D181*'Convergence programme'!AR$32/100</f>
        <v>1.6756682875177364</v>
      </c>
      <c r="M181" s="193">
        <f>D181*'Convergence programme'!$I$76/100</f>
        <v>1.635039237074162</v>
      </c>
      <c r="N181" s="193">
        <f>D181*'Convergence programme'!$N$76/100</f>
        <v>1.3231045695922634</v>
      </c>
      <c r="O181" s="193">
        <f>D181*'Convergence programme'!$S$76/100</f>
        <v>1.2830544219005215</v>
      </c>
      <c r="P181" s="193">
        <f>D181*'Convergence programme'!$X$76/100</f>
        <v>1.2010297016451592</v>
      </c>
      <c r="Q181" s="193">
        <f>D181*'Convergence programme'!$AH$76/100</f>
        <v>1.0723740960404067</v>
      </c>
      <c r="R181" s="193">
        <f>D181*'Convergence programme'!$AR$76/100</f>
        <v>1.0155328566014443</v>
      </c>
      <c r="U181" s="201">
        <f t="shared" si="16"/>
        <v>-85.824851913383299</v>
      </c>
      <c r="V181" s="201">
        <f t="shared" si="17"/>
        <v>268.78030354958616</v>
      </c>
      <c r="W181" s="201">
        <f t="shared" si="18"/>
        <v>315.8124024393183</v>
      </c>
      <c r="X181" s="195">
        <f t="shared" si="19"/>
        <v>397.83712269468066</v>
      </c>
      <c r="Y181" s="195">
        <f t="shared" si="20"/>
        <v>596.31224027933865</v>
      </c>
      <c r="Z181" s="195">
        <f t="shared" si="21"/>
        <v>660.13543091629208</v>
      </c>
      <c r="AC181" s="227"/>
      <c r="AD181" s="192">
        <v>2050</v>
      </c>
      <c r="AE181" s="228">
        <f>Z133</f>
        <v>16.524082273979946</v>
      </c>
      <c r="AF181" s="229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</row>
    <row r="182" spans="2:53">
      <c r="B182" s="21"/>
      <c r="C182" s="20" t="str">
        <f t="shared" si="26"/>
        <v>ISDEM</v>
      </c>
      <c r="D182" s="188">
        <f t="shared" si="27"/>
        <v>8.2294999999999945</v>
      </c>
      <c r="E182" s="126">
        <f>D182*'Convergence programme'!I$32/100</f>
        <v>7.7460719258038919</v>
      </c>
      <c r="F182" s="126">
        <f>D182*'Convergence programme'!N$32/100</f>
        <v>7.9594243657092463</v>
      </c>
      <c r="G182" s="126">
        <f>D182*'Convergence programme'!S$32/100</f>
        <v>7.9943341216991985</v>
      </c>
      <c r="H182" s="126">
        <f>D182*'Convergence programme'!X$32/100</f>
        <v>7.9943341216991985</v>
      </c>
      <c r="I182" s="126">
        <f>D182*'Convergence programme'!AH$32/100</f>
        <v>8.3434316815987248</v>
      </c>
      <c r="J182" s="126">
        <f>D182*'Convergence programme'!AR$32/100</f>
        <v>8.3783414375886807</v>
      </c>
      <c r="M182" s="193">
        <f>D182*'Convergence programme'!$I$76/100</f>
        <v>8.1751961853708099</v>
      </c>
      <c r="N182" s="193">
        <f>D182*'Convergence programme'!$N$76/100</f>
        <v>6.6155228479613166</v>
      </c>
      <c r="O182" s="193">
        <f>D182*'Convergence programme'!$S$76/100</f>
        <v>6.4152721095026068</v>
      </c>
      <c r="P182" s="193">
        <f>D182*'Convergence programme'!$X$76/100</f>
        <v>6.0051485082257958</v>
      </c>
      <c r="Q182" s="193">
        <f>D182*'Convergence programme'!$AH$76/100</f>
        <v>5.3618704802020325</v>
      </c>
      <c r="R182" s="193">
        <f>D182*'Convergence programme'!$AR$76/100</f>
        <v>5.0776642830072207</v>
      </c>
      <c r="U182" s="201">
        <f t="shared" si="16"/>
        <v>-429.124259566918</v>
      </c>
      <c r="V182" s="201">
        <f t="shared" si="17"/>
        <v>1343.9015177479296</v>
      </c>
      <c r="W182" s="201">
        <f t="shared" si="18"/>
        <v>1579.0620121965917</v>
      </c>
      <c r="X182" s="195">
        <f t="shared" si="19"/>
        <v>1989.1856134734028</v>
      </c>
      <c r="Y182" s="195">
        <f t="shared" si="20"/>
        <v>2981.5612013966925</v>
      </c>
      <c r="Z182" s="195">
        <f t="shared" si="21"/>
        <v>3300.6771545814599</v>
      </c>
      <c r="AC182" s="227" t="str">
        <f>C134</f>
        <v>IFDEM</v>
      </c>
      <c r="AD182" s="203">
        <v>2015</v>
      </c>
      <c r="AE182" s="228">
        <f>U134</f>
        <v>-86.795198035019013</v>
      </c>
      <c r="AF182" s="229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</row>
    <row r="183" spans="2:53">
      <c r="B183" s="21"/>
      <c r="C183" s="20" t="str">
        <f t="shared" si="26"/>
        <v>ISDTF</v>
      </c>
      <c r="D183" s="188">
        <f t="shared" si="27"/>
        <v>0.55800000000000005</v>
      </c>
      <c r="E183" s="126">
        <f>D183*'Convergence programme'!I$32/100</f>
        <v>0.5252212327114133</v>
      </c>
      <c r="F183" s="126">
        <f>D183*'Convergence programme'!N$32/100</f>
        <v>0.53968756255735628</v>
      </c>
      <c r="G183" s="126">
        <f>D183*'Convergence programme'!S$32/100</f>
        <v>0.542054613270327</v>
      </c>
      <c r="H183" s="126">
        <f>D183*'Convergence programme'!X$32/100</f>
        <v>0.542054613270327</v>
      </c>
      <c r="I183" s="126">
        <f>D183*'Convergence programme'!AH$32/100</f>
        <v>0.56572512040003553</v>
      </c>
      <c r="J183" s="126">
        <f>D183*'Convergence programme'!AR$32/100</f>
        <v>0.56809217111300658</v>
      </c>
      <c r="M183" s="193">
        <f>D183*'Convergence programme'!$I$76/100</f>
        <v>0.554317938080918</v>
      </c>
      <c r="N183" s="193">
        <f>D183*'Convergence programme'!$N$76/100</f>
        <v>0.44856452386687129</v>
      </c>
      <c r="O183" s="193">
        <f>D183*'Convergence programme'!$S$76/100</f>
        <v>0.43498655290144694</v>
      </c>
      <c r="P183" s="193">
        <f>D183*'Convergence programme'!$X$76/100</f>
        <v>0.40717818428701574</v>
      </c>
      <c r="Q183" s="193">
        <f>D183*'Convergence programme'!$AH$76/100</f>
        <v>0.36356081511060651</v>
      </c>
      <c r="R183" s="193">
        <f>D183*'Convergence programme'!$AR$76/100</f>
        <v>0.34429025699228766</v>
      </c>
      <c r="U183" s="201">
        <f t="shared" si="16"/>
        <v>-29.096705369504704</v>
      </c>
      <c r="V183" s="201">
        <f t="shared" si="17"/>
        <v>91.123038690484989</v>
      </c>
      <c r="W183" s="201">
        <f t="shared" si="18"/>
        <v>107.06806036888005</v>
      </c>
      <c r="X183" s="195">
        <f t="shared" si="19"/>
        <v>134.87642898331126</v>
      </c>
      <c r="Y183" s="195">
        <f t="shared" si="20"/>
        <v>202.16430528942902</v>
      </c>
      <c r="Z183" s="195">
        <f t="shared" si="21"/>
        <v>223.80191412071892</v>
      </c>
      <c r="AC183" s="227"/>
      <c r="AD183" s="203">
        <v>2020</v>
      </c>
      <c r="AE183" s="228">
        <f>V134</f>
        <v>-638.1109506704687</v>
      </c>
      <c r="AF183" s="229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</row>
    <row r="184" spans="2:53">
      <c r="B184" s="194"/>
      <c r="C184" s="20" t="str">
        <f t="shared" si="26"/>
        <v>ISDFL</v>
      </c>
      <c r="D184" s="188">
        <f t="shared" si="27"/>
        <v>0</v>
      </c>
      <c r="E184" s="193">
        <f>D184*'Convergence programme'!I$32/100</f>
        <v>0</v>
      </c>
      <c r="F184" s="193">
        <f>D184*'Convergence programme'!N$32/100</f>
        <v>0</v>
      </c>
      <c r="G184" s="193">
        <f>D184*'Convergence programme'!S$32/100</f>
        <v>0</v>
      </c>
      <c r="H184" s="193">
        <f>D184*'Convergence programme'!X$32/100</f>
        <v>0</v>
      </c>
      <c r="I184" s="193">
        <f>D184*'Convergence programme'!AH$32/100</f>
        <v>0</v>
      </c>
      <c r="J184" s="193">
        <f>D184*'Convergence programme'!AR$32/100</f>
        <v>0</v>
      </c>
      <c r="K184" s="194"/>
      <c r="L184" s="24"/>
      <c r="M184" s="193">
        <f>D184*'Convergence programme'!$I$76/100</f>
        <v>0</v>
      </c>
      <c r="N184" s="193">
        <f>D184*'Convergence programme'!$N$76/100</f>
        <v>0</v>
      </c>
      <c r="O184" s="193">
        <f>D184*'Convergence programme'!$S$76/100</f>
        <v>0</v>
      </c>
      <c r="P184" s="193">
        <f>D184*'Convergence programme'!$X$76/100</f>
        <v>0</v>
      </c>
      <c r="Q184" s="193">
        <f>D184*'Convergence programme'!$AH$76/100</f>
        <v>0</v>
      </c>
      <c r="R184" s="193">
        <f>D184*'Convergence programme'!$AR$76/100</f>
        <v>0</v>
      </c>
      <c r="S184" s="24"/>
      <c r="T184" s="24"/>
      <c r="U184" s="201">
        <f t="shared" si="16"/>
        <v>0</v>
      </c>
      <c r="V184" s="201">
        <f t="shared" si="17"/>
        <v>0</v>
      </c>
      <c r="W184" s="201">
        <f t="shared" si="18"/>
        <v>0</v>
      </c>
      <c r="X184" s="195">
        <f t="shared" si="19"/>
        <v>0</v>
      </c>
      <c r="Y184" s="195">
        <f t="shared" si="20"/>
        <v>0</v>
      </c>
      <c r="Z184" s="195">
        <f t="shared" si="21"/>
        <v>0</v>
      </c>
      <c r="AC184" s="227"/>
      <c r="AD184" s="203">
        <v>2025</v>
      </c>
      <c r="AE184" s="228">
        <f>W134</f>
        <v>-781.0415604993359</v>
      </c>
      <c r="AF184" s="229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</row>
    <row r="185" spans="2:53">
      <c r="B185" s="198"/>
      <c r="C185" s="222" t="e">
        <f>#REF!</f>
        <v>#REF!</v>
      </c>
      <c r="D185" s="196" t="e">
        <f>SUM(#REF!)</f>
        <v>#REF!</v>
      </c>
      <c r="E185" s="197" t="e">
        <f>D185*'Convergence programme'!I$32/100</f>
        <v>#REF!</v>
      </c>
      <c r="F185" s="197" t="e">
        <f>D185*'Convergence programme'!N$32/100</f>
        <v>#REF!</v>
      </c>
      <c r="G185" s="197" t="e">
        <f>D185*'Convergence programme'!S$32/100</f>
        <v>#REF!</v>
      </c>
      <c r="H185" s="197" t="e">
        <f>D185*'Convergence programme'!X$32/100</f>
        <v>#REF!</v>
      </c>
      <c r="I185" s="197" t="e">
        <f>D185*'Convergence programme'!AH$32/100</f>
        <v>#REF!</v>
      </c>
      <c r="J185" s="197" t="e">
        <f>D185*'Convergence programme'!AR$32/100</f>
        <v>#REF!</v>
      </c>
      <c r="K185" s="198"/>
      <c r="L185" s="23"/>
      <c r="M185" s="197" t="e">
        <f>D185*'Convergence programme'!$I$76/100</f>
        <v>#REF!</v>
      </c>
      <c r="N185" s="197" t="e">
        <f>D185*'Convergence programme'!$N$76/100</f>
        <v>#REF!</v>
      </c>
      <c r="O185" s="197" t="e">
        <f>D185*'Convergence programme'!$S$76/100</f>
        <v>#REF!</v>
      </c>
      <c r="P185" s="197" t="e">
        <f>D185*'Convergence programme'!$X$76/100</f>
        <v>#REF!</v>
      </c>
      <c r="Q185" s="197" t="e">
        <f>D185*'Convergence programme'!$AH$76/100</f>
        <v>#REF!</v>
      </c>
      <c r="R185" s="197" t="e">
        <f>D185*'Convergence programme'!$AR$76/100</f>
        <v>#REF!</v>
      </c>
      <c r="S185" s="23"/>
      <c r="T185" s="23"/>
      <c r="U185" s="202" t="e">
        <f t="shared" si="16"/>
        <v>#REF!</v>
      </c>
      <c r="V185" s="202" t="e">
        <f t="shared" si="17"/>
        <v>#REF!</v>
      </c>
      <c r="W185" s="202" t="e">
        <f t="shared" si="18"/>
        <v>#REF!</v>
      </c>
      <c r="X185" s="199" t="e">
        <f t="shared" si="19"/>
        <v>#REF!</v>
      </c>
      <c r="Y185" s="199" t="e">
        <f t="shared" si="20"/>
        <v>#REF!</v>
      </c>
      <c r="Z185" s="199" t="e">
        <f t="shared" si="21"/>
        <v>#REF!</v>
      </c>
      <c r="AC185" s="227"/>
      <c r="AD185" s="203">
        <v>2030</v>
      </c>
      <c r="AE185" s="228">
        <f>X134</f>
        <v>-493.76948279840337</v>
      </c>
      <c r="AF185" s="229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BA185" s="180"/>
    </row>
    <row r="186" spans="2:53">
      <c r="B186" s="59" t="s">
        <v>322</v>
      </c>
      <c r="C186" s="20" t="str">
        <f t="shared" ref="C186:C192" si="28">J60</f>
        <v>IMDMT</v>
      </c>
      <c r="D186" s="188">
        <f t="shared" ref="D186:D192" si="29">SUM(F60:I60)</f>
        <v>1.4437416558628939</v>
      </c>
      <c r="E186" s="126">
        <f>D186*'Convergence programme'!I$33/100</f>
        <v>1.2608614482538512</v>
      </c>
      <c r="F186" s="126">
        <f>D186*'Convergence programme'!N$33/100</f>
        <v>1.2340277309235441</v>
      </c>
      <c r="G186" s="126">
        <f>D186*'Convergence programme'!S$33/100</f>
        <v>1.2340277309235441</v>
      </c>
      <c r="H186" s="126">
        <f>D186*'Convergence programme'!X$33/100</f>
        <v>1.2340277309235441</v>
      </c>
      <c r="I186" s="126">
        <f>D186*'Convergence programme'!AH$33/100</f>
        <v>1.217790523937708</v>
      </c>
      <c r="J186" s="126">
        <f>D186*'Convergence programme'!AR$33/100</f>
        <v>1.217790523937708</v>
      </c>
      <c r="M186" s="193">
        <f>D186*'Convergence programme'!$I$77/100</f>
        <v>1.384663390909739</v>
      </c>
      <c r="N186" s="193">
        <f>D186*'Convergence programme'!$N$77/100</f>
        <v>1.4960832425898769</v>
      </c>
      <c r="O186" s="193">
        <f>D186*'Convergence programme'!$S$77/100</f>
        <v>1.4945403392440901</v>
      </c>
      <c r="P186" s="193">
        <f>D186*'Convergence programme'!$X$77/100</f>
        <v>1.44217809596653</v>
      </c>
      <c r="Q186" s="193">
        <f>D186*'Convergence programme'!$AH$77/100</f>
        <v>1.4251602606131815</v>
      </c>
      <c r="R186" s="193">
        <f>D186*'Convergence programme'!$AR$77/100</f>
        <v>1.431773301185268</v>
      </c>
      <c r="U186" s="201">
        <f t="shared" ref="U186:U217" si="30">(E186-M186)*1000</f>
        <v>-123.80194265588784</v>
      </c>
      <c r="V186" s="201">
        <f t="shared" ref="V186:V217" si="31">(F186-N186)*1000</f>
        <v>-262.05551166633279</v>
      </c>
      <c r="W186" s="201">
        <f t="shared" ref="W186:W217" si="32">(G186-O186)*1000</f>
        <v>-260.51260832054601</v>
      </c>
      <c r="X186" s="195">
        <f t="shared" ref="X186:X217" si="33">(H186-P186)*1000</f>
        <v>-208.1503650429859</v>
      </c>
      <c r="Y186" s="195">
        <f t="shared" ref="Y186:Y217" si="34">(I186-Q186)*1000</f>
        <v>-207.36973667547343</v>
      </c>
      <c r="Z186" s="195">
        <f t="shared" ref="Z186:Z217" si="35">(J186-R186)*1000</f>
        <v>-213.98277724755999</v>
      </c>
      <c r="AC186" s="227"/>
      <c r="AD186" s="203">
        <v>2040</v>
      </c>
      <c r="AE186" s="228">
        <f>Y134</f>
        <v>-97.614764273785681</v>
      </c>
      <c r="AF186" s="229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Z186" s="180"/>
      <c r="BA186" s="180"/>
    </row>
    <row r="187" spans="2:53">
      <c r="B187" s="21"/>
      <c r="C187" s="20" t="str">
        <f t="shared" si="28"/>
        <v>IMDHT</v>
      </c>
      <c r="D187" s="188">
        <f t="shared" si="29"/>
        <v>4.1845780168710283</v>
      </c>
      <c r="E187" s="126">
        <f>D187*'Convergence programme'!I$33/100</f>
        <v>3.6545133107832752</v>
      </c>
      <c r="F187" s="126">
        <f>D187*'Convergence programme'!N$33/100</f>
        <v>3.5767377730370704</v>
      </c>
      <c r="G187" s="126">
        <f>D187*'Convergence programme'!S$33/100</f>
        <v>3.5767377730370704</v>
      </c>
      <c r="H187" s="126">
        <f>D187*'Convergence programme'!X$33/100</f>
        <v>3.5767377730370704</v>
      </c>
      <c r="I187" s="126">
        <f>D187*'Convergence programme'!AH$33/100</f>
        <v>3.5296754339181615</v>
      </c>
      <c r="J187" s="126">
        <f>D187*'Convergence programme'!AR$33/100</f>
        <v>3.5296754339181615</v>
      </c>
      <c r="M187" s="193">
        <f>D187*'Convergence programme'!$I$77/100</f>
        <v>4.013344051435503</v>
      </c>
      <c r="N187" s="193">
        <f>D187*'Convergence programme'!$N$77/100</f>
        <v>4.3362862205489039</v>
      </c>
      <c r="O187" s="193">
        <f>D187*'Convergence programme'!$S$77/100</f>
        <v>4.3318142297348148</v>
      </c>
      <c r="P187" s="193">
        <f>D187*'Convergence programme'!$X$77/100</f>
        <v>4.1800461545784806</v>
      </c>
      <c r="Q187" s="193">
        <f>D187*'Convergence programme'!$AH$77/100</f>
        <v>4.1307212220843832</v>
      </c>
      <c r="R187" s="193">
        <f>D187*'Convergence programme'!$AR$77/100</f>
        <v>4.1498886292796069</v>
      </c>
      <c r="U187" s="201">
        <f t="shared" si="30"/>
        <v>-358.83074065222775</v>
      </c>
      <c r="V187" s="201">
        <f t="shared" si="31"/>
        <v>-759.5484475118335</v>
      </c>
      <c r="W187" s="201">
        <f t="shared" si="32"/>
        <v>-755.07645669774433</v>
      </c>
      <c r="X187" s="195">
        <f t="shared" si="33"/>
        <v>-603.3083815414102</v>
      </c>
      <c r="Y187" s="195">
        <f t="shared" si="34"/>
        <v>-601.04578816622166</v>
      </c>
      <c r="Z187" s="195">
        <f t="shared" si="35"/>
        <v>-620.2131953614454</v>
      </c>
      <c r="AC187" s="227"/>
      <c r="AD187" s="192">
        <v>2050</v>
      </c>
      <c r="AE187" s="228">
        <f>Z134</f>
        <v>168.89518733340569</v>
      </c>
      <c r="AF187" s="229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Y187" s="180"/>
      <c r="AZ187" s="180"/>
      <c r="BA187" s="180"/>
    </row>
    <row r="188" spans="2:53">
      <c r="B188" s="21"/>
      <c r="C188" s="20" t="str">
        <f t="shared" si="28"/>
        <v>IMDRH</v>
      </c>
      <c r="D188" s="188">
        <f t="shared" si="29"/>
        <v>1.5691927190287567</v>
      </c>
      <c r="E188" s="126">
        <f>D188*'Convergence programme'!I$33/100</f>
        <v>1.3704214990745476</v>
      </c>
      <c r="F188" s="126">
        <f>D188*'Convergence programme'!N$33/100</f>
        <v>1.341256119182515</v>
      </c>
      <c r="G188" s="126">
        <f>D188*'Convergence programme'!S$33/100</f>
        <v>1.341256119182515</v>
      </c>
      <c r="H188" s="126">
        <f>D188*'Convergence programme'!X$33/100</f>
        <v>1.341256119182515</v>
      </c>
      <c r="I188" s="126">
        <f>D188*'Convergence programme'!AH$33/100</f>
        <v>1.3236080123511662</v>
      </c>
      <c r="J188" s="126">
        <f>D188*'Convergence programme'!AR$33/100</f>
        <v>1.3236080123511662</v>
      </c>
      <c r="M188" s="193">
        <f>D188*'Convergence programme'!$I$77/100</f>
        <v>1.5049809656025976</v>
      </c>
      <c r="N188" s="193">
        <f>D188*'Convergence programme'!$N$77/100</f>
        <v>1.6260824239568203</v>
      </c>
      <c r="O188" s="193">
        <f>D188*'Convergence programme'!$S$77/100</f>
        <v>1.624405453089808</v>
      </c>
      <c r="P188" s="193">
        <f>D188*'Convergence programme'!$X$77/100</f>
        <v>1.56749329670124</v>
      </c>
      <c r="Q188" s="193">
        <f>D188*'Convergence programme'!$AH$77/100</f>
        <v>1.5489967303511165</v>
      </c>
      <c r="R188" s="193">
        <f>D188*'Convergence programme'!$AR$77/100</f>
        <v>1.5561843979467835</v>
      </c>
      <c r="U188" s="201">
        <f t="shared" si="30"/>
        <v>-134.55946652805005</v>
      </c>
      <c r="V188" s="201">
        <f t="shared" si="31"/>
        <v>-284.82630477430536</v>
      </c>
      <c r="W188" s="201">
        <f t="shared" si="32"/>
        <v>-283.149333907293</v>
      </c>
      <c r="X188" s="195">
        <f t="shared" si="33"/>
        <v>-226.23717751872508</v>
      </c>
      <c r="Y188" s="195">
        <f t="shared" si="34"/>
        <v>-225.3887179999503</v>
      </c>
      <c r="Z188" s="195">
        <f t="shared" si="35"/>
        <v>-232.57638559561732</v>
      </c>
      <c r="AC188" s="227" t="str">
        <f>C135</f>
        <v>IFDTF</v>
      </c>
      <c r="AD188" s="203">
        <v>2015</v>
      </c>
      <c r="AE188" s="228">
        <f>U135</f>
        <v>-7.2123286780498841</v>
      </c>
      <c r="AF188" s="229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X188" s="180"/>
      <c r="AY188" s="180"/>
      <c r="AZ188" s="180"/>
      <c r="BA188" s="180"/>
    </row>
    <row r="189" spans="2:53">
      <c r="B189" s="21"/>
      <c r="C189" s="20" t="str">
        <f t="shared" si="28"/>
        <v>IMDLA</v>
      </c>
      <c r="D189" s="188">
        <f t="shared" si="29"/>
        <v>3.258144076191881</v>
      </c>
      <c r="E189" s="126">
        <f>D189*'Convergence programme'!I$33/100</f>
        <v>2.845431689142262</v>
      </c>
      <c r="F189" s="126">
        <f>D189*'Convergence programme'!N$33/100</f>
        <v>2.7848750675286169</v>
      </c>
      <c r="G189" s="126">
        <f>D189*'Convergence programme'!S$33/100</f>
        <v>2.7848750675286169</v>
      </c>
      <c r="H189" s="126">
        <f>D189*'Convergence programme'!X$33/100</f>
        <v>2.7848750675286169</v>
      </c>
      <c r="I189" s="126">
        <f>D189*'Convergence programme'!AH$33/100</f>
        <v>2.7482319745348196</v>
      </c>
      <c r="J189" s="126">
        <f>D189*'Convergence programme'!AR$33/100</f>
        <v>2.7482319745348196</v>
      </c>
      <c r="M189" s="193">
        <f>D189*'Convergence programme'!$I$77/100</f>
        <v>3.1248200163040529</v>
      </c>
      <c r="N189" s="193">
        <f>D189*'Convergence programme'!$N$77/100</f>
        <v>3.3762652303751599</v>
      </c>
      <c r="O189" s="193">
        <f>D189*'Convergence programme'!$S$77/100</f>
        <v>3.37278330452243</v>
      </c>
      <c r="P189" s="193">
        <f>D189*'Convergence programme'!$X$77/100</f>
        <v>3.2546155339534404</v>
      </c>
      <c r="Q189" s="193">
        <f>D189*'Convergence programme'!$AH$77/100</f>
        <v>3.2162107686542196</v>
      </c>
      <c r="R189" s="193">
        <f>D189*'Convergence programme'!$AR$77/100</f>
        <v>3.2311346567875741</v>
      </c>
      <c r="U189" s="201">
        <f t="shared" si="30"/>
        <v>-279.38832716179098</v>
      </c>
      <c r="V189" s="201">
        <f t="shared" si="31"/>
        <v>-591.39016284654303</v>
      </c>
      <c r="W189" s="201">
        <f t="shared" si="32"/>
        <v>-587.90823699381315</v>
      </c>
      <c r="X189" s="195">
        <f t="shared" si="33"/>
        <v>-469.74046642482347</v>
      </c>
      <c r="Y189" s="195">
        <f t="shared" si="34"/>
        <v>-467.97879411940005</v>
      </c>
      <c r="Z189" s="195">
        <f t="shared" si="35"/>
        <v>-482.90268225275446</v>
      </c>
      <c r="AC189" s="227"/>
      <c r="AD189" s="203">
        <v>2020</v>
      </c>
      <c r="AE189" s="228">
        <f>V135</f>
        <v>-53.024430077819098</v>
      </c>
      <c r="AF189" s="229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X189" s="180"/>
      <c r="AY189" s="180"/>
      <c r="AZ189" s="180"/>
      <c r="BA189" s="180"/>
    </row>
    <row r="190" spans="2:53">
      <c r="B190" s="21"/>
      <c r="C190" s="20" t="str">
        <f t="shared" si="28"/>
        <v>IMDEM</v>
      </c>
      <c r="D190" s="188">
        <f t="shared" si="29"/>
        <v>12.935209556471627</v>
      </c>
      <c r="E190" s="126">
        <f>D190*'Convergence programme'!I$33/100</f>
        <v>11.296693552207596</v>
      </c>
      <c r="F190" s="126">
        <f>D190*'Convergence programme'!N$33/100</f>
        <v>11.056276746723661</v>
      </c>
      <c r="G190" s="126">
        <f>D190*'Convergence programme'!S$33/100</f>
        <v>11.056276746723661</v>
      </c>
      <c r="H190" s="126">
        <f>D190*'Convergence programme'!X$33/100</f>
        <v>11.056276746723661</v>
      </c>
      <c r="I190" s="126">
        <f>D190*'Convergence programme'!AH$33/100</f>
        <v>10.910799421108875</v>
      </c>
      <c r="J190" s="126">
        <f>D190*'Convergence programme'!AR$33/100</f>
        <v>10.910799421108875</v>
      </c>
      <c r="M190" s="193">
        <f>D190*'Convergence programme'!$I$77/100</f>
        <v>12.405897588296078</v>
      </c>
      <c r="N190" s="193">
        <f>D190*'Convergence programme'!$N$77/100</f>
        <v>13.404164227192894</v>
      </c>
      <c r="O190" s="193">
        <f>D190*'Convergence programme'!$S$77/100</f>
        <v>13.39034057805034</v>
      </c>
      <c r="P190" s="193">
        <f>D190*'Convergence programme'!$X$77/100</f>
        <v>12.921200834875606</v>
      </c>
      <c r="Q190" s="193">
        <f>D190*'Convergence programme'!$AH$77/100</f>
        <v>12.768729466054756</v>
      </c>
      <c r="R190" s="193">
        <f>D190*'Convergence programme'!$AR$77/100</f>
        <v>12.827979031417101</v>
      </c>
      <c r="U190" s="201">
        <f t="shared" si="30"/>
        <v>-1109.2040360884816</v>
      </c>
      <c r="V190" s="201">
        <f t="shared" si="31"/>
        <v>-2347.8874804692323</v>
      </c>
      <c r="W190" s="201">
        <f t="shared" si="32"/>
        <v>-2334.0638313266791</v>
      </c>
      <c r="X190" s="195">
        <f t="shared" si="33"/>
        <v>-1864.9240881519447</v>
      </c>
      <c r="Y190" s="195">
        <f t="shared" si="34"/>
        <v>-1857.9300449458813</v>
      </c>
      <c r="Z190" s="195">
        <f t="shared" si="35"/>
        <v>-1917.1796103082261</v>
      </c>
      <c r="AC190" s="227"/>
      <c r="AD190" s="203">
        <v>2025</v>
      </c>
      <c r="AE190" s="228">
        <f>W135</f>
        <v>-64.901383637208212</v>
      </c>
      <c r="AF190" s="229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</row>
    <row r="191" spans="2:53">
      <c r="B191" s="194"/>
      <c r="C191" s="20" t="str">
        <f t="shared" si="28"/>
        <v>IMDTF</v>
      </c>
      <c r="D191" s="188">
        <f t="shared" si="29"/>
        <v>2.1169254703507168</v>
      </c>
      <c r="E191" s="193">
        <f>D191*'Convergence programme'!I$33/100</f>
        <v>1.8487723918976178</v>
      </c>
      <c r="F191" s="193">
        <f>D191*'Convergence programme'!N$33/100</f>
        <v>1.8094267240282738</v>
      </c>
      <c r="G191" s="193">
        <f>D191*'Convergence programme'!S$33/100</f>
        <v>1.8094267240282738</v>
      </c>
      <c r="H191" s="193">
        <f>D191*'Convergence programme'!X$33/100</f>
        <v>1.8094267240282738</v>
      </c>
      <c r="I191" s="193">
        <f>D191*'Convergence programme'!AH$33/100</f>
        <v>1.7856184776594808</v>
      </c>
      <c r="J191" s="193">
        <f>D191*'Convergence programme'!AR$33/100</f>
        <v>1.7856184776594808</v>
      </c>
      <c r="K191" s="194"/>
      <c r="L191" s="24"/>
      <c r="M191" s="193">
        <f>D191*'Convergence programme'!$I$77/100</f>
        <v>2.0303003575297436</v>
      </c>
      <c r="N191" s="193">
        <f>D191*'Convergence programme'!$N$77/100</f>
        <v>2.1936727454957956</v>
      </c>
      <c r="O191" s="193">
        <f>D191*'Convergence programme'!$S$77/100</f>
        <v>2.1914104215005561</v>
      </c>
      <c r="P191" s="193">
        <f>D191*'Convergence programme'!$X$77/100</f>
        <v>2.1146328581263689</v>
      </c>
      <c r="Q191" s="193">
        <f>D191*'Convergence programme'!$AH$77/100</f>
        <v>2.0896799941818793</v>
      </c>
      <c r="R191" s="193">
        <f>D191*'Convergence programme'!$AR$77/100</f>
        <v>2.0993765447847266</v>
      </c>
      <c r="U191" s="201">
        <f t="shared" si="30"/>
        <v>-181.52796563212581</v>
      </c>
      <c r="V191" s="201">
        <f t="shared" si="31"/>
        <v>-384.24602146752187</v>
      </c>
      <c r="W191" s="201">
        <f t="shared" si="32"/>
        <v>-381.98369747228236</v>
      </c>
      <c r="X191" s="195">
        <f t="shared" si="33"/>
        <v>-305.20613409809516</v>
      </c>
      <c r="Y191" s="195">
        <f t="shared" si="34"/>
        <v>-304.06151652239856</v>
      </c>
      <c r="Z191" s="195">
        <f t="shared" si="35"/>
        <v>-313.75806712524582</v>
      </c>
      <c r="AC191" s="227"/>
      <c r="AD191" s="203">
        <v>2030</v>
      </c>
      <c r="AE191" s="228">
        <f>X135</f>
        <v>-41.030239941338365</v>
      </c>
      <c r="AF191" s="229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BA191" s="180"/>
    </row>
    <row r="192" spans="2:53">
      <c r="B192" s="194"/>
      <c r="C192" s="20" t="str">
        <f t="shared" si="28"/>
        <v>IMDFL</v>
      </c>
      <c r="D192" s="188">
        <f t="shared" si="29"/>
        <v>0.19763459122886284</v>
      </c>
      <c r="E192" s="193">
        <f>D192*'Convergence programme'!I$33/100</f>
        <v>0.17260001878448702</v>
      </c>
      <c r="F192" s="193">
        <f>D192*'Convergence programme'!N$33/100</f>
        <v>0.16892673642528513</v>
      </c>
      <c r="G192" s="193">
        <f>D192*'Convergence programme'!S$33/100</f>
        <v>0.16892673642528513</v>
      </c>
      <c r="H192" s="193">
        <f>D192*'Convergence programme'!X$33/100</f>
        <v>0.16892673642528513</v>
      </c>
      <c r="I192" s="193">
        <f>D192*'Convergence programme'!AH$33/100</f>
        <v>0.16670401620916295</v>
      </c>
      <c r="J192" s="193">
        <f>D192*'Convergence programme'!AR$33/100</f>
        <v>0.16670401620916295</v>
      </c>
      <c r="K192" s="194"/>
      <c r="L192" s="24"/>
      <c r="M192" s="193">
        <f>D192*'Convergence programme'!$I$77/100</f>
        <v>0.18954733496863616</v>
      </c>
      <c r="N192" s="193">
        <f>D192*'Convergence programme'!$N$77/100</f>
        <v>0.20479965989267077</v>
      </c>
      <c r="O192" s="193">
        <f>D192*'Convergence programme'!$S$77/100</f>
        <v>0.20458845100303877</v>
      </c>
      <c r="P192" s="193">
        <f>D192*'Convergence programme'!$X$77/100</f>
        <v>0.19742055465263411</v>
      </c>
      <c r="Q192" s="193">
        <f>D192*'Convergence programme'!$AH$77/100</f>
        <v>0.19509097378891027</v>
      </c>
      <c r="R192" s="193">
        <f>D192*'Convergence programme'!$AR$77/100</f>
        <v>0.19599623655869791</v>
      </c>
      <c r="S192" s="24"/>
      <c r="T192" s="24"/>
      <c r="U192" s="201">
        <f t="shared" si="30"/>
        <v>-16.94731618414913</v>
      </c>
      <c r="V192" s="201">
        <f t="shared" si="31"/>
        <v>-35.872923467385633</v>
      </c>
      <c r="W192" s="201">
        <f t="shared" si="32"/>
        <v>-35.661714577753635</v>
      </c>
      <c r="X192" s="195">
        <f t="shared" si="33"/>
        <v>-28.493818227348978</v>
      </c>
      <c r="Y192" s="195">
        <f t="shared" si="34"/>
        <v>-28.386957579747325</v>
      </c>
      <c r="Z192" s="195">
        <f t="shared" si="35"/>
        <v>-29.292220349534965</v>
      </c>
      <c r="AC192" s="227"/>
      <c r="AD192" s="203">
        <v>2040</v>
      </c>
      <c r="AE192" s="228">
        <f>Y135</f>
        <v>-8.1113907187454473</v>
      </c>
      <c r="AF192" s="229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Z192" s="180"/>
      <c r="BA192" s="180"/>
    </row>
    <row r="193" spans="2:53">
      <c r="B193" s="198"/>
      <c r="C193" s="222" t="e">
        <f>#REF!</f>
        <v>#REF!</v>
      </c>
      <c r="D193" s="196" t="e">
        <f>SUM(#REF!)</f>
        <v>#REF!</v>
      </c>
      <c r="E193" s="197" t="e">
        <f>D193*'Convergence programme'!I$33/100</f>
        <v>#REF!</v>
      </c>
      <c r="F193" s="197" t="e">
        <f>D193*'Convergence programme'!N$33/100</f>
        <v>#REF!</v>
      </c>
      <c r="G193" s="197" t="e">
        <f>D193*'Convergence programme'!S$33/100</f>
        <v>#REF!</v>
      </c>
      <c r="H193" s="197" t="e">
        <f>D193*'Convergence programme'!X$33/100</f>
        <v>#REF!</v>
      </c>
      <c r="I193" s="197" t="e">
        <f>D193*'Convergence programme'!AH$33/100</f>
        <v>#REF!</v>
      </c>
      <c r="J193" s="197" t="e">
        <f>D193*'Convergence programme'!AR$33/100</f>
        <v>#REF!</v>
      </c>
      <c r="K193" s="198"/>
      <c r="L193" s="23"/>
      <c r="M193" s="197" t="e">
        <f>D193*'Convergence programme'!$I$77/100</f>
        <v>#REF!</v>
      </c>
      <c r="N193" s="197" t="e">
        <f>D193*'Convergence programme'!$N$77/100</f>
        <v>#REF!</v>
      </c>
      <c r="O193" s="197" t="e">
        <f>D193*'Convergence programme'!$S$77/100</f>
        <v>#REF!</v>
      </c>
      <c r="P193" s="197" t="e">
        <f>D193*'Convergence programme'!$X$77/100</f>
        <v>#REF!</v>
      </c>
      <c r="Q193" s="197" t="e">
        <f>D193*'Convergence programme'!$AH$77/100</f>
        <v>#REF!</v>
      </c>
      <c r="R193" s="197" t="e">
        <f>D193*'Convergence programme'!$AR$77/100</f>
        <v>#REF!</v>
      </c>
      <c r="S193" s="23"/>
      <c r="T193" s="23"/>
      <c r="U193" s="202" t="e">
        <f t="shared" si="30"/>
        <v>#REF!</v>
      </c>
      <c r="V193" s="202" t="e">
        <f t="shared" si="31"/>
        <v>#REF!</v>
      </c>
      <c r="W193" s="202" t="e">
        <f t="shared" si="32"/>
        <v>#REF!</v>
      </c>
      <c r="X193" s="199" t="e">
        <f t="shared" si="33"/>
        <v>#REF!</v>
      </c>
      <c r="Y193" s="199" t="e">
        <f t="shared" si="34"/>
        <v>#REF!</v>
      </c>
      <c r="Z193" s="199" t="e">
        <f t="shared" si="35"/>
        <v>#REF!</v>
      </c>
      <c r="AC193" s="227"/>
      <c r="AD193" s="192">
        <v>2050</v>
      </c>
      <c r="AE193" s="228">
        <f>Z135</f>
        <v>14.034504566691087</v>
      </c>
      <c r="AF193" s="229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Y193" s="180"/>
      <c r="AZ193" s="180"/>
      <c r="BA193" s="180"/>
    </row>
    <row r="194" spans="2:53">
      <c r="B194" s="59" t="s">
        <v>324</v>
      </c>
      <c r="C194" s="20" t="str">
        <f t="shared" ref="C194:C200" si="36">J67</f>
        <v>IUDMT</v>
      </c>
      <c r="D194" s="188">
        <f t="shared" ref="D194:D200" si="37">SUM(F67:I67)</f>
        <v>7.6610635364877009</v>
      </c>
      <c r="E194" s="126">
        <f>D194*'Convergence programme'!I$34/100</f>
        <v>7.1986949616504123</v>
      </c>
      <c r="F194" s="126">
        <f>D194*'Convergence programme'!N$34/100</f>
        <v>7.300912239742761</v>
      </c>
      <c r="G194" s="126">
        <f>D194*'Convergence programme'!S$34/100</f>
        <v>7.1062212466829546</v>
      </c>
      <c r="H194" s="126">
        <f>D194*'Convergence programme'!X$34/100</f>
        <v>6.9602030018880985</v>
      </c>
      <c r="I194" s="126">
        <f>D194*'Convergence programme'!AH$34/100</f>
        <v>6.9602030018880985</v>
      </c>
      <c r="J194" s="126">
        <f>D194*'Convergence programme'!AR$34/100</f>
        <v>7.1548939949479049</v>
      </c>
      <c r="M194" s="193">
        <f>D194*'Convergence programme'!$I$78/100</f>
        <v>6.8825150847817831</v>
      </c>
      <c r="N194" s="193">
        <f>D194*'Convergence programme'!$N$78/100</f>
        <v>6.8190086104928422</v>
      </c>
      <c r="O194" s="193">
        <f>D194*'Convergence programme'!$S$78/100</f>
        <v>6.7315864536151118</v>
      </c>
      <c r="P194" s="193">
        <f>D194*'Convergence programme'!$X$78/100</f>
        <v>6.6293913857047277</v>
      </c>
      <c r="Q194" s="193">
        <f>D194*'Convergence programme'!$AH$78/100</f>
        <v>6.5914376737826172</v>
      </c>
      <c r="R194" s="193">
        <f>D194*'Convergence programme'!$AR$78/100</f>
        <v>6.5101209763094507</v>
      </c>
      <c r="U194" s="201">
        <f t="shared" si="30"/>
        <v>316.17987686862926</v>
      </c>
      <c r="V194" s="201">
        <f t="shared" si="31"/>
        <v>481.90362924991882</v>
      </c>
      <c r="W194" s="201">
        <f t="shared" si="32"/>
        <v>374.63479306784285</v>
      </c>
      <c r="X194" s="195">
        <f t="shared" si="33"/>
        <v>330.81161618337075</v>
      </c>
      <c r="Y194" s="195">
        <f t="shared" si="34"/>
        <v>368.76532810548122</v>
      </c>
      <c r="Z194" s="195">
        <f t="shared" si="35"/>
        <v>644.77301863845412</v>
      </c>
      <c r="AC194" s="227" t="str">
        <f>C138</f>
        <v>ICDMT</v>
      </c>
      <c r="AD194" s="203">
        <v>2015</v>
      </c>
      <c r="AE194" s="228">
        <f>U138</f>
        <v>475.63140361661561</v>
      </c>
      <c r="AF194" s="229" t="str">
        <f>B138</f>
        <v>Chemical</v>
      </c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X194" s="180"/>
      <c r="AY194" s="180"/>
      <c r="AZ194" s="180"/>
      <c r="BA194" s="180"/>
    </row>
    <row r="195" spans="2:53">
      <c r="B195" s="21"/>
      <c r="C195" s="20" t="str">
        <f t="shared" si="36"/>
        <v>IUDHT</v>
      </c>
      <c r="D195" s="188">
        <f t="shared" si="37"/>
        <v>0</v>
      </c>
      <c r="E195" s="126">
        <f>D195*'Convergence programme'!I$34/100</f>
        <v>0</v>
      </c>
      <c r="F195" s="126">
        <f>D195*'Convergence programme'!N$34/100</f>
        <v>0</v>
      </c>
      <c r="G195" s="126">
        <f>D195*'Convergence programme'!S$34/100</f>
        <v>0</v>
      </c>
      <c r="H195" s="126">
        <f>D195*'Convergence programme'!X$34/100</f>
        <v>0</v>
      </c>
      <c r="I195" s="126">
        <f>D195*'Convergence programme'!AH$34/100</f>
        <v>0</v>
      </c>
      <c r="J195" s="126">
        <f>D195*'Convergence programme'!AR$34/100</f>
        <v>0</v>
      </c>
      <c r="M195" s="193">
        <f>D195*'Convergence programme'!$I$78/100</f>
        <v>0</v>
      </c>
      <c r="N195" s="193">
        <f>D195*'Convergence programme'!$N$78/100</f>
        <v>0</v>
      </c>
      <c r="O195" s="193">
        <f>D195*'Convergence programme'!$S$78/100</f>
        <v>0</v>
      </c>
      <c r="P195" s="193">
        <f>D195*'Convergence programme'!$X$78/100</f>
        <v>0</v>
      </c>
      <c r="Q195" s="193">
        <f>D195*'Convergence programme'!$AH$78/100</f>
        <v>0</v>
      </c>
      <c r="R195" s="193">
        <f>D195*'Convergence programme'!$AR$78/100</f>
        <v>0</v>
      </c>
      <c r="U195" s="201">
        <f t="shared" si="30"/>
        <v>0</v>
      </c>
      <c r="V195" s="201">
        <f t="shared" si="31"/>
        <v>0</v>
      </c>
      <c r="W195" s="201">
        <f t="shared" si="32"/>
        <v>0</v>
      </c>
      <c r="X195" s="195">
        <f t="shared" si="33"/>
        <v>0</v>
      </c>
      <c r="Y195" s="195">
        <f t="shared" si="34"/>
        <v>0</v>
      </c>
      <c r="Z195" s="195">
        <f t="shared" si="35"/>
        <v>0</v>
      </c>
      <c r="AC195" s="227"/>
      <c r="AD195" s="203">
        <v>2020</v>
      </c>
      <c r="AE195" s="228">
        <f>V138</f>
        <v>839.28236585993602</v>
      </c>
      <c r="AF195" s="229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X195" s="180"/>
      <c r="AY195" s="180"/>
      <c r="AZ195" s="180"/>
      <c r="BA195" s="180"/>
    </row>
    <row r="196" spans="2:53">
      <c r="B196" s="21"/>
      <c r="C196" s="20" t="str">
        <f t="shared" si="36"/>
        <v>IUDRH</v>
      </c>
      <c r="D196" s="188">
        <f t="shared" si="37"/>
        <v>74.479227393384306</v>
      </c>
      <c r="E196" s="126">
        <f>D196*'Convergence programme'!I$34/100</f>
        <v>69.984178623608756</v>
      </c>
      <c r="F196" s="126">
        <f>D196*'Convergence programme'!N$34/100</f>
        <v>70.977913222246883</v>
      </c>
      <c r="G196" s="126">
        <f>D196*'Convergence programme'!S$34/100</f>
        <v>69.085168869653629</v>
      </c>
      <c r="H196" s="126">
        <f>D196*'Convergence programme'!X$34/100</f>
        <v>67.665610605208684</v>
      </c>
      <c r="I196" s="126">
        <f>D196*'Convergence programme'!AH$34/100</f>
        <v>67.665610605208684</v>
      </c>
      <c r="J196" s="126">
        <f>D196*'Convergence programme'!AR$34/100</f>
        <v>69.558354957801939</v>
      </c>
      <c r="M196" s="193">
        <f>D196*'Convergence programme'!$I$78/100</f>
        <v>66.910345227716149</v>
      </c>
      <c r="N196" s="193">
        <f>D196*'Convergence programme'!$N$78/100</f>
        <v>66.292948815717907</v>
      </c>
      <c r="O196" s="193">
        <f>D196*'Convergence programme'!$S$78/100</f>
        <v>65.443049233198366</v>
      </c>
      <c r="P196" s="193">
        <f>D196*'Convergence programme'!$X$78/100</f>
        <v>64.449530557217059</v>
      </c>
      <c r="Q196" s="193">
        <f>D196*'Convergence programme'!$AH$78/100</f>
        <v>64.080552656537009</v>
      </c>
      <c r="R196" s="193">
        <f>D196*'Convergence programme'!$AR$78/100</f>
        <v>63.290009049485846</v>
      </c>
      <c r="U196" s="201">
        <f t="shared" si="30"/>
        <v>3073.8333958926064</v>
      </c>
      <c r="V196" s="201">
        <f t="shared" si="31"/>
        <v>4684.9644065289767</v>
      </c>
      <c r="W196" s="201">
        <f t="shared" si="32"/>
        <v>3642.1196364552629</v>
      </c>
      <c r="X196" s="195">
        <f t="shared" si="33"/>
        <v>3216.0800479916247</v>
      </c>
      <c r="Y196" s="195">
        <f t="shared" si="34"/>
        <v>3585.0579486716751</v>
      </c>
      <c r="Z196" s="195">
        <f t="shared" si="35"/>
        <v>6268.3459083160924</v>
      </c>
      <c r="AC196" s="227"/>
      <c r="AD196" s="203">
        <v>2025</v>
      </c>
      <c r="AE196" s="228">
        <f>W138</f>
        <v>1028.172027721562</v>
      </c>
      <c r="AF196" s="229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</row>
    <row r="197" spans="2:53">
      <c r="B197" s="21"/>
      <c r="C197" s="20" t="str">
        <f t="shared" si="36"/>
        <v>IUDLA</v>
      </c>
      <c r="D197" s="188">
        <f t="shared" si="37"/>
        <v>54.808834652327441</v>
      </c>
      <c r="E197" s="126">
        <f>D197*'Convergence programme'!I$34/100</f>
        <v>51.500954141221861</v>
      </c>
      <c r="F197" s="126">
        <f>D197*'Convergence programme'!N$34/100</f>
        <v>52.232237711302133</v>
      </c>
      <c r="G197" s="126">
        <f>D197*'Convergence programme'!S$34/100</f>
        <v>50.839378039000742</v>
      </c>
      <c r="H197" s="126">
        <f>D197*'Convergence programme'!X$34/100</f>
        <v>49.794733284774701</v>
      </c>
      <c r="I197" s="126">
        <f>D197*'Convergence programme'!AH$34/100</f>
        <v>49.794733284774701</v>
      </c>
      <c r="J197" s="126">
        <f>D197*'Convergence programme'!AR$34/100</f>
        <v>51.187592957076092</v>
      </c>
      <c r="M197" s="193">
        <f>D197*'Convergence programme'!$I$78/100</f>
        <v>49.238937841637586</v>
      </c>
      <c r="N197" s="193">
        <f>D197*'Convergence programme'!$N$78/100</f>
        <v>48.784599376478397</v>
      </c>
      <c r="O197" s="193">
        <f>D197*'Convergence programme'!$S$78/100</f>
        <v>48.159163166683165</v>
      </c>
      <c r="P197" s="193">
        <f>D197*'Convergence programme'!$X$78/100</f>
        <v>47.428038492842958</v>
      </c>
      <c r="Q197" s="193">
        <f>D197*'Convergence programme'!$AH$78/100</f>
        <v>47.156509779985598</v>
      </c>
      <c r="R197" s="193">
        <f>D197*'Convergence programme'!$AR$78/100</f>
        <v>46.57475329081759</v>
      </c>
      <c r="U197" s="201">
        <f t="shared" si="30"/>
        <v>2262.0162995842747</v>
      </c>
      <c r="V197" s="201">
        <f t="shared" si="31"/>
        <v>3447.6383348237364</v>
      </c>
      <c r="W197" s="201">
        <f t="shared" si="32"/>
        <v>2680.2148723175778</v>
      </c>
      <c r="X197" s="195">
        <f t="shared" si="33"/>
        <v>2366.6947919317422</v>
      </c>
      <c r="Y197" s="195">
        <f t="shared" si="34"/>
        <v>2638.2235047891031</v>
      </c>
      <c r="Z197" s="195">
        <f t="shared" si="35"/>
        <v>4612.8396662585019</v>
      </c>
      <c r="AC197" s="227"/>
      <c r="AD197" s="203">
        <v>2030</v>
      </c>
      <c r="AE197" s="228">
        <f>X138</f>
        <v>1088.9477541673859</v>
      </c>
      <c r="AF197" s="229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BA197" s="180"/>
    </row>
    <row r="198" spans="2:53">
      <c r="B198" s="194"/>
      <c r="C198" s="20" t="str">
        <f t="shared" si="36"/>
        <v>IUDEM</v>
      </c>
      <c r="D198" s="188">
        <f t="shared" si="37"/>
        <v>34.255505911984955</v>
      </c>
      <c r="E198" s="193">
        <f>D198*'Convergence programme'!I$34/100</f>
        <v>32.188081542846227</v>
      </c>
      <c r="F198" s="193">
        <f>D198*'Convergence programme'!N$34/100</f>
        <v>32.645133564060082</v>
      </c>
      <c r="G198" s="193">
        <f>D198*'Convergence programme'!S$34/100</f>
        <v>31.774596669018479</v>
      </c>
      <c r="H198" s="193">
        <f>D198*'Convergence programme'!X$34/100</f>
        <v>31.121693997737275</v>
      </c>
      <c r="I198" s="193">
        <f>D198*'Convergence programme'!AH$34/100</f>
        <v>31.121693997737275</v>
      </c>
      <c r="J198" s="193">
        <f>D198*'Convergence programme'!AR$34/100</f>
        <v>31.992230892778881</v>
      </c>
      <c r="K198" s="194"/>
      <c r="L198" s="24"/>
      <c r="M198" s="193">
        <f>D198*'Convergence programme'!$I$78/100</f>
        <v>30.774322005447907</v>
      </c>
      <c r="N198" s="193">
        <f>D198*'Convergence programme'!$N$78/100</f>
        <v>30.490360595247736</v>
      </c>
      <c r="O198" s="193">
        <f>D198*'Convergence programme'!$S$78/100</f>
        <v>30.099463143803742</v>
      </c>
      <c r="P198" s="193">
        <f>D198*'Convergence programme'!$X$78/100</f>
        <v>29.64251043269428</v>
      </c>
      <c r="Q198" s="193">
        <f>D198*'Convergence programme'!$AH$78/100</f>
        <v>29.472805065164376</v>
      </c>
      <c r="R198" s="193">
        <f>D198*'Convergence programme'!$AR$78/100</f>
        <v>29.109207426563898</v>
      </c>
      <c r="S198" s="24"/>
      <c r="T198" s="24"/>
      <c r="U198" s="201">
        <f t="shared" si="30"/>
        <v>1413.7595373983204</v>
      </c>
      <c r="V198" s="201">
        <f t="shared" si="31"/>
        <v>2154.7729688123454</v>
      </c>
      <c r="W198" s="201">
        <f t="shared" si="32"/>
        <v>1675.1335252147364</v>
      </c>
      <c r="X198" s="195">
        <f t="shared" si="33"/>
        <v>1479.1835650429946</v>
      </c>
      <c r="Y198" s="195">
        <f t="shared" si="34"/>
        <v>1648.8889325728983</v>
      </c>
      <c r="Z198" s="195">
        <f t="shared" si="35"/>
        <v>2883.0234662149828</v>
      </c>
      <c r="AC198" s="227"/>
      <c r="AD198" s="203">
        <v>2040</v>
      </c>
      <c r="AE198" s="228">
        <f>Y138</f>
        <v>1413.7444456021431</v>
      </c>
      <c r="AF198" s="229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Z198" s="180"/>
      <c r="BA198" s="180"/>
    </row>
    <row r="199" spans="2:53">
      <c r="B199" s="194"/>
      <c r="C199" s="20" t="str">
        <f t="shared" si="36"/>
        <v>IUDTF</v>
      </c>
      <c r="D199" s="188">
        <f t="shared" si="37"/>
        <v>15.747666130554549</v>
      </c>
      <c r="E199" s="193">
        <f>D199*'Convergence programme'!I$34/100</f>
        <v>14.797246399518601</v>
      </c>
      <c r="F199" s="193">
        <f>D199*'Convergence programme'!N$34/100</f>
        <v>15.007358684908985</v>
      </c>
      <c r="G199" s="193">
        <f>D199*'Convergence programme'!S$34/100</f>
        <v>14.607162453311412</v>
      </c>
      <c r="H199" s="193">
        <f>D199*'Convergence programme'!X$34/100</f>
        <v>14.307015279613232</v>
      </c>
      <c r="I199" s="193">
        <f>D199*'Convergence programme'!AH$34/100</f>
        <v>14.307015279613232</v>
      </c>
      <c r="J199" s="193">
        <f>D199*'Convergence programme'!AR$34/100</f>
        <v>14.707211511210803</v>
      </c>
      <c r="K199" s="194"/>
      <c r="L199" s="24"/>
      <c r="M199" s="193">
        <f>D199*'Convergence programme'!$I$78/100</f>
        <v>14.147324216467535</v>
      </c>
      <c r="N199" s="193">
        <f>D199*'Convergence programme'!$N$78/100</f>
        <v>14.016783756978095</v>
      </c>
      <c r="O199" s="193">
        <f>D199*'Convergence programme'!$S$78/100</f>
        <v>13.837083519228257</v>
      </c>
      <c r="P199" s="193">
        <f>D199*'Convergence programme'!$X$78/100</f>
        <v>13.627016887881677</v>
      </c>
      <c r="Q199" s="193">
        <f>D199*'Convergence programme'!$AH$78/100</f>
        <v>13.549001298934003</v>
      </c>
      <c r="R199" s="193">
        <f>D199*'Convergence programme'!$AR$78/100</f>
        <v>13.381851111946542</v>
      </c>
      <c r="S199" s="24"/>
      <c r="T199" s="24"/>
      <c r="U199" s="201">
        <f t="shared" si="30"/>
        <v>649.92218305106599</v>
      </c>
      <c r="V199" s="201">
        <f t="shared" si="31"/>
        <v>990.57492793089</v>
      </c>
      <c r="W199" s="201">
        <f t="shared" si="32"/>
        <v>770.07893408315556</v>
      </c>
      <c r="X199" s="195">
        <f t="shared" si="33"/>
        <v>679.9983917315551</v>
      </c>
      <c r="Y199" s="195">
        <f t="shared" si="34"/>
        <v>758.01398067922855</v>
      </c>
      <c r="Z199" s="195">
        <f t="shared" si="35"/>
        <v>1325.3603992642606</v>
      </c>
      <c r="AC199" s="227"/>
      <c r="AD199" s="192">
        <v>2050</v>
      </c>
      <c r="AE199" s="228">
        <f>Z138</f>
        <v>1507.7278961557702</v>
      </c>
      <c r="AF199" s="229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Y199" s="180"/>
      <c r="AZ199" s="180"/>
      <c r="BA199" s="180"/>
    </row>
    <row r="200" spans="2:53">
      <c r="B200" s="194"/>
      <c r="C200" s="20" t="str">
        <f t="shared" si="36"/>
        <v>IUDFL</v>
      </c>
      <c r="D200" s="188">
        <f t="shared" si="37"/>
        <v>6.4398563654206445E-2</v>
      </c>
      <c r="E200" s="193">
        <f>D200*'Convergence programme'!I$34/100</f>
        <v>6.0511913718913658E-2</v>
      </c>
      <c r="F200" s="193">
        <f>D200*'Convergence programme'!N$34/100</f>
        <v>6.1371147669714139E-2</v>
      </c>
      <c r="G200" s="193">
        <f>D200*'Convergence programme'!S$34/100</f>
        <v>5.9734583731855098E-2</v>
      </c>
      <c r="H200" s="193">
        <f>D200*'Convergence programme'!X$34/100</f>
        <v>5.8507160778460812E-2</v>
      </c>
      <c r="I200" s="193">
        <f>D200*'Convergence programme'!AH$34/100</f>
        <v>5.8507160778460812E-2</v>
      </c>
      <c r="J200" s="193">
        <f>D200*'Convergence programme'!AR$34/100</f>
        <v>6.014372471631986E-2</v>
      </c>
      <c r="K200" s="194"/>
      <c r="L200" s="24"/>
      <c r="M200" s="193">
        <f>D200*'Convergence programme'!$I$78/100</f>
        <v>5.7854119558908748E-2</v>
      </c>
      <c r="N200" s="193">
        <f>D200*'Convergence programme'!$N$78/100</f>
        <v>5.7320286924905359E-2</v>
      </c>
      <c r="O200" s="193">
        <f>D200*'Convergence programme'!$S$78/100</f>
        <v>5.6585420113311261E-2</v>
      </c>
      <c r="P200" s="193">
        <f>D200*'Convergence programme'!$X$78/100</f>
        <v>5.5726372860325009E-2</v>
      </c>
      <c r="Q200" s="193">
        <f>D200*'Convergence programme'!$AH$78/100</f>
        <v>5.5407335624634631E-2</v>
      </c>
      <c r="R200" s="193">
        <f>D200*'Convergence programme'!$AR$78/100</f>
        <v>5.4723791036675712E-2</v>
      </c>
      <c r="S200" s="24"/>
      <c r="T200" s="24"/>
      <c r="U200" s="201">
        <f t="shared" si="30"/>
        <v>2.6577941600049102</v>
      </c>
      <c r="V200" s="201">
        <f t="shared" si="31"/>
        <v>4.0508607448087801</v>
      </c>
      <c r="W200" s="201">
        <f t="shared" si="32"/>
        <v>3.1491636185438376</v>
      </c>
      <c r="X200" s="195">
        <f t="shared" si="33"/>
        <v>2.7807879181358035</v>
      </c>
      <c r="Y200" s="195">
        <f t="shared" si="34"/>
        <v>3.0998251538261816</v>
      </c>
      <c r="Z200" s="195">
        <f t="shared" si="35"/>
        <v>5.4199336796441484</v>
      </c>
      <c r="AC200" s="227" t="str">
        <f>C139</f>
        <v>ICDHT</v>
      </c>
      <c r="AD200" s="203">
        <v>2015</v>
      </c>
      <c r="AE200" s="228">
        <f>U139</f>
        <v>219.97578107820325</v>
      </c>
      <c r="AF200" s="229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X200" s="180"/>
      <c r="AY200" s="180"/>
      <c r="AZ200" s="180"/>
      <c r="BA200" s="180"/>
    </row>
    <row r="201" spans="2:53">
      <c r="B201" s="198"/>
      <c r="C201" s="222" t="e">
        <f>#REF!</f>
        <v>#REF!</v>
      </c>
      <c r="D201" s="196" t="e">
        <f>SUM(#REF!)</f>
        <v>#REF!</v>
      </c>
      <c r="E201" s="197" t="e">
        <f>D201*'Convergence programme'!I$34/100</f>
        <v>#REF!</v>
      </c>
      <c r="F201" s="197" t="e">
        <f>D201*'Convergence programme'!N$34/100</f>
        <v>#REF!</v>
      </c>
      <c r="G201" s="197" t="e">
        <f>D201*'Convergence programme'!S$34/100</f>
        <v>#REF!</v>
      </c>
      <c r="H201" s="197" t="e">
        <f>D201*'Convergence programme'!X$34/100</f>
        <v>#REF!</v>
      </c>
      <c r="I201" s="197" t="e">
        <f>D201*'Convergence programme'!AH$34/100</f>
        <v>#REF!</v>
      </c>
      <c r="J201" s="197" t="e">
        <f>D201*'Convergence programme'!AR$34/100</f>
        <v>#REF!</v>
      </c>
      <c r="K201" s="198"/>
      <c r="L201" s="23"/>
      <c r="M201" s="197" t="e">
        <f>D201*'Convergence programme'!$I$78/100</f>
        <v>#REF!</v>
      </c>
      <c r="N201" s="197" t="e">
        <f>D201*'Convergence programme'!$N$78/100</f>
        <v>#REF!</v>
      </c>
      <c r="O201" s="197" t="e">
        <f>D201*'Convergence programme'!$S$78/100</f>
        <v>#REF!</v>
      </c>
      <c r="P201" s="197" t="e">
        <f>D201*'Convergence programme'!$X$78/100</f>
        <v>#REF!</v>
      </c>
      <c r="Q201" s="197" t="e">
        <f>D201*'Convergence programme'!$AH$78/100</f>
        <v>#REF!</v>
      </c>
      <c r="R201" s="197" t="e">
        <f>D201*'Convergence programme'!$AR$78/100</f>
        <v>#REF!</v>
      </c>
      <c r="S201" s="23"/>
      <c r="T201" s="23"/>
      <c r="U201" s="202" t="e">
        <f t="shared" si="30"/>
        <v>#REF!</v>
      </c>
      <c r="V201" s="202" t="e">
        <f t="shared" si="31"/>
        <v>#REF!</v>
      </c>
      <c r="W201" s="202" t="e">
        <f t="shared" si="32"/>
        <v>#REF!</v>
      </c>
      <c r="X201" s="199" t="e">
        <f t="shared" si="33"/>
        <v>#REF!</v>
      </c>
      <c r="Y201" s="199" t="e">
        <f t="shared" si="34"/>
        <v>#REF!</v>
      </c>
      <c r="Z201" s="199" t="e">
        <f t="shared" si="35"/>
        <v>#REF!</v>
      </c>
      <c r="AC201" s="227"/>
      <c r="AD201" s="203">
        <v>2020</v>
      </c>
      <c r="AE201" s="228">
        <f>V139</f>
        <v>388.16148927798145</v>
      </c>
      <c r="AF201" s="229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X201" s="180"/>
      <c r="AY201" s="180"/>
      <c r="AZ201" s="180"/>
      <c r="BA201" s="180"/>
    </row>
    <row r="202" spans="2:53">
      <c r="B202" s="59" t="s">
        <v>78</v>
      </c>
      <c r="C202" s="20" t="str">
        <f t="shared" ref="C202:C208" si="38">J74</f>
        <v>INDMT</v>
      </c>
      <c r="D202" s="188">
        <f t="shared" ref="D202:D208" si="39">SUM(F74:I74)</f>
        <v>0.86748399481142469</v>
      </c>
      <c r="E202" s="126">
        <f>D202*'Convergence programme'!I$35/100</f>
        <v>0.82930893416217399</v>
      </c>
      <c r="F202" s="126">
        <f>D202*'Convergence programme'!N$35/100</f>
        <v>0.82167392203232392</v>
      </c>
      <c r="G202" s="126">
        <f>D202*'Convergence programme'!S$35/100</f>
        <v>0.82167392203232392</v>
      </c>
      <c r="H202" s="126">
        <f>D202*'Convergence programme'!X$35/100</f>
        <v>0.80381144546640404</v>
      </c>
      <c r="I202" s="126">
        <f>D202*'Convergence programme'!AH$35/100</f>
        <v>0.80381144546640404</v>
      </c>
      <c r="J202" s="126">
        <f>D202*'Convergence programme'!AR$35/100</f>
        <v>0.78594896890048394</v>
      </c>
      <c r="M202" s="193">
        <f>D202*'Convergence programme'!$I$79/100</f>
        <v>0.73852083856663753</v>
      </c>
      <c r="N202" s="193">
        <f>D202*'Convergence programme'!$N$79/100</f>
        <v>1.3559164189857427</v>
      </c>
      <c r="O202" s="193">
        <f>D202*'Convergence programme'!$S$79/100</f>
        <v>1.2205105739687878</v>
      </c>
      <c r="P202" s="193">
        <f>D202*'Convergence programme'!$X$79/100</f>
        <v>1.0768320021881292</v>
      </c>
      <c r="Q202" s="193">
        <f>D202*'Convergence programme'!$AH$79/100</f>
        <v>0.90304015554531802</v>
      </c>
      <c r="R202" s="193">
        <f>D202*'Convergence programme'!$AR$79/100</f>
        <v>0.93877247329327251</v>
      </c>
      <c r="U202" s="201">
        <f t="shared" si="30"/>
        <v>90.788095595536461</v>
      </c>
      <c r="V202" s="201">
        <f t="shared" si="31"/>
        <v>-534.24249695341871</v>
      </c>
      <c r="W202" s="201">
        <f t="shared" si="32"/>
        <v>-398.83665193646391</v>
      </c>
      <c r="X202" s="195">
        <f t="shared" si="33"/>
        <v>-273.0205567217252</v>
      </c>
      <c r="Y202" s="195">
        <f t="shared" si="34"/>
        <v>-99.228710078913991</v>
      </c>
      <c r="Z202" s="195">
        <f t="shared" si="35"/>
        <v>-152.82350439278858</v>
      </c>
      <c r="AC202" s="227"/>
      <c r="AD202" s="203">
        <v>2025</v>
      </c>
      <c r="AE202" s="228">
        <f>W139</f>
        <v>475.52147137685364</v>
      </c>
      <c r="AF202" s="229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</row>
    <row r="203" spans="2:53">
      <c r="B203" s="21"/>
      <c r="C203" s="20" t="str">
        <f t="shared" si="38"/>
        <v>INDHT</v>
      </c>
      <c r="D203" s="188">
        <f t="shared" si="39"/>
        <v>0</v>
      </c>
      <c r="E203" s="126">
        <f>D203*'Convergence programme'!I$35/100</f>
        <v>0</v>
      </c>
      <c r="F203" s="126">
        <f>D203*'Convergence programme'!N$35/100</f>
        <v>0</v>
      </c>
      <c r="G203" s="126">
        <f>D203*'Convergence programme'!S$35/100</f>
        <v>0</v>
      </c>
      <c r="H203" s="126">
        <f>D203*'Convergence programme'!X$35/100</f>
        <v>0</v>
      </c>
      <c r="I203" s="126">
        <f>D203*'Convergence programme'!AH$35/100</f>
        <v>0</v>
      </c>
      <c r="J203" s="126">
        <f>D203*'Convergence programme'!AR$35/100</f>
        <v>0</v>
      </c>
      <c r="M203" s="193">
        <f>D203*'Convergence programme'!$I$79/100</f>
        <v>0</v>
      </c>
      <c r="N203" s="193">
        <f>D203*'Convergence programme'!$N$79/100</f>
        <v>0</v>
      </c>
      <c r="O203" s="193">
        <f>D203*'Convergence programme'!$S$79/100</f>
        <v>0</v>
      </c>
      <c r="P203" s="193">
        <f>D203*'Convergence programme'!$X$79/100</f>
        <v>0</v>
      </c>
      <c r="Q203" s="193">
        <f>D203*'Convergence programme'!$AH$79/100</f>
        <v>0</v>
      </c>
      <c r="R203" s="193">
        <f>D203*'Convergence programme'!$AR$79/100</f>
        <v>0</v>
      </c>
      <c r="U203" s="201">
        <f t="shared" si="30"/>
        <v>0</v>
      </c>
      <c r="V203" s="201">
        <f t="shared" si="31"/>
        <v>0</v>
      </c>
      <c r="W203" s="201">
        <f t="shared" si="32"/>
        <v>0</v>
      </c>
      <c r="X203" s="195">
        <f t="shared" si="33"/>
        <v>0</v>
      </c>
      <c r="Y203" s="195">
        <f t="shared" si="34"/>
        <v>0</v>
      </c>
      <c r="Z203" s="195">
        <f t="shared" si="35"/>
        <v>0</v>
      </c>
      <c r="AC203" s="227"/>
      <c r="AD203" s="203">
        <v>2030</v>
      </c>
      <c r="AE203" s="228">
        <f>X139</f>
        <v>503.62976656900992</v>
      </c>
      <c r="AF203" s="229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BA203" s="180"/>
    </row>
    <row r="204" spans="2:53">
      <c r="B204" s="21"/>
      <c r="C204" s="20" t="str">
        <f t="shared" si="38"/>
        <v>INDRH</v>
      </c>
      <c r="D204" s="188">
        <f t="shared" si="39"/>
        <v>0.16510993944058783</v>
      </c>
      <c r="E204" s="126">
        <f>D204*'Convergence programme'!I$35/100</f>
        <v>0.15784400486468975</v>
      </c>
      <c r="F204" s="126">
        <f>D204*'Convergence programme'!N$35/100</f>
        <v>0.1563908179495101</v>
      </c>
      <c r="G204" s="126">
        <f>D204*'Convergence programme'!S$35/100</f>
        <v>0.1563908179495101</v>
      </c>
      <c r="H204" s="126">
        <f>D204*'Convergence programme'!X$35/100</f>
        <v>0.15299101755930339</v>
      </c>
      <c r="I204" s="126">
        <f>D204*'Convergence programme'!AH$35/100</f>
        <v>0.15299101755930339</v>
      </c>
      <c r="J204" s="126">
        <f>D204*'Convergence programme'!AR$35/100</f>
        <v>0.14959121716909665</v>
      </c>
      <c r="M204" s="193">
        <f>D204*'Convergence programme'!$I$79/100</f>
        <v>0.14056412759275932</v>
      </c>
      <c r="N204" s="193">
        <f>D204*'Convergence programme'!$N$79/100</f>
        <v>0.25807424593914396</v>
      </c>
      <c r="O204" s="193">
        <f>D204*'Convergence programme'!$S$79/100</f>
        <v>0.23230218443210598</v>
      </c>
      <c r="P204" s="193">
        <f>D204*'Convergence programme'!$X$79/100</f>
        <v>0.20495555852603198</v>
      </c>
      <c r="Q204" s="193">
        <f>D204*'Convergence programme'!$AH$79/100</f>
        <v>0.1718774136310357</v>
      </c>
      <c r="R204" s="193">
        <f>D204*'Convergence programme'!$AR$79/100</f>
        <v>0.1786784161333575</v>
      </c>
      <c r="U204" s="201">
        <f t="shared" si="30"/>
        <v>17.27987727193042</v>
      </c>
      <c r="V204" s="201">
        <f t="shared" si="31"/>
        <v>-101.68342798963387</v>
      </c>
      <c r="W204" s="201">
        <f t="shared" si="32"/>
        <v>-75.911366482595895</v>
      </c>
      <c r="X204" s="195">
        <f t="shared" si="33"/>
        <v>-51.964540966728592</v>
      </c>
      <c r="Y204" s="195">
        <f t="shared" si="34"/>
        <v>-18.886396071732314</v>
      </c>
      <c r="Z204" s="195">
        <f t="shared" si="35"/>
        <v>-29.087198964260846</v>
      </c>
      <c r="AC204" s="227"/>
      <c r="AD204" s="203">
        <v>2040</v>
      </c>
      <c r="AE204" s="228">
        <f>Y139</f>
        <v>653.8456802927542</v>
      </c>
      <c r="AF204" s="229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Z204" s="180"/>
      <c r="BA204" s="180"/>
    </row>
    <row r="205" spans="2:53">
      <c r="B205" s="21"/>
      <c r="C205" s="20" t="str">
        <f t="shared" si="38"/>
        <v>INDLA</v>
      </c>
      <c r="D205" s="188">
        <f t="shared" si="39"/>
        <v>0.73865032670209418</v>
      </c>
      <c r="E205" s="126">
        <f>D205*'Convergence programme'!I$35/100</f>
        <v>0.70614480361567578</v>
      </c>
      <c r="F205" s="126">
        <f>D205*'Convergence programme'!N$35/100</f>
        <v>0.69964369899839207</v>
      </c>
      <c r="G205" s="126">
        <f>D205*'Convergence programme'!S$35/100</f>
        <v>0.69964369899839207</v>
      </c>
      <c r="H205" s="126">
        <f>D205*'Convergence programme'!X$35/100</f>
        <v>0.68443405336799235</v>
      </c>
      <c r="I205" s="126">
        <f>D205*'Convergence programme'!AH$35/100</f>
        <v>0.68443405336799235</v>
      </c>
      <c r="J205" s="126">
        <f>D205*'Convergence programme'!AR$35/100</f>
        <v>0.66922440773759262</v>
      </c>
      <c r="M205" s="193">
        <f>D205*'Convergence programme'!$I$79/100</f>
        <v>0.6288400269588087</v>
      </c>
      <c r="N205" s="193">
        <f>D205*'Convergence programme'!$N$79/100</f>
        <v>1.154543613317351</v>
      </c>
      <c r="O205" s="193">
        <f>D205*'Convergence programme'!$S$79/100</f>
        <v>1.0392474553970095</v>
      </c>
      <c r="P205" s="193">
        <f>D205*'Convergence programme'!$X$79/100</f>
        <v>0.91690718788700876</v>
      </c>
      <c r="Q205" s="193">
        <f>D205*'Convergence programme'!$AH$79/100</f>
        <v>0.76892589362834241</v>
      </c>
      <c r="R205" s="193">
        <f>D205*'Convergence programme'!$AR$79/100</f>
        <v>0.79935145575538447</v>
      </c>
      <c r="U205" s="201">
        <f t="shared" si="30"/>
        <v>77.304776656867077</v>
      </c>
      <c r="V205" s="201">
        <f t="shared" si="31"/>
        <v>-454.89991431895891</v>
      </c>
      <c r="W205" s="201">
        <f t="shared" si="32"/>
        <v>-339.60375639861741</v>
      </c>
      <c r="X205" s="195">
        <f t="shared" si="33"/>
        <v>-232.47313451901641</v>
      </c>
      <c r="Y205" s="195">
        <f t="shared" si="34"/>
        <v>-84.49184026035006</v>
      </c>
      <c r="Z205" s="195">
        <f t="shared" si="35"/>
        <v>-130.12704801779185</v>
      </c>
      <c r="AC205" s="227"/>
      <c r="AD205" s="192">
        <v>2050</v>
      </c>
      <c r="AE205" s="228">
        <f>Z139</f>
        <v>697.31228654868357</v>
      </c>
      <c r="AF205" s="229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Y205" s="180"/>
      <c r="AZ205" s="180"/>
      <c r="BA205" s="180"/>
    </row>
    <row r="206" spans="2:53">
      <c r="B206" s="21"/>
      <c r="C206" s="20" t="str">
        <f t="shared" si="38"/>
        <v>INDEM</v>
      </c>
      <c r="D206" s="188">
        <f t="shared" si="39"/>
        <v>2.5201002709236895</v>
      </c>
      <c r="E206" s="126">
        <f>D206*'Convergence programme'!I$35/100</f>
        <v>2.4091991116399174</v>
      </c>
      <c r="F206" s="126">
        <f>D206*'Convergence programme'!N$35/100</f>
        <v>2.3870188797831626</v>
      </c>
      <c r="G206" s="126">
        <f>D206*'Convergence programme'!S$35/100</f>
        <v>2.3870188797831626</v>
      </c>
      <c r="H206" s="126">
        <f>D206*'Convergence programme'!X$35/100</f>
        <v>2.3351271650052685</v>
      </c>
      <c r="I206" s="126">
        <f>D206*'Convergence programme'!AH$35/100</f>
        <v>2.3351271650052685</v>
      </c>
      <c r="J206" s="126">
        <f>D206*'Convergence programme'!AR$35/100</f>
        <v>2.2832354502273735</v>
      </c>
      <c r="M206" s="193">
        <f>D206*'Convergence programme'!$I$79/100</f>
        <v>2.1454534913455703</v>
      </c>
      <c r="N206" s="193">
        <f>D206*'Convergence programme'!$N$79/100</f>
        <v>3.9390298325661361</v>
      </c>
      <c r="O206" s="193">
        <f>D206*'Convergence programme'!$S$79/100</f>
        <v>3.5456666019441609</v>
      </c>
      <c r="P206" s="193">
        <f>D206*'Convergence programme'!$X$79/100</f>
        <v>3.1282705348857975</v>
      </c>
      <c r="Q206" s="193">
        <f>D206*'Convergence programme'!$AH$79/100</f>
        <v>2.6233933470316462</v>
      </c>
      <c r="R206" s="193">
        <f>D206*'Convergence programme'!$AR$79/100</f>
        <v>2.7271981713003943</v>
      </c>
      <c r="U206" s="201">
        <f t="shared" si="30"/>
        <v>263.74562029434713</v>
      </c>
      <c r="V206" s="201">
        <f t="shared" si="31"/>
        <v>-1552.0109527829736</v>
      </c>
      <c r="W206" s="201">
        <f t="shared" si="32"/>
        <v>-1158.6477221609982</v>
      </c>
      <c r="X206" s="195">
        <f t="shared" si="33"/>
        <v>-793.14336988052901</v>
      </c>
      <c r="Y206" s="195">
        <f t="shared" si="34"/>
        <v>-288.26618202637763</v>
      </c>
      <c r="Z206" s="195">
        <f t="shared" si="35"/>
        <v>-443.96272107302082</v>
      </c>
      <c r="AC206" s="227" t="str">
        <f>C140</f>
        <v>ICDRH</v>
      </c>
      <c r="AD206" s="203">
        <v>2015</v>
      </c>
      <c r="AE206" s="228">
        <f>U140</f>
        <v>133.6111076809361</v>
      </c>
      <c r="AF206" s="229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X206" s="180"/>
      <c r="AY206" s="180"/>
      <c r="AZ206" s="180"/>
      <c r="BA206" s="180"/>
    </row>
    <row r="207" spans="2:53">
      <c r="B207" s="194"/>
      <c r="C207" s="20" t="str">
        <f t="shared" si="38"/>
        <v>INDTF</v>
      </c>
      <c r="D207" s="188">
        <f t="shared" si="39"/>
        <v>0</v>
      </c>
      <c r="E207" s="193">
        <f>D207*'Convergence programme'!I$35/100</f>
        <v>0</v>
      </c>
      <c r="F207" s="193">
        <f>D207*'Convergence programme'!N$35/100</f>
        <v>0</v>
      </c>
      <c r="G207" s="193">
        <f>D207*'Convergence programme'!S$35/100</f>
        <v>0</v>
      </c>
      <c r="H207" s="193">
        <f>D207*'Convergence programme'!X$35/100</f>
        <v>0</v>
      </c>
      <c r="I207" s="193">
        <f>D207*'Convergence programme'!AH$35/100</f>
        <v>0</v>
      </c>
      <c r="J207" s="193">
        <f>D207*'Convergence programme'!AR$35/100</f>
        <v>0</v>
      </c>
      <c r="K207" s="194"/>
      <c r="L207" s="24"/>
      <c r="M207" s="193">
        <f>D207*'Convergence programme'!$I$79/100</f>
        <v>0</v>
      </c>
      <c r="N207" s="193">
        <f>D207*'Convergence programme'!$N$79/100</f>
        <v>0</v>
      </c>
      <c r="O207" s="193">
        <f>D207*'Convergence programme'!$S$79/100</f>
        <v>0</v>
      </c>
      <c r="P207" s="193">
        <f>D207*'Convergence programme'!$X$79/100</f>
        <v>0</v>
      </c>
      <c r="Q207" s="193">
        <f>D207*'Convergence programme'!$AH$79/100</f>
        <v>0</v>
      </c>
      <c r="R207" s="193">
        <f>D207*'Convergence programme'!$AR$79/100</f>
        <v>0</v>
      </c>
      <c r="S207" s="24"/>
      <c r="T207" s="24"/>
      <c r="U207" s="201">
        <f t="shared" si="30"/>
        <v>0</v>
      </c>
      <c r="V207" s="201">
        <f t="shared" si="31"/>
        <v>0</v>
      </c>
      <c r="W207" s="201">
        <f t="shared" si="32"/>
        <v>0</v>
      </c>
      <c r="X207" s="195">
        <f t="shared" si="33"/>
        <v>0</v>
      </c>
      <c r="Y207" s="195">
        <f t="shared" si="34"/>
        <v>0</v>
      </c>
      <c r="Z207" s="195">
        <f t="shared" si="35"/>
        <v>0</v>
      </c>
      <c r="AC207" s="227"/>
      <c r="AD207" s="203">
        <v>2020</v>
      </c>
      <c r="AE207" s="228">
        <f>V140</f>
        <v>235.76543875562072</v>
      </c>
      <c r="AF207" s="229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X207" s="180"/>
      <c r="AY207" s="180"/>
      <c r="AZ207" s="180"/>
      <c r="BA207" s="180"/>
    </row>
    <row r="208" spans="2:53">
      <c r="B208" s="194"/>
      <c r="C208" s="20" t="str">
        <f t="shared" si="38"/>
        <v>INDFL</v>
      </c>
      <c r="D208" s="188">
        <f t="shared" si="39"/>
        <v>0</v>
      </c>
      <c r="E208" s="193">
        <f>D208*'Convergence programme'!I$35/100</f>
        <v>0</v>
      </c>
      <c r="F208" s="193">
        <f>D208*'Convergence programme'!N$35/100</f>
        <v>0</v>
      </c>
      <c r="G208" s="193">
        <f>D208*'Convergence programme'!S$35/100</f>
        <v>0</v>
      </c>
      <c r="H208" s="193">
        <f>D208*'Convergence programme'!X$35/100</f>
        <v>0</v>
      </c>
      <c r="I208" s="193">
        <f>D208*'Convergence programme'!AH$35/100</f>
        <v>0</v>
      </c>
      <c r="J208" s="193">
        <f>D208*'Convergence programme'!AR$35/100</f>
        <v>0</v>
      </c>
      <c r="K208" s="194"/>
      <c r="L208" s="24"/>
      <c r="M208" s="193">
        <f>D208*'Convergence programme'!$I$79/100</f>
        <v>0</v>
      </c>
      <c r="N208" s="193">
        <f>D208*'Convergence programme'!$N$79/100</f>
        <v>0</v>
      </c>
      <c r="O208" s="193">
        <f>D208*'Convergence programme'!$S$79/100</f>
        <v>0</v>
      </c>
      <c r="P208" s="193">
        <f>D208*'Convergence programme'!$X$79/100</f>
        <v>0</v>
      </c>
      <c r="Q208" s="193">
        <f>D208*'Convergence programme'!$AH$79/100</f>
        <v>0</v>
      </c>
      <c r="R208" s="193">
        <f>D208*'Convergence programme'!$AR$79/100</f>
        <v>0</v>
      </c>
      <c r="S208" s="24"/>
      <c r="T208" s="24"/>
      <c r="U208" s="201">
        <f t="shared" si="30"/>
        <v>0</v>
      </c>
      <c r="V208" s="201">
        <f t="shared" si="31"/>
        <v>0</v>
      </c>
      <c r="W208" s="201">
        <f t="shared" si="32"/>
        <v>0</v>
      </c>
      <c r="X208" s="195">
        <f t="shared" si="33"/>
        <v>0</v>
      </c>
      <c r="Y208" s="195">
        <f t="shared" si="34"/>
        <v>0</v>
      </c>
      <c r="Z208" s="195">
        <f t="shared" si="35"/>
        <v>0</v>
      </c>
      <c r="AC208" s="227"/>
      <c r="AD208" s="203">
        <v>2025</v>
      </c>
      <c r="AE208" s="228">
        <f>W140</f>
        <v>288.82702543578097</v>
      </c>
      <c r="AF208" s="229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</row>
    <row r="209" spans="2:53">
      <c r="B209" s="198"/>
      <c r="C209" s="222" t="e">
        <f>#REF!</f>
        <v>#REF!</v>
      </c>
      <c r="D209" s="196" t="e">
        <f>SUM(#REF!)</f>
        <v>#REF!</v>
      </c>
      <c r="E209" s="197" t="e">
        <f>D209*'Convergence programme'!I$35/100</f>
        <v>#REF!</v>
      </c>
      <c r="F209" s="197" t="e">
        <f>D209*'Convergence programme'!N$35/100</f>
        <v>#REF!</v>
      </c>
      <c r="G209" s="197" t="e">
        <f>D209*'Convergence programme'!S$35/100</f>
        <v>#REF!</v>
      </c>
      <c r="H209" s="197" t="e">
        <f>D209*'Convergence programme'!X$35/100</f>
        <v>#REF!</v>
      </c>
      <c r="I209" s="197" t="e">
        <f>D209*'Convergence programme'!AH$35/100</f>
        <v>#REF!</v>
      </c>
      <c r="J209" s="197" t="e">
        <f>D209*'Convergence programme'!AR$35/100</f>
        <v>#REF!</v>
      </c>
      <c r="K209" s="198"/>
      <c r="L209" s="23"/>
      <c r="M209" s="197" t="e">
        <f>D209*'Convergence programme'!$I$79/100</f>
        <v>#REF!</v>
      </c>
      <c r="N209" s="197" t="e">
        <f>D209*'Convergence programme'!$N$79/100</f>
        <v>#REF!</v>
      </c>
      <c r="O209" s="197" t="e">
        <f>D209*'Convergence programme'!$S$79/100</f>
        <v>#REF!</v>
      </c>
      <c r="P209" s="197" t="e">
        <f>D209*'Convergence programme'!$X$79/100</f>
        <v>#REF!</v>
      </c>
      <c r="Q209" s="197" t="e">
        <f>D209*'Convergence programme'!$AH$79/100</f>
        <v>#REF!</v>
      </c>
      <c r="R209" s="197" t="e">
        <f>D209*'Convergence programme'!$AR$79/100</f>
        <v>#REF!</v>
      </c>
      <c r="S209" s="23"/>
      <c r="T209" s="23"/>
      <c r="U209" s="202" t="e">
        <f t="shared" si="30"/>
        <v>#REF!</v>
      </c>
      <c r="V209" s="202" t="e">
        <f t="shared" si="31"/>
        <v>#REF!</v>
      </c>
      <c r="W209" s="202" t="e">
        <f t="shared" si="32"/>
        <v>#REF!</v>
      </c>
      <c r="X209" s="199" t="e">
        <f t="shared" si="33"/>
        <v>#REF!</v>
      </c>
      <c r="Y209" s="199" t="e">
        <f t="shared" si="34"/>
        <v>#REF!</v>
      </c>
      <c r="Z209" s="199" t="e">
        <f t="shared" si="35"/>
        <v>#REF!</v>
      </c>
      <c r="AC209" s="227"/>
      <c r="AD209" s="203">
        <v>2030</v>
      </c>
      <c r="AE209" s="228">
        <f>X140</f>
        <v>305.8997251540809</v>
      </c>
      <c r="AF209" s="229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BA209" s="180"/>
    </row>
    <row r="210" spans="2:53">
      <c r="B210" s="59" t="s">
        <v>166</v>
      </c>
      <c r="C210" s="20" t="str">
        <f t="shared" ref="C210:C216" si="40">J81</f>
        <v>IWDMT</v>
      </c>
      <c r="D210" s="188">
        <f t="shared" ref="D210:D216" si="41">SUM(F81:I81)</f>
        <v>11.490769499999997</v>
      </c>
      <c r="E210" s="126">
        <f>D210*'Convergence programme'!I$36/100</f>
        <v>10.789273210498138</v>
      </c>
      <c r="F210" s="126">
        <f>D210*'Convergence programme'!N$36/100</f>
        <v>10.814785050962081</v>
      </c>
      <c r="G210" s="126">
        <f>D210*'Convergence programme'!S$36/100</f>
        <v>10.533881543144885</v>
      </c>
      <c r="H210" s="126">
        <f>D210*'Convergence programme'!X$36/100</f>
        <v>10.25297803532769</v>
      </c>
      <c r="I210" s="126">
        <f>D210*'Convergence programme'!AH$36/100</f>
        <v>9.2698157579674998</v>
      </c>
      <c r="J210" s="126">
        <f>D210*'Convergence programme'!AR$36/100</f>
        <v>8.7080087423331065</v>
      </c>
      <c r="M210" s="193">
        <f>D210*'Convergence programme'!$I$80/100</f>
        <v>11.020564375502918</v>
      </c>
      <c r="N210" s="193">
        <f>D210*'Convergence programme'!$N$80/100</f>
        <v>11.907357264093118</v>
      </c>
      <c r="O210" s="193">
        <f>D210*'Convergence programme'!$S$80/100</f>
        <v>11.895077264665781</v>
      </c>
      <c r="P210" s="193">
        <f>D210*'Convergence programme'!$X$80/100</f>
        <v>11.478325094662244</v>
      </c>
      <c r="Q210" s="193">
        <f>D210*'Convergence programme'!$AH$80/100</f>
        <v>11.342879793461586</v>
      </c>
      <c r="R210" s="193">
        <f>D210*'Convergence programme'!$AR$80/100</f>
        <v>11.395513119236607</v>
      </c>
      <c r="U210" s="201">
        <f t="shared" si="30"/>
        <v>-231.2911650047802</v>
      </c>
      <c r="V210" s="201">
        <f t="shared" si="31"/>
        <v>-1092.572213131037</v>
      </c>
      <c r="W210" s="201">
        <f t="shared" si="32"/>
        <v>-1361.1957215208968</v>
      </c>
      <c r="X210" s="195">
        <f t="shared" si="33"/>
        <v>-1225.3470593345544</v>
      </c>
      <c r="Y210" s="195">
        <f t="shared" si="34"/>
        <v>-2073.0640354940865</v>
      </c>
      <c r="Z210" s="195">
        <f t="shared" si="35"/>
        <v>-2687.504376903501</v>
      </c>
      <c r="AC210" s="227"/>
      <c r="AD210" s="203">
        <v>2040</v>
      </c>
      <c r="AE210" s="228">
        <f>Y140</f>
        <v>397.13938129058215</v>
      </c>
      <c r="AF210" s="229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Z210" s="180"/>
      <c r="BA210" s="180"/>
    </row>
    <row r="211" spans="2:53">
      <c r="C211" s="20" t="str">
        <f t="shared" si="40"/>
        <v>IWDHT</v>
      </c>
      <c r="D211" s="188">
        <f t="shared" si="41"/>
        <v>0</v>
      </c>
      <c r="E211" s="126">
        <f>D211*'Convergence programme'!I$36/100</f>
        <v>0</v>
      </c>
      <c r="F211" s="126">
        <f>D211*'Convergence programme'!N$36/100</f>
        <v>0</v>
      </c>
      <c r="G211" s="126">
        <f>D211*'Convergence programme'!S$36/100</f>
        <v>0</v>
      </c>
      <c r="H211" s="126">
        <f>D211*'Convergence programme'!X$36/100</f>
        <v>0</v>
      </c>
      <c r="I211" s="126">
        <f>D211*'Convergence programme'!AH$36/100</f>
        <v>0</v>
      </c>
      <c r="J211" s="126">
        <f>D211*'Convergence programme'!AR$36/100</f>
        <v>0</v>
      </c>
      <c r="M211" s="193">
        <f>D211*'Convergence programme'!$I$80/100</f>
        <v>0</v>
      </c>
      <c r="N211" s="193">
        <f>D211*'Convergence programme'!$N$80/100</f>
        <v>0</v>
      </c>
      <c r="O211" s="193">
        <f>D211*'Convergence programme'!$S$80/100</f>
        <v>0</v>
      </c>
      <c r="P211" s="193">
        <f>D211*'Convergence programme'!$X$80/100</f>
        <v>0</v>
      </c>
      <c r="Q211" s="193">
        <f>D211*'Convergence programme'!$AH$80/100</f>
        <v>0</v>
      </c>
      <c r="R211" s="193">
        <f>D211*'Convergence programme'!$AR$80/100</f>
        <v>0</v>
      </c>
      <c r="U211" s="201">
        <f t="shared" si="30"/>
        <v>0</v>
      </c>
      <c r="V211" s="201">
        <f t="shared" si="31"/>
        <v>0</v>
      </c>
      <c r="W211" s="201">
        <f t="shared" si="32"/>
        <v>0</v>
      </c>
      <c r="X211" s="195">
        <f t="shared" si="33"/>
        <v>0</v>
      </c>
      <c r="Y211" s="195">
        <f t="shared" si="34"/>
        <v>0</v>
      </c>
      <c r="Z211" s="195">
        <f t="shared" si="35"/>
        <v>0</v>
      </c>
      <c r="AC211" s="227"/>
      <c r="AD211" s="192">
        <v>2050</v>
      </c>
      <c r="AE211" s="228">
        <f>Z140</f>
        <v>423.5405668234622</v>
      </c>
      <c r="AF211" s="229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Y211" s="180"/>
      <c r="AZ211" s="180"/>
      <c r="BA211" s="180"/>
    </row>
    <row r="212" spans="2:53">
      <c r="C212" s="20" t="str">
        <f t="shared" si="40"/>
        <v>IWDRH</v>
      </c>
      <c r="D212" s="188">
        <f t="shared" si="41"/>
        <v>3.0638549999999984</v>
      </c>
      <c r="E212" s="126">
        <f>D212*'Convergence programme'!I$36/100</f>
        <v>2.8768107020466092</v>
      </c>
      <c r="F212" s="126">
        <f>D212*'Convergence programme'!N$36/100</f>
        <v>2.8836130819885839</v>
      </c>
      <c r="G212" s="126">
        <f>D212*'Convergence programme'!S$36/100</f>
        <v>2.8087140408979718</v>
      </c>
      <c r="H212" s="126">
        <f>D212*'Convergence programme'!X$36/100</f>
        <v>2.7338149998073589</v>
      </c>
      <c r="I212" s="126">
        <f>D212*'Convergence programme'!AH$36/100</f>
        <v>2.4716683559902153</v>
      </c>
      <c r="J212" s="126">
        <f>D212*'Convergence programme'!AR$36/100</f>
        <v>2.3218702738089898</v>
      </c>
      <c r="M212" s="193">
        <f>D212*'Convergence programme'!$I$80/100</f>
        <v>2.9384812970712262</v>
      </c>
      <c r="N212" s="193">
        <f>D212*'Convergence programme'!$N$80/100</f>
        <v>3.1749323742311604</v>
      </c>
      <c r="O212" s="193">
        <f>D212*'Convergence programme'!$S$80/100</f>
        <v>3.171658081970278</v>
      </c>
      <c r="P212" s="193">
        <f>D212*'Convergence programme'!$X$80/100</f>
        <v>3.060536871173543</v>
      </c>
      <c r="Q212" s="193">
        <f>D212*'Convergence programme'!$AH$80/100</f>
        <v>3.0244222521038511</v>
      </c>
      <c r="R212" s="193">
        <f>D212*'Convergence programme'!$AR$80/100</f>
        <v>3.0384562015571426</v>
      </c>
      <c r="U212" s="201">
        <f t="shared" si="30"/>
        <v>-61.670595024617029</v>
      </c>
      <c r="V212" s="201">
        <f t="shared" si="31"/>
        <v>-291.31929224257647</v>
      </c>
      <c r="W212" s="201">
        <f t="shared" si="32"/>
        <v>-362.94404107230616</v>
      </c>
      <c r="X212" s="195">
        <f t="shared" si="33"/>
        <v>-326.72187136618413</v>
      </c>
      <c r="Y212" s="195">
        <f t="shared" si="34"/>
        <v>-552.75389611363585</v>
      </c>
      <c r="Z212" s="195">
        <f t="shared" si="35"/>
        <v>-716.58592774815281</v>
      </c>
      <c r="AC212" s="227" t="str">
        <f>C141</f>
        <v>ICDLA</v>
      </c>
      <c r="AD212" s="203">
        <v>2015</v>
      </c>
      <c r="AE212" s="228">
        <f>U141</f>
        <v>116.98199077905724</v>
      </c>
      <c r="AF212" s="229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X212" s="180"/>
      <c r="AY212" s="180"/>
      <c r="AZ212" s="180"/>
      <c r="BA212" s="180"/>
    </row>
    <row r="213" spans="2:53">
      <c r="C213" s="20" t="str">
        <f t="shared" si="40"/>
        <v>IWDLA</v>
      </c>
      <c r="D213" s="188">
        <f t="shared" si="41"/>
        <v>1.6020000000000003</v>
      </c>
      <c r="E213" s="126">
        <f>D213*'Convergence programme'!I$36/100</f>
        <v>1.5042000175199777</v>
      </c>
      <c r="F213" s="126">
        <f>D213*'Convergence programme'!N$36/100</f>
        <v>1.5077567826629248</v>
      </c>
      <c r="G213" s="126">
        <f>D213*'Convergence programme'!S$36/100</f>
        <v>1.4685942688275242</v>
      </c>
      <c r="H213" s="126">
        <f>D213*'Convergence programme'!X$36/100</f>
        <v>1.4294317549921234</v>
      </c>
      <c r="I213" s="126">
        <f>D213*'Convergence programme'!AH$36/100</f>
        <v>1.2923629565682213</v>
      </c>
      <c r="J213" s="126">
        <f>D213*'Convergence programme'!AR$36/100</f>
        <v>1.2140379288974199</v>
      </c>
      <c r="M213" s="193">
        <f>D213*'Convergence programme'!$I$80/100</f>
        <v>1.5364457645378478</v>
      </c>
      <c r="N213" s="193">
        <f>D213*'Convergence programme'!$N$80/100</f>
        <v>1.6600791041084917</v>
      </c>
      <c r="O213" s="193">
        <f>D213*'Convergence programme'!$S$80/100</f>
        <v>1.6583670726311752</v>
      </c>
      <c r="P213" s="193">
        <f>D213*'Convergence programme'!$X$80/100</f>
        <v>1.6002650476670792</v>
      </c>
      <c r="Q213" s="193">
        <f>D213*'Convergence programme'!$AH$80/100</f>
        <v>1.5813817716146401</v>
      </c>
      <c r="R213" s="193">
        <f>D213*'Convergence programme'!$AR$80/100</f>
        <v>1.5887197125498906</v>
      </c>
      <c r="U213" s="201">
        <f t="shared" si="30"/>
        <v>-32.245747017870087</v>
      </c>
      <c r="V213" s="201">
        <f t="shared" si="31"/>
        <v>-152.3223214455669</v>
      </c>
      <c r="W213" s="201">
        <f t="shared" si="32"/>
        <v>-189.77280380365102</v>
      </c>
      <c r="X213" s="195">
        <f t="shared" si="33"/>
        <v>-170.83329267495583</v>
      </c>
      <c r="Y213" s="195">
        <f t="shared" si="34"/>
        <v>-289.01881504641881</v>
      </c>
      <c r="Z213" s="195">
        <f t="shared" si="35"/>
        <v>-374.68178365247076</v>
      </c>
      <c r="AC213" s="227"/>
      <c r="AD213" s="203">
        <v>2020</v>
      </c>
      <c r="AE213" s="228">
        <f>V141</f>
        <v>206.42228674873576</v>
      </c>
      <c r="AF213" s="229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X213" s="180"/>
      <c r="AY213" s="180"/>
      <c r="AZ213" s="180"/>
      <c r="BA213" s="180"/>
    </row>
    <row r="214" spans="2:53">
      <c r="B214" s="24"/>
      <c r="C214" s="20" t="str">
        <f t="shared" si="40"/>
        <v>IWDEM</v>
      </c>
      <c r="D214" s="188">
        <f t="shared" si="41"/>
        <v>5.607000000000002</v>
      </c>
      <c r="E214" s="193">
        <f>D214*'Convergence programme'!I$36/100</f>
        <v>5.2647000613199229</v>
      </c>
      <c r="F214" s="193">
        <f>D214*'Convergence programme'!N$36/100</f>
        <v>5.2771487393202383</v>
      </c>
      <c r="G214" s="193">
        <f>D214*'Convergence programme'!S$36/100</f>
        <v>5.1400799408963351</v>
      </c>
      <c r="H214" s="193">
        <f>D214*'Convergence programme'!X$36/100</f>
        <v>5.0030111424724328</v>
      </c>
      <c r="I214" s="193">
        <f>D214*'Convergence programme'!AH$36/100</f>
        <v>4.5232703479887748</v>
      </c>
      <c r="J214" s="193">
        <f>D214*'Convergence programme'!AR$36/100</f>
        <v>4.2491327511409711</v>
      </c>
      <c r="K214" s="194"/>
      <c r="L214" s="24"/>
      <c r="M214" s="193">
        <f>D214*'Convergence programme'!$I$80/100</f>
        <v>5.3775601758824676</v>
      </c>
      <c r="N214" s="193">
        <f>D214*'Convergence programme'!$N$80/100</f>
        <v>5.8102768643797216</v>
      </c>
      <c r="O214" s="193">
        <f>D214*'Convergence programme'!$S$80/100</f>
        <v>5.8042847542091138</v>
      </c>
      <c r="P214" s="193">
        <f>D214*'Convergence programme'!$X$80/100</f>
        <v>5.6009276668347789</v>
      </c>
      <c r="Q214" s="193">
        <f>D214*'Convergence programme'!$AH$80/100</f>
        <v>5.5348362006512399</v>
      </c>
      <c r="R214" s="193">
        <f>D214*'Convergence programme'!$AR$80/100</f>
        <v>5.5605189939246182</v>
      </c>
      <c r="S214" s="24"/>
      <c r="T214" s="24"/>
      <c r="U214" s="201">
        <f t="shared" si="30"/>
        <v>-112.86011456254474</v>
      </c>
      <c r="V214" s="201">
        <f t="shared" si="31"/>
        <v>-533.1281250594833</v>
      </c>
      <c r="W214" s="201">
        <f t="shared" si="32"/>
        <v>-664.2048133127787</v>
      </c>
      <c r="X214" s="195">
        <f t="shared" si="33"/>
        <v>-597.91652436234608</v>
      </c>
      <c r="Y214" s="195">
        <f t="shared" si="34"/>
        <v>-1011.5658526624651</v>
      </c>
      <c r="Z214" s="195">
        <f t="shared" si="35"/>
        <v>-1311.386242783647</v>
      </c>
      <c r="AC214" s="227"/>
      <c r="AD214" s="203">
        <v>2025</v>
      </c>
      <c r="AE214" s="228">
        <f>W141</f>
        <v>252.879876626395</v>
      </c>
      <c r="AF214" s="229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</row>
    <row r="215" spans="2:53">
      <c r="B215" s="24"/>
      <c r="C215" s="20" t="str">
        <f t="shared" si="40"/>
        <v>IWDTF</v>
      </c>
      <c r="D215" s="188">
        <f t="shared" si="41"/>
        <v>0.12900000000000003</v>
      </c>
      <c r="E215" s="193">
        <f>D215*'Convergence programme'!I$36/100</f>
        <v>0.12112472051190831</v>
      </c>
      <c r="F215" s="193">
        <f>D215*'Convergence programme'!N$36/100</f>
        <v>0.12141112669383103</v>
      </c>
      <c r="G215" s="193">
        <f>D215*'Convergence programme'!S$36/100</f>
        <v>0.1182575909355497</v>
      </c>
      <c r="H215" s="193">
        <f>D215*'Convergence programme'!X$36/100</f>
        <v>0.11510405517726838</v>
      </c>
      <c r="I215" s="193">
        <f>D215*'Convergence programme'!AH$36/100</f>
        <v>0.10406668002328373</v>
      </c>
      <c r="J215" s="193">
        <f>D215*'Convergence programme'!AR$36/100</f>
        <v>9.775960850672108E-2</v>
      </c>
      <c r="K215" s="194"/>
      <c r="L215" s="24"/>
      <c r="M215" s="193">
        <f>D215*'Convergence programme'!$I$80/100</f>
        <v>0.12372128815566938</v>
      </c>
      <c r="N215" s="193">
        <f>D215*'Convergence programme'!$N$80/100</f>
        <v>0.13367678179150777</v>
      </c>
      <c r="O215" s="193">
        <f>D215*'Convergence programme'!$S$80/100</f>
        <v>0.13353892157891484</v>
      </c>
      <c r="P215" s="193">
        <f>D215*'Convergence programme'!$X$80/100</f>
        <v>0.1288602941005326</v>
      </c>
      <c r="Q215" s="193">
        <f>D215*'Convergence programme'!$AH$80/100</f>
        <v>0.12733973067308899</v>
      </c>
      <c r="R215" s="193">
        <f>D215*'Convergence programme'!$AR$80/100</f>
        <v>0.12793061355738822</v>
      </c>
      <c r="S215" s="24"/>
      <c r="T215" s="24"/>
      <c r="U215" s="201">
        <f t="shared" si="30"/>
        <v>-2.5965676437610661</v>
      </c>
      <c r="V215" s="201">
        <f t="shared" si="31"/>
        <v>-12.265655097676742</v>
      </c>
      <c r="W215" s="201">
        <f t="shared" si="32"/>
        <v>-15.281330643365134</v>
      </c>
      <c r="X215" s="195">
        <f t="shared" si="33"/>
        <v>-13.756238923264219</v>
      </c>
      <c r="Y215" s="195">
        <f t="shared" si="34"/>
        <v>-23.273050649805256</v>
      </c>
      <c r="Z215" s="195">
        <f t="shared" si="35"/>
        <v>-30.171005050667137</v>
      </c>
      <c r="AC215" s="227"/>
      <c r="AD215" s="203">
        <v>2030</v>
      </c>
      <c r="AE215" s="228">
        <f>X141</f>
        <v>267.82772367058806</v>
      </c>
      <c r="AF215" s="229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BA215" s="180"/>
    </row>
    <row r="216" spans="2:53">
      <c r="B216" s="24"/>
      <c r="C216" s="20" t="str">
        <f t="shared" si="40"/>
        <v>IWDFL</v>
      </c>
      <c r="D216" s="188">
        <f t="shared" si="41"/>
        <v>0</v>
      </c>
      <c r="E216" s="193">
        <f>D216*'Convergence programme'!I$36/100</f>
        <v>0</v>
      </c>
      <c r="F216" s="193">
        <f>D216*'Convergence programme'!N$36/100</f>
        <v>0</v>
      </c>
      <c r="G216" s="193">
        <f>D216*'Convergence programme'!S$36/100</f>
        <v>0</v>
      </c>
      <c r="H216" s="193">
        <f>D216*'Convergence programme'!X$36/100</f>
        <v>0</v>
      </c>
      <c r="I216" s="193">
        <f>D216*'Convergence programme'!AH$36/100</f>
        <v>0</v>
      </c>
      <c r="J216" s="193">
        <f>D216*'Convergence programme'!AR$36/100</f>
        <v>0</v>
      </c>
      <c r="K216" s="194"/>
      <c r="L216" s="24"/>
      <c r="M216" s="193">
        <f>D216*'Convergence programme'!$I$80/100</f>
        <v>0</v>
      </c>
      <c r="N216" s="193">
        <f>D216*'Convergence programme'!$N$80/100</f>
        <v>0</v>
      </c>
      <c r="O216" s="193">
        <f>D216*'Convergence programme'!$S$80/100</f>
        <v>0</v>
      </c>
      <c r="P216" s="193">
        <f>D216*'Convergence programme'!$X$80/100</f>
        <v>0</v>
      </c>
      <c r="Q216" s="193">
        <f>D216*'Convergence programme'!$AH$80/100</f>
        <v>0</v>
      </c>
      <c r="R216" s="193">
        <f>D216*'Convergence programme'!$AR$80/100</f>
        <v>0</v>
      </c>
      <c r="S216" s="24"/>
      <c r="T216" s="24"/>
      <c r="U216" s="201">
        <f t="shared" si="30"/>
        <v>0</v>
      </c>
      <c r="V216" s="201">
        <f t="shared" si="31"/>
        <v>0</v>
      </c>
      <c r="W216" s="201">
        <f t="shared" si="32"/>
        <v>0</v>
      </c>
      <c r="X216" s="195">
        <f t="shared" si="33"/>
        <v>0</v>
      </c>
      <c r="Y216" s="195">
        <f t="shared" si="34"/>
        <v>0</v>
      </c>
      <c r="Z216" s="195">
        <f t="shared" si="35"/>
        <v>0</v>
      </c>
      <c r="AC216" s="227"/>
      <c r="AD216" s="203">
        <v>2040</v>
      </c>
      <c r="AE216" s="228">
        <f>Y141</f>
        <v>347.71177521466035</v>
      </c>
      <c r="AF216" s="229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Z216" s="180"/>
      <c r="BA216" s="180"/>
    </row>
    <row r="217" spans="2:53">
      <c r="B217" s="23"/>
      <c r="C217" s="222" t="e">
        <f>#REF!</f>
        <v>#REF!</v>
      </c>
      <c r="D217" s="196" t="e">
        <f>SUM(#REF!)</f>
        <v>#REF!</v>
      </c>
      <c r="E217" s="197" t="e">
        <f>D217*'Convergence programme'!I$36/100</f>
        <v>#REF!</v>
      </c>
      <c r="F217" s="197" t="e">
        <f>D217*'Convergence programme'!N$36/100</f>
        <v>#REF!</v>
      </c>
      <c r="G217" s="197" t="e">
        <f>D217*'Convergence programme'!S$36/100</f>
        <v>#REF!</v>
      </c>
      <c r="H217" s="197" t="e">
        <f>D217*'Convergence programme'!X$36/100</f>
        <v>#REF!</v>
      </c>
      <c r="I217" s="197" t="e">
        <f>D217*'Convergence programme'!AH$36/100</f>
        <v>#REF!</v>
      </c>
      <c r="J217" s="197" t="e">
        <f>D217*'Convergence programme'!AR$36/100</f>
        <v>#REF!</v>
      </c>
      <c r="K217" s="198"/>
      <c r="L217" s="23"/>
      <c r="M217" s="197" t="e">
        <f>D217*'Convergence programme'!$I$80/100</f>
        <v>#REF!</v>
      </c>
      <c r="N217" s="197" t="e">
        <f>D217*'Convergence programme'!$N$80/100</f>
        <v>#REF!</v>
      </c>
      <c r="O217" s="197" t="e">
        <f>D217*'Convergence programme'!$S$80/100</f>
        <v>#REF!</v>
      </c>
      <c r="P217" s="197" t="e">
        <f>D217*'Convergence programme'!$X$80/100</f>
        <v>#REF!</v>
      </c>
      <c r="Q217" s="197" t="e">
        <f>D217*'Convergence programme'!$AH$80/100</f>
        <v>#REF!</v>
      </c>
      <c r="R217" s="197" t="e">
        <f>D217*'Convergence programme'!$AR$80/100</f>
        <v>#REF!</v>
      </c>
      <c r="S217" s="23"/>
      <c r="T217" s="23"/>
      <c r="U217" s="202" t="e">
        <f t="shared" si="30"/>
        <v>#REF!</v>
      </c>
      <c r="V217" s="202" t="e">
        <f t="shared" si="31"/>
        <v>#REF!</v>
      </c>
      <c r="W217" s="202" t="e">
        <f t="shared" si="32"/>
        <v>#REF!</v>
      </c>
      <c r="X217" s="199" t="e">
        <f t="shared" si="33"/>
        <v>#REF!</v>
      </c>
      <c r="Y217" s="199" t="e">
        <f t="shared" si="34"/>
        <v>#REF!</v>
      </c>
      <c r="Z217" s="199" t="e">
        <f t="shared" si="35"/>
        <v>#REF!</v>
      </c>
      <c r="AC217" s="227"/>
      <c r="AD217" s="192">
        <v>2050</v>
      </c>
      <c r="AE217" s="228">
        <f>Z141</f>
        <v>370.82709321605603</v>
      </c>
      <c r="AF217" s="229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Y217" s="180"/>
      <c r="AZ217" s="180"/>
      <c r="BA217" s="180"/>
    </row>
    <row r="218" spans="2:53">
      <c r="B218" s="59" t="s">
        <v>336</v>
      </c>
      <c r="C218" s="20" t="str">
        <f t="shared" ref="C218:C224" si="42">J88</f>
        <v>IIDMT</v>
      </c>
      <c r="D218" s="188">
        <f t="shared" ref="D218:D224" si="43">SUM(F88:I88)</f>
        <v>2.000218939039077</v>
      </c>
      <c r="E218" s="126">
        <f>D218*'Convergence programme'!I$37/100</f>
        <v>2.2595907064373266</v>
      </c>
      <c r="F218" s="126">
        <f>D218*'Convergence programme'!N$37/100</f>
        <v>2.1250973918244362</v>
      </c>
      <c r="G218" s="126">
        <f>D218*'Convergence programme'!S$37/100</f>
        <v>2.2009937272467379</v>
      </c>
      <c r="H218" s="126">
        <f>D218*'Convergence programme'!X$37/100</f>
        <v>2.2389418949578888</v>
      </c>
      <c r="I218" s="126">
        <f>D218*'Convergence programme'!AH$37/100</f>
        <v>2.3527863980913404</v>
      </c>
      <c r="J218" s="126">
        <f>D218*'Convergence programme'!AR$37/100</f>
        <v>2.5045790689359428</v>
      </c>
      <c r="M218" s="193">
        <f>D218*'Convergence programme'!$I$80/100</f>
        <v>1.9183694862889991</v>
      </c>
      <c r="N218" s="193">
        <f>D218*'Convergence programme'!$N$81/100</f>
        <v>2.0727351213113785</v>
      </c>
      <c r="O218" s="193">
        <f>D218*'Convergence programme'!$S$81/100</f>
        <v>2.0705975196976705</v>
      </c>
      <c r="P218" s="193">
        <f>D218*'Convergence programme'!$X$81/100</f>
        <v>1.9980527189924859</v>
      </c>
      <c r="Q218" s="193">
        <f>D218*'Convergence programme'!$AH$81/100</f>
        <v>1.9744755115073473</v>
      </c>
      <c r="R218" s="193">
        <f>D218*'Convergence programme'!$AR$81/100</f>
        <v>1.9836374893052491</v>
      </c>
      <c r="U218" s="201">
        <f t="shared" ref="U218:U225" si="44">(E218-M218)*1000</f>
        <v>341.22122014832757</v>
      </c>
      <c r="V218" s="201">
        <f t="shared" ref="V218:V225" si="45">(F218-N218)*1000</f>
        <v>52.362270513057751</v>
      </c>
      <c r="W218" s="201">
        <f t="shared" ref="W218:W225" si="46">(G218-O218)*1000</f>
        <v>130.39620754906744</v>
      </c>
      <c r="X218" s="195">
        <f t="shared" ref="X218:X225" si="47">(H218-P218)*1000</f>
        <v>240.88917596540281</v>
      </c>
      <c r="Y218" s="195">
        <f t="shared" ref="Y218:Y225" si="48">(I218-Q218)*1000</f>
        <v>378.31088658399301</v>
      </c>
      <c r="Z218" s="195">
        <f t="shared" ref="Z218:Z225" si="49">(J218-R218)*1000</f>
        <v>520.94157963069381</v>
      </c>
      <c r="AC218" s="227" t="str">
        <f>C142</f>
        <v>ICDEM</v>
      </c>
      <c r="AD218" s="203">
        <v>2015</v>
      </c>
      <c r="AE218" s="228">
        <f>U142</f>
        <v>1405.0779112049786</v>
      </c>
      <c r="AF218" s="229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X218" s="180"/>
      <c r="AY218" s="180"/>
      <c r="AZ218" s="180"/>
      <c r="BA218" s="180"/>
    </row>
    <row r="219" spans="2:53">
      <c r="C219" s="20" t="str">
        <f t="shared" si="42"/>
        <v>IIDHT</v>
      </c>
      <c r="D219" s="188">
        <f t="shared" si="43"/>
        <v>0.77371874425286469</v>
      </c>
      <c r="E219" s="126">
        <f>D219*'Convergence programme'!I$37/100</f>
        <v>0.87404816032290167</v>
      </c>
      <c r="F219" s="126">
        <f>D219*'Convergence programme'!N$37/100</f>
        <v>0.82202385615213813</v>
      </c>
      <c r="G219" s="126">
        <f>D219*'Convergence programme'!S$37/100</f>
        <v>0.85138185101471464</v>
      </c>
      <c r="H219" s="126">
        <f>D219*'Convergence programme'!X$37/100</f>
        <v>0.86606084844600306</v>
      </c>
      <c r="I219" s="126">
        <f>D219*'Convergence programme'!AH$37/100</f>
        <v>0.91009784073986733</v>
      </c>
      <c r="J219" s="126">
        <f>D219*'Convergence programme'!AR$37/100</f>
        <v>0.9688138304650199</v>
      </c>
      <c r="M219" s="193">
        <f>D219*'Convergence programme'!$I$80/100</f>
        <v>0.74205798224148312</v>
      </c>
      <c r="N219" s="193">
        <f>D219*'Convergence programme'!$N$81/100</f>
        <v>0.80176923832162461</v>
      </c>
      <c r="O219" s="193">
        <f>D219*'Convergence programme'!$S$81/100</f>
        <v>0.80094237761953291</v>
      </c>
      <c r="P219" s="193">
        <f>D219*'Convergence programme'!$X$81/100</f>
        <v>0.7728808134536348</v>
      </c>
      <c r="Q219" s="193">
        <f>D219*'Convergence programme'!$AH$81/100</f>
        <v>0.76376074813860773</v>
      </c>
      <c r="R219" s="193">
        <f>D219*'Convergence programme'!$AR$81/100</f>
        <v>0.7673047571559759</v>
      </c>
      <c r="U219" s="201">
        <f t="shared" si="44"/>
        <v>131.99017808141855</v>
      </c>
      <c r="V219" s="201">
        <f t="shared" si="45"/>
        <v>20.254617830513521</v>
      </c>
      <c r="W219" s="201">
        <f t="shared" si="46"/>
        <v>50.439473395181736</v>
      </c>
      <c r="X219" s="195">
        <f t="shared" si="47"/>
        <v>93.180034992368263</v>
      </c>
      <c r="Y219" s="195">
        <f t="shared" si="48"/>
        <v>146.3370926012596</v>
      </c>
      <c r="Z219" s="195">
        <f t="shared" si="49"/>
        <v>201.509073309044</v>
      </c>
      <c r="AC219" s="227"/>
      <c r="AD219" s="203">
        <v>2020</v>
      </c>
      <c r="AE219" s="228">
        <f>V142</f>
        <v>2479.3508262212995</v>
      </c>
      <c r="AF219" s="229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X219" s="180"/>
      <c r="AY219" s="180"/>
      <c r="AZ219" s="180"/>
      <c r="BA219" s="180"/>
    </row>
    <row r="220" spans="2:53">
      <c r="C220" s="20" t="str">
        <f t="shared" si="42"/>
        <v>IIDRH</v>
      </c>
      <c r="D220" s="188">
        <f t="shared" si="43"/>
        <v>0.58513316437373508</v>
      </c>
      <c r="E220" s="126">
        <f>D220*'Convergence programme'!I$37/100</f>
        <v>0.66100836985491929</v>
      </c>
      <c r="F220" s="126">
        <f>D220*'Convergence programme'!N$37/100</f>
        <v>0.62166442743411632</v>
      </c>
      <c r="G220" s="126">
        <f>D220*'Convergence programme'!S$37/100</f>
        <v>0.64386672841390635</v>
      </c>
      <c r="H220" s="126">
        <f>D220*'Convergence programme'!X$37/100</f>
        <v>0.65496787890380137</v>
      </c>
      <c r="I220" s="126">
        <f>D220*'Convergence programme'!AH$37/100</f>
        <v>0.68827133037348598</v>
      </c>
      <c r="J220" s="126">
        <f>D220*'Convergence programme'!AR$37/100</f>
        <v>0.73267593233306572</v>
      </c>
      <c r="M220" s="193">
        <f>D220*'Convergence programme'!$I$80/100</f>
        <v>0.56118937084435283</v>
      </c>
      <c r="N220" s="193">
        <f>D220*'Convergence programme'!$N$81/100</f>
        <v>0.60634665374389318</v>
      </c>
      <c r="O220" s="193">
        <f>D220*'Convergence programme'!$S$81/100</f>
        <v>0.60572133139943007</v>
      </c>
      <c r="P220" s="193">
        <f>D220*'Convergence programme'!$X$81/100</f>
        <v>0.58449947014864168</v>
      </c>
      <c r="Q220" s="193">
        <f>D220*'Convergence programme'!$AH$81/100</f>
        <v>0.57760232216467999</v>
      </c>
      <c r="R220" s="193">
        <f>D220*'Convergence programme'!$AR$81/100</f>
        <v>0.5802825172954108</v>
      </c>
      <c r="U220" s="201">
        <f t="shared" si="44"/>
        <v>99.818999010566458</v>
      </c>
      <c r="V220" s="201">
        <f t="shared" si="45"/>
        <v>15.317773690223135</v>
      </c>
      <c r="W220" s="201">
        <f t="shared" si="46"/>
        <v>38.145397014476281</v>
      </c>
      <c r="X220" s="195">
        <f t="shared" si="47"/>
        <v>70.4684087551597</v>
      </c>
      <c r="Y220" s="195">
        <f t="shared" si="48"/>
        <v>110.66900820880599</v>
      </c>
      <c r="Z220" s="195">
        <f t="shared" si="49"/>
        <v>152.3934150376549</v>
      </c>
      <c r="AC220" s="227"/>
      <c r="AD220" s="203">
        <v>2025</v>
      </c>
      <c r="AE220" s="228">
        <f>W142</f>
        <v>3037.3558055364997</v>
      </c>
      <c r="AF220" s="229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</row>
    <row r="221" spans="2:53">
      <c r="C221" s="20" t="str">
        <f t="shared" si="42"/>
        <v>IIDLA</v>
      </c>
      <c r="D221" s="188">
        <f t="shared" si="43"/>
        <v>1.8064545319626981</v>
      </c>
      <c r="E221" s="126">
        <f>D221*'Convergence programme'!I$37/100</f>
        <v>2.0407005415044512</v>
      </c>
      <c r="F221" s="126">
        <f>D221*'Convergence programme'!N$37/100</f>
        <v>1.9192358093397517</v>
      </c>
      <c r="G221" s="126">
        <f>D221*'Convergence programme'!S$37/100</f>
        <v>1.9877799453876002</v>
      </c>
      <c r="H221" s="126">
        <f>D221*'Convergence programme'!X$37/100</f>
        <v>2.0220520134115247</v>
      </c>
      <c r="I221" s="126">
        <f>D221*'Convergence programme'!AH$37/100</f>
        <v>2.1248682174832969</v>
      </c>
      <c r="J221" s="126">
        <f>D221*'Convergence programme'!AR$37/100</f>
        <v>2.261956489578993</v>
      </c>
      <c r="M221" s="193">
        <f>D221*'Convergence programme'!$I$80/100</f>
        <v>1.7325339665819519</v>
      </c>
      <c r="N221" s="193">
        <f>D221*'Convergence programme'!$N$81/100</f>
        <v>1.8719459557012235</v>
      </c>
      <c r="O221" s="193">
        <f>D221*'Convergence programme'!$S$81/100</f>
        <v>1.8700154269739691</v>
      </c>
      <c r="P221" s="193">
        <f>D221*'Convergence programme'!$X$81/100</f>
        <v>1.8044981571159164</v>
      </c>
      <c r="Q221" s="193">
        <f>D221*'Convergence programme'!$AH$81/100</f>
        <v>1.7832049114210151</v>
      </c>
      <c r="R221" s="193">
        <f>D221*'Convergence programme'!$AR$81/100</f>
        <v>1.7914793537791665</v>
      </c>
      <c r="U221" s="201">
        <f t="shared" si="44"/>
        <v>308.16657492249931</v>
      </c>
      <c r="V221" s="201">
        <f t="shared" si="45"/>
        <v>47.289853638528221</v>
      </c>
      <c r="W221" s="201">
        <f t="shared" si="46"/>
        <v>117.76451841363111</v>
      </c>
      <c r="X221" s="195">
        <f t="shared" si="47"/>
        <v>217.55385629560831</v>
      </c>
      <c r="Y221" s="195">
        <f t="shared" si="48"/>
        <v>341.66330606228178</v>
      </c>
      <c r="Z221" s="195">
        <f t="shared" si="49"/>
        <v>470.47713579982656</v>
      </c>
      <c r="AC221" s="227"/>
      <c r="AD221" s="203">
        <v>2030</v>
      </c>
      <c r="AE221" s="228">
        <f>X142</f>
        <v>3216.8953189435997</v>
      </c>
      <c r="AF221" s="229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BA221" s="180"/>
    </row>
    <row r="222" spans="2:53">
      <c r="C222" s="20" t="str">
        <f t="shared" si="42"/>
        <v>IIDEM</v>
      </c>
      <c r="D222" s="188">
        <f t="shared" si="43"/>
        <v>7.8291772762180036</v>
      </c>
      <c r="E222" s="193">
        <f>D222*'Convergence programme'!I$37/100</f>
        <v>8.8443999139870613</v>
      </c>
      <c r="F222" s="193">
        <f>D222*'Convergence programme'!N$37/100</f>
        <v>8.3179715405629295</v>
      </c>
      <c r="G222" s="193">
        <f>D222*'Convergence programme'!S$37/100</f>
        <v>8.6150419527258943</v>
      </c>
      <c r="H222" s="193">
        <f>D222*'Convergence programme'!X$37/100</f>
        <v>8.7635771588073759</v>
      </c>
      <c r="I222" s="193">
        <f>D222*'Convergence programme'!AH$37/100</f>
        <v>9.2091827770518169</v>
      </c>
      <c r="J222" s="193">
        <f>D222*'Convergence programme'!AR$37/100</f>
        <v>9.8033236013777394</v>
      </c>
      <c r="M222" s="193">
        <f>D222*'Convergence programme'!$I$80/100</f>
        <v>7.5088054094014431</v>
      </c>
      <c r="N222" s="193">
        <f>D222*'Convergence programme'!$N$81/100</f>
        <v>8.1130172275970924</v>
      </c>
      <c r="O222" s="193">
        <f>D222*'Convergence programme'!$S$81/100</f>
        <v>8.10465031252944</v>
      </c>
      <c r="P222" s="193">
        <f>D222*'Convergence programme'!$X$81/100</f>
        <v>7.8206983440206077</v>
      </c>
      <c r="Q222" s="193">
        <f>D222*'Convergence programme'!$AH$81/100</f>
        <v>7.7284133778718509</v>
      </c>
      <c r="R222" s="193">
        <f>D222*'Convergence programme'!$AR$81/100</f>
        <v>7.7642748263265924</v>
      </c>
      <c r="U222" s="201">
        <f t="shared" si="44"/>
        <v>1335.5945045856181</v>
      </c>
      <c r="V222" s="201">
        <f t="shared" si="45"/>
        <v>204.95431296583712</v>
      </c>
      <c r="W222" s="201">
        <f t="shared" si="46"/>
        <v>510.39164019645432</v>
      </c>
      <c r="X222" s="195">
        <f t="shared" si="47"/>
        <v>942.8788147867682</v>
      </c>
      <c r="Y222" s="195">
        <f t="shared" si="48"/>
        <v>1480.7693991799661</v>
      </c>
      <c r="Z222" s="195">
        <f t="shared" si="49"/>
        <v>2039.048775051147</v>
      </c>
      <c r="AC222" s="227"/>
      <c r="AD222" s="203">
        <v>2040</v>
      </c>
      <c r="AE222" s="228">
        <f>Y142</f>
        <v>4176.38759236651</v>
      </c>
      <c r="AF222" s="229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Z222" s="180"/>
      <c r="BA222" s="180"/>
    </row>
    <row r="223" spans="2:53">
      <c r="B223" s="24"/>
      <c r="C223" s="20" t="str">
        <f t="shared" si="42"/>
        <v>IIDTF</v>
      </c>
      <c r="D223" s="188">
        <f t="shared" si="43"/>
        <v>0.76960847196035109</v>
      </c>
      <c r="E223" s="193">
        <f>D223*'Convergence programme'!I$37/100</f>
        <v>0.86940490208160526</v>
      </c>
      <c r="F223" s="193">
        <f>D223*'Convergence programme'!N$37/100</f>
        <v>0.81765696972884239</v>
      </c>
      <c r="G223" s="193">
        <f>D223*'Convergence programme'!S$37/100</f>
        <v>0.84685900436201533</v>
      </c>
      <c r="H223" s="193">
        <f>D223*'Convergence programme'!X$37/100</f>
        <v>0.86146002167860203</v>
      </c>
      <c r="I223" s="193">
        <f>D223*'Convergence programme'!AH$37/100</f>
        <v>0.90526307362836134</v>
      </c>
      <c r="J223" s="193">
        <f>D223*'Convergence programme'!AR$37/100</f>
        <v>0.96366714289470712</v>
      </c>
      <c r="K223" s="194"/>
      <c r="L223" s="24"/>
      <c r="M223" s="193">
        <f>D223*'Convergence programme'!$I$80/100</f>
        <v>0.73811590330582144</v>
      </c>
      <c r="N223" s="193">
        <f>D223*'Convergence programme'!$N$81/100</f>
        <v>0.79750995171426009</v>
      </c>
      <c r="O223" s="193">
        <f>D223*'Convergence programme'!$S$81/100</f>
        <v>0.79668748359365726</v>
      </c>
      <c r="P223" s="193">
        <f>D223*'Convergence programme'!$X$81/100</f>
        <v>0.76877499255094817</v>
      </c>
      <c r="Q223" s="193">
        <f>D223*'Convergence programme'!$AH$81/100</f>
        <v>0.75970337630355533</v>
      </c>
      <c r="R223" s="193">
        <f>D223*'Convergence programme'!$AR$81/100</f>
        <v>0.76322855827016811</v>
      </c>
      <c r="S223" s="24"/>
      <c r="T223" s="24"/>
      <c r="U223" s="201">
        <f t="shared" si="44"/>
        <v>131.28899877578382</v>
      </c>
      <c r="V223" s="201">
        <f t="shared" si="45"/>
        <v>20.147018014582297</v>
      </c>
      <c r="W223" s="201">
        <f t="shared" si="46"/>
        <v>50.171520768358072</v>
      </c>
      <c r="X223" s="195">
        <f t="shared" si="47"/>
        <v>92.685029127653863</v>
      </c>
      <c r="Y223" s="195">
        <f t="shared" si="48"/>
        <v>145.559697324806</v>
      </c>
      <c r="Z223" s="195">
        <f t="shared" si="49"/>
        <v>200.438584624539</v>
      </c>
      <c r="AC223" s="227"/>
      <c r="AD223" s="192">
        <v>2050</v>
      </c>
      <c r="AE223" s="228">
        <f>Z142</f>
        <v>4454.0271035249607</v>
      </c>
      <c r="AF223" s="229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Y223" s="180"/>
      <c r="AZ223" s="180"/>
      <c r="BA223" s="180"/>
    </row>
    <row r="224" spans="2:53">
      <c r="B224" s="24"/>
      <c r="C224" s="20" t="str">
        <f t="shared" si="42"/>
        <v>IIDFL</v>
      </c>
      <c r="D224" s="188">
        <f t="shared" si="43"/>
        <v>0</v>
      </c>
      <c r="E224" s="193">
        <f>D224*'Convergence programme'!I$37/100</f>
        <v>0</v>
      </c>
      <c r="F224" s="193">
        <f>D224*'Convergence programme'!N$37/100</f>
        <v>0</v>
      </c>
      <c r="G224" s="193">
        <f>D224*'Convergence programme'!S$37/100</f>
        <v>0</v>
      </c>
      <c r="H224" s="193">
        <f>D224*'Convergence programme'!X$37/100</f>
        <v>0</v>
      </c>
      <c r="I224" s="193">
        <f>D224*'Convergence programme'!AH$37/100</f>
        <v>0</v>
      </c>
      <c r="J224" s="193">
        <f>D224*'Convergence programme'!AR$37/100</f>
        <v>0</v>
      </c>
      <c r="K224" s="194"/>
      <c r="L224" s="24"/>
      <c r="M224" s="193">
        <f>D224*'Convergence programme'!$I$80/100</f>
        <v>0</v>
      </c>
      <c r="N224" s="193">
        <f>D224*'Convergence programme'!$N$81/100</f>
        <v>0</v>
      </c>
      <c r="O224" s="193">
        <f>D224*'Convergence programme'!$S$81/100</f>
        <v>0</v>
      </c>
      <c r="P224" s="193">
        <f>D224*'Convergence programme'!$X$81/100</f>
        <v>0</v>
      </c>
      <c r="Q224" s="193">
        <f>D224*'Convergence programme'!$AH$81/100</f>
        <v>0</v>
      </c>
      <c r="R224" s="193">
        <f>D224*'Convergence programme'!$AR$81/100</f>
        <v>0</v>
      </c>
      <c r="S224" s="24"/>
      <c r="T224" s="24"/>
      <c r="U224" s="201">
        <f t="shared" si="44"/>
        <v>0</v>
      </c>
      <c r="V224" s="201">
        <f t="shared" si="45"/>
        <v>0</v>
      </c>
      <c r="W224" s="201">
        <f t="shared" si="46"/>
        <v>0</v>
      </c>
      <c r="X224" s="195">
        <f t="shared" si="47"/>
        <v>0</v>
      </c>
      <c r="Y224" s="195">
        <f t="shared" si="48"/>
        <v>0</v>
      </c>
      <c r="Z224" s="195">
        <f t="shared" si="49"/>
        <v>0</v>
      </c>
      <c r="AC224" s="227" t="str">
        <f>C143</f>
        <v>ICDTF</v>
      </c>
      <c r="AD224" s="203">
        <v>2015</v>
      </c>
      <c r="AE224" s="228">
        <f>U143</f>
        <v>14.986061185936899</v>
      </c>
      <c r="AF224" s="229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X224" s="180"/>
      <c r="AY224" s="180"/>
      <c r="AZ224" s="180"/>
      <c r="BA224" s="180"/>
    </row>
    <row r="225" spans="2:53">
      <c r="B225" s="23"/>
      <c r="C225" s="222" t="e">
        <f>#REF!</f>
        <v>#REF!</v>
      </c>
      <c r="D225" s="196" t="e">
        <f>SUM(#REF!)</f>
        <v>#REF!</v>
      </c>
      <c r="E225" s="197" t="e">
        <f>D225*'Convergence programme'!I$37/100</f>
        <v>#REF!</v>
      </c>
      <c r="F225" s="197" t="e">
        <f>D225*'Convergence programme'!N$37/100</f>
        <v>#REF!</v>
      </c>
      <c r="G225" s="197" t="e">
        <f>D225*'Convergence programme'!S$37/100</f>
        <v>#REF!</v>
      </c>
      <c r="H225" s="197" t="e">
        <f>D225*'Convergence programme'!X$37/100</f>
        <v>#REF!</v>
      </c>
      <c r="I225" s="197" t="e">
        <f>D225*'Convergence programme'!AH$37/100</f>
        <v>#REF!</v>
      </c>
      <c r="J225" s="197" t="e">
        <f>D225*'Convergence programme'!AR$37/100</f>
        <v>#REF!</v>
      </c>
      <c r="K225" s="198"/>
      <c r="L225" s="23"/>
      <c r="M225" s="197" t="e">
        <f>D225*'Convergence programme'!$I$80/100</f>
        <v>#REF!</v>
      </c>
      <c r="N225" s="197" t="e">
        <f>D225*'Convergence programme'!$N$81/100</f>
        <v>#REF!</v>
      </c>
      <c r="O225" s="197" t="e">
        <f>D225*'Convergence programme'!$S$81/100</f>
        <v>#REF!</v>
      </c>
      <c r="P225" s="197" t="e">
        <f>D225*'Convergence programme'!$X$81/100</f>
        <v>#REF!</v>
      </c>
      <c r="Q225" s="197" t="e">
        <f>D225*'Convergence programme'!$AH$81/100</f>
        <v>#REF!</v>
      </c>
      <c r="R225" s="197" t="e">
        <f>D225*'Convergence programme'!$AR$81/100</f>
        <v>#REF!</v>
      </c>
      <c r="S225" s="23"/>
      <c r="T225" s="23"/>
      <c r="U225" s="202" t="e">
        <f t="shared" si="44"/>
        <v>#REF!</v>
      </c>
      <c r="V225" s="202" t="e">
        <f t="shared" si="45"/>
        <v>#REF!</v>
      </c>
      <c r="W225" s="202" t="e">
        <f t="shared" si="46"/>
        <v>#REF!</v>
      </c>
      <c r="X225" s="199" t="e">
        <f t="shared" si="47"/>
        <v>#REF!</v>
      </c>
      <c r="Y225" s="199" t="e">
        <f t="shared" si="48"/>
        <v>#REF!</v>
      </c>
      <c r="Z225" s="199" t="e">
        <f t="shared" si="49"/>
        <v>#REF!</v>
      </c>
      <c r="AC225" s="227"/>
      <c r="AD225" s="203">
        <v>2020</v>
      </c>
      <c r="AE225" s="228">
        <f>V143</f>
        <v>26.443873956634473</v>
      </c>
      <c r="AF225" s="229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X225" s="180"/>
      <c r="AY225" s="180"/>
      <c r="AZ225" s="180"/>
      <c r="BA225" s="180"/>
    </row>
    <row r="226" spans="2:53">
      <c r="C226" s="20"/>
      <c r="AC226" s="227"/>
      <c r="AD226" s="203">
        <v>2025</v>
      </c>
      <c r="AE226" s="228">
        <f>W143</f>
        <v>32.395356572216649</v>
      </c>
      <c r="AF226" s="229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</row>
    <row r="227" spans="2:53">
      <c r="AC227" s="227"/>
      <c r="AD227" s="203">
        <v>2030</v>
      </c>
      <c r="AE227" s="228">
        <f>X143</f>
        <v>34.310261156336644</v>
      </c>
      <c r="AF227" s="229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BA227" s="180"/>
    </row>
    <row r="228" spans="2:53">
      <c r="AC228" s="227"/>
      <c r="AD228" s="203">
        <v>2040</v>
      </c>
      <c r="AE228" s="228">
        <f>Y143</f>
        <v>44.543864433622666</v>
      </c>
      <c r="AF228" s="229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Z228" s="180"/>
      <c r="BA228" s="180"/>
    </row>
    <row r="229" spans="2:53">
      <c r="AC229" s="227"/>
      <c r="AD229" s="192">
        <v>2050</v>
      </c>
      <c r="AE229" s="228">
        <f>Z143</f>
        <v>47.505068697581237</v>
      </c>
      <c r="AF229" s="229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Y229" s="180"/>
      <c r="AZ229" s="180"/>
      <c r="BA229" s="180"/>
    </row>
    <row r="230" spans="2:53">
      <c r="AC230" s="227" t="str">
        <f>C146</f>
        <v>IGDMT</v>
      </c>
      <c r="AD230" s="203">
        <v>2015</v>
      </c>
      <c r="AE230" s="228">
        <f>U146</f>
        <v>1116.2902494879186</v>
      </c>
      <c r="AF230" s="229" t="str">
        <f>B146</f>
        <v>Glass&amp;Concrete</v>
      </c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X230" s="180"/>
      <c r="AY230" s="180"/>
      <c r="AZ230" s="180"/>
      <c r="BA230" s="180"/>
    </row>
    <row r="231" spans="2:53">
      <c r="AC231" s="227"/>
      <c r="AD231" s="203">
        <v>2020</v>
      </c>
      <c r="AE231" s="228">
        <f>V146</f>
        <v>1115.0584454067625</v>
      </c>
      <c r="AF231" s="229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X231" s="180"/>
      <c r="AY231" s="180"/>
      <c r="AZ231" s="180"/>
      <c r="BA231" s="180"/>
    </row>
    <row r="232" spans="2:53">
      <c r="AC232" s="227"/>
      <c r="AD232" s="203">
        <v>2025</v>
      </c>
      <c r="AE232" s="228">
        <f>W146</f>
        <v>1148.2766894799311</v>
      </c>
      <c r="AF232" s="229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</row>
    <row r="233" spans="2:53">
      <c r="AC233" s="227"/>
      <c r="AD233" s="203">
        <v>2030</v>
      </c>
      <c r="AE233" s="228">
        <f>X146</f>
        <v>891.38937812573897</v>
      </c>
      <c r="AF233" s="229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BA233" s="180"/>
    </row>
    <row r="234" spans="2:53">
      <c r="AC234" s="227"/>
      <c r="AD234" s="203">
        <v>2040</v>
      </c>
      <c r="AE234" s="228">
        <f>Y146</f>
        <v>563.6413461845882</v>
      </c>
      <c r="AF234" s="229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Z234" s="180"/>
      <c r="BA234" s="180"/>
    </row>
    <row r="235" spans="2:53">
      <c r="AC235" s="227"/>
      <c r="AD235" s="192">
        <v>2050</v>
      </c>
      <c r="AE235" s="228">
        <f>Z146</f>
        <v>207.83321731148519</v>
      </c>
      <c r="AF235" s="229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Y235" s="180"/>
      <c r="AZ235" s="180"/>
      <c r="BA235" s="180"/>
    </row>
    <row r="236" spans="2:53">
      <c r="AC236" s="227" t="str">
        <f>C147</f>
        <v>IGDHT</v>
      </c>
      <c r="AD236" s="203">
        <v>2015</v>
      </c>
      <c r="AE236" s="228">
        <f>U147</f>
        <v>797.75944803673667</v>
      </c>
      <c r="AF236" s="229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X236" s="180"/>
      <c r="AY236" s="180"/>
      <c r="AZ236" s="180"/>
      <c r="BA236" s="180"/>
    </row>
    <row r="237" spans="2:53">
      <c r="AC237" s="227"/>
      <c r="AD237" s="203">
        <v>2020</v>
      </c>
      <c r="AE237" s="228">
        <f>V147</f>
        <v>796.87913635765062</v>
      </c>
      <c r="AF237" s="229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X237" s="180"/>
      <c r="AY237" s="180"/>
      <c r="AZ237" s="180"/>
      <c r="BA237" s="180"/>
    </row>
    <row r="238" spans="2:53">
      <c r="AC238" s="227"/>
      <c r="AD238" s="203">
        <v>2025</v>
      </c>
      <c r="AE238" s="228">
        <f>W147</f>
        <v>820.61863248665384</v>
      </c>
      <c r="AF238" s="229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</row>
    <row r="239" spans="2:53">
      <c r="AC239" s="227"/>
      <c r="AD239" s="203">
        <v>2030</v>
      </c>
      <c r="AE239" s="228">
        <f>X147</f>
        <v>637.03351221209027</v>
      </c>
      <c r="AF239" s="229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BA239" s="180"/>
    </row>
    <row r="240" spans="2:53">
      <c r="AC240" s="227"/>
      <c r="AD240" s="203">
        <v>2040</v>
      </c>
      <c r="AE240" s="228">
        <f>Y147</f>
        <v>402.80761157698032</v>
      </c>
      <c r="AF240" s="229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Z240" s="180"/>
      <c r="BA240" s="180"/>
    </row>
    <row r="241" spans="29:53">
      <c r="AC241" s="227"/>
      <c r="AD241" s="192">
        <v>2050</v>
      </c>
      <c r="AE241" s="228">
        <f>Z147</f>
        <v>148.52849677954882</v>
      </c>
      <c r="AF241" s="229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Y241" s="180"/>
      <c r="AZ241" s="180"/>
      <c r="BA241" s="180"/>
    </row>
    <row r="242" spans="29:53">
      <c r="AC242" s="227" t="str">
        <f>C148</f>
        <v>IGDRH</v>
      </c>
      <c r="AD242" s="203">
        <v>2015</v>
      </c>
      <c r="AE242" s="228">
        <f>U148</f>
        <v>28.933936905929659</v>
      </c>
      <c r="AF242" s="229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X242" s="180"/>
      <c r="AY242" s="180"/>
      <c r="AZ242" s="180"/>
      <c r="BA242" s="180"/>
    </row>
    <row r="243" spans="29:53">
      <c r="AC243" s="227"/>
      <c r="AD243" s="203">
        <v>2020</v>
      </c>
      <c r="AE243" s="228">
        <f>V148</f>
        <v>28.902008882209117</v>
      </c>
      <c r="AF243" s="229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X243" s="180"/>
      <c r="AY243" s="180"/>
      <c r="AZ243" s="180"/>
      <c r="BA243" s="180"/>
    </row>
    <row r="244" spans="29:53">
      <c r="AC244" s="227"/>
      <c r="AD244" s="203">
        <v>2025</v>
      </c>
      <c r="AE244" s="228">
        <f>W148</f>
        <v>29.763016651989243</v>
      </c>
      <c r="AF244" s="229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</row>
    <row r="245" spans="29:53">
      <c r="AC245" s="227"/>
      <c r="AD245" s="203">
        <v>2030</v>
      </c>
      <c r="AE245" s="228">
        <f>X148</f>
        <v>23.104568043246289</v>
      </c>
      <c r="AF245" s="229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BA245" s="180"/>
    </row>
    <row r="246" spans="29:53">
      <c r="AC246" s="227"/>
      <c r="AD246" s="203">
        <v>2040</v>
      </c>
      <c r="AE246" s="228">
        <f>Y148</f>
        <v>14.609429004292851</v>
      </c>
      <c r="AF246" s="229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Z246" s="180"/>
      <c r="BA246" s="180"/>
    </row>
    <row r="247" spans="29:53">
      <c r="AC247" s="227"/>
      <c r="AD247" s="192">
        <v>2050</v>
      </c>
      <c r="AE247" s="228">
        <f>Z148</f>
        <v>5.3869799538295569</v>
      </c>
      <c r="AF247" s="229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Y247" s="180"/>
      <c r="AZ247" s="180"/>
      <c r="BA247" s="180"/>
    </row>
    <row r="248" spans="29:53">
      <c r="AC248" s="227" t="str">
        <f>C149</f>
        <v>IGDLA</v>
      </c>
      <c r="AD248" s="203">
        <v>2015</v>
      </c>
      <c r="AE248" s="228">
        <f>U149</f>
        <v>44.501291101609858</v>
      </c>
      <c r="AF248" s="229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X248" s="180"/>
      <c r="AY248" s="180"/>
      <c r="AZ248" s="180"/>
      <c r="BA248" s="180"/>
    </row>
    <row r="249" spans="29:53">
      <c r="AC249" s="227"/>
      <c r="AD249" s="203">
        <v>2020</v>
      </c>
      <c r="AE249" s="228">
        <f>V149</f>
        <v>44.452184812254714</v>
      </c>
      <c r="AF249" s="229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X249" s="180"/>
      <c r="AY249" s="180"/>
      <c r="AZ249" s="180"/>
      <c r="BA249" s="180"/>
    </row>
    <row r="250" spans="29:53">
      <c r="AC250" s="227"/>
      <c r="AD250" s="203">
        <v>2025</v>
      </c>
      <c r="AE250" s="228">
        <f>W149</f>
        <v>45.776441429261432</v>
      </c>
      <c r="AF250" s="229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</row>
    <row r="251" spans="29:53">
      <c r="AC251" s="227"/>
      <c r="AD251" s="203">
        <v>2030</v>
      </c>
      <c r="AE251" s="228">
        <f>X149</f>
        <v>35.535541243913613</v>
      </c>
      <c r="AF251" s="229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BA251" s="180"/>
    </row>
    <row r="252" spans="29:53">
      <c r="AC252" s="227"/>
      <c r="AD252" s="203">
        <v>2040</v>
      </c>
      <c r="AE252" s="228">
        <f>Y149</f>
        <v>22.469754291027794</v>
      </c>
      <c r="AF252" s="229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Z252" s="180"/>
      <c r="BA252" s="180"/>
    </row>
    <row r="253" spans="29:53">
      <c r="AC253" s="227"/>
      <c r="AD253" s="192">
        <v>2050</v>
      </c>
      <c r="AE253" s="228">
        <f>Z149</f>
        <v>8.2853420142344198</v>
      </c>
      <c r="AF253" s="229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Y253" s="180"/>
      <c r="AZ253" s="180"/>
      <c r="BA253" s="180"/>
    </row>
    <row r="254" spans="29:53">
      <c r="AC254" s="227" t="str">
        <f>C150</f>
        <v>IGDEM</v>
      </c>
      <c r="AD254" s="203">
        <v>2015</v>
      </c>
      <c r="AE254" s="228">
        <f>U150</f>
        <v>471.42669486661725</v>
      </c>
      <c r="AF254" s="229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X254" s="180"/>
      <c r="AY254" s="180"/>
      <c r="AZ254" s="180"/>
      <c r="BA254" s="180"/>
    </row>
    <row r="255" spans="29:53">
      <c r="AC255" s="227"/>
      <c r="AD255" s="203">
        <v>2020</v>
      </c>
      <c r="AE255" s="228">
        <f>V150</f>
        <v>470.90648488810194</v>
      </c>
      <c r="AF255" s="229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X255" s="180"/>
      <c r="AY255" s="180"/>
      <c r="AZ255" s="180"/>
      <c r="BA255" s="180"/>
    </row>
    <row r="256" spans="29:53">
      <c r="AC256" s="227"/>
      <c r="AD256" s="203">
        <v>2025</v>
      </c>
      <c r="AE256" s="228">
        <f>W150</f>
        <v>484.93506483840679</v>
      </c>
      <c r="AF256" s="229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</row>
    <row r="257" spans="29:53">
      <c r="AC257" s="227"/>
      <c r="AD257" s="203">
        <v>2030</v>
      </c>
      <c r="AE257" s="228">
        <f>X150</f>
        <v>376.44756689561507</v>
      </c>
      <c r="AF257" s="229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BA257" s="180"/>
    </row>
    <row r="258" spans="29:53">
      <c r="AC258" s="227"/>
      <c r="AD258" s="203">
        <v>2040</v>
      </c>
      <c r="AE258" s="228">
        <f>Y150</f>
        <v>238.03448703763542</v>
      </c>
      <c r="AF258" s="229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Z258" s="180"/>
      <c r="BA258" s="180"/>
    </row>
    <row r="259" spans="29:53">
      <c r="AC259" s="227"/>
      <c r="AD259" s="192">
        <v>2050</v>
      </c>
      <c r="AE259" s="228">
        <f>Z150</f>
        <v>87.771192810825127</v>
      </c>
      <c r="AF259" s="229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Y259" s="180"/>
      <c r="AZ259" s="180"/>
      <c r="BA259" s="180"/>
    </row>
    <row r="260" spans="29:53">
      <c r="AC260" s="227" t="str">
        <f>C151</f>
        <v>IGDTF</v>
      </c>
      <c r="AD260" s="203">
        <v>2015</v>
      </c>
      <c r="AE260" s="228">
        <f>U151</f>
        <v>37.974224533620593</v>
      </c>
      <c r="AF260" s="229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X260" s="180"/>
      <c r="AY260" s="180"/>
      <c r="AZ260" s="180"/>
      <c r="BA260" s="180"/>
    </row>
    <row r="261" spans="29:53">
      <c r="AC261" s="227"/>
      <c r="AD261" s="203">
        <v>2020</v>
      </c>
      <c r="AE261" s="228">
        <f>V151</f>
        <v>37.932320732363912</v>
      </c>
      <c r="AF261" s="229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X261" s="180"/>
      <c r="AY261" s="180"/>
      <c r="AZ261" s="180"/>
      <c r="BA261" s="180"/>
    </row>
    <row r="262" spans="29:53">
      <c r="AC262" s="227"/>
      <c r="AD262" s="203">
        <v>2025</v>
      </c>
      <c r="AE262" s="228">
        <f>W151</f>
        <v>39.06234678036158</v>
      </c>
      <c r="AF262" s="229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</row>
    <row r="263" spans="29:53">
      <c r="AC263" s="227"/>
      <c r="AD263" s="203">
        <v>2030</v>
      </c>
      <c r="AE263" s="228">
        <f>X151</f>
        <v>30.323493739517428</v>
      </c>
      <c r="AF263" s="229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BA263" s="183"/>
    </row>
    <row r="264" spans="29:53">
      <c r="AC264" s="227"/>
      <c r="AD264" s="203">
        <v>2040</v>
      </c>
      <c r="AE264" s="228">
        <f>Y151</f>
        <v>19.174084021843257</v>
      </c>
      <c r="AF264" s="229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Z264" s="183"/>
      <c r="BA264" s="183"/>
    </row>
    <row r="265" spans="29:53">
      <c r="AC265" s="227"/>
      <c r="AD265" s="192">
        <v>2050</v>
      </c>
      <c r="AE265" s="228">
        <f>Z151</f>
        <v>7.0701193200886081</v>
      </c>
      <c r="AF265" s="229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Y265" s="180"/>
      <c r="AZ265" s="180"/>
      <c r="BA265" s="180"/>
    </row>
    <row r="266" spans="29:53">
      <c r="AC266" s="227" t="str">
        <f>C154</f>
        <v>IXDMT</v>
      </c>
      <c r="AD266" s="203">
        <v>2015</v>
      </c>
      <c r="AE266" s="228">
        <f>U154</f>
        <v>50.695710167103947</v>
      </c>
      <c r="AF266" s="229" t="str">
        <f>B154</f>
        <v>Aluminium</v>
      </c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X266" s="183"/>
      <c r="AY266" s="183"/>
      <c r="AZ266" s="183"/>
      <c r="BA266" s="183"/>
    </row>
    <row r="267" spans="29:53">
      <c r="AC267" s="227"/>
      <c r="AD267" s="203">
        <v>2020</v>
      </c>
      <c r="AE267" s="228">
        <f>V154</f>
        <v>110.36532363293028</v>
      </c>
      <c r="AF267" s="229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X267" s="183"/>
      <c r="AY267" s="183"/>
      <c r="AZ267" s="183"/>
      <c r="BA267" s="183"/>
    </row>
    <row r="268" spans="29:53">
      <c r="AC268" s="227"/>
      <c r="AD268" s="203">
        <v>2025</v>
      </c>
      <c r="AE268" s="228">
        <f>W154</f>
        <v>149.0200424411463</v>
      </c>
      <c r="AF268" s="229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</row>
    <row r="269" spans="29:53">
      <c r="AC269" s="227"/>
      <c r="AD269" s="203">
        <v>2030</v>
      </c>
      <c r="AE269" s="228">
        <f>X154</f>
        <v>161.95742733944397</v>
      </c>
      <c r="AF269" s="229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BA269" s="180"/>
    </row>
    <row r="270" spans="29:53">
      <c r="AC270" s="227"/>
      <c r="AD270" s="203">
        <v>2040</v>
      </c>
      <c r="AE270" s="228">
        <f>Y154</f>
        <v>250.78601750540031</v>
      </c>
      <c r="AF270" s="229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Z270" s="180"/>
      <c r="BA270" s="180"/>
    </row>
    <row r="271" spans="29:53">
      <c r="AC271" s="227"/>
      <c r="AD271" s="192">
        <v>2050</v>
      </c>
      <c r="AE271" s="228">
        <f>Z154</f>
        <v>296.35999004194969</v>
      </c>
      <c r="AF271" s="229"/>
      <c r="AG271" s="180"/>
      <c r="AH271" s="180"/>
      <c r="AI271" s="180"/>
      <c r="AJ271" s="180"/>
      <c r="AK271" s="180"/>
      <c r="AL271" s="180"/>
      <c r="AM271" s="180"/>
      <c r="AN271" s="180"/>
      <c r="AO271" s="180"/>
      <c r="AP271" s="180"/>
      <c r="AQ271" s="180"/>
      <c r="AR271" s="180"/>
      <c r="AY271" s="180"/>
      <c r="AZ271" s="180"/>
      <c r="BA271" s="180"/>
    </row>
    <row r="272" spans="29:53">
      <c r="AC272" s="227" t="str">
        <f>C155</f>
        <v>IXDHT</v>
      </c>
      <c r="AD272" s="203">
        <v>2015</v>
      </c>
      <c r="AE272" s="228">
        <f>U155</f>
        <v>201.41771972276513</v>
      </c>
      <c r="AF272" s="229"/>
      <c r="AG272" s="180"/>
      <c r="AH272" s="180"/>
      <c r="AI272" s="180"/>
      <c r="AJ272" s="180"/>
      <c r="AK272" s="180"/>
      <c r="AL272" s="180"/>
      <c r="AM272" s="180"/>
      <c r="AN272" s="180"/>
      <c r="AO272" s="180"/>
      <c r="AP272" s="180"/>
      <c r="AQ272" s="180"/>
      <c r="AR272" s="180"/>
      <c r="AX272" s="180"/>
      <c r="AY272" s="180"/>
      <c r="AZ272" s="180"/>
      <c r="BA272" s="180"/>
    </row>
    <row r="273" spans="29:53">
      <c r="AC273" s="227"/>
      <c r="AD273" s="203">
        <v>2020</v>
      </c>
      <c r="AE273" s="228">
        <f>V155</f>
        <v>438.48940569796866</v>
      </c>
      <c r="AF273" s="229"/>
      <c r="AG273" s="180"/>
      <c r="AH273" s="180"/>
      <c r="AI273" s="180"/>
      <c r="AJ273" s="180"/>
      <c r="AK273" s="180"/>
      <c r="AL273" s="180"/>
      <c r="AM273" s="180"/>
      <c r="AN273" s="180"/>
      <c r="AO273" s="180"/>
      <c r="AP273" s="180"/>
      <c r="AQ273" s="180"/>
      <c r="AR273" s="180"/>
      <c r="AX273" s="180"/>
      <c r="AY273" s="180"/>
      <c r="AZ273" s="180"/>
      <c r="BA273" s="180"/>
    </row>
    <row r="274" spans="29:53">
      <c r="AC274" s="227"/>
      <c r="AD274" s="203">
        <v>2025</v>
      </c>
      <c r="AE274" s="228">
        <f>W155</f>
        <v>592.06739668008663</v>
      </c>
      <c r="AF274" s="229"/>
      <c r="AG274" s="180"/>
      <c r="AH274" s="180"/>
      <c r="AI274" s="180"/>
      <c r="AJ274" s="180"/>
      <c r="AK274" s="180"/>
      <c r="AL274" s="180"/>
      <c r="AM274" s="180"/>
      <c r="AN274" s="180"/>
      <c r="AO274" s="180"/>
      <c r="AP274" s="180"/>
      <c r="AQ274" s="180"/>
      <c r="AR274" s="180"/>
    </row>
    <row r="275" spans="29:53">
      <c r="AC275" s="227"/>
      <c r="AD275" s="203">
        <v>2030</v>
      </c>
      <c r="AE275" s="228">
        <f>X155</f>
        <v>643.46856172544256</v>
      </c>
      <c r="AF275" s="229"/>
      <c r="AG275" s="180"/>
      <c r="AH275" s="180"/>
      <c r="AI275" s="180"/>
      <c r="AJ275" s="180"/>
      <c r="AK275" s="180"/>
      <c r="AL275" s="180"/>
      <c r="AM275" s="180"/>
      <c r="AN275" s="180"/>
      <c r="AO275" s="180"/>
      <c r="AP275" s="180"/>
      <c r="AQ275" s="180"/>
      <c r="AR275" s="180"/>
      <c r="BA275" s="180"/>
    </row>
    <row r="276" spans="29:53">
      <c r="AC276" s="227"/>
      <c r="AD276" s="203">
        <v>2040</v>
      </c>
      <c r="AE276" s="228">
        <f>Y155</f>
        <v>996.39096913309629</v>
      </c>
      <c r="AF276" s="229"/>
      <c r="AG276" s="180"/>
      <c r="AH276" s="180"/>
      <c r="AI276" s="180"/>
      <c r="AJ276" s="180"/>
      <c r="AK276" s="180"/>
      <c r="AL276" s="180"/>
      <c r="AM276" s="180"/>
      <c r="AN276" s="180"/>
      <c r="AO276" s="180"/>
      <c r="AP276" s="180"/>
      <c r="AQ276" s="180"/>
      <c r="AR276" s="180"/>
      <c r="AZ276" s="180"/>
      <c r="BA276" s="180"/>
    </row>
    <row r="277" spans="29:53">
      <c r="AC277" s="227"/>
      <c r="AD277" s="192">
        <v>2050</v>
      </c>
      <c r="AE277" s="228">
        <f>Z155</f>
        <v>1177.4596551572683</v>
      </c>
      <c r="AF277" s="229"/>
      <c r="AG277" s="180"/>
      <c r="AH277" s="180"/>
      <c r="AI277" s="180"/>
      <c r="AJ277" s="180"/>
      <c r="AK277" s="180"/>
      <c r="AL277" s="180"/>
      <c r="AM277" s="180"/>
      <c r="AN277" s="180"/>
      <c r="AO277" s="180"/>
      <c r="AP277" s="180"/>
      <c r="AQ277" s="180"/>
      <c r="AR277" s="180"/>
      <c r="AY277" s="180"/>
      <c r="AZ277" s="180"/>
      <c r="BA277" s="180"/>
    </row>
    <row r="278" spans="29:53">
      <c r="AC278" s="227" t="str">
        <f>C156</f>
        <v>IXDRH</v>
      </c>
      <c r="AD278" s="203">
        <v>2015</v>
      </c>
      <c r="AE278" s="228">
        <f>U156</f>
        <v>4.9078073743005355</v>
      </c>
      <c r="AF278" s="229"/>
      <c r="AG278" s="180"/>
      <c r="AH278" s="180"/>
      <c r="AI278" s="180"/>
      <c r="AJ278" s="180"/>
      <c r="AK278" s="180"/>
      <c r="AL278" s="180"/>
      <c r="AM278" s="180"/>
      <c r="AN278" s="180"/>
      <c r="AO278" s="180"/>
      <c r="AP278" s="180"/>
      <c r="AQ278" s="180"/>
      <c r="AR278" s="180"/>
      <c r="AX278" s="180"/>
      <c r="AY278" s="180"/>
      <c r="AZ278" s="180"/>
      <c r="BA278" s="180"/>
    </row>
    <row r="279" spans="29:53">
      <c r="AC279" s="227"/>
      <c r="AD279" s="203">
        <v>2020</v>
      </c>
      <c r="AE279" s="228">
        <f>V156</f>
        <v>10.684370480408711</v>
      </c>
      <c r="AF279" s="229"/>
      <c r="AG279" s="180"/>
      <c r="AH279" s="180"/>
      <c r="AI279" s="180"/>
      <c r="AJ279" s="180"/>
      <c r="AK279" s="180"/>
      <c r="AL279" s="180"/>
      <c r="AM279" s="180"/>
      <c r="AN279" s="180"/>
      <c r="AO279" s="180"/>
      <c r="AP279" s="180"/>
      <c r="AQ279" s="180"/>
      <c r="AR279" s="180"/>
      <c r="AX279" s="180"/>
      <c r="AY279" s="180"/>
      <c r="AZ279" s="180"/>
      <c r="BA279" s="180"/>
    </row>
    <row r="280" spans="29:53">
      <c r="AC280" s="227"/>
      <c r="AD280" s="203">
        <v>2025</v>
      </c>
      <c r="AE280" s="228">
        <f>W156</f>
        <v>14.426500009577001</v>
      </c>
      <c r="AF280" s="229"/>
      <c r="AG280" s="180"/>
      <c r="AH280" s="180"/>
      <c r="AI280" s="180"/>
      <c r="AJ280" s="180"/>
      <c r="AK280" s="180"/>
      <c r="AL280" s="180"/>
      <c r="AM280" s="180"/>
      <c r="AN280" s="180"/>
      <c r="AO280" s="180"/>
      <c r="AP280" s="180"/>
      <c r="AQ280" s="180"/>
      <c r="AR280" s="180"/>
    </row>
    <row r="281" spans="29:53">
      <c r="AC281" s="227"/>
      <c r="AD281" s="203">
        <v>2030</v>
      </c>
      <c r="AE281" s="228">
        <f>X156</f>
        <v>15.678956929476906</v>
      </c>
      <c r="AF281" s="229"/>
      <c r="AG281" s="180"/>
      <c r="AH281" s="180"/>
      <c r="AI281" s="180"/>
      <c r="AJ281" s="180"/>
      <c r="AK281" s="180"/>
      <c r="AL281" s="180"/>
      <c r="AM281" s="180"/>
      <c r="AN281" s="180"/>
      <c r="AO281" s="180"/>
      <c r="AP281" s="180"/>
      <c r="AQ281" s="180"/>
      <c r="AR281" s="180"/>
      <c r="BA281" s="180"/>
    </row>
    <row r="282" spans="29:53">
      <c r="AC282" s="227"/>
      <c r="AD282" s="203">
        <v>2040</v>
      </c>
      <c r="AE282" s="228">
        <f>Y156</f>
        <v>24.27837507409318</v>
      </c>
      <c r="AF282" s="229"/>
      <c r="AG282" s="180"/>
      <c r="AH282" s="180"/>
      <c r="AI282" s="180"/>
      <c r="AJ282" s="180"/>
      <c r="AK282" s="180"/>
      <c r="AL282" s="180"/>
      <c r="AM282" s="180"/>
      <c r="AN282" s="180"/>
      <c r="AO282" s="180"/>
      <c r="AP282" s="180"/>
      <c r="AQ282" s="180"/>
      <c r="AR282" s="180"/>
      <c r="AZ282" s="180"/>
      <c r="BA282" s="180"/>
    </row>
    <row r="283" spans="29:53">
      <c r="AC283" s="227"/>
      <c r="AD283" s="192">
        <v>2050</v>
      </c>
      <c r="AE283" s="228">
        <f>Z156</f>
        <v>28.690351506690497</v>
      </c>
      <c r="AF283" s="229"/>
      <c r="AG283" s="180"/>
      <c r="AH283" s="180"/>
      <c r="AI283" s="180"/>
      <c r="AJ283" s="180"/>
      <c r="AK283" s="180"/>
      <c r="AL283" s="180"/>
      <c r="AM283" s="180"/>
      <c r="AN283" s="180"/>
      <c r="AO283" s="180"/>
      <c r="AP283" s="180"/>
      <c r="AQ283" s="180"/>
      <c r="AR283" s="180"/>
      <c r="AY283" s="180"/>
      <c r="AZ283" s="180"/>
      <c r="BA283" s="180"/>
    </row>
    <row r="284" spans="29:53">
      <c r="AC284" s="227" t="str">
        <f>C157</f>
        <v>IXDLA</v>
      </c>
      <c r="AD284" s="203">
        <v>2015</v>
      </c>
      <c r="AE284" s="228">
        <f>U157</f>
        <v>39.371907600454833</v>
      </c>
      <c r="AF284" s="229"/>
      <c r="AG284" s="180"/>
      <c r="AH284" s="180"/>
      <c r="AI284" s="180"/>
      <c r="AJ284" s="180"/>
      <c r="AK284" s="180"/>
      <c r="AL284" s="180"/>
      <c r="AM284" s="180"/>
      <c r="AN284" s="180"/>
      <c r="AO284" s="180"/>
      <c r="AP284" s="180"/>
      <c r="AQ284" s="180"/>
      <c r="AR284" s="180"/>
      <c r="AX284" s="180"/>
      <c r="AY284" s="180"/>
      <c r="AZ284" s="180"/>
      <c r="BA284" s="180"/>
    </row>
    <row r="285" spans="29:53">
      <c r="AC285" s="227"/>
      <c r="AD285" s="203">
        <v>2020</v>
      </c>
      <c r="AE285" s="228">
        <f>V157</f>
        <v>85.71323510504169</v>
      </c>
      <c r="AF285" s="229"/>
      <c r="AG285" s="180"/>
      <c r="AH285" s="180"/>
      <c r="AI285" s="180"/>
      <c r="AJ285" s="180"/>
      <c r="AK285" s="180"/>
      <c r="AL285" s="180"/>
      <c r="AM285" s="180"/>
      <c r="AN285" s="180"/>
      <c r="AO285" s="180"/>
      <c r="AP285" s="180"/>
      <c r="AQ285" s="180"/>
      <c r="AR285" s="180"/>
      <c r="AX285" s="180"/>
      <c r="AY285" s="180"/>
      <c r="AZ285" s="180"/>
      <c r="BA285" s="180"/>
    </row>
    <row r="286" spans="29:53">
      <c r="AC286" s="227"/>
      <c r="AD286" s="203">
        <v>2025</v>
      </c>
      <c r="AE286" s="228">
        <f>W157</f>
        <v>115.73372425929374</v>
      </c>
      <c r="AF286" s="229"/>
      <c r="AG286" s="180"/>
      <c r="AH286" s="180"/>
      <c r="AI286" s="180"/>
      <c r="AJ286" s="180"/>
      <c r="AK286" s="180"/>
      <c r="AL286" s="180"/>
      <c r="AM286" s="180"/>
      <c r="AN286" s="180"/>
      <c r="AO286" s="180"/>
      <c r="AP286" s="180"/>
      <c r="AQ286" s="180"/>
      <c r="AR286" s="180"/>
    </row>
    <row r="287" spans="29:53">
      <c r="AC287" s="227"/>
      <c r="AD287" s="203">
        <v>2030</v>
      </c>
      <c r="AE287" s="228">
        <f>X157</f>
        <v>125.78131055660191</v>
      </c>
      <c r="AF287" s="229"/>
      <c r="AG287" s="180"/>
      <c r="AH287" s="180"/>
      <c r="AI287" s="180"/>
      <c r="AJ287" s="180"/>
      <c r="AK287" s="180"/>
      <c r="AL287" s="180"/>
      <c r="AM287" s="180"/>
      <c r="AN287" s="180"/>
      <c r="AO287" s="180"/>
      <c r="AP287" s="180"/>
      <c r="AQ287" s="180"/>
      <c r="AR287" s="180"/>
      <c r="BA287" s="180"/>
    </row>
    <row r="288" spans="29:53">
      <c r="AC288" s="227"/>
      <c r="AD288" s="203">
        <v>2040</v>
      </c>
      <c r="AE288" s="228">
        <f>Y157</f>
        <v>194.76843062582861</v>
      </c>
      <c r="AF288" s="229"/>
      <c r="AG288" s="180"/>
      <c r="AH288" s="180"/>
      <c r="AI288" s="180"/>
      <c r="AJ288" s="180"/>
      <c r="AK288" s="180"/>
      <c r="AL288" s="180"/>
      <c r="AM288" s="180"/>
      <c r="AN288" s="180"/>
      <c r="AO288" s="180"/>
      <c r="AP288" s="180"/>
      <c r="AQ288" s="180"/>
      <c r="AR288" s="180"/>
      <c r="AZ288" s="180"/>
      <c r="BA288" s="180"/>
    </row>
    <row r="289" spans="29:53">
      <c r="AC289" s="227"/>
      <c r="AD289" s="192">
        <v>2050</v>
      </c>
      <c r="AE289" s="228">
        <f>Z157</f>
        <v>230.16263320786524</v>
      </c>
      <c r="AF289" s="229"/>
      <c r="AG289" s="180"/>
      <c r="AH289" s="180"/>
      <c r="AI289" s="180"/>
      <c r="AJ289" s="180"/>
      <c r="AK289" s="180"/>
      <c r="AL289" s="180"/>
      <c r="AM289" s="180"/>
      <c r="AN289" s="180"/>
      <c r="AO289" s="180"/>
      <c r="AP289" s="180"/>
      <c r="AQ289" s="180"/>
      <c r="AR289" s="180"/>
      <c r="AY289" s="180"/>
      <c r="AZ289" s="180"/>
      <c r="BA289" s="180"/>
    </row>
    <row r="290" spans="29:53">
      <c r="AC290" s="227" t="str">
        <f>C158</f>
        <v>IXDEM</v>
      </c>
      <c r="AD290" s="203">
        <v>2015</v>
      </c>
      <c r="AE290" s="228">
        <f>U158</f>
        <v>196.85953800227463</v>
      </c>
      <c r="AF290" s="229"/>
      <c r="AG290" s="180"/>
      <c r="AH290" s="180"/>
      <c r="AI290" s="180"/>
      <c r="AJ290" s="180"/>
      <c r="AK290" s="180"/>
      <c r="AL290" s="180"/>
      <c r="AM290" s="180"/>
      <c r="AN290" s="180"/>
      <c r="AO290" s="180"/>
      <c r="AP290" s="180"/>
      <c r="AQ290" s="180"/>
      <c r="AR290" s="180"/>
      <c r="AX290" s="180"/>
      <c r="AY290" s="180"/>
      <c r="AZ290" s="180"/>
      <c r="BA290" s="180"/>
    </row>
    <row r="291" spans="29:53">
      <c r="AC291" s="227"/>
      <c r="AD291" s="203">
        <v>2020</v>
      </c>
      <c r="AE291" s="228">
        <f>V158</f>
        <v>428.56617552520856</v>
      </c>
      <c r="AF291" s="229"/>
      <c r="AG291" s="180"/>
      <c r="AH291" s="180"/>
      <c r="AI291" s="180"/>
      <c r="AJ291" s="180"/>
      <c r="AK291" s="180"/>
      <c r="AL291" s="180"/>
      <c r="AM291" s="180"/>
      <c r="AN291" s="180"/>
      <c r="AO291" s="180"/>
      <c r="AP291" s="180"/>
      <c r="AQ291" s="180"/>
      <c r="AR291" s="180"/>
      <c r="AX291" s="183"/>
      <c r="AY291" s="183"/>
      <c r="AZ291" s="183"/>
      <c r="BA291" s="183"/>
    </row>
    <row r="292" spans="29:53">
      <c r="AC292" s="227"/>
      <c r="AD292" s="203">
        <v>2025</v>
      </c>
      <c r="AE292" s="228">
        <f>W158</f>
        <v>578.66862129646893</v>
      </c>
      <c r="AF292" s="229"/>
      <c r="AG292" s="180"/>
      <c r="AH292" s="180"/>
      <c r="AI292" s="180"/>
      <c r="AJ292" s="180"/>
      <c r="AK292" s="180"/>
      <c r="AL292" s="180"/>
      <c r="AM292" s="180"/>
      <c r="AN292" s="180"/>
      <c r="AO292" s="180"/>
      <c r="AP292" s="180"/>
      <c r="AQ292" s="180"/>
      <c r="AR292" s="180"/>
    </row>
    <row r="293" spans="29:53">
      <c r="AC293" s="227"/>
      <c r="AD293" s="203">
        <v>2030</v>
      </c>
      <c r="AE293" s="228">
        <f>X158</f>
        <v>628.90655278300983</v>
      </c>
      <c r="AF293" s="229"/>
      <c r="AG293" s="180"/>
      <c r="AH293" s="180"/>
      <c r="AI293" s="180"/>
      <c r="AJ293" s="180"/>
      <c r="AK293" s="180"/>
      <c r="AL293" s="180"/>
      <c r="AM293" s="180"/>
      <c r="AN293" s="180"/>
      <c r="AO293" s="180"/>
      <c r="AP293" s="180"/>
      <c r="AQ293" s="180"/>
      <c r="AR293" s="180"/>
      <c r="BA293" s="180"/>
    </row>
    <row r="294" spans="29:53">
      <c r="AC294" s="227"/>
      <c r="AD294" s="203">
        <v>2040</v>
      </c>
      <c r="AE294" s="228">
        <f>Y158</f>
        <v>973.84215312914171</v>
      </c>
      <c r="AF294" s="229"/>
      <c r="AG294" s="180"/>
      <c r="AH294" s="180"/>
      <c r="AI294" s="180"/>
      <c r="AJ294" s="180"/>
      <c r="AK294" s="180"/>
      <c r="AL294" s="180"/>
      <c r="AM294" s="180"/>
      <c r="AN294" s="180"/>
      <c r="AO294" s="180"/>
      <c r="AP294" s="180"/>
      <c r="AQ294" s="180"/>
      <c r="AR294" s="180"/>
      <c r="AZ294" s="180"/>
      <c r="BA294" s="180"/>
    </row>
    <row r="295" spans="29:53">
      <c r="AC295" s="227"/>
      <c r="AD295" s="192">
        <v>2050</v>
      </c>
      <c r="AE295" s="228">
        <f>Z158</f>
        <v>1150.8131660393258</v>
      </c>
      <c r="AF295" s="229"/>
      <c r="AG295" s="180"/>
      <c r="AH295" s="180"/>
      <c r="AI295" s="180"/>
      <c r="AJ295" s="180"/>
      <c r="AK295" s="180"/>
      <c r="AL295" s="180"/>
      <c r="AM295" s="180"/>
      <c r="AN295" s="180"/>
      <c r="AO295" s="180"/>
      <c r="AP295" s="180"/>
      <c r="AQ295" s="180"/>
      <c r="AR295" s="180"/>
      <c r="AY295" s="180"/>
      <c r="AZ295" s="180"/>
      <c r="BA295" s="180"/>
    </row>
    <row r="296" spans="29:53">
      <c r="AC296" s="227" t="str">
        <f>C159</f>
        <v>IXDTF</v>
      </c>
      <c r="AD296" s="203">
        <v>2015</v>
      </c>
      <c r="AE296" s="228">
        <f>U159</f>
        <v>9.7721969687976369</v>
      </c>
      <c r="AF296" s="229"/>
      <c r="AG296" s="180"/>
      <c r="AH296" s="180"/>
      <c r="AI296" s="180"/>
      <c r="AJ296" s="180"/>
      <c r="AK296" s="180"/>
      <c r="AL296" s="180"/>
      <c r="AM296" s="180"/>
      <c r="AN296" s="180"/>
      <c r="AO296" s="180"/>
      <c r="AP296" s="180"/>
      <c r="AQ296" s="180"/>
      <c r="AR296" s="180"/>
      <c r="AX296" s="183"/>
      <c r="AY296" s="183"/>
      <c r="AZ296" s="183"/>
      <c r="BA296" s="183"/>
    </row>
    <row r="297" spans="29:53">
      <c r="AC297" s="227"/>
      <c r="AD297" s="203">
        <v>2020</v>
      </c>
      <c r="AE297" s="228">
        <f>V159</f>
        <v>21.274219801065808</v>
      </c>
      <c r="AF297" s="229"/>
      <c r="AG297" s="180"/>
      <c r="AH297" s="180"/>
      <c r="AI297" s="180"/>
      <c r="AJ297" s="180"/>
      <c r="AK297" s="180"/>
      <c r="AL297" s="180"/>
      <c r="AM297" s="180"/>
      <c r="AN297" s="180"/>
      <c r="AO297" s="180"/>
      <c r="AP297" s="180"/>
      <c r="AQ297" s="180"/>
      <c r="AR297" s="180"/>
      <c r="AX297" s="183"/>
      <c r="AY297" s="183"/>
      <c r="AZ297" s="183"/>
      <c r="BA297" s="183"/>
    </row>
    <row r="298" spans="29:53">
      <c r="AC298" s="227"/>
      <c r="AD298" s="203">
        <v>2025</v>
      </c>
      <c r="AE298" s="228">
        <f>W159</f>
        <v>28.725373453362181</v>
      </c>
      <c r="AF298" s="229"/>
      <c r="AG298" s="180"/>
      <c r="AH298" s="180"/>
      <c r="AI298" s="180"/>
      <c r="AJ298" s="180"/>
      <c r="AK298" s="180"/>
      <c r="AL298" s="180"/>
      <c r="AM298" s="180"/>
      <c r="AN298" s="180"/>
      <c r="AO298" s="180"/>
      <c r="AP298" s="180"/>
      <c r="AQ298" s="180"/>
      <c r="AR298" s="180"/>
    </row>
    <row r="299" spans="29:53">
      <c r="AC299" s="227"/>
      <c r="AD299" s="203">
        <v>2030</v>
      </c>
      <c r="AE299" s="228">
        <f>X159</f>
        <v>31.219207213074473</v>
      </c>
      <c r="AF299" s="229"/>
      <c r="AG299" s="180"/>
      <c r="AH299" s="180"/>
      <c r="AI299" s="180"/>
      <c r="AJ299" s="180"/>
      <c r="AK299" s="180"/>
      <c r="AL299" s="180"/>
      <c r="AM299" s="180"/>
      <c r="AN299" s="180"/>
      <c r="AO299" s="180"/>
      <c r="AP299" s="180"/>
      <c r="AQ299" s="180"/>
      <c r="AR299" s="180"/>
      <c r="BA299" s="183"/>
    </row>
    <row r="300" spans="29:53">
      <c r="AC300" s="227"/>
      <c r="AD300" s="203">
        <v>2040</v>
      </c>
      <c r="AE300" s="228">
        <f>Y159</f>
        <v>48.341967239535208</v>
      </c>
      <c r="AF300" s="229"/>
      <c r="AG300" s="180"/>
      <c r="AH300" s="180"/>
      <c r="AI300" s="180"/>
      <c r="AJ300" s="180"/>
      <c r="AK300" s="180"/>
      <c r="AL300" s="180"/>
      <c r="AM300" s="180"/>
      <c r="AN300" s="180"/>
      <c r="AO300" s="180"/>
      <c r="AP300" s="180"/>
      <c r="AQ300" s="180"/>
      <c r="AR300" s="180"/>
      <c r="AZ300" s="183"/>
      <c r="BA300" s="183"/>
    </row>
    <row r="301" spans="29:53">
      <c r="AC301" s="227"/>
      <c r="AD301" s="192">
        <v>2050</v>
      </c>
      <c r="AE301" s="228">
        <f>Z159</f>
        <v>57.126888780425823</v>
      </c>
      <c r="AF301" s="229"/>
      <c r="AG301" s="180"/>
      <c r="AH301" s="180"/>
      <c r="AI301" s="180"/>
      <c r="AJ301" s="180"/>
      <c r="AK301" s="180"/>
      <c r="AL301" s="180"/>
      <c r="AM301" s="180"/>
      <c r="AN301" s="180"/>
      <c r="AO301" s="180"/>
      <c r="AP301" s="180"/>
      <c r="AQ301" s="180"/>
      <c r="AR301" s="180"/>
      <c r="AY301" s="180"/>
      <c r="AZ301" s="180"/>
      <c r="BA301" s="180"/>
    </row>
    <row r="302" spans="29:53">
      <c r="AC302" s="227" t="str">
        <f>C162</f>
        <v>IODMT</v>
      </c>
      <c r="AD302" s="203">
        <v>2015</v>
      </c>
      <c r="AE302" s="228">
        <f>U162</f>
        <v>-8.598431154033026</v>
      </c>
      <c r="AF302" s="229" t="str">
        <f>B162</f>
        <v>Other comm</v>
      </c>
      <c r="AG302" s="180"/>
      <c r="AH302" s="180"/>
      <c r="AI302" s="180"/>
      <c r="AJ302" s="180"/>
      <c r="AK302" s="180"/>
      <c r="AL302" s="180"/>
      <c r="AM302" s="180"/>
      <c r="AN302" s="180"/>
      <c r="AO302" s="180"/>
      <c r="AP302" s="180"/>
      <c r="AQ302" s="180"/>
      <c r="AR302" s="180"/>
      <c r="AX302" s="183"/>
      <c r="AY302" s="183"/>
      <c r="AZ302" s="183"/>
      <c r="BA302" s="183"/>
    </row>
    <row r="303" spans="29:53">
      <c r="AC303" s="227"/>
      <c r="AD303" s="203">
        <v>2020</v>
      </c>
      <c r="AE303" s="228">
        <f>V162</f>
        <v>-248.1190521043155</v>
      </c>
      <c r="AF303" s="229"/>
      <c r="AG303" s="180"/>
      <c r="AH303" s="180"/>
      <c r="AI303" s="180"/>
      <c r="AJ303" s="180"/>
      <c r="AK303" s="180"/>
      <c r="AL303" s="180"/>
      <c r="AM303" s="180"/>
      <c r="AN303" s="180"/>
      <c r="AO303" s="180"/>
      <c r="AP303" s="180"/>
      <c r="AQ303" s="180"/>
      <c r="AR303" s="180"/>
      <c r="AX303" s="183"/>
      <c r="AY303" s="183"/>
      <c r="AZ303" s="183"/>
      <c r="BA303" s="183"/>
    </row>
    <row r="304" spans="29:53">
      <c r="AC304" s="227"/>
      <c r="AD304" s="203">
        <v>2025</v>
      </c>
      <c r="AE304" s="228">
        <f>W162</f>
        <v>-245.14179438309159</v>
      </c>
      <c r="AF304" s="229"/>
      <c r="AG304" s="180"/>
      <c r="AH304" s="180"/>
      <c r="AI304" s="180"/>
      <c r="AJ304" s="180"/>
      <c r="AK304" s="180"/>
      <c r="AL304" s="180"/>
      <c r="AM304" s="180"/>
      <c r="AN304" s="180"/>
      <c r="AO304" s="180"/>
      <c r="AP304" s="180"/>
      <c r="AQ304" s="180"/>
      <c r="AR304" s="180"/>
    </row>
    <row r="305" spans="29:53">
      <c r="AC305" s="227"/>
      <c r="AD305" s="203">
        <v>2030</v>
      </c>
      <c r="AE305" s="228">
        <f>X162</f>
        <v>-201.46623860229295</v>
      </c>
      <c r="AF305" s="229"/>
      <c r="AG305" s="180"/>
      <c r="AH305" s="180"/>
      <c r="AI305" s="180"/>
      <c r="AJ305" s="180"/>
      <c r="AK305" s="180"/>
      <c r="AL305" s="180"/>
      <c r="AM305" s="180"/>
      <c r="AN305" s="180"/>
      <c r="AO305" s="180"/>
      <c r="AP305" s="180"/>
      <c r="AQ305" s="180"/>
      <c r="AR305" s="180"/>
      <c r="BA305" s="180"/>
    </row>
    <row r="306" spans="29:53">
      <c r="AC306" s="227"/>
      <c r="AD306" s="203">
        <v>2040</v>
      </c>
      <c r="AE306" s="228">
        <f>Y162</f>
        <v>-168.62783570257767</v>
      </c>
      <c r="AF306" s="229"/>
      <c r="AG306" s="180"/>
      <c r="AH306" s="180"/>
      <c r="AI306" s="180"/>
      <c r="AJ306" s="180"/>
      <c r="AK306" s="180"/>
      <c r="AL306" s="180"/>
      <c r="AM306" s="180"/>
      <c r="AN306" s="180"/>
      <c r="AO306" s="180"/>
      <c r="AP306" s="180"/>
      <c r="AQ306" s="180"/>
      <c r="AR306" s="180"/>
      <c r="AZ306" s="180"/>
      <c r="BA306" s="180"/>
    </row>
    <row r="307" spans="29:53">
      <c r="AC307" s="227"/>
      <c r="AD307" s="192">
        <v>2050</v>
      </c>
      <c r="AE307" s="228">
        <f>Z162</f>
        <v>-238.7537177643826</v>
      </c>
      <c r="AF307" s="229"/>
      <c r="AG307" s="180"/>
      <c r="AH307" s="180"/>
      <c r="AI307" s="180"/>
      <c r="AJ307" s="180"/>
      <c r="AK307" s="180"/>
      <c r="AL307" s="180"/>
      <c r="AM307" s="180"/>
      <c r="AN307" s="180"/>
      <c r="AO307" s="180"/>
      <c r="AP307" s="180"/>
      <c r="AQ307" s="180"/>
      <c r="AR307" s="180"/>
      <c r="AY307" s="180"/>
      <c r="AZ307" s="180"/>
      <c r="BA307" s="180"/>
    </row>
    <row r="308" spans="29:53">
      <c r="AC308" s="227" t="str">
        <f>C163</f>
        <v>IODHT</v>
      </c>
      <c r="AD308" s="203">
        <v>2015</v>
      </c>
      <c r="AE308" s="228">
        <f>U163</f>
        <v>-2.1303027683262643</v>
      </c>
      <c r="AF308" s="229"/>
      <c r="AG308" s="180"/>
      <c r="AH308" s="180"/>
      <c r="AI308" s="180"/>
      <c r="AJ308" s="180"/>
      <c r="AK308" s="180"/>
      <c r="AL308" s="180"/>
      <c r="AM308" s="180"/>
      <c r="AN308" s="180"/>
      <c r="AO308" s="180"/>
      <c r="AP308" s="180"/>
      <c r="AQ308" s="180"/>
      <c r="AR308" s="180"/>
      <c r="AX308" s="180"/>
      <c r="AY308" s="180"/>
      <c r="AZ308" s="180"/>
      <c r="BA308" s="180"/>
    </row>
    <row r="309" spans="29:53">
      <c r="AC309" s="227"/>
      <c r="AD309" s="203">
        <v>2020</v>
      </c>
      <c r="AE309" s="228">
        <f>V163</f>
        <v>-61.472691250703761</v>
      </c>
      <c r="AF309" s="229"/>
      <c r="AG309" s="180"/>
      <c r="AH309" s="180"/>
      <c r="AI309" s="180"/>
      <c r="AJ309" s="180"/>
      <c r="AK309" s="180"/>
      <c r="AL309" s="180"/>
      <c r="AM309" s="180"/>
      <c r="AN309" s="180"/>
      <c r="AO309" s="180"/>
      <c r="AP309" s="180"/>
      <c r="AQ309" s="180"/>
      <c r="AR309" s="180"/>
      <c r="AX309" s="180"/>
      <c r="AY309" s="180"/>
      <c r="AZ309" s="180"/>
      <c r="BA309" s="180"/>
    </row>
    <row r="310" spans="29:53">
      <c r="AC310" s="227"/>
      <c r="AD310" s="203">
        <v>2025</v>
      </c>
      <c r="AE310" s="228">
        <f>W163</f>
        <v>-60.735061297992218</v>
      </c>
      <c r="AF310" s="229"/>
      <c r="AG310" s="180"/>
      <c r="AH310" s="180"/>
      <c r="AI310" s="180"/>
      <c r="AJ310" s="180"/>
      <c r="AK310" s="180"/>
      <c r="AL310" s="180"/>
      <c r="AM310" s="180"/>
      <c r="AN310" s="180"/>
      <c r="AO310" s="180"/>
      <c r="AP310" s="180"/>
      <c r="AQ310" s="180"/>
      <c r="AR310" s="180"/>
    </row>
    <row r="311" spans="29:53">
      <c r="AC311" s="227"/>
      <c r="AD311" s="203">
        <v>2030</v>
      </c>
      <c r="AE311" s="228">
        <f>X163</f>
        <v>-49.91423180930321</v>
      </c>
      <c r="AF311" s="229"/>
      <c r="AG311" s="180"/>
      <c r="AH311" s="180"/>
      <c r="AI311" s="180"/>
      <c r="AJ311" s="180"/>
      <c r="AK311" s="180"/>
      <c r="AL311" s="180"/>
      <c r="AM311" s="180"/>
      <c r="AN311" s="180"/>
      <c r="AO311" s="180"/>
      <c r="AP311" s="180"/>
      <c r="AQ311" s="180"/>
      <c r="AR311" s="180"/>
      <c r="BA311" s="180"/>
    </row>
    <row r="312" spans="29:53">
      <c r="AC312" s="227"/>
      <c r="AD312" s="203">
        <v>2040</v>
      </c>
      <c r="AE312" s="228">
        <f>Y163</f>
        <v>-41.77835918888173</v>
      </c>
      <c r="AF312" s="229"/>
      <c r="AG312" s="180"/>
      <c r="AH312" s="180"/>
      <c r="AI312" s="180"/>
      <c r="AJ312" s="180"/>
      <c r="AK312" s="180"/>
      <c r="AL312" s="180"/>
      <c r="AM312" s="180"/>
      <c r="AN312" s="180"/>
      <c r="AO312" s="180"/>
      <c r="AP312" s="180"/>
      <c r="AQ312" s="180"/>
      <c r="AR312" s="180"/>
      <c r="AZ312" s="180"/>
      <c r="BA312" s="180"/>
    </row>
    <row r="313" spans="29:53">
      <c r="AC313" s="227"/>
      <c r="AD313" s="192">
        <v>2050</v>
      </c>
      <c r="AE313" s="228">
        <f>Z163</f>
        <v>-59.152384521109155</v>
      </c>
      <c r="AF313" s="229"/>
      <c r="AG313" s="180"/>
      <c r="AH313" s="180"/>
      <c r="AI313" s="180"/>
      <c r="AJ313" s="180"/>
      <c r="AK313" s="180"/>
      <c r="AL313" s="180"/>
      <c r="AM313" s="180"/>
      <c r="AN313" s="180"/>
      <c r="AO313" s="180"/>
      <c r="AP313" s="180"/>
      <c r="AQ313" s="180"/>
      <c r="AR313" s="180"/>
      <c r="AY313" s="180"/>
      <c r="AZ313" s="180"/>
      <c r="BA313" s="180"/>
    </row>
    <row r="314" spans="29:53">
      <c r="AC314" s="227" t="str">
        <f>C164</f>
        <v>IODRH</v>
      </c>
      <c r="AD314" s="203">
        <v>2015</v>
      </c>
      <c r="AE314" s="228">
        <f>U164</f>
        <v>-58.48964065714668</v>
      </c>
      <c r="AF314" s="229"/>
      <c r="AG314" s="180"/>
      <c r="AH314" s="180"/>
      <c r="AI314" s="180"/>
      <c r="AJ314" s="180"/>
      <c r="AK314" s="180"/>
      <c r="AL314" s="180"/>
      <c r="AM314" s="180"/>
      <c r="AN314" s="180"/>
      <c r="AO314" s="180"/>
      <c r="AP314" s="180"/>
      <c r="AQ314" s="180"/>
      <c r="AR314" s="180"/>
      <c r="AX314" s="180"/>
      <c r="AY314" s="180"/>
      <c r="AZ314" s="180"/>
      <c r="BA314" s="180"/>
    </row>
    <row r="315" spans="29:53">
      <c r="AC315" s="227"/>
      <c r="AD315" s="203">
        <v>2020</v>
      </c>
      <c r="AE315" s="228">
        <f>V164</f>
        <v>-1687.7955917535523</v>
      </c>
      <c r="AF315" s="229"/>
      <c r="AG315" s="180"/>
      <c r="AH315" s="180"/>
      <c r="AI315" s="180"/>
      <c r="AJ315" s="180"/>
      <c r="AK315" s="180"/>
      <c r="AL315" s="180"/>
      <c r="AM315" s="180"/>
      <c r="AN315" s="180"/>
      <c r="AO315" s="180"/>
      <c r="AP315" s="180"/>
      <c r="AQ315" s="180"/>
      <c r="AR315" s="180"/>
      <c r="AX315" s="180"/>
      <c r="AY315" s="180"/>
      <c r="AZ315" s="180"/>
      <c r="BA315" s="180"/>
    </row>
    <row r="316" spans="29:53">
      <c r="AC316" s="227"/>
      <c r="AD316" s="203">
        <v>2025</v>
      </c>
      <c r="AE316" s="228">
        <f>W164</f>
        <v>-1667.5432072035612</v>
      </c>
      <c r="AF316" s="229"/>
      <c r="AG316" s="180"/>
      <c r="AH316" s="180"/>
      <c r="AI316" s="180"/>
      <c r="AJ316" s="180"/>
      <c r="AK316" s="180"/>
      <c r="AL316" s="180"/>
      <c r="AM316" s="180"/>
      <c r="AN316" s="180"/>
      <c r="AO316" s="180"/>
      <c r="AP316" s="180"/>
      <c r="AQ316" s="180"/>
      <c r="AR316" s="180"/>
    </row>
    <row r="317" spans="29:53">
      <c r="AC317" s="227"/>
      <c r="AD317" s="203">
        <v>2030</v>
      </c>
      <c r="AE317" s="228">
        <f>X164</f>
        <v>-1370.4462697091096</v>
      </c>
      <c r="AF317" s="229"/>
      <c r="AG317" s="180"/>
      <c r="AH317" s="180"/>
      <c r="AI317" s="180"/>
      <c r="AJ317" s="180"/>
      <c r="AK317" s="180"/>
      <c r="AL317" s="180"/>
      <c r="AM317" s="180"/>
      <c r="AN317" s="180"/>
      <c r="AO317" s="180"/>
      <c r="AP317" s="180"/>
      <c r="AQ317" s="180"/>
      <c r="AR317" s="180"/>
      <c r="BA317" s="180"/>
    </row>
    <row r="318" spans="29:53">
      <c r="AC318" s="227"/>
      <c r="AD318" s="203">
        <v>2040</v>
      </c>
      <c r="AE318" s="228">
        <f>Y164</f>
        <v>-1147.0675682982012</v>
      </c>
      <c r="AF318" s="229"/>
      <c r="AG318" s="180"/>
      <c r="AH318" s="180"/>
      <c r="AI318" s="180"/>
      <c r="AJ318" s="180"/>
      <c r="AK318" s="180"/>
      <c r="AL318" s="180"/>
      <c r="AM318" s="180"/>
      <c r="AN318" s="180"/>
      <c r="AO318" s="180"/>
      <c r="AP318" s="180"/>
      <c r="AQ318" s="180"/>
      <c r="AR318" s="180"/>
      <c r="AZ318" s="180"/>
      <c r="BA318" s="180"/>
    </row>
    <row r="319" spans="29:53">
      <c r="AC319" s="227"/>
      <c r="AD319" s="192">
        <v>2050</v>
      </c>
      <c r="AE319" s="228">
        <f>Z164</f>
        <v>-1624.089198068024</v>
      </c>
      <c r="AF319" s="229"/>
      <c r="AG319" s="180"/>
      <c r="AH319" s="180"/>
      <c r="AI319" s="180"/>
      <c r="AJ319" s="180"/>
      <c r="AK319" s="180"/>
      <c r="AL319" s="180"/>
      <c r="AM319" s="180"/>
      <c r="AN319" s="180"/>
      <c r="AO319" s="180"/>
      <c r="AP319" s="180"/>
      <c r="AQ319" s="180"/>
      <c r="AR319" s="180"/>
      <c r="AY319" s="180"/>
      <c r="AZ319" s="180"/>
      <c r="BA319" s="180"/>
    </row>
    <row r="320" spans="29:53">
      <c r="AC320" s="227" t="str">
        <f>C165</f>
        <v>IODLA</v>
      </c>
      <c r="AD320" s="203">
        <v>2015</v>
      </c>
      <c r="AE320" s="228">
        <f>U165</f>
        <v>-6.3667914559075722</v>
      </c>
      <c r="AF320" s="229"/>
      <c r="AG320" s="180"/>
      <c r="AH320" s="180"/>
      <c r="AI320" s="180"/>
      <c r="AJ320" s="180"/>
      <c r="AK320" s="180"/>
      <c r="AL320" s="180"/>
      <c r="AM320" s="180"/>
      <c r="AN320" s="180"/>
      <c r="AO320" s="180"/>
      <c r="AP320" s="180"/>
      <c r="AQ320" s="180"/>
      <c r="AR320" s="180"/>
      <c r="AX320" s="180"/>
      <c r="AY320" s="180"/>
      <c r="AZ320" s="180"/>
      <c r="BA320" s="180"/>
    </row>
    <row r="321" spans="29:53">
      <c r="AC321" s="227"/>
      <c r="AD321" s="203">
        <v>2020</v>
      </c>
      <c r="AE321" s="228">
        <f>V165</f>
        <v>-183.72215031863504</v>
      </c>
      <c r="AF321" s="229"/>
      <c r="AG321" s="180"/>
      <c r="AH321" s="180"/>
      <c r="AI321" s="180"/>
      <c r="AJ321" s="180"/>
      <c r="AK321" s="180"/>
      <c r="AL321" s="180"/>
      <c r="AM321" s="180"/>
      <c r="AN321" s="180"/>
      <c r="AO321" s="180"/>
      <c r="AP321" s="180"/>
      <c r="AQ321" s="180"/>
      <c r="AR321" s="180"/>
      <c r="AX321" s="180"/>
      <c r="AY321" s="180"/>
      <c r="AZ321" s="180"/>
      <c r="BA321" s="180"/>
    </row>
    <row r="322" spans="29:53">
      <c r="AC322" s="227"/>
      <c r="AD322" s="203">
        <v>2025</v>
      </c>
      <c r="AE322" s="228">
        <f>W165</f>
        <v>-181.51761106235108</v>
      </c>
      <c r="AF322" s="229"/>
      <c r="AG322" s="180"/>
      <c r="AH322" s="180"/>
      <c r="AI322" s="180"/>
      <c r="AJ322" s="180"/>
      <c r="AK322" s="180"/>
      <c r="AL322" s="180"/>
      <c r="AM322" s="180"/>
      <c r="AN322" s="180"/>
      <c r="AO322" s="180"/>
      <c r="AP322" s="180"/>
      <c r="AQ322" s="180"/>
      <c r="AR322" s="180"/>
    </row>
    <row r="323" spans="29:53">
      <c r="AC323" s="227"/>
      <c r="AD323" s="203">
        <v>2030</v>
      </c>
      <c r="AE323" s="228">
        <f>X165</f>
        <v>-149.1776236395541</v>
      </c>
      <c r="AF323" s="229"/>
      <c r="AG323" s="180"/>
      <c r="AH323" s="180"/>
      <c r="AI323" s="180"/>
      <c r="AJ323" s="180"/>
      <c r="AK323" s="180"/>
      <c r="AL323" s="180"/>
      <c r="AM323" s="180"/>
      <c r="AN323" s="180"/>
      <c r="AO323" s="180"/>
      <c r="AP323" s="180"/>
      <c r="AQ323" s="180"/>
      <c r="AR323" s="180"/>
      <c r="BA323" s="180"/>
    </row>
    <row r="324" spans="29:53">
      <c r="AC324" s="227"/>
      <c r="AD324" s="203">
        <v>2040</v>
      </c>
      <c r="AE324" s="228">
        <f>Y165</f>
        <v>-124.86211081376375</v>
      </c>
      <c r="AF324" s="229"/>
      <c r="AG324" s="180"/>
      <c r="AH324" s="180"/>
      <c r="AI324" s="180"/>
      <c r="AJ324" s="180"/>
      <c r="AK324" s="180"/>
      <c r="AL324" s="180"/>
      <c r="AM324" s="180"/>
      <c r="AN324" s="180"/>
      <c r="AO324" s="180"/>
      <c r="AP324" s="180"/>
      <c r="AQ324" s="180"/>
      <c r="AR324" s="180"/>
      <c r="AZ324" s="180"/>
      <c r="BA324" s="180"/>
    </row>
    <row r="325" spans="29:53">
      <c r="AC325" s="227"/>
      <c r="AD325" s="192">
        <v>2050</v>
      </c>
      <c r="AE325" s="228">
        <f>Z165</f>
        <v>-176.7874979862456</v>
      </c>
      <c r="AF325" s="229"/>
      <c r="AG325" s="180"/>
      <c r="AH325" s="180"/>
      <c r="AI325" s="180"/>
      <c r="AJ325" s="180"/>
      <c r="AK325" s="180"/>
      <c r="AL325" s="180"/>
      <c r="AM325" s="180"/>
      <c r="AN325" s="180"/>
      <c r="AO325" s="180"/>
      <c r="AP325" s="180"/>
      <c r="AQ325" s="180"/>
      <c r="AR325" s="180"/>
      <c r="AY325" s="180"/>
      <c r="AZ325" s="180"/>
      <c r="BA325" s="180"/>
    </row>
    <row r="326" spans="29:53">
      <c r="AC326" s="227" t="str">
        <f>C166</f>
        <v>IODEM</v>
      </c>
      <c r="AD326" s="203">
        <v>2015</v>
      </c>
      <c r="AE326" s="228">
        <f>U166</f>
        <v>-27.593685922917999</v>
      </c>
      <c r="AF326" s="229"/>
      <c r="AG326" s="180"/>
      <c r="AH326" s="180"/>
      <c r="AI326" s="180"/>
      <c r="AJ326" s="180"/>
      <c r="AK326" s="180"/>
      <c r="AL326" s="180"/>
      <c r="AM326" s="180"/>
      <c r="AN326" s="180"/>
      <c r="AO326" s="180"/>
      <c r="AP326" s="180"/>
      <c r="AQ326" s="180"/>
      <c r="AR326" s="180"/>
      <c r="AX326" s="180"/>
      <c r="AY326" s="180"/>
      <c r="AZ326" s="180"/>
      <c r="BA326" s="180"/>
    </row>
    <row r="327" spans="29:53">
      <c r="AC327" s="227"/>
      <c r="AD327" s="203">
        <v>2020</v>
      </c>
      <c r="AE327" s="228">
        <f>V166</f>
        <v>-796.25213862967212</v>
      </c>
      <c r="AF327" s="229"/>
      <c r="AG327" s="180"/>
      <c r="AH327" s="180"/>
      <c r="AI327" s="180"/>
      <c r="AJ327" s="180"/>
      <c r="AK327" s="180"/>
      <c r="AL327" s="180"/>
      <c r="AM327" s="180"/>
      <c r="AN327" s="180"/>
      <c r="AO327" s="180"/>
      <c r="AP327" s="180"/>
      <c r="AQ327" s="180"/>
      <c r="AR327" s="180"/>
      <c r="AX327" s="180"/>
      <c r="AY327" s="180"/>
      <c r="AZ327" s="180"/>
      <c r="BA327" s="180"/>
    </row>
    <row r="328" spans="29:53">
      <c r="AC328" s="227"/>
      <c r="AD328" s="203">
        <v>2025</v>
      </c>
      <c r="AE328" s="228">
        <f>W166</f>
        <v>-786.69766142338563</v>
      </c>
      <c r="AF328" s="229"/>
      <c r="AG328" s="180"/>
      <c r="AH328" s="180"/>
      <c r="AI328" s="180"/>
      <c r="AJ328" s="180"/>
      <c r="AK328" s="180"/>
      <c r="AL328" s="180"/>
      <c r="AM328" s="180"/>
      <c r="AN328" s="180"/>
      <c r="AO328" s="180"/>
      <c r="AP328" s="180"/>
      <c r="AQ328" s="180"/>
      <c r="AR328" s="180"/>
    </row>
    <row r="329" spans="29:53">
      <c r="AC329" s="227"/>
      <c r="AD329" s="203">
        <v>2030</v>
      </c>
      <c r="AE329" s="228">
        <f>X166</f>
        <v>-646.53609623378475</v>
      </c>
      <c r="AF329" s="229"/>
      <c r="AG329" s="180"/>
      <c r="AH329" s="180"/>
      <c r="AI329" s="180"/>
      <c r="AJ329" s="180"/>
      <c r="AK329" s="180"/>
      <c r="AL329" s="180"/>
      <c r="AM329" s="180"/>
      <c r="AN329" s="180"/>
      <c r="AO329" s="180"/>
      <c r="AP329" s="180"/>
      <c r="AQ329" s="180"/>
      <c r="AR329" s="180"/>
      <c r="BA329" s="180"/>
    </row>
    <row r="330" spans="29:53">
      <c r="AC330" s="227"/>
      <c r="AD330" s="203">
        <v>2040</v>
      </c>
      <c r="AE330" s="228">
        <f>Y166</f>
        <v>-541.15261876068917</v>
      </c>
      <c r="AF330" s="229"/>
      <c r="AG330" s="180"/>
      <c r="AH330" s="180"/>
      <c r="AI330" s="180"/>
      <c r="AJ330" s="180"/>
      <c r="AK330" s="180"/>
      <c r="AL330" s="180"/>
      <c r="AM330" s="180"/>
      <c r="AN330" s="180"/>
      <c r="AO330" s="180"/>
      <c r="AP330" s="180"/>
      <c r="AQ330" s="180"/>
      <c r="AR330" s="180"/>
      <c r="AZ330" s="180"/>
      <c r="BA330" s="180"/>
    </row>
    <row r="331" spans="29:53">
      <c r="AC331" s="227"/>
      <c r="AD331" s="192">
        <v>2050</v>
      </c>
      <c r="AE331" s="228">
        <f>Z166</f>
        <v>-766.19734261981876</v>
      </c>
      <c r="AF331" s="229"/>
      <c r="AG331" s="180"/>
      <c r="AH331" s="180"/>
      <c r="AI331" s="180"/>
      <c r="AJ331" s="180"/>
      <c r="AK331" s="180"/>
      <c r="AL331" s="180"/>
      <c r="AM331" s="180"/>
      <c r="AN331" s="180"/>
      <c r="AO331" s="180"/>
      <c r="AP331" s="180"/>
      <c r="AQ331" s="180"/>
      <c r="AR331" s="180"/>
      <c r="AY331" s="180"/>
      <c r="AZ331" s="180"/>
      <c r="BA331" s="180"/>
    </row>
    <row r="332" spans="29:53">
      <c r="AC332" s="227" t="str">
        <f>C167</f>
        <v>IODTF</v>
      </c>
      <c r="AD332" s="203">
        <v>2015</v>
      </c>
      <c r="AE332" s="228">
        <f>U167</f>
        <v>-7.3423512145955883</v>
      </c>
      <c r="AF332" s="229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X332" s="180"/>
      <c r="AY332" s="180"/>
      <c r="AZ332" s="180"/>
      <c r="BA332" s="180"/>
    </row>
    <row r="333" spans="29:53">
      <c r="AC333" s="227"/>
      <c r="AD333" s="203">
        <v>2020</v>
      </c>
      <c r="AE333" s="228">
        <f>V167</f>
        <v>-211.87321162976812</v>
      </c>
      <c r="AF333" s="229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X333" s="180"/>
      <c r="AY333" s="180"/>
      <c r="AZ333" s="180"/>
      <c r="BA333" s="180"/>
    </row>
    <row r="334" spans="29:53">
      <c r="AC334" s="227"/>
      <c r="AD334" s="203">
        <v>2025</v>
      </c>
      <c r="AE334" s="228">
        <f>W167</f>
        <v>-209.33087902815873</v>
      </c>
      <c r="AF334" s="229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</row>
    <row r="335" spans="29:53">
      <c r="AC335" s="227"/>
      <c r="AD335" s="203">
        <v>2030</v>
      </c>
      <c r="AE335" s="228">
        <f>X167</f>
        <v>-172.03555569642813</v>
      </c>
      <c r="AF335" s="229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BA335" s="183"/>
    </row>
    <row r="336" spans="29:53">
      <c r="AC336" s="227"/>
      <c r="AD336" s="203">
        <v>2040</v>
      </c>
      <c r="AE336" s="228">
        <f>Y167</f>
        <v>-143.99426733849151</v>
      </c>
      <c r="AF336" s="229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Z336" s="183"/>
      <c r="BA336" s="183"/>
    </row>
    <row r="337" spans="29:53">
      <c r="AC337" s="227"/>
      <c r="AD337" s="192">
        <v>2050</v>
      </c>
      <c r="AE337" s="228">
        <f>Z167</f>
        <v>-203.8759883300676</v>
      </c>
      <c r="AF337" s="229"/>
      <c r="AG337" s="180"/>
      <c r="AH337" s="180"/>
      <c r="AI337" s="180"/>
      <c r="AJ337" s="180"/>
      <c r="AK337" s="180"/>
      <c r="AL337" s="180"/>
      <c r="AM337" s="180"/>
      <c r="AN337" s="180"/>
      <c r="AO337" s="180"/>
      <c r="AP337" s="180"/>
      <c r="AQ337" s="180"/>
      <c r="AR337" s="180"/>
      <c r="AY337" s="180"/>
      <c r="AZ337" s="180"/>
      <c r="BA337" s="180"/>
    </row>
    <row r="338" spans="29:53">
      <c r="AC338" s="227" t="str">
        <f>C170</f>
        <v>IRDMT</v>
      </c>
      <c r="AD338" s="203">
        <v>2015</v>
      </c>
      <c r="AE338" s="228">
        <f>U170</f>
        <v>1271.5151255082731</v>
      </c>
      <c r="AF338" s="229" t="str">
        <f>B170</f>
        <v>Paper &amp; Pulp</v>
      </c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X338" s="180"/>
      <c r="AY338" s="180"/>
      <c r="AZ338" s="180"/>
      <c r="BA338" s="180"/>
    </row>
    <row r="339" spans="29:53">
      <c r="AC339" s="227"/>
      <c r="AD339" s="203">
        <v>2020</v>
      </c>
      <c r="AE339" s="228">
        <f>V170</f>
        <v>5797.237505807203</v>
      </c>
      <c r="AF339" s="229"/>
      <c r="AG339" s="180"/>
      <c r="AH339" s="180"/>
      <c r="AI339" s="180"/>
      <c r="AJ339" s="180"/>
      <c r="AK339" s="180"/>
      <c r="AL339" s="180"/>
      <c r="AM339" s="180"/>
      <c r="AN339" s="180"/>
      <c r="AO339" s="180"/>
      <c r="AP339" s="180"/>
      <c r="AQ339" s="180"/>
      <c r="AR339" s="180"/>
      <c r="AX339" s="180"/>
      <c r="AY339" s="180"/>
      <c r="AZ339" s="180"/>
      <c r="BA339" s="180"/>
    </row>
    <row r="340" spans="29:53">
      <c r="AC340" s="227"/>
      <c r="AD340" s="203">
        <v>2025</v>
      </c>
      <c r="AE340" s="228">
        <f>W170</f>
        <v>12370.664247120061</v>
      </c>
      <c r="AF340" s="229"/>
      <c r="AG340" s="180"/>
      <c r="AH340" s="180"/>
      <c r="AI340" s="180"/>
      <c r="AJ340" s="180"/>
      <c r="AK340" s="180"/>
      <c r="AL340" s="180"/>
      <c r="AM340" s="180"/>
      <c r="AN340" s="180"/>
      <c r="AO340" s="180"/>
      <c r="AP340" s="180"/>
      <c r="AQ340" s="180"/>
      <c r="AR340" s="180"/>
    </row>
    <row r="341" spans="29:53">
      <c r="AC341" s="227"/>
      <c r="AD341" s="203">
        <v>2030</v>
      </c>
      <c r="AE341" s="228">
        <f>X170</f>
        <v>20818.14563944019</v>
      </c>
      <c r="AF341" s="229"/>
      <c r="AG341" s="180"/>
      <c r="AH341" s="180"/>
      <c r="AI341" s="180"/>
      <c r="AJ341" s="180"/>
      <c r="AK341" s="180"/>
      <c r="AL341" s="180"/>
      <c r="AM341" s="180"/>
      <c r="AN341" s="180"/>
      <c r="AO341" s="180"/>
      <c r="AP341" s="180"/>
      <c r="AQ341" s="180"/>
      <c r="AR341" s="180"/>
      <c r="BA341" s="180"/>
    </row>
    <row r="342" spans="29:53">
      <c r="AC342" s="227"/>
      <c r="AD342" s="203">
        <v>2040</v>
      </c>
      <c r="AE342" s="228">
        <f>Y170</f>
        <v>37094.186682126419</v>
      </c>
      <c r="AF342" s="229"/>
      <c r="AG342" s="180"/>
      <c r="AH342" s="180"/>
      <c r="AI342" s="180"/>
      <c r="AJ342" s="180"/>
      <c r="AK342" s="180"/>
      <c r="AL342" s="180"/>
      <c r="AM342" s="180"/>
      <c r="AN342" s="180"/>
      <c r="AO342" s="180"/>
      <c r="AP342" s="180"/>
      <c r="AQ342" s="180"/>
      <c r="AR342" s="180"/>
      <c r="AZ342" s="180"/>
      <c r="BA342" s="180"/>
    </row>
    <row r="343" spans="29:53">
      <c r="AC343" s="227"/>
      <c r="AD343" s="192">
        <v>2050</v>
      </c>
      <c r="AE343" s="228">
        <f>Z170</f>
        <v>47465.416106455239</v>
      </c>
      <c r="AF343" s="229"/>
      <c r="AG343" s="180"/>
      <c r="AH343" s="180"/>
      <c r="AI343" s="180"/>
      <c r="AJ343" s="180"/>
      <c r="AK343" s="180"/>
      <c r="AL343" s="180"/>
      <c r="AM343" s="180"/>
      <c r="AN343" s="180"/>
      <c r="AO343" s="180"/>
      <c r="AP343" s="180"/>
      <c r="AQ343" s="180"/>
      <c r="AR343" s="180"/>
      <c r="AY343" s="180"/>
      <c r="AZ343" s="180"/>
      <c r="BA343" s="180"/>
    </row>
    <row r="344" spans="29:53">
      <c r="AC344" s="227" t="str">
        <f>C171</f>
        <v>IRDHT</v>
      </c>
      <c r="AD344" s="203">
        <v>2015</v>
      </c>
      <c r="AE344" s="228">
        <f>U171</f>
        <v>0</v>
      </c>
      <c r="AF344" s="229"/>
      <c r="AG344" s="180"/>
      <c r="AH344" s="180"/>
      <c r="AI344" s="180"/>
      <c r="AJ344" s="180"/>
      <c r="AK344" s="180"/>
      <c r="AL344" s="180"/>
      <c r="AM344" s="180"/>
      <c r="AN344" s="180"/>
      <c r="AO344" s="180"/>
      <c r="AP344" s="180"/>
      <c r="AQ344" s="180"/>
      <c r="AR344" s="180"/>
      <c r="AX344" s="180"/>
      <c r="AY344" s="180"/>
      <c r="AZ344" s="180"/>
      <c r="BA344" s="180"/>
    </row>
    <row r="345" spans="29:53">
      <c r="AC345" s="227"/>
      <c r="AD345" s="203">
        <v>2020</v>
      </c>
      <c r="AE345" s="228">
        <f>V171</f>
        <v>0</v>
      </c>
      <c r="AF345" s="229"/>
      <c r="AG345" s="180"/>
      <c r="AH345" s="180"/>
      <c r="AI345" s="180"/>
      <c r="AJ345" s="180"/>
      <c r="AK345" s="180"/>
      <c r="AL345" s="180"/>
      <c r="AM345" s="180"/>
      <c r="AN345" s="180"/>
      <c r="AO345" s="180"/>
      <c r="AP345" s="180"/>
      <c r="AQ345" s="180"/>
      <c r="AR345" s="180"/>
      <c r="AX345" s="180"/>
      <c r="AY345" s="180"/>
      <c r="AZ345" s="180"/>
      <c r="BA345" s="180"/>
    </row>
    <row r="346" spans="29:53">
      <c r="AC346" s="227"/>
      <c r="AD346" s="203">
        <v>2025</v>
      </c>
      <c r="AE346" s="228">
        <f>W171</f>
        <v>0</v>
      </c>
      <c r="AF346" s="229"/>
      <c r="AG346" s="180"/>
      <c r="AH346" s="180"/>
      <c r="AI346" s="180"/>
      <c r="AJ346" s="180"/>
      <c r="AK346" s="180"/>
      <c r="AL346" s="180"/>
      <c r="AM346" s="180"/>
      <c r="AN346" s="180"/>
      <c r="AO346" s="180"/>
      <c r="AP346" s="180"/>
      <c r="AQ346" s="180"/>
      <c r="AR346" s="180"/>
    </row>
    <row r="347" spans="29:53">
      <c r="AC347" s="227"/>
      <c r="AD347" s="203">
        <v>2030</v>
      </c>
      <c r="AE347" s="228">
        <f>X171</f>
        <v>0</v>
      </c>
      <c r="AF347" s="229"/>
      <c r="AG347" s="180"/>
      <c r="AH347" s="180"/>
      <c r="AI347" s="180"/>
      <c r="AJ347" s="180"/>
      <c r="AK347" s="180"/>
      <c r="AL347" s="180"/>
      <c r="AM347" s="180"/>
      <c r="AN347" s="180"/>
      <c r="AO347" s="180"/>
      <c r="AP347" s="180"/>
      <c r="AQ347" s="180"/>
      <c r="AR347" s="180"/>
      <c r="BA347" s="180"/>
    </row>
    <row r="348" spans="29:53">
      <c r="AC348" s="227"/>
      <c r="AD348" s="203">
        <v>2040</v>
      </c>
      <c r="AE348" s="228">
        <f>Y171</f>
        <v>0</v>
      </c>
      <c r="AF348" s="229"/>
      <c r="AG348" s="180"/>
      <c r="AH348" s="180"/>
      <c r="AI348" s="180"/>
      <c r="AJ348" s="180"/>
      <c r="AK348" s="180"/>
      <c r="AL348" s="180"/>
      <c r="AM348" s="180"/>
      <c r="AN348" s="180"/>
      <c r="AO348" s="180"/>
      <c r="AP348" s="180"/>
      <c r="AQ348" s="180"/>
      <c r="AR348" s="180"/>
      <c r="AZ348" s="180"/>
      <c r="BA348" s="180"/>
    </row>
    <row r="349" spans="29:53">
      <c r="AC349" s="227"/>
      <c r="AD349" s="192">
        <v>2050</v>
      </c>
      <c r="AE349" s="228">
        <f>Z171</f>
        <v>0</v>
      </c>
      <c r="AF349" s="229"/>
      <c r="AG349" s="180"/>
      <c r="AH349" s="180"/>
      <c r="AI349" s="180"/>
      <c r="AJ349" s="180"/>
      <c r="AK349" s="180"/>
      <c r="AL349" s="180"/>
      <c r="AM349" s="180"/>
      <c r="AN349" s="180"/>
      <c r="AO349" s="180"/>
      <c r="AP349" s="180"/>
      <c r="AQ349" s="180"/>
      <c r="AR349" s="180"/>
      <c r="AY349" s="180"/>
      <c r="AZ349" s="180"/>
      <c r="BA349" s="180"/>
    </row>
    <row r="350" spans="29:53">
      <c r="AC350" s="227" t="str">
        <f>C172</f>
        <v>IRDRH</v>
      </c>
      <c r="AD350" s="203">
        <v>2015</v>
      </c>
      <c r="AE350" s="228">
        <f>U172</f>
        <v>3.5528234285488458</v>
      </c>
      <c r="AF350" s="229"/>
      <c r="AG350" s="180"/>
      <c r="AH350" s="180"/>
      <c r="AI350" s="180"/>
      <c r="AJ350" s="180"/>
      <c r="AK350" s="180"/>
      <c r="AL350" s="180"/>
      <c r="AM350" s="180"/>
      <c r="AN350" s="180"/>
      <c r="AO350" s="180"/>
      <c r="AP350" s="180"/>
      <c r="AQ350" s="180"/>
      <c r="AR350" s="180"/>
      <c r="AX350" s="180"/>
      <c r="AY350" s="180"/>
      <c r="AZ350" s="180"/>
      <c r="BA350" s="180"/>
    </row>
    <row r="351" spans="29:53">
      <c r="AC351" s="227"/>
      <c r="AD351" s="203">
        <v>2020</v>
      </c>
      <c r="AE351" s="228">
        <f>V172</f>
        <v>16.198439812708354</v>
      </c>
      <c r="AF351" s="229"/>
      <c r="AG351" s="180"/>
      <c r="AH351" s="180"/>
      <c r="AI351" s="180"/>
      <c r="AJ351" s="180"/>
      <c r="AK351" s="180"/>
      <c r="AL351" s="180"/>
      <c r="AM351" s="180"/>
      <c r="AN351" s="180"/>
      <c r="AO351" s="180"/>
      <c r="AP351" s="180"/>
      <c r="AQ351" s="180"/>
      <c r="AR351" s="180"/>
      <c r="AX351" s="180"/>
      <c r="AY351" s="180"/>
      <c r="AZ351" s="180"/>
      <c r="BA351" s="180"/>
    </row>
    <row r="352" spans="29:53">
      <c r="AC352" s="227"/>
      <c r="AD352" s="203">
        <v>2025</v>
      </c>
      <c r="AE352" s="228">
        <f>W172</f>
        <v>34.56568064521548</v>
      </c>
      <c r="AF352" s="229"/>
      <c r="AG352" s="180"/>
      <c r="AH352" s="180"/>
      <c r="AI352" s="180"/>
      <c r="AJ352" s="180"/>
      <c r="AK352" s="180"/>
      <c r="AL352" s="180"/>
      <c r="AM352" s="180"/>
      <c r="AN352" s="180"/>
      <c r="AO352" s="180"/>
      <c r="AP352" s="180"/>
      <c r="AQ352" s="180"/>
      <c r="AR352" s="180"/>
    </row>
    <row r="353" spans="29:53">
      <c r="AC353" s="227"/>
      <c r="AD353" s="203">
        <v>2030</v>
      </c>
      <c r="AE353" s="228">
        <f>X172</f>
        <v>58.169339933868137</v>
      </c>
      <c r="AF353" s="229"/>
      <c r="AG353" s="180"/>
      <c r="AH353" s="180"/>
      <c r="AI353" s="180"/>
      <c r="AJ353" s="180"/>
      <c r="AK353" s="180"/>
      <c r="AL353" s="180"/>
      <c r="AM353" s="180"/>
      <c r="AN353" s="180"/>
      <c r="AO353" s="180"/>
      <c r="AP353" s="180"/>
      <c r="AQ353" s="180"/>
      <c r="AR353" s="180"/>
      <c r="BA353" s="180"/>
    </row>
    <row r="354" spans="29:53">
      <c r="AC354" s="227"/>
      <c r="AD354" s="203">
        <v>2040</v>
      </c>
      <c r="AE354" s="228">
        <f>Y172</f>
        <v>103.64728886299574</v>
      </c>
      <c r="AF354" s="229"/>
      <c r="AG354" s="180"/>
      <c r="AH354" s="180"/>
      <c r="AI354" s="180"/>
      <c r="AJ354" s="180"/>
      <c r="AK354" s="180"/>
      <c r="AL354" s="180"/>
      <c r="AM354" s="180"/>
      <c r="AN354" s="180"/>
      <c r="AO354" s="180"/>
      <c r="AP354" s="180"/>
      <c r="AQ354" s="180"/>
      <c r="AR354" s="180"/>
      <c r="AZ354" s="180"/>
      <c r="BA354" s="180"/>
    </row>
    <row r="355" spans="29:53">
      <c r="AC355" s="227"/>
      <c r="AD355" s="192">
        <v>2050</v>
      </c>
      <c r="AE355" s="228">
        <f>Z172</f>
        <v>132.62621812809726</v>
      </c>
      <c r="AF355" s="229"/>
      <c r="AG355" s="180"/>
      <c r="AH355" s="180"/>
      <c r="AI355" s="180"/>
      <c r="AJ355" s="180"/>
      <c r="AK355" s="180"/>
      <c r="AL355" s="180"/>
      <c r="AM355" s="180"/>
      <c r="AN355" s="180"/>
      <c r="AO355" s="180"/>
      <c r="AP355" s="180"/>
      <c r="AQ355" s="180"/>
      <c r="AR355" s="180"/>
      <c r="AY355" s="180"/>
      <c r="AZ355" s="180"/>
      <c r="BA355" s="180"/>
    </row>
    <row r="356" spans="29:53">
      <c r="AC356" s="227" t="str">
        <f>C173</f>
        <v>IRDLA</v>
      </c>
      <c r="AD356" s="203">
        <v>2015</v>
      </c>
      <c r="AE356" s="228">
        <f>U173</f>
        <v>6.970449340513607</v>
      </c>
      <c r="AF356" s="229"/>
      <c r="AG356" s="180"/>
      <c r="AH356" s="180"/>
      <c r="AI356" s="180"/>
      <c r="AJ356" s="180"/>
      <c r="AK356" s="180"/>
      <c r="AL356" s="180"/>
      <c r="AM356" s="180"/>
      <c r="AN356" s="180"/>
      <c r="AO356" s="180"/>
      <c r="AP356" s="180"/>
      <c r="AQ356" s="180"/>
      <c r="AR356" s="180"/>
      <c r="AX356" s="180"/>
      <c r="AY356" s="180"/>
      <c r="AZ356" s="180"/>
      <c r="BA356" s="180"/>
    </row>
    <row r="357" spans="29:53">
      <c r="AC357" s="227"/>
      <c r="AD357" s="203">
        <v>2020</v>
      </c>
      <c r="AE357" s="228">
        <f>V173</f>
        <v>31.780471610985739</v>
      </c>
      <c r="AF357" s="229"/>
      <c r="AG357" s="180"/>
      <c r="AH357" s="180"/>
      <c r="AI357" s="180"/>
      <c r="AJ357" s="180"/>
      <c r="AK357" s="180"/>
      <c r="AL357" s="180"/>
      <c r="AM357" s="180"/>
      <c r="AN357" s="180"/>
      <c r="AO357" s="180"/>
      <c r="AP357" s="180"/>
      <c r="AQ357" s="180"/>
      <c r="AR357" s="180"/>
      <c r="AX357" s="180"/>
      <c r="AY357" s="180"/>
      <c r="AZ357" s="180"/>
      <c r="BA357" s="180"/>
    </row>
    <row r="358" spans="29:53">
      <c r="AC358" s="227"/>
      <c r="AD358" s="203">
        <v>2025</v>
      </c>
      <c r="AE358" s="228">
        <f>W173</f>
        <v>67.816014700245233</v>
      </c>
      <c r="AF358" s="229"/>
      <c r="AG358" s="180"/>
      <c r="AH358" s="180"/>
      <c r="AI358" s="180"/>
      <c r="AJ358" s="180"/>
      <c r="AK358" s="180"/>
      <c r="AL358" s="180"/>
      <c r="AM358" s="180"/>
      <c r="AN358" s="180"/>
      <c r="AO358" s="180"/>
      <c r="AP358" s="180"/>
      <c r="AQ358" s="180"/>
      <c r="AR358" s="180"/>
    </row>
    <row r="359" spans="29:53">
      <c r="AC359" s="227"/>
      <c r="AD359" s="203">
        <v>2030</v>
      </c>
      <c r="AE359" s="228">
        <f>X173</f>
        <v>114.12513043063144</v>
      </c>
      <c r="AF359" s="229"/>
      <c r="AG359" s="180"/>
      <c r="AH359" s="180"/>
      <c r="AI359" s="180"/>
      <c r="AJ359" s="180"/>
      <c r="AK359" s="180"/>
      <c r="AL359" s="180"/>
      <c r="AM359" s="180"/>
      <c r="AN359" s="180"/>
      <c r="AO359" s="180"/>
      <c r="AP359" s="180"/>
      <c r="AQ359" s="180"/>
      <c r="AR359" s="180"/>
      <c r="BA359" s="180"/>
    </row>
    <row r="360" spans="29:53">
      <c r="AC360" s="227"/>
      <c r="AD360" s="203">
        <v>2040</v>
      </c>
      <c r="AE360" s="228">
        <f>Y173</f>
        <v>203.35043123608864</v>
      </c>
      <c r="AF360" s="229"/>
      <c r="AG360" s="180"/>
      <c r="AH360" s="180"/>
      <c r="AI360" s="180"/>
      <c r="AJ360" s="180"/>
      <c r="AK360" s="180"/>
      <c r="AL360" s="180"/>
      <c r="AM360" s="180"/>
      <c r="AN360" s="180"/>
      <c r="AO360" s="180"/>
      <c r="AP360" s="180"/>
      <c r="AQ360" s="180"/>
      <c r="AR360" s="180"/>
      <c r="AZ360" s="180"/>
      <c r="BA360" s="180"/>
    </row>
    <row r="361" spans="29:53">
      <c r="AC361" s="227"/>
      <c r="AD361" s="192">
        <v>2050</v>
      </c>
      <c r="AE361" s="228">
        <f>Z173</f>
        <v>260.20553885600827</v>
      </c>
      <c r="AF361" s="229"/>
      <c r="AG361" s="180"/>
      <c r="AH361" s="180"/>
      <c r="AI361" s="180"/>
      <c r="AJ361" s="180"/>
      <c r="AK361" s="180"/>
      <c r="AL361" s="180"/>
      <c r="AM361" s="180"/>
      <c r="AN361" s="180"/>
      <c r="AO361" s="180"/>
      <c r="AP361" s="180"/>
      <c r="AQ361" s="180"/>
      <c r="AR361" s="180"/>
      <c r="AY361" s="180"/>
      <c r="AZ361" s="180"/>
      <c r="BA361" s="180"/>
    </row>
    <row r="362" spans="29:53">
      <c r="AC362" s="227" t="str">
        <f>C174</f>
        <v>IRDEM</v>
      </c>
      <c r="AD362" s="203">
        <v>2015</v>
      </c>
      <c r="AE362" s="228">
        <f>U174</f>
        <v>690.07448471084842</v>
      </c>
      <c r="AF362" s="229"/>
      <c r="AG362" s="180"/>
      <c r="AH362" s="180"/>
      <c r="AI362" s="180"/>
      <c r="AJ362" s="180"/>
      <c r="AK362" s="180"/>
      <c r="AL362" s="180"/>
      <c r="AM362" s="180"/>
      <c r="AN362" s="180"/>
      <c r="AO362" s="180"/>
      <c r="AP362" s="180"/>
      <c r="AQ362" s="180"/>
      <c r="AR362" s="180"/>
      <c r="AX362" s="180"/>
      <c r="AY362" s="180"/>
      <c r="AZ362" s="180"/>
      <c r="BA362" s="180"/>
    </row>
    <row r="363" spans="29:53">
      <c r="AC363" s="227"/>
      <c r="AD363" s="203">
        <v>2020</v>
      </c>
      <c r="AE363" s="228">
        <f>V174</f>
        <v>3146.2666894875751</v>
      </c>
      <c r="AF363" s="229"/>
      <c r="AG363" s="180"/>
      <c r="AH363" s="180"/>
      <c r="AI363" s="180"/>
      <c r="AJ363" s="180"/>
      <c r="AK363" s="180"/>
      <c r="AL363" s="180"/>
      <c r="AM363" s="180"/>
      <c r="AN363" s="180"/>
      <c r="AO363" s="180"/>
      <c r="AP363" s="180"/>
      <c r="AQ363" s="180"/>
      <c r="AR363" s="180"/>
      <c r="AX363" s="180"/>
      <c r="AY363" s="180"/>
      <c r="AZ363" s="180"/>
      <c r="BA363" s="180"/>
    </row>
    <row r="364" spans="29:53">
      <c r="AC364" s="227"/>
      <c r="AD364" s="203">
        <v>2025</v>
      </c>
      <c r="AE364" s="228">
        <f>W174</f>
        <v>6713.7854553242851</v>
      </c>
      <c r="AF364" s="229"/>
      <c r="AG364" s="180"/>
      <c r="AH364" s="180"/>
      <c r="AI364" s="180"/>
      <c r="AJ364" s="180"/>
      <c r="AK364" s="180"/>
      <c r="AL364" s="180"/>
      <c r="AM364" s="180"/>
      <c r="AN364" s="180"/>
      <c r="AO364" s="180"/>
      <c r="AP364" s="180"/>
      <c r="AQ364" s="180"/>
      <c r="AR364" s="180"/>
    </row>
    <row r="365" spans="29:53">
      <c r="AC365" s="227"/>
      <c r="AD365" s="203">
        <v>2030</v>
      </c>
      <c r="AE365" s="228">
        <f>X174</f>
        <v>11298.387912632506</v>
      </c>
      <c r="AF365" s="229"/>
      <c r="AG365" s="180"/>
      <c r="AH365" s="180"/>
      <c r="AI365" s="180"/>
      <c r="AJ365" s="180"/>
      <c r="AK365" s="180"/>
      <c r="AL365" s="180"/>
      <c r="AM365" s="180"/>
      <c r="AN365" s="180"/>
      <c r="AO365" s="180"/>
      <c r="AP365" s="180"/>
      <c r="AQ365" s="180"/>
      <c r="AR365" s="180"/>
      <c r="BA365" s="180"/>
    </row>
    <row r="366" spans="29:53">
      <c r="AC366" s="227"/>
      <c r="AD366" s="203">
        <v>2040</v>
      </c>
      <c r="AE366" s="228">
        <f>Y174</f>
        <v>20131.692692372781</v>
      </c>
      <c r="AF366" s="229"/>
      <c r="AG366" s="180"/>
      <c r="AH366" s="180"/>
      <c r="AI366" s="180"/>
      <c r="AJ366" s="180"/>
      <c r="AK366" s="180"/>
      <c r="AL366" s="180"/>
      <c r="AM366" s="180"/>
      <c r="AN366" s="180"/>
      <c r="AO366" s="180"/>
      <c r="AP366" s="180"/>
      <c r="AQ366" s="180"/>
      <c r="AR366" s="180"/>
      <c r="AZ366" s="180"/>
      <c r="BA366" s="180"/>
    </row>
    <row r="367" spans="29:53">
      <c r="AC367" s="227"/>
      <c r="AD367" s="192">
        <v>2050</v>
      </c>
      <c r="AE367" s="228">
        <f>Z174</f>
        <v>25760.348346744813</v>
      </c>
      <c r="AF367" s="229"/>
      <c r="AG367" s="180"/>
      <c r="AH367" s="180"/>
      <c r="AI367" s="180"/>
      <c r="AJ367" s="180"/>
      <c r="AK367" s="180"/>
      <c r="AL367" s="180"/>
      <c r="AM367" s="180"/>
      <c r="AN367" s="180"/>
      <c r="AO367" s="180"/>
      <c r="AP367" s="180"/>
      <c r="AQ367" s="180"/>
      <c r="AR367" s="180"/>
      <c r="AY367" s="180"/>
      <c r="AZ367" s="180"/>
      <c r="BA367" s="180"/>
    </row>
    <row r="368" spans="29:53">
      <c r="AC368" s="227" t="str">
        <f>C175</f>
        <v>IRDTF</v>
      </c>
      <c r="AD368" s="203">
        <v>2015</v>
      </c>
      <c r="AE368" s="228">
        <f>U175</f>
        <v>0</v>
      </c>
      <c r="AF368" s="229"/>
      <c r="AG368" s="180"/>
      <c r="AH368" s="180"/>
      <c r="AI368" s="180"/>
      <c r="AJ368" s="180"/>
      <c r="AK368" s="180"/>
      <c r="AL368" s="180"/>
      <c r="AM368" s="180"/>
      <c r="AN368" s="180"/>
      <c r="AO368" s="180"/>
      <c r="AP368" s="180"/>
      <c r="AQ368" s="180"/>
      <c r="AR368" s="180"/>
      <c r="AX368" s="180"/>
      <c r="AY368" s="180"/>
      <c r="AZ368" s="180"/>
      <c r="BA368" s="180"/>
    </row>
    <row r="369" spans="29:53">
      <c r="AC369" s="227"/>
      <c r="AD369" s="203">
        <v>2020</v>
      </c>
      <c r="AE369" s="228">
        <f>V175</f>
        <v>0</v>
      </c>
      <c r="AF369" s="229"/>
      <c r="AG369" s="180"/>
      <c r="AH369" s="180"/>
      <c r="AI369" s="180"/>
      <c r="AJ369" s="180"/>
      <c r="AK369" s="180"/>
      <c r="AL369" s="180"/>
      <c r="AM369" s="180"/>
      <c r="AN369" s="180"/>
      <c r="AO369" s="180"/>
      <c r="AP369" s="180"/>
      <c r="AQ369" s="180"/>
      <c r="AR369" s="180"/>
      <c r="AX369" s="180"/>
      <c r="AY369" s="180"/>
      <c r="AZ369" s="180"/>
      <c r="BA369" s="180"/>
    </row>
    <row r="370" spans="29:53">
      <c r="AC370" s="227"/>
      <c r="AD370" s="203">
        <v>2025</v>
      </c>
      <c r="AE370" s="228">
        <f>W175</f>
        <v>0</v>
      </c>
      <c r="AF370" s="229"/>
      <c r="AG370" s="180"/>
      <c r="AH370" s="180"/>
      <c r="AI370" s="180"/>
      <c r="AJ370" s="180"/>
      <c r="AK370" s="180"/>
      <c r="AL370" s="180"/>
      <c r="AM370" s="180"/>
      <c r="AN370" s="180"/>
      <c r="AO370" s="180"/>
      <c r="AP370" s="180"/>
      <c r="AQ370" s="180"/>
      <c r="AR370" s="180"/>
    </row>
    <row r="371" spans="29:53">
      <c r="AC371" s="227"/>
      <c r="AD371" s="203">
        <v>2030</v>
      </c>
      <c r="AE371" s="228">
        <f>X175</f>
        <v>0</v>
      </c>
      <c r="AF371" s="229"/>
      <c r="AG371" s="180"/>
      <c r="AH371" s="180"/>
      <c r="AI371" s="180"/>
      <c r="AJ371" s="180"/>
      <c r="AK371" s="180"/>
      <c r="AL371" s="180"/>
      <c r="AM371" s="180"/>
      <c r="AN371" s="180"/>
      <c r="AO371" s="180"/>
      <c r="AP371" s="180"/>
      <c r="AQ371" s="180"/>
      <c r="AR371" s="180"/>
      <c r="BA371" s="183"/>
    </row>
    <row r="372" spans="29:53">
      <c r="AC372" s="227"/>
      <c r="AD372" s="203">
        <v>2040</v>
      </c>
      <c r="AE372" s="228">
        <f>Y175</f>
        <v>0</v>
      </c>
      <c r="AF372" s="229"/>
      <c r="AG372" s="180"/>
      <c r="AH372" s="180"/>
      <c r="AI372" s="180"/>
      <c r="AJ372" s="180"/>
      <c r="AK372" s="180"/>
      <c r="AL372" s="180"/>
      <c r="AM372" s="180"/>
      <c r="AN372" s="180"/>
      <c r="AO372" s="180"/>
      <c r="AP372" s="180"/>
      <c r="AQ372" s="180"/>
      <c r="AR372" s="180"/>
      <c r="AZ372" s="183"/>
      <c r="BA372" s="183"/>
    </row>
    <row r="373" spans="29:53">
      <c r="AC373" s="227"/>
      <c r="AD373" s="192">
        <v>2050</v>
      </c>
      <c r="AE373" s="228">
        <f>Z175</f>
        <v>0</v>
      </c>
      <c r="AF373" s="229"/>
      <c r="AG373" s="180"/>
      <c r="AH373" s="180"/>
      <c r="AI373" s="180"/>
      <c r="AJ373" s="180"/>
      <c r="AK373" s="180"/>
      <c r="AL373" s="180"/>
      <c r="AM373" s="180"/>
      <c r="AN373" s="180"/>
      <c r="AO373" s="180"/>
      <c r="AP373" s="180"/>
      <c r="AQ373" s="180"/>
      <c r="AR373" s="180"/>
      <c r="AY373" s="180"/>
      <c r="AZ373" s="180"/>
      <c r="BA373" s="180"/>
    </row>
    <row r="374" spans="29:53">
      <c r="AC374" s="227" t="str">
        <f>C178</f>
        <v>ISDMT</v>
      </c>
      <c r="AD374" s="203">
        <v>2015</v>
      </c>
      <c r="AE374" s="228">
        <f>U178</f>
        <v>-398.30724095415792</v>
      </c>
      <c r="AF374" s="229" t="str">
        <f>B178</f>
        <v>Iron and steel</v>
      </c>
      <c r="AG374" s="180"/>
      <c r="AH374" s="180"/>
      <c r="AI374" s="180"/>
      <c r="AJ374" s="180"/>
      <c r="AK374" s="180"/>
      <c r="AL374" s="180"/>
      <c r="AM374" s="180"/>
      <c r="AN374" s="180"/>
      <c r="AO374" s="180"/>
      <c r="AP374" s="180"/>
      <c r="AQ374" s="180"/>
      <c r="AR374" s="180"/>
      <c r="AX374" s="180"/>
      <c r="AY374" s="180"/>
      <c r="AZ374" s="180"/>
      <c r="BA374" s="180"/>
    </row>
    <row r="375" spans="29:53">
      <c r="AC375" s="227"/>
      <c r="AD375" s="203">
        <v>2020</v>
      </c>
      <c r="AE375" s="228">
        <f>V178</f>
        <v>1247.3909216610296</v>
      </c>
      <c r="AF375" s="229"/>
      <c r="AG375" s="180"/>
      <c r="AH375" s="180"/>
      <c r="AI375" s="180"/>
      <c r="AJ375" s="180"/>
      <c r="AK375" s="180"/>
      <c r="AL375" s="180"/>
      <c r="AM375" s="180"/>
      <c r="AN375" s="180"/>
      <c r="AO375" s="180"/>
      <c r="AP375" s="180"/>
      <c r="AQ375" s="180"/>
      <c r="AR375" s="180"/>
      <c r="AX375" s="180"/>
      <c r="AY375" s="180"/>
      <c r="AZ375" s="180"/>
      <c r="BA375" s="180"/>
    </row>
    <row r="376" spans="29:53">
      <c r="AC376" s="227"/>
      <c r="AD376" s="203">
        <v>2025</v>
      </c>
      <c r="AE376" s="228">
        <f>W178</f>
        <v>1465.6636611696108</v>
      </c>
      <c r="AF376" s="229"/>
      <c r="AG376" s="180"/>
      <c r="AH376" s="180"/>
      <c r="AI376" s="180"/>
      <c r="AJ376" s="180"/>
      <c r="AK376" s="180"/>
      <c r="AL376" s="180"/>
      <c r="AM376" s="180"/>
      <c r="AN376" s="180"/>
      <c r="AO376" s="180"/>
      <c r="AP376" s="180"/>
      <c r="AQ376" s="180"/>
      <c r="AR376" s="180"/>
    </row>
    <row r="377" spans="29:53">
      <c r="AC377" s="227"/>
      <c r="AD377" s="203">
        <v>2030</v>
      </c>
      <c r="AE377" s="228">
        <f>X178</f>
        <v>1846.3347521948813</v>
      </c>
      <c r="AF377" s="229"/>
      <c r="AG377" s="180"/>
      <c r="AH377" s="180"/>
      <c r="AI377" s="180"/>
      <c r="AJ377" s="180"/>
      <c r="AK377" s="180"/>
      <c r="AL377" s="180"/>
      <c r="AM377" s="180"/>
      <c r="AN377" s="180"/>
      <c r="AO377" s="180"/>
      <c r="AP377" s="180"/>
      <c r="AQ377" s="180"/>
      <c r="AR377" s="180"/>
      <c r="BA377" s="180"/>
    </row>
    <row r="378" spans="29:53">
      <c r="AC378" s="227"/>
      <c r="AD378" s="203">
        <v>2040</v>
      </c>
      <c r="AE378" s="228">
        <f>Y178</f>
        <v>2767.4441362574439</v>
      </c>
      <c r="AF378" s="230"/>
      <c r="AG378" s="180"/>
      <c r="AH378" s="180"/>
      <c r="AI378" s="180"/>
      <c r="AJ378" s="180"/>
      <c r="AK378" s="180"/>
      <c r="AL378" s="180"/>
      <c r="AM378" s="180"/>
      <c r="AN378" s="180"/>
      <c r="AO378" s="180"/>
      <c r="AP378" s="180"/>
      <c r="AQ378" s="180"/>
      <c r="AR378" s="180"/>
      <c r="AZ378" s="180"/>
      <c r="BA378" s="180"/>
    </row>
    <row r="379" spans="29:53">
      <c r="AC379" s="227"/>
      <c r="AD379" s="192">
        <v>2050</v>
      </c>
      <c r="AE379" s="228">
        <f>Z178</f>
        <v>3063.6431788978193</v>
      </c>
      <c r="AF379" s="229"/>
      <c r="AG379" s="180"/>
      <c r="AH379" s="180"/>
      <c r="AI379" s="180"/>
      <c r="AJ379" s="180"/>
      <c r="AK379" s="180"/>
      <c r="AL379" s="180"/>
      <c r="AM379" s="180"/>
      <c r="AN379" s="180"/>
      <c r="AO379" s="180"/>
      <c r="AP379" s="180"/>
      <c r="AQ379" s="180"/>
      <c r="AR379" s="180"/>
      <c r="AY379" s="180"/>
      <c r="AZ379" s="180"/>
      <c r="BA379" s="180"/>
    </row>
    <row r="380" spans="29:53">
      <c r="AC380" s="227" t="str">
        <f>C179</f>
        <v>ISDHT</v>
      </c>
      <c r="AD380" s="203">
        <v>2015</v>
      </c>
      <c r="AE380" s="228">
        <f>U179</f>
        <v>-2594.5073305078949</v>
      </c>
      <c r="AF380" s="229"/>
      <c r="AG380" s="180"/>
      <c r="AH380" s="180"/>
      <c r="AI380" s="180"/>
      <c r="AJ380" s="180"/>
      <c r="AK380" s="180"/>
      <c r="AL380" s="180"/>
      <c r="AM380" s="180"/>
      <c r="AN380" s="180"/>
      <c r="AO380" s="180"/>
      <c r="AP380" s="180"/>
      <c r="AQ380" s="180"/>
      <c r="AR380" s="180"/>
      <c r="AX380" s="180"/>
      <c r="AY380" s="180"/>
      <c r="AZ380" s="180"/>
      <c r="BA380" s="180"/>
    </row>
    <row r="381" spans="29:53">
      <c r="AC381" s="227"/>
      <c r="AD381" s="203">
        <v>2020</v>
      </c>
      <c r="AE381" s="228">
        <f>V179</f>
        <v>8125.2976534037562</v>
      </c>
      <c r="AF381" s="229"/>
      <c r="AG381" s="180"/>
      <c r="AH381" s="180"/>
      <c r="AI381" s="180"/>
      <c r="AJ381" s="180"/>
      <c r="AK381" s="180"/>
      <c r="AL381" s="180"/>
      <c r="AM381" s="180"/>
      <c r="AN381" s="180"/>
      <c r="AO381" s="180"/>
      <c r="AP381" s="180"/>
      <c r="AQ381" s="180"/>
      <c r="AR381" s="180"/>
      <c r="AX381" s="180"/>
      <c r="AY381" s="180"/>
      <c r="AZ381" s="180"/>
      <c r="BA381" s="180"/>
    </row>
    <row r="382" spans="29:53">
      <c r="AC382" s="227"/>
      <c r="AD382" s="203">
        <v>2025</v>
      </c>
      <c r="AE382" s="228">
        <f>W179</f>
        <v>9547.0900901880632</v>
      </c>
      <c r="AF382" s="229"/>
      <c r="AG382" s="180"/>
      <c r="AH382" s="180"/>
      <c r="AI382" s="180"/>
      <c r="AJ382" s="180"/>
      <c r="AK382" s="180"/>
      <c r="AL382" s="180"/>
      <c r="AM382" s="180"/>
      <c r="AN382" s="180"/>
      <c r="AO382" s="180"/>
      <c r="AP382" s="180"/>
      <c r="AQ382" s="180"/>
      <c r="AR382" s="180"/>
    </row>
    <row r="383" spans="29:53">
      <c r="AC383" s="227"/>
      <c r="AD383" s="203">
        <v>2030</v>
      </c>
      <c r="AE383" s="228">
        <f>X179</f>
        <v>12026.718464032207</v>
      </c>
      <c r="AF383" s="229"/>
      <c r="AG383" s="180"/>
      <c r="AH383" s="180"/>
      <c r="AI383" s="180"/>
      <c r="AJ383" s="180"/>
      <c r="AK383" s="180"/>
      <c r="AL383" s="180"/>
      <c r="AM383" s="180"/>
      <c r="AN383" s="180"/>
      <c r="AO383" s="180"/>
      <c r="AP383" s="180"/>
      <c r="AQ383" s="180"/>
      <c r="AR383" s="180"/>
      <c r="BA383" s="180"/>
    </row>
    <row r="384" spans="29:53">
      <c r="AC384" s="227"/>
      <c r="AD384" s="203">
        <v>2040</v>
      </c>
      <c r="AE384" s="228">
        <f>Y179</f>
        <v>18026.672277136455</v>
      </c>
      <c r="AF384" s="229"/>
      <c r="AG384" s="180"/>
      <c r="AH384" s="180"/>
      <c r="AI384" s="180"/>
      <c r="AJ384" s="180"/>
      <c r="AK384" s="180"/>
      <c r="AL384" s="180"/>
      <c r="AM384" s="180"/>
      <c r="AN384" s="180"/>
      <c r="AO384" s="180"/>
      <c r="AP384" s="180"/>
      <c r="AQ384" s="180"/>
      <c r="AR384" s="180"/>
      <c r="AZ384" s="180"/>
      <c r="BA384" s="180"/>
    </row>
    <row r="385" spans="29:53">
      <c r="AC385" s="227"/>
      <c r="AD385" s="192">
        <v>2050</v>
      </c>
      <c r="AE385" s="228">
        <f>Z179</f>
        <v>19956.063732784929</v>
      </c>
      <c r="AF385" s="229"/>
      <c r="AG385" s="180"/>
      <c r="AH385" s="180"/>
      <c r="AI385" s="180"/>
      <c r="AJ385" s="180"/>
      <c r="AK385" s="180"/>
      <c r="AL385" s="180"/>
      <c r="AM385" s="180"/>
      <c r="AN385" s="180"/>
      <c r="AO385" s="180"/>
      <c r="AP385" s="180"/>
      <c r="AQ385" s="180"/>
      <c r="AR385" s="180"/>
      <c r="AY385" s="180"/>
      <c r="AZ385" s="180"/>
      <c r="BA385" s="180"/>
    </row>
    <row r="386" spans="29:53">
      <c r="AC386" s="227" t="str">
        <f>C180</f>
        <v>ISDRH</v>
      </c>
      <c r="AD386" s="203">
        <v>2015</v>
      </c>
      <c r="AE386" s="228">
        <f>U180</f>
        <v>-36.334583832655753</v>
      </c>
      <c r="AF386" s="229"/>
      <c r="AG386" s="180"/>
      <c r="AH386" s="180"/>
      <c r="AI386" s="180"/>
      <c r="AJ386" s="180"/>
      <c r="AK386" s="180"/>
      <c r="AL386" s="180"/>
      <c r="AM386" s="180"/>
      <c r="AN386" s="180"/>
      <c r="AO386" s="180"/>
      <c r="AP386" s="180"/>
      <c r="AQ386" s="180"/>
      <c r="AR386" s="180"/>
      <c r="AX386" s="180"/>
      <c r="AY386" s="180"/>
      <c r="AZ386" s="180"/>
      <c r="BA386" s="180"/>
    </row>
    <row r="387" spans="29:53">
      <c r="AC387" s="227"/>
      <c r="AD387" s="203">
        <v>2020</v>
      </c>
      <c r="AE387" s="228">
        <f>V180</f>
        <v>113.79012318885451</v>
      </c>
      <c r="AF387" s="229"/>
      <c r="AG387" s="180"/>
      <c r="AH387" s="180"/>
      <c r="AI387" s="180"/>
      <c r="AJ387" s="180"/>
      <c r="AK387" s="180"/>
      <c r="AL387" s="180"/>
      <c r="AM387" s="180"/>
      <c r="AN387" s="180"/>
      <c r="AO387" s="180"/>
      <c r="AP387" s="180"/>
      <c r="AQ387" s="180"/>
      <c r="AR387" s="180"/>
      <c r="AX387" s="180"/>
      <c r="AY387" s="180"/>
      <c r="AZ387" s="180"/>
      <c r="BA387" s="180"/>
    </row>
    <row r="388" spans="29:53">
      <c r="AC388" s="227"/>
      <c r="AD388" s="203">
        <v>2025</v>
      </c>
      <c r="AE388" s="228">
        <f>W180</f>
        <v>133.70150901518119</v>
      </c>
      <c r="AF388" s="229"/>
      <c r="AG388" s="180"/>
      <c r="AH388" s="180"/>
      <c r="AI388" s="180"/>
      <c r="AJ388" s="180"/>
      <c r="AK388" s="180"/>
      <c r="AL388" s="180"/>
      <c r="AM388" s="180"/>
      <c r="AN388" s="180"/>
      <c r="AO388" s="180"/>
      <c r="AP388" s="180"/>
      <c r="AQ388" s="180"/>
      <c r="AR388" s="180"/>
    </row>
    <row r="389" spans="29:53">
      <c r="AC389" s="227"/>
      <c r="AD389" s="203">
        <v>2030</v>
      </c>
      <c r="AE389" s="228">
        <f>X180</f>
        <v>168.42727909255251</v>
      </c>
      <c r="AF389" s="229"/>
      <c r="AG389" s="180"/>
      <c r="AH389" s="180"/>
      <c r="AI389" s="180"/>
      <c r="AJ389" s="180"/>
      <c r="AK389" s="180"/>
      <c r="AL389" s="180"/>
      <c r="AM389" s="180"/>
      <c r="AN389" s="180"/>
      <c r="AO389" s="180"/>
      <c r="AP389" s="180"/>
      <c r="AQ389" s="180"/>
      <c r="AR389" s="180"/>
      <c r="BA389" s="180"/>
    </row>
    <row r="390" spans="29:53">
      <c r="AC390" s="227"/>
      <c r="AD390" s="203">
        <v>2040</v>
      </c>
      <c r="AE390" s="228">
        <f>Y180</f>
        <v>252.45318345244593</v>
      </c>
      <c r="AF390" s="229"/>
      <c r="AG390" s="180"/>
      <c r="AH390" s="180"/>
      <c r="AI390" s="180"/>
      <c r="AJ390" s="180"/>
      <c r="AK390" s="180"/>
      <c r="AL390" s="180"/>
      <c r="AM390" s="180"/>
      <c r="AN390" s="180"/>
      <c r="AO390" s="180"/>
      <c r="AP390" s="180"/>
      <c r="AQ390" s="180"/>
      <c r="AR390" s="180"/>
      <c r="AZ390" s="180"/>
      <c r="BA390" s="180"/>
    </row>
    <row r="391" spans="29:53">
      <c r="AC391" s="227"/>
      <c r="AD391" s="192">
        <v>2050</v>
      </c>
      <c r="AE391" s="228">
        <f>Z180</f>
        <v>279.47320176842641</v>
      </c>
      <c r="AF391" s="229"/>
      <c r="AG391" s="180"/>
      <c r="AH391" s="180"/>
      <c r="AI391" s="180"/>
      <c r="AJ391" s="180"/>
      <c r="AK391" s="180"/>
      <c r="AL391" s="180"/>
      <c r="AM391" s="180"/>
      <c r="AN391" s="180"/>
      <c r="AO391" s="180"/>
      <c r="AP391" s="180"/>
      <c r="AQ391" s="180"/>
      <c r="AR391" s="180"/>
      <c r="AY391" s="180"/>
      <c r="AZ391" s="180"/>
      <c r="BA391" s="180"/>
    </row>
    <row r="392" spans="29:53">
      <c r="AC392" s="227" t="str">
        <f>C181</f>
        <v>ISDLA</v>
      </c>
      <c r="AD392" s="203">
        <v>2015</v>
      </c>
      <c r="AE392" s="228">
        <f>U181</f>
        <v>-85.824851913383299</v>
      </c>
      <c r="AF392" s="229"/>
      <c r="AG392" s="180"/>
      <c r="AH392" s="180"/>
      <c r="AI392" s="180"/>
      <c r="AJ392" s="180"/>
      <c r="AK392" s="180"/>
      <c r="AL392" s="180"/>
      <c r="AM392" s="180"/>
      <c r="AN392" s="180"/>
      <c r="AO392" s="180"/>
      <c r="AP392" s="180"/>
      <c r="AQ392" s="180"/>
      <c r="AR392" s="180"/>
      <c r="AX392" s="180"/>
      <c r="AY392" s="180"/>
      <c r="AZ392" s="180"/>
      <c r="BA392" s="180"/>
    </row>
    <row r="393" spans="29:53">
      <c r="AC393" s="227"/>
      <c r="AD393" s="203">
        <v>2020</v>
      </c>
      <c r="AE393" s="228">
        <f>V181</f>
        <v>268.78030354958616</v>
      </c>
      <c r="AF393" s="229"/>
      <c r="AG393" s="180"/>
      <c r="AH393" s="180"/>
      <c r="AI393" s="180"/>
      <c r="AJ393" s="180"/>
      <c r="AK393" s="180"/>
      <c r="AL393" s="180"/>
      <c r="AM393" s="180"/>
      <c r="AN393" s="180"/>
      <c r="AO393" s="180"/>
      <c r="AP393" s="180"/>
      <c r="AQ393" s="180"/>
      <c r="AR393" s="180"/>
      <c r="AX393" s="180"/>
      <c r="AY393" s="180"/>
      <c r="AZ393" s="180"/>
      <c r="BA393" s="180"/>
    </row>
    <row r="394" spans="29:53">
      <c r="AC394" s="227"/>
      <c r="AD394" s="203">
        <v>2025</v>
      </c>
      <c r="AE394" s="228">
        <f>W181</f>
        <v>315.8124024393183</v>
      </c>
      <c r="AF394" s="229"/>
      <c r="AG394" s="180"/>
      <c r="AH394" s="180"/>
      <c r="AI394" s="180"/>
      <c r="AJ394" s="180"/>
      <c r="AK394" s="180"/>
      <c r="AL394" s="180"/>
      <c r="AM394" s="180"/>
      <c r="AN394" s="180"/>
      <c r="AO394" s="180"/>
      <c r="AP394" s="180"/>
      <c r="AQ394" s="180"/>
      <c r="AR394" s="180"/>
    </row>
    <row r="395" spans="29:53">
      <c r="AC395" s="227"/>
      <c r="AD395" s="203">
        <v>2030</v>
      </c>
      <c r="AE395" s="228">
        <f>X181</f>
        <v>397.83712269468066</v>
      </c>
      <c r="AF395" s="229"/>
      <c r="AG395" s="180"/>
      <c r="AH395" s="180"/>
      <c r="AI395" s="180"/>
      <c r="AJ395" s="180"/>
      <c r="AK395" s="180"/>
      <c r="AL395" s="180"/>
      <c r="AM395" s="180"/>
      <c r="AN395" s="180"/>
      <c r="AO395" s="180"/>
      <c r="AP395" s="180"/>
      <c r="AQ395" s="180"/>
      <c r="AR395" s="180"/>
      <c r="BA395" s="180"/>
    </row>
    <row r="396" spans="29:53">
      <c r="AC396" s="227"/>
      <c r="AD396" s="203">
        <v>2040</v>
      </c>
      <c r="AE396" s="228">
        <f>Y181</f>
        <v>596.31224027933865</v>
      </c>
      <c r="AF396" s="229"/>
      <c r="AG396" s="180"/>
      <c r="AH396" s="180"/>
      <c r="AI396" s="180"/>
      <c r="AJ396" s="180"/>
      <c r="AK396" s="180"/>
      <c r="AL396" s="180"/>
      <c r="AM396" s="180"/>
      <c r="AN396" s="180"/>
      <c r="AO396" s="180"/>
      <c r="AP396" s="180"/>
      <c r="AQ396" s="180"/>
      <c r="AR396" s="180"/>
      <c r="AZ396" s="180"/>
      <c r="BA396" s="180"/>
    </row>
    <row r="397" spans="29:53">
      <c r="AC397" s="227"/>
      <c r="AD397" s="192">
        <v>2050</v>
      </c>
      <c r="AE397" s="228">
        <f>Z181</f>
        <v>660.13543091629208</v>
      </c>
      <c r="AF397" s="229"/>
      <c r="AG397" s="180"/>
      <c r="AH397" s="180"/>
      <c r="AI397" s="180"/>
      <c r="AJ397" s="180"/>
      <c r="AK397" s="180"/>
      <c r="AL397" s="180"/>
      <c r="AM397" s="180"/>
      <c r="AN397" s="180"/>
      <c r="AO397" s="180"/>
      <c r="AP397" s="180"/>
      <c r="AQ397" s="180"/>
      <c r="AR397" s="180"/>
      <c r="AY397" s="180"/>
      <c r="AZ397" s="180"/>
      <c r="BA397" s="180"/>
    </row>
    <row r="398" spans="29:53">
      <c r="AC398" s="227" t="str">
        <f>C182</f>
        <v>ISDEM</v>
      </c>
      <c r="AD398" s="203">
        <v>2015</v>
      </c>
      <c r="AE398" s="228">
        <f>U182</f>
        <v>-429.124259566918</v>
      </c>
      <c r="AF398" s="229"/>
      <c r="AG398" s="180"/>
      <c r="AH398" s="180"/>
      <c r="AI398" s="180"/>
      <c r="AJ398" s="180"/>
      <c r="AK398" s="180"/>
      <c r="AL398" s="180"/>
      <c r="AM398" s="180"/>
      <c r="AN398" s="180"/>
      <c r="AO398" s="180"/>
      <c r="AP398" s="180"/>
      <c r="AQ398" s="180"/>
      <c r="AR398" s="180"/>
      <c r="AX398" s="180"/>
      <c r="AY398" s="180"/>
      <c r="AZ398" s="180"/>
      <c r="BA398" s="180"/>
    </row>
    <row r="399" spans="29:53">
      <c r="AC399" s="227"/>
      <c r="AD399" s="203">
        <v>2020</v>
      </c>
      <c r="AE399" s="228">
        <f>V182</f>
        <v>1343.9015177479296</v>
      </c>
      <c r="AF399" s="229"/>
      <c r="AG399" s="180"/>
      <c r="AH399" s="180"/>
      <c r="AI399" s="180"/>
      <c r="AJ399" s="180"/>
      <c r="AK399" s="180"/>
      <c r="AL399" s="180"/>
      <c r="AM399" s="180"/>
      <c r="AN399" s="180"/>
      <c r="AO399" s="180"/>
      <c r="AP399" s="180"/>
      <c r="AQ399" s="180"/>
      <c r="AR399" s="180"/>
      <c r="AX399" s="180"/>
      <c r="AY399" s="180"/>
      <c r="AZ399" s="180"/>
      <c r="BA399" s="180"/>
    </row>
    <row r="400" spans="29:53">
      <c r="AC400" s="227"/>
      <c r="AD400" s="203">
        <v>2025</v>
      </c>
      <c r="AE400" s="228">
        <f>W182</f>
        <v>1579.0620121965917</v>
      </c>
      <c r="AF400" s="229"/>
      <c r="AG400" s="180"/>
      <c r="AH400" s="180"/>
      <c r="AI400" s="180"/>
      <c r="AJ400" s="180"/>
      <c r="AK400" s="180"/>
      <c r="AL400" s="180"/>
      <c r="AM400" s="180"/>
      <c r="AN400" s="180"/>
      <c r="AO400" s="180"/>
      <c r="AP400" s="180"/>
      <c r="AQ400" s="180"/>
      <c r="AR400" s="180"/>
    </row>
    <row r="401" spans="29:53">
      <c r="AC401" s="227"/>
      <c r="AD401" s="203">
        <v>2030</v>
      </c>
      <c r="AE401" s="228">
        <f>X182</f>
        <v>1989.1856134734028</v>
      </c>
      <c r="AF401" s="229"/>
      <c r="AG401" s="180"/>
      <c r="AH401" s="180"/>
      <c r="AI401" s="180"/>
      <c r="AJ401" s="180"/>
      <c r="AK401" s="180"/>
      <c r="AL401" s="180"/>
      <c r="AM401" s="180"/>
      <c r="AN401" s="180"/>
      <c r="AO401" s="180"/>
      <c r="AP401" s="180"/>
      <c r="AQ401" s="180"/>
      <c r="AR401" s="180"/>
      <c r="BA401" s="180"/>
    </row>
    <row r="402" spans="29:53">
      <c r="AC402" s="227"/>
      <c r="AD402" s="203">
        <v>2040</v>
      </c>
      <c r="AE402" s="228">
        <f>Y182</f>
        <v>2981.5612013966925</v>
      </c>
      <c r="AF402" s="229"/>
      <c r="AG402" s="180"/>
      <c r="AH402" s="180"/>
      <c r="AI402" s="180"/>
      <c r="AJ402" s="180"/>
      <c r="AK402" s="180"/>
      <c r="AL402" s="180"/>
      <c r="AM402" s="180"/>
      <c r="AN402" s="180"/>
      <c r="AO402" s="180"/>
      <c r="AP402" s="180"/>
      <c r="AQ402" s="180"/>
      <c r="AR402" s="180"/>
      <c r="AZ402" s="180"/>
      <c r="BA402" s="180"/>
    </row>
    <row r="403" spans="29:53">
      <c r="AC403" s="227"/>
      <c r="AD403" s="192">
        <v>2050</v>
      </c>
      <c r="AE403" s="228">
        <f>Z182</f>
        <v>3300.6771545814599</v>
      </c>
      <c r="AF403" s="229"/>
      <c r="AG403" s="180"/>
      <c r="AH403" s="180"/>
      <c r="AI403" s="180"/>
      <c r="AJ403" s="180"/>
      <c r="AK403" s="180"/>
      <c r="AL403" s="180"/>
      <c r="AM403" s="180"/>
      <c r="AN403" s="180"/>
      <c r="AO403" s="180"/>
      <c r="AP403" s="180"/>
      <c r="AQ403" s="180"/>
      <c r="AR403" s="180"/>
      <c r="AY403" s="180"/>
      <c r="AZ403" s="180"/>
      <c r="BA403" s="180"/>
    </row>
    <row r="404" spans="29:53">
      <c r="AC404" s="227" t="str">
        <f>C183</f>
        <v>ISDTF</v>
      </c>
      <c r="AD404" s="203">
        <v>2015</v>
      </c>
      <c r="AE404" s="228">
        <f>U183</f>
        <v>-29.096705369504704</v>
      </c>
      <c r="AF404" s="229"/>
      <c r="AG404" s="180"/>
      <c r="AH404" s="180"/>
      <c r="AI404" s="180"/>
      <c r="AJ404" s="180"/>
      <c r="AK404" s="180"/>
      <c r="AL404" s="180"/>
      <c r="AM404" s="180"/>
      <c r="AN404" s="180"/>
      <c r="AO404" s="180"/>
      <c r="AP404" s="180"/>
      <c r="AQ404" s="180"/>
      <c r="AR404" s="180"/>
      <c r="AX404" s="180"/>
      <c r="AY404" s="180"/>
      <c r="AZ404" s="180"/>
      <c r="BA404" s="180"/>
    </row>
    <row r="405" spans="29:53">
      <c r="AC405" s="227"/>
      <c r="AD405" s="203">
        <v>2020</v>
      </c>
      <c r="AE405" s="228">
        <f>V183</f>
        <v>91.123038690484989</v>
      </c>
      <c r="AF405" s="229"/>
      <c r="AG405" s="180"/>
      <c r="AH405" s="180"/>
      <c r="AI405" s="180"/>
      <c r="AJ405" s="180"/>
      <c r="AK405" s="180"/>
      <c r="AL405" s="180"/>
      <c r="AM405" s="180"/>
      <c r="AN405" s="180"/>
      <c r="AO405" s="180"/>
      <c r="AP405" s="180"/>
      <c r="AQ405" s="180"/>
      <c r="AR405" s="180"/>
      <c r="AX405" s="180"/>
      <c r="AY405" s="180"/>
      <c r="AZ405" s="180"/>
      <c r="BA405" s="180"/>
    </row>
    <row r="406" spans="29:53">
      <c r="AC406" s="227"/>
      <c r="AD406" s="203">
        <v>2025</v>
      </c>
      <c r="AE406" s="228">
        <f>W183</f>
        <v>107.06806036888005</v>
      </c>
      <c r="AF406" s="229"/>
      <c r="AG406" s="180"/>
      <c r="AH406" s="180"/>
      <c r="AI406" s="180"/>
      <c r="AJ406" s="180"/>
      <c r="AK406" s="180"/>
      <c r="AL406" s="180"/>
      <c r="AM406" s="180"/>
      <c r="AN406" s="180"/>
      <c r="AO406" s="180"/>
      <c r="AP406" s="180"/>
      <c r="AQ406" s="180"/>
      <c r="AR406" s="180"/>
    </row>
    <row r="407" spans="29:53">
      <c r="AC407" s="227"/>
      <c r="AD407" s="203">
        <v>2030</v>
      </c>
      <c r="AE407" s="228">
        <f>X183</f>
        <v>134.87642898331126</v>
      </c>
      <c r="AF407" s="229"/>
      <c r="AG407" s="180"/>
      <c r="AH407" s="180"/>
      <c r="AI407" s="180"/>
      <c r="AJ407" s="180"/>
      <c r="AK407" s="180"/>
      <c r="AL407" s="180"/>
      <c r="AM407" s="180"/>
      <c r="AN407" s="180"/>
      <c r="AO407" s="180"/>
      <c r="AP407" s="180"/>
      <c r="AQ407" s="180"/>
      <c r="AR407" s="180"/>
      <c r="BA407" s="183"/>
    </row>
    <row r="408" spans="29:53">
      <c r="AC408" s="227"/>
      <c r="AD408" s="203">
        <v>2040</v>
      </c>
      <c r="AE408" s="228">
        <f>Y183</f>
        <v>202.16430528942902</v>
      </c>
      <c r="AF408" s="229"/>
      <c r="AG408" s="180"/>
      <c r="AH408" s="180"/>
      <c r="AI408" s="180"/>
      <c r="AJ408" s="180"/>
      <c r="AK408" s="180"/>
      <c r="AL408" s="180"/>
      <c r="AM408" s="180"/>
      <c r="AN408" s="180"/>
      <c r="AO408" s="180"/>
      <c r="AP408" s="180"/>
      <c r="AQ408" s="180"/>
      <c r="AR408" s="180"/>
      <c r="AZ408" s="183"/>
      <c r="BA408" s="183"/>
    </row>
    <row r="409" spans="29:53">
      <c r="AC409" s="227"/>
      <c r="AD409" s="192">
        <v>2050</v>
      </c>
      <c r="AE409" s="228">
        <f>Z183</f>
        <v>223.80191412071892</v>
      </c>
      <c r="AF409" s="229"/>
      <c r="AG409" s="180"/>
      <c r="AH409" s="180"/>
      <c r="AI409" s="180"/>
      <c r="AJ409" s="180"/>
      <c r="AK409" s="180"/>
      <c r="AL409" s="180"/>
      <c r="AM409" s="180"/>
      <c r="AN409" s="180"/>
      <c r="AO409" s="180"/>
      <c r="AP409" s="180"/>
      <c r="AQ409" s="180"/>
      <c r="AR409" s="180"/>
      <c r="AY409" s="180"/>
      <c r="AZ409" s="180"/>
      <c r="BA409" s="180"/>
    </row>
    <row r="410" spans="29:53">
      <c r="AC410" s="227" t="str">
        <f>C186</f>
        <v>IMDMT</v>
      </c>
      <c r="AD410" s="203">
        <v>2015</v>
      </c>
      <c r="AE410" s="228">
        <f>U186</f>
        <v>-123.80194265588784</v>
      </c>
      <c r="AF410" s="229" t="str">
        <f>B186</f>
        <v>Machinery</v>
      </c>
      <c r="AG410" s="180"/>
      <c r="AH410" s="180"/>
      <c r="AI410" s="180"/>
      <c r="AJ410" s="180"/>
      <c r="AK410" s="180"/>
      <c r="AL410" s="180"/>
      <c r="AM410" s="180"/>
      <c r="AN410" s="180"/>
      <c r="AO410" s="180"/>
      <c r="AP410" s="180"/>
      <c r="AQ410" s="180"/>
      <c r="AR410" s="180"/>
      <c r="AX410" s="180"/>
      <c r="AY410" s="180"/>
      <c r="AZ410" s="180"/>
      <c r="BA410" s="180"/>
    </row>
    <row r="411" spans="29:53">
      <c r="AC411" s="227"/>
      <c r="AD411" s="203">
        <v>2020</v>
      </c>
      <c r="AE411" s="228">
        <f>V186</f>
        <v>-262.05551166633279</v>
      </c>
      <c r="AF411" s="229"/>
      <c r="AG411" s="180"/>
      <c r="AH411" s="180"/>
      <c r="AI411" s="180"/>
      <c r="AJ411" s="180"/>
      <c r="AK411" s="180"/>
      <c r="AL411" s="180"/>
      <c r="AM411" s="180"/>
      <c r="AN411" s="180"/>
      <c r="AO411" s="180"/>
      <c r="AP411" s="180"/>
      <c r="AQ411" s="180"/>
      <c r="AR411" s="180"/>
      <c r="AX411" s="180"/>
      <c r="AY411" s="180"/>
      <c r="AZ411" s="180"/>
      <c r="BA411" s="180"/>
    </row>
    <row r="412" spans="29:53">
      <c r="AC412" s="227"/>
      <c r="AD412" s="203">
        <v>2025</v>
      </c>
      <c r="AE412" s="228">
        <f>W186</f>
        <v>-260.51260832054601</v>
      </c>
      <c r="AF412" s="229"/>
      <c r="AG412" s="180"/>
      <c r="AH412" s="180"/>
      <c r="AI412" s="180"/>
      <c r="AJ412" s="180"/>
      <c r="AK412" s="180"/>
      <c r="AL412" s="180"/>
      <c r="AM412" s="180"/>
      <c r="AN412" s="180"/>
      <c r="AO412" s="180"/>
      <c r="AP412" s="180"/>
      <c r="AQ412" s="180"/>
      <c r="AR412" s="180"/>
    </row>
    <row r="413" spans="29:53">
      <c r="AC413" s="227"/>
      <c r="AD413" s="203">
        <v>2030</v>
      </c>
      <c r="AE413" s="228">
        <f>X186</f>
        <v>-208.1503650429859</v>
      </c>
      <c r="AF413" s="229"/>
      <c r="AG413" s="180"/>
      <c r="AH413" s="180"/>
      <c r="AI413" s="180"/>
      <c r="AJ413" s="180"/>
      <c r="AK413" s="180"/>
      <c r="AL413" s="180"/>
      <c r="AM413" s="180"/>
      <c r="AN413" s="180"/>
      <c r="AO413" s="180"/>
      <c r="AP413" s="180"/>
      <c r="AQ413" s="180"/>
      <c r="AR413" s="180"/>
      <c r="BA413" s="180"/>
    </row>
    <row r="414" spans="29:53">
      <c r="AC414" s="227"/>
      <c r="AD414" s="203">
        <v>2040</v>
      </c>
      <c r="AE414" s="228">
        <f>Y186</f>
        <v>-207.36973667547343</v>
      </c>
      <c r="AF414" s="229"/>
      <c r="AG414" s="180"/>
      <c r="AH414" s="180"/>
      <c r="AI414" s="180"/>
      <c r="AJ414" s="180"/>
      <c r="AK414" s="180"/>
      <c r="AL414" s="180"/>
      <c r="AM414" s="180"/>
      <c r="AN414" s="180"/>
      <c r="AO414" s="180"/>
      <c r="AP414" s="180"/>
      <c r="AQ414" s="180"/>
      <c r="AR414" s="180"/>
      <c r="AZ414" s="180"/>
      <c r="BA414" s="180"/>
    </row>
    <row r="415" spans="29:53">
      <c r="AC415" s="227"/>
      <c r="AD415" s="192">
        <v>2050</v>
      </c>
      <c r="AE415" s="228">
        <f>Z186</f>
        <v>-213.98277724755999</v>
      </c>
      <c r="AF415" s="229"/>
      <c r="AG415" s="180"/>
      <c r="AH415" s="180"/>
      <c r="AI415" s="180"/>
      <c r="AJ415" s="180"/>
      <c r="AK415" s="180"/>
      <c r="AL415" s="180"/>
      <c r="AM415" s="180"/>
      <c r="AN415" s="180"/>
      <c r="AO415" s="180"/>
      <c r="AP415" s="180"/>
      <c r="AQ415" s="180"/>
      <c r="AR415" s="180"/>
      <c r="AY415" s="180"/>
      <c r="AZ415" s="180"/>
      <c r="BA415" s="180"/>
    </row>
    <row r="416" spans="29:53">
      <c r="AC416" s="227" t="str">
        <f>C187</f>
        <v>IMDHT</v>
      </c>
      <c r="AD416" s="203">
        <v>2015</v>
      </c>
      <c r="AE416" s="228">
        <f>U187</f>
        <v>-358.83074065222775</v>
      </c>
      <c r="AF416" s="229"/>
      <c r="AG416" s="180"/>
      <c r="AH416" s="180"/>
      <c r="AI416" s="180"/>
      <c r="AJ416" s="180"/>
      <c r="AK416" s="180"/>
      <c r="AL416" s="180"/>
      <c r="AM416" s="180"/>
      <c r="AN416" s="180"/>
      <c r="AO416" s="180"/>
      <c r="AP416" s="180"/>
      <c r="AQ416" s="180"/>
      <c r="AR416" s="180"/>
      <c r="AX416" s="180"/>
      <c r="AY416" s="180"/>
      <c r="AZ416" s="180"/>
      <c r="BA416" s="180"/>
    </row>
    <row r="417" spans="29:53">
      <c r="AC417" s="227"/>
      <c r="AD417" s="203">
        <v>2020</v>
      </c>
      <c r="AE417" s="228">
        <f>V187</f>
        <v>-759.5484475118335</v>
      </c>
      <c r="AF417" s="229"/>
      <c r="AG417" s="180"/>
      <c r="AH417" s="180"/>
      <c r="AI417" s="180"/>
      <c r="AJ417" s="180"/>
      <c r="AK417" s="180"/>
      <c r="AL417" s="180"/>
      <c r="AM417" s="180"/>
      <c r="AN417" s="180"/>
      <c r="AO417" s="180"/>
      <c r="AP417" s="180"/>
      <c r="AQ417" s="180"/>
      <c r="AR417" s="180"/>
      <c r="AX417" s="180"/>
      <c r="AY417" s="180"/>
      <c r="AZ417" s="180"/>
      <c r="BA417" s="180"/>
    </row>
    <row r="418" spans="29:53">
      <c r="AC418" s="227"/>
      <c r="AD418" s="203">
        <v>2025</v>
      </c>
      <c r="AE418" s="228">
        <f>W187</f>
        <v>-755.07645669774433</v>
      </c>
      <c r="AF418" s="229"/>
      <c r="AG418" s="180"/>
      <c r="AH418" s="180"/>
      <c r="AI418" s="180"/>
      <c r="AJ418" s="180"/>
      <c r="AK418" s="180"/>
      <c r="AL418" s="180"/>
      <c r="AM418" s="180"/>
      <c r="AN418" s="180"/>
      <c r="AO418" s="180"/>
      <c r="AP418" s="180"/>
      <c r="AQ418" s="180"/>
      <c r="AR418" s="180"/>
    </row>
    <row r="419" spans="29:53">
      <c r="AC419" s="227"/>
      <c r="AD419" s="203">
        <v>2030</v>
      </c>
      <c r="AE419" s="228">
        <f>X187</f>
        <v>-603.3083815414102</v>
      </c>
      <c r="AF419" s="229"/>
      <c r="AG419" s="180"/>
      <c r="AH419" s="180"/>
      <c r="AI419" s="180"/>
      <c r="AJ419" s="180"/>
      <c r="AK419" s="180"/>
      <c r="AL419" s="180"/>
      <c r="AM419" s="180"/>
      <c r="AN419" s="180"/>
      <c r="AO419" s="180"/>
      <c r="AP419" s="180"/>
      <c r="AQ419" s="180"/>
      <c r="AR419" s="180"/>
      <c r="BA419" s="180"/>
    </row>
    <row r="420" spans="29:53">
      <c r="AC420" s="227"/>
      <c r="AD420" s="203">
        <v>2040</v>
      </c>
      <c r="AE420" s="228">
        <f>Y187</f>
        <v>-601.04578816622166</v>
      </c>
      <c r="AF420" s="229"/>
      <c r="AG420" s="180"/>
      <c r="AH420" s="180"/>
      <c r="AI420" s="180"/>
      <c r="AJ420" s="180"/>
      <c r="AK420" s="180"/>
      <c r="AL420" s="180"/>
      <c r="AM420" s="180"/>
      <c r="AN420" s="180"/>
      <c r="AO420" s="180"/>
      <c r="AP420" s="180"/>
      <c r="AQ420" s="180"/>
      <c r="AR420" s="180"/>
      <c r="AZ420" s="180"/>
      <c r="BA420" s="180"/>
    </row>
    <row r="421" spans="29:53">
      <c r="AC421" s="227"/>
      <c r="AD421" s="192">
        <v>2050</v>
      </c>
      <c r="AE421" s="228">
        <f>Z187</f>
        <v>-620.2131953614454</v>
      </c>
      <c r="AF421" s="229"/>
      <c r="AG421" s="180"/>
      <c r="AH421" s="180"/>
      <c r="AI421" s="180"/>
      <c r="AJ421" s="180"/>
      <c r="AK421" s="180"/>
      <c r="AL421" s="180"/>
      <c r="AM421" s="180"/>
      <c r="AN421" s="180"/>
      <c r="AO421" s="180"/>
      <c r="AP421" s="180"/>
      <c r="AQ421" s="180"/>
      <c r="AR421" s="180"/>
      <c r="AY421" s="180"/>
      <c r="AZ421" s="180"/>
      <c r="BA421" s="180"/>
    </row>
    <row r="422" spans="29:53">
      <c r="AC422" s="227" t="str">
        <f>C188</f>
        <v>IMDRH</v>
      </c>
      <c r="AD422" s="203">
        <v>2015</v>
      </c>
      <c r="AE422" s="228">
        <f>U188</f>
        <v>-134.55946652805005</v>
      </c>
      <c r="AF422" s="229"/>
      <c r="AG422" s="180"/>
      <c r="AH422" s="180"/>
      <c r="AI422" s="180"/>
      <c r="AJ422" s="180"/>
      <c r="AK422" s="180"/>
      <c r="AL422" s="180"/>
      <c r="AM422" s="180"/>
      <c r="AN422" s="180"/>
      <c r="AO422" s="180"/>
      <c r="AP422" s="180"/>
      <c r="AQ422" s="180"/>
      <c r="AR422" s="180"/>
      <c r="AX422" s="180"/>
      <c r="AY422" s="180"/>
      <c r="AZ422" s="180"/>
      <c r="BA422" s="180"/>
    </row>
    <row r="423" spans="29:53">
      <c r="AC423" s="227"/>
      <c r="AD423" s="203">
        <v>2020</v>
      </c>
      <c r="AE423" s="228">
        <f>V188</f>
        <v>-284.82630477430536</v>
      </c>
      <c r="AF423" s="229"/>
      <c r="AG423" s="180"/>
      <c r="AH423" s="180"/>
      <c r="AI423" s="180"/>
      <c r="AJ423" s="180"/>
      <c r="AK423" s="180"/>
      <c r="AL423" s="180"/>
      <c r="AM423" s="180"/>
      <c r="AN423" s="180"/>
      <c r="AO423" s="180"/>
      <c r="AP423" s="180"/>
      <c r="AQ423" s="180"/>
      <c r="AR423" s="180"/>
      <c r="AX423" s="180"/>
      <c r="AY423" s="180"/>
      <c r="AZ423" s="180"/>
      <c r="BA423" s="180"/>
    </row>
    <row r="424" spans="29:53">
      <c r="AC424" s="227"/>
      <c r="AD424" s="203">
        <v>2025</v>
      </c>
      <c r="AE424" s="228">
        <f>W188</f>
        <v>-283.149333907293</v>
      </c>
      <c r="AF424" s="229"/>
      <c r="AG424" s="180"/>
      <c r="AH424" s="180"/>
      <c r="AI424" s="180"/>
      <c r="AJ424" s="180"/>
      <c r="AK424" s="180"/>
      <c r="AL424" s="180"/>
      <c r="AM424" s="180"/>
      <c r="AN424" s="180"/>
      <c r="AO424" s="180"/>
      <c r="AP424" s="180"/>
      <c r="AQ424" s="180"/>
      <c r="AR424" s="180"/>
    </row>
    <row r="425" spans="29:53">
      <c r="AC425" s="227"/>
      <c r="AD425" s="203">
        <v>2030</v>
      </c>
      <c r="AE425" s="228">
        <f>X188</f>
        <v>-226.23717751872508</v>
      </c>
      <c r="AF425" s="229"/>
      <c r="AG425" s="180"/>
      <c r="AH425" s="180"/>
      <c r="AI425" s="180"/>
      <c r="AJ425" s="180"/>
      <c r="AK425" s="180"/>
      <c r="AL425" s="180"/>
      <c r="AM425" s="180"/>
      <c r="AN425" s="180"/>
      <c r="AO425" s="180"/>
      <c r="AP425" s="180"/>
      <c r="AQ425" s="180"/>
      <c r="AR425" s="180"/>
      <c r="BA425" s="180"/>
    </row>
    <row r="426" spans="29:53">
      <c r="AC426" s="227"/>
      <c r="AD426" s="203">
        <v>2040</v>
      </c>
      <c r="AE426" s="228">
        <f>Y188</f>
        <v>-225.3887179999503</v>
      </c>
      <c r="AF426" s="229"/>
      <c r="AG426" s="180"/>
      <c r="AH426" s="180"/>
      <c r="AI426" s="180"/>
      <c r="AJ426" s="180"/>
      <c r="AK426" s="180"/>
      <c r="AL426" s="180"/>
      <c r="AM426" s="180"/>
      <c r="AN426" s="180"/>
      <c r="AO426" s="180"/>
      <c r="AP426" s="180"/>
      <c r="AQ426" s="180"/>
      <c r="AR426" s="180"/>
      <c r="AZ426" s="180"/>
      <c r="BA426" s="180"/>
    </row>
    <row r="427" spans="29:53">
      <c r="AC427" s="227"/>
      <c r="AD427" s="192">
        <v>2050</v>
      </c>
      <c r="AE427" s="228">
        <f>Z188</f>
        <v>-232.57638559561732</v>
      </c>
      <c r="AF427" s="229"/>
      <c r="AG427" s="180"/>
      <c r="AH427" s="180"/>
      <c r="AI427" s="180"/>
      <c r="AJ427" s="180"/>
      <c r="AK427" s="180"/>
      <c r="AL427" s="180"/>
      <c r="AM427" s="180"/>
      <c r="AN427" s="180"/>
      <c r="AO427" s="180"/>
      <c r="AP427" s="180"/>
      <c r="AQ427" s="180"/>
      <c r="AR427" s="180"/>
      <c r="AY427" s="180"/>
      <c r="AZ427" s="180"/>
      <c r="BA427" s="180"/>
    </row>
    <row r="428" spans="29:53">
      <c r="AC428" s="227" t="str">
        <f>C189</f>
        <v>IMDLA</v>
      </c>
      <c r="AD428" s="203">
        <v>2015</v>
      </c>
      <c r="AE428" s="228">
        <f>U189</f>
        <v>-279.38832716179098</v>
      </c>
      <c r="AF428" s="229"/>
      <c r="AG428" s="180"/>
      <c r="AH428" s="180"/>
      <c r="AI428" s="180"/>
      <c r="AJ428" s="180"/>
      <c r="AK428" s="180"/>
      <c r="AL428" s="180"/>
      <c r="AM428" s="180"/>
      <c r="AN428" s="180"/>
      <c r="AO428" s="180"/>
      <c r="AP428" s="180"/>
      <c r="AQ428" s="180"/>
      <c r="AR428" s="180"/>
      <c r="AX428" s="180"/>
      <c r="AY428" s="180"/>
      <c r="AZ428" s="180"/>
      <c r="BA428" s="180"/>
    </row>
    <row r="429" spans="29:53">
      <c r="AC429" s="227"/>
      <c r="AD429" s="203">
        <v>2020</v>
      </c>
      <c r="AE429" s="228">
        <f>V189</f>
        <v>-591.39016284654303</v>
      </c>
      <c r="AF429" s="229"/>
      <c r="AG429" s="180"/>
      <c r="AH429" s="180"/>
      <c r="AI429" s="180"/>
      <c r="AJ429" s="180"/>
      <c r="AK429" s="180"/>
      <c r="AL429" s="180"/>
      <c r="AM429" s="180"/>
      <c r="AN429" s="180"/>
      <c r="AO429" s="180"/>
      <c r="AP429" s="180"/>
      <c r="AQ429" s="180"/>
      <c r="AR429" s="180"/>
      <c r="AX429" s="180"/>
      <c r="AY429" s="180"/>
      <c r="AZ429" s="180"/>
      <c r="BA429" s="180"/>
    </row>
    <row r="430" spans="29:53">
      <c r="AC430" s="227"/>
      <c r="AD430" s="203">
        <v>2025</v>
      </c>
      <c r="AE430" s="228">
        <f>W189</f>
        <v>-587.90823699381315</v>
      </c>
      <c r="AF430" s="229"/>
      <c r="AG430" s="180"/>
      <c r="AH430" s="180"/>
      <c r="AI430" s="180"/>
      <c r="AJ430" s="180"/>
      <c r="AK430" s="180"/>
      <c r="AL430" s="180"/>
      <c r="AM430" s="180"/>
      <c r="AN430" s="180"/>
      <c r="AO430" s="180"/>
      <c r="AP430" s="180"/>
      <c r="AQ430" s="180"/>
      <c r="AR430" s="180"/>
    </row>
    <row r="431" spans="29:53">
      <c r="AC431" s="227"/>
      <c r="AD431" s="203">
        <v>2030</v>
      </c>
      <c r="AE431" s="228">
        <f>X189</f>
        <v>-469.74046642482347</v>
      </c>
      <c r="AF431" s="229"/>
      <c r="AG431" s="180"/>
      <c r="AH431" s="180"/>
      <c r="AI431" s="180"/>
      <c r="AJ431" s="180"/>
      <c r="AK431" s="180"/>
      <c r="AL431" s="180"/>
      <c r="AM431" s="180"/>
      <c r="AN431" s="180"/>
      <c r="AO431" s="180"/>
      <c r="AP431" s="180"/>
      <c r="AQ431" s="180"/>
      <c r="AR431" s="180"/>
      <c r="BA431" s="180"/>
    </row>
    <row r="432" spans="29:53">
      <c r="AC432" s="227"/>
      <c r="AD432" s="203">
        <v>2040</v>
      </c>
      <c r="AE432" s="228">
        <f>Y189</f>
        <v>-467.97879411940005</v>
      </c>
      <c r="AF432" s="229"/>
      <c r="AG432" s="180"/>
      <c r="AH432" s="180"/>
      <c r="AI432" s="180"/>
      <c r="AJ432" s="180"/>
      <c r="AK432" s="180"/>
      <c r="AL432" s="180"/>
      <c r="AM432" s="180"/>
      <c r="AN432" s="180"/>
      <c r="AO432" s="180"/>
      <c r="AP432" s="180"/>
      <c r="AQ432" s="180"/>
      <c r="AR432" s="180"/>
      <c r="AZ432" s="180"/>
      <c r="BA432" s="180"/>
    </row>
    <row r="433" spans="29:53">
      <c r="AC433" s="227"/>
      <c r="AD433" s="192">
        <v>2050</v>
      </c>
      <c r="AE433" s="228">
        <f>Z189</f>
        <v>-482.90268225275446</v>
      </c>
      <c r="AF433" s="229"/>
      <c r="AG433" s="180"/>
      <c r="AH433" s="180"/>
      <c r="AI433" s="180"/>
      <c r="AJ433" s="180"/>
      <c r="AK433" s="180"/>
      <c r="AL433" s="180"/>
      <c r="AM433" s="180"/>
      <c r="AN433" s="180"/>
      <c r="AO433" s="180"/>
      <c r="AP433" s="180"/>
      <c r="AQ433" s="180"/>
      <c r="AR433" s="180"/>
      <c r="AY433" s="180"/>
      <c r="AZ433" s="180"/>
      <c r="BA433" s="180"/>
    </row>
    <row r="434" spans="29:53">
      <c r="AC434" s="227" t="str">
        <f>C190</f>
        <v>IMDEM</v>
      </c>
      <c r="AD434" s="203">
        <v>2015</v>
      </c>
      <c r="AE434" s="228">
        <f>U190</f>
        <v>-1109.2040360884816</v>
      </c>
      <c r="AF434" s="229"/>
      <c r="AG434" s="180"/>
      <c r="AH434" s="180"/>
      <c r="AI434" s="180"/>
      <c r="AJ434" s="180"/>
      <c r="AK434" s="180"/>
      <c r="AL434" s="180"/>
      <c r="AM434" s="180"/>
      <c r="AN434" s="180"/>
      <c r="AO434" s="180"/>
      <c r="AP434" s="180"/>
      <c r="AQ434" s="180"/>
      <c r="AR434" s="180"/>
      <c r="AX434" s="180"/>
      <c r="AY434" s="180"/>
      <c r="AZ434" s="180"/>
      <c r="BA434" s="180"/>
    </row>
    <row r="435" spans="29:53">
      <c r="AC435" s="227"/>
      <c r="AD435" s="203">
        <v>2020</v>
      </c>
      <c r="AE435" s="228">
        <f>V190</f>
        <v>-2347.8874804692323</v>
      </c>
      <c r="AF435" s="229"/>
      <c r="AG435" s="180"/>
      <c r="AH435" s="180"/>
      <c r="AI435" s="180"/>
      <c r="AJ435" s="180"/>
      <c r="AK435" s="180"/>
      <c r="AL435" s="180"/>
      <c r="AM435" s="180"/>
      <c r="AN435" s="180"/>
      <c r="AO435" s="180"/>
      <c r="AP435" s="180"/>
      <c r="AQ435" s="180"/>
      <c r="AR435" s="180"/>
      <c r="AX435" s="180"/>
      <c r="AY435" s="180"/>
      <c r="AZ435" s="180"/>
      <c r="BA435" s="180"/>
    </row>
    <row r="436" spans="29:53">
      <c r="AC436" s="227"/>
      <c r="AD436" s="203">
        <v>2025</v>
      </c>
      <c r="AE436" s="228">
        <f>W190</f>
        <v>-2334.0638313266791</v>
      </c>
      <c r="AF436" s="229"/>
      <c r="AG436" s="180"/>
      <c r="AH436" s="180"/>
      <c r="AI436" s="180"/>
      <c r="AJ436" s="180"/>
      <c r="AK436" s="180"/>
      <c r="AL436" s="180"/>
      <c r="AM436" s="180"/>
      <c r="AN436" s="180"/>
      <c r="AO436" s="180"/>
      <c r="AP436" s="180"/>
      <c r="AQ436" s="180"/>
      <c r="AR436" s="180"/>
    </row>
    <row r="437" spans="29:53">
      <c r="AC437" s="227"/>
      <c r="AD437" s="203">
        <v>2030</v>
      </c>
      <c r="AE437" s="228">
        <f>X190</f>
        <v>-1864.9240881519447</v>
      </c>
      <c r="AF437" s="229"/>
      <c r="AG437" s="180"/>
      <c r="AH437" s="180"/>
      <c r="AI437" s="180"/>
      <c r="AJ437" s="180"/>
      <c r="AK437" s="180"/>
      <c r="AL437" s="180"/>
      <c r="AM437" s="180"/>
      <c r="AN437" s="180"/>
      <c r="AO437" s="180"/>
      <c r="AP437" s="180"/>
      <c r="AQ437" s="180"/>
      <c r="AR437" s="180"/>
      <c r="BA437" s="180"/>
    </row>
    <row r="438" spans="29:53">
      <c r="AC438" s="227"/>
      <c r="AD438" s="203">
        <v>2040</v>
      </c>
      <c r="AE438" s="228">
        <f>Y190</f>
        <v>-1857.9300449458813</v>
      </c>
      <c r="AF438" s="229"/>
      <c r="AG438" s="180"/>
      <c r="AH438" s="180"/>
      <c r="AI438" s="180"/>
      <c r="AJ438" s="180"/>
      <c r="AK438" s="180"/>
      <c r="AL438" s="180"/>
      <c r="AM438" s="180"/>
      <c r="AN438" s="180"/>
      <c r="AO438" s="180"/>
      <c r="AP438" s="180"/>
      <c r="AQ438" s="180"/>
      <c r="AR438" s="180"/>
      <c r="AZ438" s="180"/>
      <c r="BA438" s="180"/>
    </row>
    <row r="439" spans="29:53">
      <c r="AC439" s="227"/>
      <c r="AD439" s="192">
        <v>2050</v>
      </c>
      <c r="AE439" s="228">
        <f>Z190</f>
        <v>-1917.1796103082261</v>
      </c>
      <c r="AF439" s="229"/>
      <c r="AG439" s="180"/>
      <c r="AH439" s="180"/>
      <c r="AI439" s="180"/>
      <c r="AJ439" s="180"/>
      <c r="AK439" s="180"/>
      <c r="AL439" s="180"/>
      <c r="AM439" s="180"/>
      <c r="AN439" s="180"/>
      <c r="AO439" s="180"/>
      <c r="AP439" s="180"/>
      <c r="AQ439" s="180"/>
      <c r="AR439" s="180"/>
      <c r="AY439" s="180"/>
      <c r="AZ439" s="180"/>
      <c r="BA439" s="180"/>
    </row>
    <row r="440" spans="29:53">
      <c r="AC440" s="227" t="str">
        <f>C191</f>
        <v>IMDTF</v>
      </c>
      <c r="AD440" s="203">
        <v>2015</v>
      </c>
      <c r="AE440" s="228">
        <f>U191</f>
        <v>-181.52796563212581</v>
      </c>
      <c r="AF440" s="229"/>
      <c r="AG440" s="180"/>
      <c r="AH440" s="180"/>
      <c r="AI440" s="180"/>
      <c r="AJ440" s="180"/>
      <c r="AK440" s="180"/>
      <c r="AL440" s="180"/>
      <c r="AM440" s="180"/>
      <c r="AN440" s="180"/>
      <c r="AO440" s="180"/>
      <c r="AP440" s="180"/>
      <c r="AQ440" s="180"/>
      <c r="AR440" s="180"/>
      <c r="AX440" s="180"/>
      <c r="AY440" s="180"/>
      <c r="AZ440" s="180"/>
      <c r="BA440" s="180"/>
    </row>
    <row r="441" spans="29:53">
      <c r="AC441" s="227"/>
      <c r="AD441" s="203">
        <v>2020</v>
      </c>
      <c r="AE441" s="228">
        <f>V191</f>
        <v>-384.24602146752187</v>
      </c>
      <c r="AF441" s="229"/>
      <c r="AG441" s="180"/>
      <c r="AH441" s="180"/>
      <c r="AI441" s="180"/>
      <c r="AJ441" s="180"/>
      <c r="AK441" s="180"/>
      <c r="AL441" s="180"/>
      <c r="AM441" s="180"/>
      <c r="AN441" s="180"/>
      <c r="AO441" s="180"/>
      <c r="AP441" s="180"/>
      <c r="AQ441" s="180"/>
      <c r="AR441" s="180"/>
      <c r="AX441" s="180"/>
      <c r="AY441" s="180"/>
      <c r="AZ441" s="180"/>
      <c r="BA441" s="180"/>
    </row>
    <row r="442" spans="29:53">
      <c r="AC442" s="227"/>
      <c r="AD442" s="203">
        <v>2025</v>
      </c>
      <c r="AE442" s="228">
        <f>W191</f>
        <v>-381.98369747228236</v>
      </c>
      <c r="AF442" s="229"/>
      <c r="AG442" s="180"/>
      <c r="AH442" s="180"/>
      <c r="AI442" s="180"/>
      <c r="AJ442" s="180"/>
      <c r="AK442" s="180"/>
      <c r="AL442" s="180"/>
      <c r="AM442" s="180"/>
      <c r="AN442" s="180"/>
      <c r="AO442" s="180"/>
      <c r="AP442" s="180"/>
      <c r="AQ442" s="180"/>
      <c r="AR442" s="180"/>
    </row>
    <row r="443" spans="29:53">
      <c r="AC443" s="227"/>
      <c r="AD443" s="203">
        <v>2030</v>
      </c>
      <c r="AE443" s="228">
        <f>X191</f>
        <v>-305.20613409809516</v>
      </c>
      <c r="AF443" s="229"/>
      <c r="AG443" s="180"/>
      <c r="AH443" s="180"/>
      <c r="AI443" s="180"/>
      <c r="AJ443" s="180"/>
      <c r="AK443" s="180"/>
      <c r="AL443" s="180"/>
      <c r="AM443" s="180"/>
      <c r="AN443" s="180"/>
      <c r="AO443" s="180"/>
      <c r="AP443" s="180"/>
      <c r="AQ443" s="180"/>
      <c r="AR443" s="180"/>
      <c r="BA443" s="183"/>
    </row>
    <row r="444" spans="29:53">
      <c r="AC444" s="227"/>
      <c r="AD444" s="203">
        <v>2040</v>
      </c>
      <c r="AE444" s="228">
        <f>Y191</f>
        <v>-304.06151652239856</v>
      </c>
      <c r="AF444" s="229"/>
      <c r="AG444" s="180"/>
      <c r="AH444" s="180"/>
      <c r="AI444" s="180"/>
      <c r="AJ444" s="180"/>
      <c r="AK444" s="180"/>
      <c r="AL444" s="180"/>
      <c r="AM444" s="180"/>
      <c r="AN444" s="180"/>
      <c r="AO444" s="180"/>
      <c r="AP444" s="180"/>
      <c r="AQ444" s="180"/>
      <c r="AR444" s="180"/>
      <c r="AZ444" s="183"/>
      <c r="BA444" s="183"/>
    </row>
    <row r="445" spans="29:53">
      <c r="AC445" s="227"/>
      <c r="AD445" s="192">
        <v>2050</v>
      </c>
      <c r="AE445" s="228">
        <f>Z191</f>
        <v>-313.75806712524582</v>
      </c>
      <c r="AF445" s="229"/>
      <c r="AG445" s="180"/>
      <c r="AH445" s="180"/>
      <c r="AI445" s="180"/>
      <c r="AJ445" s="180"/>
      <c r="AK445" s="180"/>
      <c r="AL445" s="180"/>
      <c r="AM445" s="180"/>
      <c r="AN445" s="180"/>
      <c r="AO445" s="180"/>
      <c r="AP445" s="180"/>
      <c r="AQ445" s="180"/>
      <c r="AR445" s="180"/>
      <c r="AY445" s="180"/>
      <c r="AZ445" s="180"/>
      <c r="BA445" s="180"/>
    </row>
    <row r="446" spans="29:53">
      <c r="AC446" s="227" t="str">
        <f>C194</f>
        <v>IUDMT</v>
      </c>
      <c r="AD446" s="203">
        <v>2015</v>
      </c>
      <c r="AE446" s="228">
        <f>U194</f>
        <v>316.17987686862926</v>
      </c>
      <c r="AF446" s="229" t="str">
        <f>B194</f>
        <v>Service</v>
      </c>
      <c r="AG446" s="180"/>
      <c r="AH446" s="180"/>
      <c r="AI446" s="180"/>
      <c r="AJ446" s="180"/>
      <c r="AK446" s="180"/>
      <c r="AL446" s="180"/>
      <c r="AM446" s="180"/>
      <c r="AN446" s="180"/>
      <c r="AO446" s="180"/>
      <c r="AP446" s="180"/>
      <c r="AQ446" s="180"/>
      <c r="AR446" s="180"/>
      <c r="AX446" s="180"/>
      <c r="AY446" s="180"/>
      <c r="AZ446" s="180"/>
      <c r="BA446" s="180"/>
    </row>
    <row r="447" spans="29:53">
      <c r="AC447" s="227"/>
      <c r="AD447" s="203">
        <v>2020</v>
      </c>
      <c r="AE447" s="228">
        <f>V194</f>
        <v>481.90362924991882</v>
      </c>
      <c r="AF447" s="229"/>
      <c r="AG447" s="180"/>
      <c r="AH447" s="180"/>
      <c r="AI447" s="180"/>
      <c r="AJ447" s="180"/>
      <c r="AK447" s="180"/>
      <c r="AL447" s="180"/>
      <c r="AM447" s="180"/>
      <c r="AN447" s="180"/>
      <c r="AO447" s="180"/>
      <c r="AP447" s="180"/>
      <c r="AQ447" s="180"/>
      <c r="AR447" s="180"/>
      <c r="AX447" s="180"/>
      <c r="AY447" s="180"/>
      <c r="AZ447" s="180"/>
      <c r="BA447" s="180"/>
    </row>
    <row r="448" spans="29:53">
      <c r="AC448" s="227"/>
      <c r="AD448" s="203">
        <v>2025</v>
      </c>
      <c r="AE448" s="228">
        <f>W194</f>
        <v>374.63479306784285</v>
      </c>
      <c r="AF448" s="229"/>
      <c r="AG448" s="180"/>
      <c r="AH448" s="180"/>
      <c r="AI448" s="180"/>
      <c r="AJ448" s="180"/>
      <c r="AK448" s="180"/>
      <c r="AL448" s="180"/>
      <c r="AM448" s="180"/>
      <c r="AN448" s="180"/>
      <c r="AO448" s="180"/>
      <c r="AP448" s="180"/>
      <c r="AQ448" s="180"/>
      <c r="AR448" s="180"/>
    </row>
    <row r="449" spans="29:53">
      <c r="AC449" s="227"/>
      <c r="AD449" s="203">
        <v>2030</v>
      </c>
      <c r="AE449" s="228">
        <f>X194</f>
        <v>330.81161618337075</v>
      </c>
      <c r="AF449" s="229"/>
      <c r="AG449" s="180"/>
      <c r="AH449" s="180"/>
      <c r="AI449" s="180"/>
      <c r="AJ449" s="180"/>
      <c r="AK449" s="180"/>
      <c r="AL449" s="180"/>
      <c r="AM449" s="180"/>
      <c r="AN449" s="180"/>
      <c r="AO449" s="180"/>
      <c r="AP449" s="180"/>
      <c r="AQ449" s="180"/>
      <c r="AR449" s="180"/>
      <c r="BA449" s="180"/>
    </row>
    <row r="450" spans="29:53">
      <c r="AC450" s="227"/>
      <c r="AD450" s="203">
        <v>2040</v>
      </c>
      <c r="AE450" s="228">
        <f>Y194</f>
        <v>368.76532810548122</v>
      </c>
      <c r="AF450" s="229"/>
      <c r="AG450" s="180"/>
      <c r="AH450" s="180"/>
      <c r="AI450" s="180"/>
      <c r="AJ450" s="180"/>
      <c r="AK450" s="180"/>
      <c r="AL450" s="180"/>
      <c r="AM450" s="180"/>
      <c r="AN450" s="180"/>
      <c r="AO450" s="180"/>
      <c r="AP450" s="180"/>
      <c r="AQ450" s="180"/>
      <c r="AR450" s="180"/>
      <c r="AZ450" s="180"/>
      <c r="BA450" s="180"/>
    </row>
    <row r="451" spans="29:53">
      <c r="AC451" s="227"/>
      <c r="AD451" s="192">
        <v>2050</v>
      </c>
      <c r="AE451" s="228">
        <f>Z194</f>
        <v>644.77301863845412</v>
      </c>
      <c r="AF451" s="229"/>
      <c r="AG451" s="180"/>
      <c r="AH451" s="180"/>
      <c r="AI451" s="180"/>
      <c r="AJ451" s="180"/>
      <c r="AK451" s="180"/>
      <c r="AL451" s="180"/>
      <c r="AM451" s="180"/>
      <c r="AN451" s="180"/>
      <c r="AO451" s="180"/>
      <c r="AP451" s="180"/>
      <c r="AQ451" s="180"/>
      <c r="AR451" s="180"/>
      <c r="AY451" s="180"/>
      <c r="AZ451" s="180"/>
      <c r="BA451" s="180"/>
    </row>
    <row r="452" spans="29:53">
      <c r="AC452" s="227" t="str">
        <f>C195</f>
        <v>IUDHT</v>
      </c>
      <c r="AD452" s="203">
        <v>2015</v>
      </c>
      <c r="AE452" s="228">
        <f>U195</f>
        <v>0</v>
      </c>
      <c r="AF452" s="229"/>
      <c r="AG452" s="180"/>
      <c r="AH452" s="180"/>
      <c r="AI452" s="180"/>
      <c r="AJ452" s="180"/>
      <c r="AK452" s="180"/>
      <c r="AL452" s="180"/>
      <c r="AM452" s="180"/>
      <c r="AN452" s="180"/>
      <c r="AO452" s="180"/>
      <c r="AP452" s="180"/>
      <c r="AQ452" s="180"/>
      <c r="AR452" s="180"/>
      <c r="AX452" s="180"/>
      <c r="AY452" s="180"/>
      <c r="AZ452" s="180"/>
      <c r="BA452" s="180"/>
    </row>
    <row r="453" spans="29:53">
      <c r="AC453" s="227"/>
      <c r="AD453" s="203">
        <v>2020</v>
      </c>
      <c r="AE453" s="228">
        <f>V195</f>
        <v>0</v>
      </c>
      <c r="AF453" s="229"/>
      <c r="AG453" s="180"/>
      <c r="AH453" s="180"/>
      <c r="AI453" s="180"/>
      <c r="AJ453" s="180"/>
      <c r="AK453" s="180"/>
      <c r="AL453" s="180"/>
      <c r="AM453" s="180"/>
      <c r="AN453" s="180"/>
      <c r="AO453" s="180"/>
      <c r="AP453" s="180"/>
      <c r="AQ453" s="180"/>
      <c r="AR453" s="180"/>
      <c r="AX453" s="180"/>
      <c r="AY453" s="180"/>
      <c r="AZ453" s="180"/>
      <c r="BA453" s="180"/>
    </row>
    <row r="454" spans="29:53">
      <c r="AC454" s="227"/>
      <c r="AD454" s="203">
        <v>2025</v>
      </c>
      <c r="AE454" s="228">
        <f>W195</f>
        <v>0</v>
      </c>
      <c r="AF454" s="229"/>
      <c r="AG454" s="180"/>
      <c r="AH454" s="180"/>
      <c r="AI454" s="180"/>
      <c r="AJ454" s="180"/>
      <c r="AK454" s="180"/>
      <c r="AL454" s="180"/>
      <c r="AM454" s="180"/>
      <c r="AN454" s="180"/>
      <c r="AO454" s="180"/>
      <c r="AP454" s="180"/>
      <c r="AQ454" s="180"/>
      <c r="AR454" s="180"/>
    </row>
    <row r="455" spans="29:53">
      <c r="AC455" s="227"/>
      <c r="AD455" s="203">
        <v>2030</v>
      </c>
      <c r="AE455" s="228">
        <f>X195</f>
        <v>0</v>
      </c>
      <c r="AF455" s="229"/>
      <c r="AG455" s="180"/>
      <c r="AH455" s="180"/>
      <c r="AI455" s="180"/>
      <c r="AJ455" s="180"/>
      <c r="AK455" s="180"/>
      <c r="AL455" s="180"/>
      <c r="AM455" s="180"/>
      <c r="AN455" s="180"/>
      <c r="AO455" s="180"/>
      <c r="AP455" s="180"/>
      <c r="AQ455" s="180"/>
      <c r="AR455" s="180"/>
      <c r="BA455" s="180"/>
    </row>
    <row r="456" spans="29:53">
      <c r="AC456" s="227"/>
      <c r="AD456" s="203">
        <v>2040</v>
      </c>
      <c r="AE456" s="228">
        <f>Y195</f>
        <v>0</v>
      </c>
      <c r="AF456" s="229"/>
      <c r="AG456" s="180"/>
      <c r="AH456" s="180"/>
      <c r="AI456" s="180"/>
      <c r="AJ456" s="180"/>
      <c r="AK456" s="180"/>
      <c r="AL456" s="180"/>
      <c r="AM456" s="180"/>
      <c r="AN456" s="180"/>
      <c r="AO456" s="180"/>
      <c r="AP456" s="180"/>
      <c r="AQ456" s="180"/>
      <c r="AR456" s="180"/>
      <c r="AZ456" s="180"/>
      <c r="BA456" s="180"/>
    </row>
    <row r="457" spans="29:53">
      <c r="AC457" s="227"/>
      <c r="AD457" s="192">
        <v>2050</v>
      </c>
      <c r="AE457" s="228">
        <f>Z195</f>
        <v>0</v>
      </c>
      <c r="AF457" s="229"/>
      <c r="AG457" s="180"/>
      <c r="AH457" s="180"/>
      <c r="AI457" s="180"/>
      <c r="AJ457" s="180"/>
      <c r="AK457" s="180"/>
      <c r="AL457" s="180"/>
      <c r="AM457" s="180"/>
      <c r="AN457" s="180"/>
      <c r="AO457" s="180"/>
      <c r="AP457" s="180"/>
      <c r="AQ457" s="180"/>
      <c r="AR457" s="180"/>
      <c r="AY457" s="180"/>
      <c r="AZ457" s="180"/>
      <c r="BA457" s="180"/>
    </row>
    <row r="458" spans="29:53">
      <c r="AC458" s="227" t="str">
        <f>C196</f>
        <v>IUDRH</v>
      </c>
      <c r="AD458" s="203">
        <v>2015</v>
      </c>
      <c r="AE458" s="228">
        <f>U196</f>
        <v>3073.8333958926064</v>
      </c>
      <c r="AF458" s="229"/>
      <c r="AG458" s="180"/>
      <c r="AH458" s="180"/>
      <c r="AI458" s="180"/>
      <c r="AJ458" s="180"/>
      <c r="AK458" s="180"/>
      <c r="AL458" s="180"/>
      <c r="AM458" s="180"/>
      <c r="AN458" s="180"/>
      <c r="AO458" s="180"/>
      <c r="AP458" s="180"/>
      <c r="AQ458" s="180"/>
      <c r="AR458" s="180"/>
      <c r="AX458" s="180"/>
      <c r="AY458" s="180"/>
      <c r="AZ458" s="180"/>
      <c r="BA458" s="180"/>
    </row>
    <row r="459" spans="29:53">
      <c r="AC459" s="227"/>
      <c r="AD459" s="203">
        <v>2020</v>
      </c>
      <c r="AE459" s="228">
        <f>V196</f>
        <v>4684.9644065289767</v>
      </c>
      <c r="AF459" s="229"/>
      <c r="AG459" s="180"/>
      <c r="AH459" s="180"/>
      <c r="AI459" s="180"/>
      <c r="AJ459" s="180"/>
      <c r="AK459" s="180"/>
      <c r="AL459" s="180"/>
      <c r="AM459" s="180"/>
      <c r="AN459" s="180"/>
      <c r="AO459" s="180"/>
      <c r="AP459" s="180"/>
      <c r="AQ459" s="180"/>
      <c r="AR459" s="180"/>
      <c r="AX459" s="180"/>
      <c r="AY459" s="180"/>
      <c r="AZ459" s="180"/>
      <c r="BA459" s="180"/>
    </row>
    <row r="460" spans="29:53">
      <c r="AC460" s="227"/>
      <c r="AD460" s="203">
        <v>2025</v>
      </c>
      <c r="AE460" s="228">
        <f>W196</f>
        <v>3642.1196364552629</v>
      </c>
      <c r="AF460" s="229"/>
      <c r="AG460" s="180"/>
      <c r="AH460" s="180"/>
      <c r="AI460" s="180"/>
      <c r="AJ460" s="180"/>
      <c r="AK460" s="180"/>
      <c r="AL460" s="180"/>
      <c r="AM460" s="180"/>
      <c r="AN460" s="180"/>
      <c r="AO460" s="180"/>
      <c r="AP460" s="180"/>
      <c r="AQ460" s="180"/>
      <c r="AR460" s="180"/>
    </row>
    <row r="461" spans="29:53">
      <c r="AC461" s="227"/>
      <c r="AD461" s="203">
        <v>2030</v>
      </c>
      <c r="AE461" s="228">
        <f>X196</f>
        <v>3216.0800479916247</v>
      </c>
      <c r="AF461" s="229"/>
      <c r="AG461" s="180"/>
      <c r="AH461" s="180"/>
      <c r="AI461" s="180"/>
      <c r="AJ461" s="180"/>
      <c r="AK461" s="180"/>
      <c r="AL461" s="180"/>
      <c r="AM461" s="180"/>
      <c r="AN461" s="180"/>
      <c r="AO461" s="180"/>
      <c r="AP461" s="180"/>
      <c r="AQ461" s="180"/>
      <c r="AR461" s="180"/>
      <c r="BA461" s="180"/>
    </row>
    <row r="462" spans="29:53">
      <c r="AC462" s="227"/>
      <c r="AD462" s="203">
        <v>2040</v>
      </c>
      <c r="AE462" s="228">
        <f>Y196</f>
        <v>3585.0579486716751</v>
      </c>
      <c r="AF462" s="229"/>
      <c r="AG462" s="180"/>
      <c r="AH462" s="180"/>
      <c r="AI462" s="180"/>
      <c r="AJ462" s="180"/>
      <c r="AK462" s="180"/>
      <c r="AL462" s="180"/>
      <c r="AM462" s="180"/>
      <c r="AN462" s="180"/>
      <c r="AO462" s="180"/>
      <c r="AP462" s="180"/>
      <c r="AQ462" s="180"/>
      <c r="AR462" s="180"/>
      <c r="AZ462" s="180"/>
      <c r="BA462" s="180"/>
    </row>
    <row r="463" spans="29:53">
      <c r="AC463" s="227"/>
      <c r="AD463" s="192">
        <v>2050</v>
      </c>
      <c r="AE463" s="228">
        <f>Z196</f>
        <v>6268.3459083160924</v>
      </c>
      <c r="AF463" s="229"/>
      <c r="AG463" s="180"/>
      <c r="AH463" s="180"/>
      <c r="AI463" s="180"/>
      <c r="AJ463" s="180"/>
      <c r="AK463" s="180"/>
      <c r="AL463" s="180"/>
      <c r="AM463" s="180"/>
      <c r="AN463" s="180"/>
      <c r="AO463" s="180"/>
      <c r="AP463" s="180"/>
      <c r="AQ463" s="180"/>
      <c r="AR463" s="180"/>
      <c r="AY463" s="180"/>
      <c r="AZ463" s="180"/>
      <c r="BA463" s="180"/>
    </row>
    <row r="464" spans="29:53">
      <c r="AC464" s="227" t="str">
        <f>C197</f>
        <v>IUDLA</v>
      </c>
      <c r="AD464" s="203">
        <v>2015</v>
      </c>
      <c r="AE464" s="228">
        <f>U197</f>
        <v>2262.0162995842747</v>
      </c>
      <c r="AF464" s="229"/>
      <c r="AG464" s="180"/>
      <c r="AH464" s="180"/>
      <c r="AI464" s="180"/>
      <c r="AJ464" s="180"/>
      <c r="AK464" s="180"/>
      <c r="AL464" s="180"/>
      <c r="AM464" s="180"/>
      <c r="AN464" s="180"/>
      <c r="AO464" s="180"/>
      <c r="AP464" s="180"/>
      <c r="AQ464" s="180"/>
      <c r="AR464" s="180"/>
      <c r="AX464" s="180"/>
      <c r="AY464" s="180"/>
      <c r="AZ464" s="180"/>
      <c r="BA464" s="180"/>
    </row>
    <row r="465" spans="29:53">
      <c r="AC465" s="227"/>
      <c r="AD465" s="203">
        <v>2020</v>
      </c>
      <c r="AE465" s="228">
        <f>V197</f>
        <v>3447.6383348237364</v>
      </c>
      <c r="AF465" s="229"/>
      <c r="AG465" s="180"/>
      <c r="AH465" s="180"/>
      <c r="AI465" s="180"/>
      <c r="AJ465" s="180"/>
      <c r="AK465" s="180"/>
      <c r="AL465" s="180"/>
      <c r="AM465" s="180"/>
      <c r="AN465" s="180"/>
      <c r="AO465" s="180"/>
      <c r="AP465" s="180"/>
      <c r="AQ465" s="180"/>
      <c r="AR465" s="180"/>
      <c r="AX465" s="180"/>
      <c r="AY465" s="180"/>
      <c r="AZ465" s="180"/>
      <c r="BA465" s="180"/>
    </row>
    <row r="466" spans="29:53">
      <c r="AC466" s="227"/>
      <c r="AD466" s="203">
        <v>2025</v>
      </c>
      <c r="AE466" s="228">
        <f>W197</f>
        <v>2680.2148723175778</v>
      </c>
      <c r="AF466" s="229"/>
      <c r="AG466" s="180"/>
      <c r="AH466" s="180"/>
      <c r="AI466" s="180"/>
      <c r="AJ466" s="180"/>
      <c r="AK466" s="180"/>
      <c r="AL466" s="180"/>
      <c r="AM466" s="180"/>
      <c r="AN466" s="180"/>
      <c r="AO466" s="180"/>
      <c r="AP466" s="180"/>
      <c r="AQ466" s="180"/>
      <c r="AR466" s="180"/>
    </row>
    <row r="467" spans="29:53">
      <c r="AC467" s="227"/>
      <c r="AD467" s="203">
        <v>2030</v>
      </c>
      <c r="AE467" s="228">
        <f>X197</f>
        <v>2366.6947919317422</v>
      </c>
      <c r="AF467" s="229"/>
      <c r="AG467" s="180"/>
      <c r="AH467" s="180"/>
      <c r="AI467" s="180"/>
      <c r="AJ467" s="180"/>
      <c r="AK467" s="180"/>
      <c r="AL467" s="180"/>
      <c r="AM467" s="180"/>
      <c r="AN467" s="180"/>
      <c r="AO467" s="180"/>
      <c r="AP467" s="180"/>
      <c r="AQ467" s="180"/>
      <c r="AR467" s="180"/>
      <c r="BA467" s="180"/>
    </row>
    <row r="468" spans="29:53">
      <c r="AC468" s="227"/>
      <c r="AD468" s="203">
        <v>2040</v>
      </c>
      <c r="AE468" s="228">
        <f>Y197</f>
        <v>2638.2235047891031</v>
      </c>
      <c r="AF468" s="229"/>
      <c r="AG468" s="180"/>
      <c r="AH468" s="180"/>
      <c r="AI468" s="180"/>
      <c r="AJ468" s="180"/>
      <c r="AK468" s="180"/>
      <c r="AL468" s="180"/>
      <c r="AM468" s="180"/>
      <c r="AN468" s="180"/>
      <c r="AO468" s="180"/>
      <c r="AP468" s="180"/>
      <c r="AQ468" s="180"/>
      <c r="AR468" s="180"/>
      <c r="AZ468" s="180"/>
      <c r="BA468" s="180"/>
    </row>
    <row r="469" spans="29:53">
      <c r="AC469" s="227"/>
      <c r="AD469" s="192">
        <v>2050</v>
      </c>
      <c r="AE469" s="228">
        <f>Z197</f>
        <v>4612.8396662585019</v>
      </c>
      <c r="AF469" s="229"/>
      <c r="AG469" s="180"/>
      <c r="AH469" s="180"/>
      <c r="AI469" s="180"/>
      <c r="AJ469" s="180"/>
      <c r="AK469" s="180"/>
      <c r="AL469" s="180"/>
      <c r="AM469" s="180"/>
      <c r="AN469" s="180"/>
      <c r="AO469" s="180"/>
      <c r="AP469" s="180"/>
      <c r="AQ469" s="180"/>
      <c r="AR469" s="180"/>
      <c r="AY469" s="180"/>
      <c r="AZ469" s="180"/>
      <c r="BA469" s="180"/>
    </row>
    <row r="470" spans="29:53">
      <c r="AC470" s="227" t="str">
        <f>C198</f>
        <v>IUDEM</v>
      </c>
      <c r="AD470" s="203">
        <v>2015</v>
      </c>
      <c r="AE470" s="228">
        <f>U198</f>
        <v>1413.7595373983204</v>
      </c>
      <c r="AF470" s="229"/>
      <c r="AG470" s="180"/>
      <c r="AH470" s="180"/>
      <c r="AI470" s="180"/>
      <c r="AJ470" s="180"/>
      <c r="AK470" s="180"/>
      <c r="AL470" s="180"/>
      <c r="AM470" s="180"/>
      <c r="AN470" s="180"/>
      <c r="AO470" s="180"/>
      <c r="AP470" s="180"/>
      <c r="AQ470" s="180"/>
      <c r="AR470" s="180"/>
      <c r="AX470" s="180"/>
      <c r="AY470" s="180"/>
      <c r="AZ470" s="180"/>
      <c r="BA470" s="180"/>
    </row>
    <row r="471" spans="29:53">
      <c r="AC471" s="227"/>
      <c r="AD471" s="203">
        <v>2020</v>
      </c>
      <c r="AE471" s="228">
        <f>V198</f>
        <v>2154.7729688123454</v>
      </c>
      <c r="AF471" s="229"/>
      <c r="AG471" s="180"/>
      <c r="AH471" s="180"/>
      <c r="AI471" s="180"/>
      <c r="AJ471" s="180"/>
      <c r="AK471" s="180"/>
      <c r="AL471" s="180"/>
      <c r="AM471" s="180"/>
      <c r="AN471" s="180"/>
      <c r="AO471" s="180"/>
      <c r="AP471" s="180"/>
      <c r="AQ471" s="180"/>
      <c r="AR471" s="180"/>
      <c r="AX471" s="180"/>
      <c r="AY471" s="180"/>
      <c r="AZ471" s="180"/>
      <c r="BA471" s="180"/>
    </row>
    <row r="472" spans="29:53">
      <c r="AC472" s="227"/>
      <c r="AD472" s="203">
        <v>2025</v>
      </c>
      <c r="AE472" s="228">
        <f>W198</f>
        <v>1675.1335252147364</v>
      </c>
      <c r="AF472" s="229"/>
      <c r="AG472" s="180"/>
      <c r="AH472" s="180"/>
      <c r="AI472" s="180"/>
      <c r="AJ472" s="180"/>
      <c r="AK472" s="180"/>
      <c r="AL472" s="180"/>
      <c r="AM472" s="180"/>
      <c r="AN472" s="180"/>
      <c r="AO472" s="180"/>
      <c r="AP472" s="180"/>
      <c r="AQ472" s="180"/>
      <c r="AR472" s="180"/>
    </row>
    <row r="473" spans="29:53">
      <c r="AC473" s="227"/>
      <c r="AD473" s="203">
        <v>2030</v>
      </c>
      <c r="AE473" s="228">
        <f>X198</f>
        <v>1479.1835650429946</v>
      </c>
      <c r="AF473" s="229"/>
      <c r="AG473" s="180"/>
      <c r="AH473" s="180"/>
      <c r="AI473" s="180"/>
      <c r="AJ473" s="180"/>
      <c r="AK473" s="180"/>
      <c r="AL473" s="180"/>
      <c r="AM473" s="180"/>
      <c r="AN473" s="180"/>
      <c r="AO473" s="180"/>
      <c r="AP473" s="180"/>
      <c r="AQ473" s="180"/>
      <c r="AR473" s="180"/>
      <c r="BA473" s="180"/>
    </row>
    <row r="474" spans="29:53">
      <c r="AC474" s="227"/>
      <c r="AD474" s="203">
        <v>2040</v>
      </c>
      <c r="AE474" s="228">
        <f>Y198</f>
        <v>1648.8889325728983</v>
      </c>
      <c r="AF474" s="229"/>
      <c r="AG474" s="180"/>
      <c r="AH474" s="180"/>
      <c r="AI474" s="180"/>
      <c r="AJ474" s="180"/>
      <c r="AK474" s="180"/>
      <c r="AL474" s="180"/>
      <c r="AM474" s="180"/>
      <c r="AN474" s="180"/>
      <c r="AO474" s="180"/>
      <c r="AP474" s="180"/>
      <c r="AQ474" s="180"/>
      <c r="AR474" s="180"/>
      <c r="AZ474" s="180"/>
      <c r="BA474" s="180"/>
    </row>
    <row r="475" spans="29:53">
      <c r="AC475" s="227"/>
      <c r="AD475" s="192">
        <v>2050</v>
      </c>
      <c r="AE475" s="228">
        <f>Z198</f>
        <v>2883.0234662149828</v>
      </c>
      <c r="AF475" s="229"/>
      <c r="AG475" s="180"/>
      <c r="AH475" s="180"/>
      <c r="AI475" s="180"/>
      <c r="AJ475" s="180"/>
      <c r="AK475" s="180"/>
      <c r="AL475" s="180"/>
      <c r="AM475" s="180"/>
      <c r="AN475" s="180"/>
      <c r="AO475" s="180"/>
      <c r="AP475" s="180"/>
      <c r="AQ475" s="180"/>
      <c r="AR475" s="180"/>
      <c r="AY475" s="180"/>
      <c r="AZ475" s="180"/>
      <c r="BA475" s="180"/>
    </row>
    <row r="476" spans="29:53">
      <c r="AC476" s="227" t="str">
        <f>C199</f>
        <v>IUDTF</v>
      </c>
      <c r="AD476" s="203">
        <v>2015</v>
      </c>
      <c r="AE476" s="228">
        <f>U199</f>
        <v>649.92218305106599</v>
      </c>
      <c r="AF476" s="229"/>
      <c r="AG476" s="180"/>
      <c r="AH476" s="180"/>
      <c r="AI476" s="180"/>
      <c r="AJ476" s="180"/>
      <c r="AK476" s="180"/>
      <c r="AL476" s="180"/>
      <c r="AM476" s="180"/>
      <c r="AN476" s="180"/>
      <c r="AO476" s="180"/>
      <c r="AP476" s="180"/>
      <c r="AQ476" s="180"/>
      <c r="AR476" s="180"/>
      <c r="AX476" s="180"/>
      <c r="AY476" s="180"/>
      <c r="AZ476" s="180"/>
      <c r="BA476" s="180"/>
    </row>
    <row r="477" spans="29:53">
      <c r="AC477" s="227"/>
      <c r="AD477" s="203">
        <v>2020</v>
      </c>
      <c r="AE477" s="228">
        <f>V199</f>
        <v>990.57492793089</v>
      </c>
      <c r="AF477" s="229"/>
      <c r="AG477" s="180"/>
      <c r="AH477" s="180"/>
      <c r="AI477" s="180"/>
      <c r="AJ477" s="180"/>
      <c r="AK477" s="180"/>
      <c r="AL477" s="180"/>
      <c r="AM477" s="180"/>
      <c r="AN477" s="180"/>
      <c r="AO477" s="180"/>
      <c r="AP477" s="180"/>
      <c r="AQ477" s="180"/>
      <c r="AR477" s="180"/>
      <c r="AX477" s="180"/>
      <c r="AY477" s="180"/>
      <c r="AZ477" s="180"/>
      <c r="BA477" s="180"/>
    </row>
    <row r="478" spans="29:53">
      <c r="AC478" s="227"/>
      <c r="AD478" s="203">
        <v>2025</v>
      </c>
      <c r="AE478" s="228">
        <f>W199</f>
        <v>770.07893408315556</v>
      </c>
      <c r="AF478" s="229"/>
      <c r="AG478" s="180"/>
      <c r="AH478" s="180"/>
      <c r="AI478" s="180"/>
      <c r="AJ478" s="180"/>
      <c r="AK478" s="180"/>
      <c r="AL478" s="180"/>
      <c r="AM478" s="180"/>
      <c r="AN478" s="180"/>
      <c r="AO478" s="180"/>
      <c r="AP478" s="180"/>
      <c r="AQ478" s="180"/>
      <c r="AR478" s="180"/>
    </row>
    <row r="479" spans="29:53">
      <c r="AC479" s="227"/>
      <c r="AD479" s="203">
        <v>2030</v>
      </c>
      <c r="AE479" s="228">
        <f>X199</f>
        <v>679.9983917315551</v>
      </c>
      <c r="AF479" s="229"/>
      <c r="AG479" s="180"/>
      <c r="AH479" s="180"/>
      <c r="AI479" s="180"/>
      <c r="AJ479" s="180"/>
      <c r="AK479" s="180"/>
      <c r="AL479" s="180"/>
      <c r="AM479" s="180"/>
      <c r="AN479" s="180"/>
      <c r="AO479" s="180"/>
      <c r="AP479" s="180"/>
      <c r="AQ479" s="180"/>
      <c r="AR479" s="180"/>
      <c r="BA479" s="183"/>
    </row>
    <row r="480" spans="29:53">
      <c r="AC480" s="227"/>
      <c r="AD480" s="203">
        <v>2040</v>
      </c>
      <c r="AE480" s="228">
        <f>Y199</f>
        <v>758.01398067922855</v>
      </c>
      <c r="AF480" s="229"/>
      <c r="AG480" s="180"/>
      <c r="AH480" s="180"/>
      <c r="AI480" s="180"/>
      <c r="AJ480" s="180"/>
      <c r="AK480" s="180"/>
      <c r="AL480" s="180"/>
      <c r="AM480" s="180"/>
      <c r="AN480" s="180"/>
      <c r="AO480" s="180"/>
      <c r="AP480" s="180"/>
      <c r="AQ480" s="180"/>
      <c r="AR480" s="180"/>
      <c r="AZ480" s="183"/>
      <c r="BA480" s="183"/>
    </row>
    <row r="481" spans="29:53">
      <c r="AC481" s="227"/>
      <c r="AD481" s="192">
        <v>2050</v>
      </c>
      <c r="AE481" s="228">
        <f>Z199</f>
        <v>1325.3603992642606</v>
      </c>
      <c r="AF481" s="229"/>
      <c r="AG481" s="180"/>
      <c r="AH481" s="180"/>
      <c r="AI481" s="180"/>
      <c r="AJ481" s="180"/>
      <c r="AK481" s="180"/>
      <c r="AL481" s="180"/>
      <c r="AM481" s="180"/>
      <c r="AN481" s="180"/>
      <c r="AO481" s="180"/>
      <c r="AP481" s="180"/>
      <c r="AQ481" s="180"/>
      <c r="AR481" s="180"/>
      <c r="AY481" s="180"/>
      <c r="AZ481" s="180"/>
      <c r="BA481" s="180"/>
    </row>
    <row r="482" spans="29:53">
      <c r="AC482" s="227" t="str">
        <f>C202</f>
        <v>INDMT</v>
      </c>
      <c r="AD482" s="204">
        <v>2015</v>
      </c>
      <c r="AE482" s="228">
        <f>U202</f>
        <v>90.788095595536461</v>
      </c>
      <c r="AF482" s="229" t="str">
        <f>B202</f>
        <v>Construction</v>
      </c>
      <c r="AG482" s="180"/>
      <c r="AH482" s="180"/>
      <c r="AI482" s="180"/>
      <c r="AJ482" s="180"/>
      <c r="AK482" s="180"/>
      <c r="AL482" s="180"/>
      <c r="AM482" s="180"/>
      <c r="AN482" s="180"/>
      <c r="AO482" s="180"/>
      <c r="AP482" s="180"/>
      <c r="AQ482" s="180"/>
      <c r="AR482" s="180"/>
      <c r="AX482" s="180"/>
      <c r="AY482" s="180"/>
      <c r="AZ482" s="180"/>
      <c r="BA482" s="180"/>
    </row>
    <row r="483" spans="29:53">
      <c r="AC483" s="227"/>
      <c r="AD483" s="204">
        <v>2020</v>
      </c>
      <c r="AE483" s="228">
        <f>V202</f>
        <v>-534.24249695341871</v>
      </c>
      <c r="AF483" s="229"/>
      <c r="AG483" s="180"/>
      <c r="AH483" s="180"/>
      <c r="AI483" s="180"/>
      <c r="AJ483" s="180"/>
      <c r="AK483" s="180"/>
      <c r="AL483" s="180"/>
      <c r="AM483" s="180"/>
      <c r="AN483" s="180"/>
      <c r="AO483" s="180"/>
      <c r="AP483" s="180"/>
      <c r="AQ483" s="180"/>
      <c r="AR483" s="180"/>
      <c r="AX483" s="180"/>
      <c r="AY483" s="180"/>
      <c r="AZ483" s="180"/>
      <c r="BA483" s="180"/>
    </row>
    <row r="484" spans="29:53">
      <c r="AC484" s="227"/>
      <c r="AD484" s="204">
        <v>2025</v>
      </c>
      <c r="AE484" s="228">
        <f>W202</f>
        <v>-398.83665193646391</v>
      </c>
      <c r="AF484" s="229"/>
      <c r="AG484" s="180"/>
      <c r="AH484" s="180"/>
      <c r="AI484" s="180"/>
      <c r="AJ484" s="180"/>
      <c r="AK484" s="180"/>
      <c r="AL484" s="180"/>
      <c r="AM484" s="180"/>
      <c r="AN484" s="180"/>
      <c r="AO484" s="180"/>
      <c r="AP484" s="180"/>
      <c r="AQ484" s="180"/>
      <c r="AR484" s="180"/>
    </row>
    <row r="485" spans="29:53">
      <c r="AC485" s="227"/>
      <c r="AD485" s="204">
        <v>2030</v>
      </c>
      <c r="AE485" s="228">
        <f>X202</f>
        <v>-273.0205567217252</v>
      </c>
      <c r="AF485" s="229"/>
      <c r="AG485" s="180"/>
      <c r="AH485" s="180"/>
      <c r="AI485" s="180"/>
      <c r="AJ485" s="180"/>
      <c r="AK485" s="180"/>
      <c r="AL485" s="180"/>
      <c r="AM485" s="180"/>
      <c r="AN485" s="180"/>
      <c r="AO485" s="180"/>
      <c r="AP485" s="180"/>
      <c r="AQ485" s="180"/>
      <c r="AR485" s="180"/>
      <c r="BA485" s="180"/>
    </row>
    <row r="486" spans="29:53">
      <c r="AC486" s="227"/>
      <c r="AD486" s="204">
        <v>2040</v>
      </c>
      <c r="AE486" s="228">
        <f>Y202</f>
        <v>-99.228710078913991</v>
      </c>
      <c r="AF486" s="229"/>
      <c r="AG486" s="180"/>
      <c r="AH486" s="180"/>
      <c r="AI486" s="180"/>
      <c r="AJ486" s="180"/>
      <c r="AK486" s="180"/>
      <c r="AL486" s="180"/>
      <c r="AM486" s="180"/>
      <c r="AN486" s="180"/>
      <c r="AO486" s="180"/>
      <c r="AP486" s="180"/>
      <c r="AQ486" s="180"/>
      <c r="AR486" s="180"/>
      <c r="AZ486" s="180"/>
      <c r="BA486" s="180"/>
    </row>
    <row r="487" spans="29:53">
      <c r="AC487" s="227"/>
      <c r="AD487" s="205">
        <v>2050</v>
      </c>
      <c r="AE487" s="228">
        <f>Z202</f>
        <v>-152.82350439278858</v>
      </c>
      <c r="AF487" s="229"/>
      <c r="AG487" s="180"/>
      <c r="AH487" s="180"/>
      <c r="AI487" s="180"/>
      <c r="AJ487" s="180"/>
      <c r="AK487" s="180"/>
      <c r="AL487" s="180"/>
      <c r="AM487" s="180"/>
      <c r="AN487" s="180"/>
      <c r="AO487" s="180"/>
      <c r="AP487" s="180"/>
      <c r="AQ487" s="180"/>
      <c r="AR487" s="180"/>
      <c r="AY487" s="180"/>
      <c r="AZ487" s="180"/>
      <c r="BA487" s="180"/>
    </row>
    <row r="488" spans="29:53">
      <c r="AC488" s="227" t="str">
        <f>C203</f>
        <v>INDHT</v>
      </c>
      <c r="AD488" s="204">
        <v>2015</v>
      </c>
      <c r="AE488" s="228">
        <f>U203</f>
        <v>0</v>
      </c>
      <c r="AF488" s="229"/>
      <c r="AG488" s="180"/>
      <c r="AH488" s="180"/>
      <c r="AI488" s="180"/>
      <c r="AJ488" s="180"/>
      <c r="AK488" s="180"/>
      <c r="AL488" s="180"/>
      <c r="AM488" s="180"/>
      <c r="AN488" s="180"/>
      <c r="AO488" s="180"/>
      <c r="AP488" s="180"/>
      <c r="AQ488" s="180"/>
      <c r="AR488" s="180"/>
      <c r="AX488" s="180"/>
      <c r="AY488" s="180"/>
      <c r="AZ488" s="180"/>
      <c r="BA488" s="180"/>
    </row>
    <row r="489" spans="29:53">
      <c r="AC489" s="227"/>
      <c r="AD489" s="204">
        <v>2020</v>
      </c>
      <c r="AE489" s="228">
        <f>V203</f>
        <v>0</v>
      </c>
      <c r="AF489" s="229"/>
      <c r="AG489" s="180"/>
      <c r="AH489" s="180"/>
      <c r="AI489" s="180"/>
      <c r="AJ489" s="180"/>
      <c r="AK489" s="180"/>
      <c r="AL489" s="180"/>
      <c r="AM489" s="180"/>
      <c r="AN489" s="180"/>
      <c r="AO489" s="180"/>
      <c r="AP489" s="180"/>
      <c r="AQ489" s="180"/>
      <c r="AR489" s="180"/>
      <c r="AX489" s="180"/>
      <c r="AY489" s="180"/>
      <c r="AZ489" s="180"/>
      <c r="BA489" s="180"/>
    </row>
    <row r="490" spans="29:53">
      <c r="AC490" s="227"/>
      <c r="AD490" s="204">
        <v>2025</v>
      </c>
      <c r="AE490" s="228">
        <f>W203</f>
        <v>0</v>
      </c>
      <c r="AF490" s="229"/>
      <c r="AG490" s="180"/>
      <c r="AH490" s="180"/>
      <c r="AI490" s="180"/>
      <c r="AJ490" s="180"/>
      <c r="AK490" s="180"/>
      <c r="AL490" s="180"/>
      <c r="AM490" s="180"/>
      <c r="AN490" s="180"/>
      <c r="AO490" s="180"/>
      <c r="AP490" s="180"/>
      <c r="AQ490" s="180"/>
      <c r="AR490" s="180"/>
    </row>
    <row r="491" spans="29:53">
      <c r="AC491" s="227"/>
      <c r="AD491" s="204">
        <v>2030</v>
      </c>
      <c r="AE491" s="228">
        <f>X203</f>
        <v>0</v>
      </c>
      <c r="AF491" s="229"/>
      <c r="AG491" s="180"/>
      <c r="AH491" s="180"/>
      <c r="AI491" s="180"/>
      <c r="AJ491" s="180"/>
      <c r="AK491" s="180"/>
      <c r="AL491" s="180"/>
      <c r="AM491" s="180"/>
      <c r="AN491" s="180"/>
      <c r="AO491" s="180"/>
      <c r="AP491" s="180"/>
      <c r="AQ491" s="180"/>
      <c r="AR491" s="180"/>
      <c r="BA491" s="180"/>
    </row>
    <row r="492" spans="29:53">
      <c r="AC492" s="227"/>
      <c r="AD492" s="204">
        <v>2040</v>
      </c>
      <c r="AE492" s="228">
        <f>Y203</f>
        <v>0</v>
      </c>
      <c r="AF492" s="229"/>
      <c r="AG492" s="180"/>
      <c r="AH492" s="180"/>
      <c r="AI492" s="180"/>
      <c r="AJ492" s="180"/>
      <c r="AK492" s="180"/>
      <c r="AL492" s="180"/>
      <c r="AM492" s="180"/>
      <c r="AN492" s="180"/>
      <c r="AO492" s="180"/>
      <c r="AP492" s="180"/>
      <c r="AQ492" s="180"/>
      <c r="AR492" s="180"/>
      <c r="AZ492" s="180"/>
      <c r="BA492" s="180"/>
    </row>
    <row r="493" spans="29:53">
      <c r="AC493" s="227"/>
      <c r="AD493" s="205">
        <v>2050</v>
      </c>
      <c r="AE493" s="228">
        <f>Z203</f>
        <v>0</v>
      </c>
      <c r="AF493" s="229"/>
      <c r="AG493" s="180"/>
      <c r="AH493" s="180"/>
      <c r="AI493" s="180"/>
      <c r="AJ493" s="180"/>
      <c r="AK493" s="180"/>
      <c r="AL493" s="180"/>
      <c r="AM493" s="180"/>
      <c r="AN493" s="180"/>
      <c r="AO493" s="180"/>
      <c r="AP493" s="180"/>
      <c r="AQ493" s="180"/>
      <c r="AR493" s="180"/>
      <c r="AY493" s="180"/>
      <c r="AZ493" s="180"/>
      <c r="BA493" s="180"/>
    </row>
    <row r="494" spans="29:53">
      <c r="AC494" s="227" t="str">
        <f>C204</f>
        <v>INDRH</v>
      </c>
      <c r="AD494" s="204">
        <v>2015</v>
      </c>
      <c r="AE494" s="228">
        <f>U204</f>
        <v>17.27987727193042</v>
      </c>
      <c r="AF494" s="229"/>
      <c r="AG494" s="180"/>
      <c r="AH494" s="180"/>
      <c r="AI494" s="180"/>
      <c r="AJ494" s="180"/>
      <c r="AK494" s="180"/>
      <c r="AL494" s="180"/>
      <c r="AM494" s="180"/>
      <c r="AN494" s="180"/>
      <c r="AO494" s="180"/>
      <c r="AP494" s="180"/>
      <c r="AQ494" s="180"/>
      <c r="AR494" s="180"/>
      <c r="AX494" s="180"/>
      <c r="AY494" s="180"/>
      <c r="AZ494" s="180"/>
      <c r="BA494" s="180"/>
    </row>
    <row r="495" spans="29:53">
      <c r="AC495" s="227"/>
      <c r="AD495" s="204">
        <v>2020</v>
      </c>
      <c r="AE495" s="228">
        <f>V204</f>
        <v>-101.68342798963387</v>
      </c>
      <c r="AF495" s="229"/>
      <c r="AG495" s="180"/>
      <c r="AH495" s="180"/>
      <c r="AI495" s="180"/>
      <c r="AJ495" s="180"/>
      <c r="AK495" s="180"/>
      <c r="AL495" s="180"/>
      <c r="AM495" s="180"/>
      <c r="AN495" s="180"/>
      <c r="AO495" s="180"/>
      <c r="AP495" s="180"/>
      <c r="AQ495" s="180"/>
      <c r="AR495" s="180"/>
      <c r="AX495" s="180"/>
      <c r="AY495" s="180"/>
      <c r="AZ495" s="180"/>
      <c r="BA495" s="180"/>
    </row>
    <row r="496" spans="29:53">
      <c r="AC496" s="227"/>
      <c r="AD496" s="204">
        <v>2025</v>
      </c>
      <c r="AE496" s="228">
        <f>W204</f>
        <v>-75.911366482595895</v>
      </c>
      <c r="AF496" s="229"/>
      <c r="AG496" s="180"/>
      <c r="AH496" s="180"/>
      <c r="AI496" s="180"/>
      <c r="AJ496" s="180"/>
      <c r="AK496" s="180"/>
      <c r="AL496" s="180"/>
      <c r="AM496" s="180"/>
      <c r="AN496" s="180"/>
      <c r="AO496" s="180"/>
      <c r="AP496" s="180"/>
      <c r="AQ496" s="180"/>
      <c r="AR496" s="180"/>
    </row>
    <row r="497" spans="29:53">
      <c r="AC497" s="227"/>
      <c r="AD497" s="204">
        <v>2030</v>
      </c>
      <c r="AE497" s="228">
        <f>X204</f>
        <v>-51.964540966728592</v>
      </c>
      <c r="AF497" s="229"/>
      <c r="AG497" s="180"/>
      <c r="AH497" s="180"/>
      <c r="AI497" s="180"/>
      <c r="AJ497" s="180"/>
      <c r="AK497" s="180"/>
      <c r="AL497" s="180"/>
      <c r="AM497" s="180"/>
      <c r="AN497" s="180"/>
      <c r="AO497" s="180"/>
      <c r="AP497" s="180"/>
      <c r="AQ497" s="180"/>
      <c r="AR497" s="180"/>
      <c r="BA497" s="180"/>
    </row>
    <row r="498" spans="29:53">
      <c r="AC498" s="227"/>
      <c r="AD498" s="204">
        <v>2040</v>
      </c>
      <c r="AE498" s="228">
        <f>Y204</f>
        <v>-18.886396071732314</v>
      </c>
      <c r="AF498" s="229"/>
      <c r="AG498" s="180"/>
      <c r="AH498" s="180"/>
      <c r="AI498" s="180"/>
      <c r="AJ498" s="180"/>
      <c r="AK498" s="180"/>
      <c r="AL498" s="180"/>
      <c r="AM498" s="180"/>
      <c r="AN498" s="180"/>
      <c r="AO498" s="180"/>
      <c r="AP498" s="180"/>
      <c r="AQ498" s="180"/>
      <c r="AR498" s="180"/>
      <c r="AZ498" s="180"/>
      <c r="BA498" s="180"/>
    </row>
    <row r="499" spans="29:53">
      <c r="AC499" s="227"/>
      <c r="AD499" s="205">
        <v>2050</v>
      </c>
      <c r="AE499" s="228">
        <f>Z204</f>
        <v>-29.087198964260846</v>
      </c>
      <c r="AF499" s="229"/>
      <c r="AG499" s="180"/>
      <c r="AH499" s="180"/>
      <c r="AI499" s="180"/>
      <c r="AJ499" s="180"/>
      <c r="AK499" s="180"/>
      <c r="AL499" s="180"/>
      <c r="AM499" s="180"/>
      <c r="AN499" s="180"/>
      <c r="AO499" s="180"/>
      <c r="AP499" s="180"/>
      <c r="AQ499" s="180"/>
      <c r="AR499" s="180"/>
      <c r="AY499" s="180"/>
      <c r="AZ499" s="180"/>
      <c r="BA499" s="180"/>
    </row>
    <row r="500" spans="29:53">
      <c r="AC500" s="227" t="str">
        <f>C205</f>
        <v>INDLA</v>
      </c>
      <c r="AD500" s="204">
        <v>2015</v>
      </c>
      <c r="AE500" s="228">
        <f>U205</f>
        <v>77.304776656867077</v>
      </c>
      <c r="AF500" s="229"/>
      <c r="AG500" s="180"/>
      <c r="AH500" s="180"/>
      <c r="AI500" s="180"/>
      <c r="AJ500" s="180"/>
      <c r="AK500" s="180"/>
      <c r="AL500" s="180"/>
      <c r="AM500" s="180"/>
      <c r="AN500" s="180"/>
      <c r="AO500" s="180"/>
      <c r="AP500" s="180"/>
      <c r="AQ500" s="180"/>
      <c r="AR500" s="180"/>
      <c r="AX500" s="180"/>
      <c r="AY500" s="180"/>
      <c r="AZ500" s="180"/>
      <c r="BA500" s="180"/>
    </row>
    <row r="501" spans="29:53">
      <c r="AC501" s="227"/>
      <c r="AD501" s="204">
        <v>2020</v>
      </c>
      <c r="AE501" s="228">
        <f>V205</f>
        <v>-454.89991431895891</v>
      </c>
      <c r="AF501" s="229"/>
      <c r="AG501" s="180"/>
      <c r="AH501" s="180"/>
      <c r="AI501" s="180"/>
      <c r="AJ501" s="180"/>
      <c r="AK501" s="180"/>
      <c r="AL501" s="180"/>
      <c r="AM501" s="180"/>
      <c r="AN501" s="180"/>
      <c r="AO501" s="180"/>
      <c r="AP501" s="180"/>
      <c r="AQ501" s="180"/>
      <c r="AR501" s="180"/>
      <c r="AX501" s="180"/>
      <c r="AY501" s="180"/>
      <c r="AZ501" s="180"/>
      <c r="BA501" s="180"/>
    </row>
    <row r="502" spans="29:53">
      <c r="AC502" s="227"/>
      <c r="AD502" s="204">
        <v>2025</v>
      </c>
      <c r="AE502" s="228">
        <f>W205</f>
        <v>-339.60375639861741</v>
      </c>
      <c r="AF502" s="229"/>
      <c r="AG502" s="180"/>
      <c r="AH502" s="180"/>
      <c r="AI502" s="180"/>
      <c r="AJ502" s="180"/>
      <c r="AK502" s="180"/>
      <c r="AL502" s="180"/>
      <c r="AM502" s="180"/>
      <c r="AN502" s="180"/>
      <c r="AO502" s="180"/>
      <c r="AP502" s="180"/>
      <c r="AQ502" s="180"/>
      <c r="AR502" s="180"/>
    </row>
    <row r="503" spans="29:53">
      <c r="AC503" s="227"/>
      <c r="AD503" s="204">
        <v>2030</v>
      </c>
      <c r="AE503" s="228">
        <f>X205</f>
        <v>-232.47313451901641</v>
      </c>
      <c r="AF503" s="229"/>
      <c r="AG503" s="180"/>
      <c r="AH503" s="180"/>
      <c r="AI503" s="180"/>
      <c r="AJ503" s="180"/>
      <c r="AK503" s="180"/>
      <c r="AL503" s="180"/>
      <c r="AM503" s="180"/>
      <c r="AN503" s="180"/>
      <c r="AO503" s="180"/>
      <c r="AP503" s="180"/>
      <c r="AQ503" s="180"/>
      <c r="AR503" s="180"/>
      <c r="BA503" s="180"/>
    </row>
    <row r="504" spans="29:53">
      <c r="AC504" s="227"/>
      <c r="AD504" s="204">
        <v>2040</v>
      </c>
      <c r="AE504" s="228">
        <f>Y205</f>
        <v>-84.49184026035006</v>
      </c>
      <c r="AF504" s="229"/>
      <c r="AG504" s="180"/>
      <c r="AH504" s="180"/>
      <c r="AI504" s="180"/>
      <c r="AJ504" s="180"/>
      <c r="AK504" s="180"/>
      <c r="AL504" s="180"/>
      <c r="AM504" s="180"/>
      <c r="AN504" s="180"/>
      <c r="AO504" s="180"/>
      <c r="AP504" s="180"/>
      <c r="AQ504" s="180"/>
      <c r="AR504" s="180"/>
      <c r="AZ504" s="180"/>
      <c r="BA504" s="180"/>
    </row>
    <row r="505" spans="29:53">
      <c r="AC505" s="227"/>
      <c r="AD505" s="205">
        <v>2050</v>
      </c>
      <c r="AE505" s="228">
        <f>Z205</f>
        <v>-130.12704801779185</v>
      </c>
      <c r="AF505" s="229"/>
      <c r="AG505" s="180"/>
      <c r="AH505" s="180"/>
      <c r="AI505" s="180"/>
      <c r="AJ505" s="180"/>
      <c r="AK505" s="180"/>
      <c r="AL505" s="180"/>
      <c r="AM505" s="180"/>
      <c r="AN505" s="180"/>
      <c r="AO505" s="180"/>
      <c r="AP505" s="180"/>
      <c r="AQ505" s="180"/>
      <c r="AR505" s="180"/>
      <c r="AY505" s="180"/>
      <c r="AZ505" s="180"/>
      <c r="BA505" s="180"/>
    </row>
    <row r="506" spans="29:53">
      <c r="AC506" s="227" t="str">
        <f>C206</f>
        <v>INDEM</v>
      </c>
      <c r="AD506" s="204">
        <v>2015</v>
      </c>
      <c r="AE506" s="228">
        <f>U206</f>
        <v>263.74562029434713</v>
      </c>
      <c r="AF506" s="229"/>
      <c r="AG506" s="180"/>
      <c r="AH506" s="180"/>
      <c r="AI506" s="180"/>
      <c r="AJ506" s="180"/>
      <c r="AK506" s="180"/>
      <c r="AL506" s="180"/>
      <c r="AM506" s="180"/>
      <c r="AN506" s="180"/>
      <c r="AO506" s="180"/>
      <c r="AP506" s="180"/>
      <c r="AQ506" s="180"/>
      <c r="AR506" s="180"/>
      <c r="AX506" s="180"/>
      <c r="AY506" s="180"/>
      <c r="AZ506" s="180"/>
      <c r="BA506" s="180"/>
    </row>
    <row r="507" spans="29:53">
      <c r="AC507" s="227"/>
      <c r="AD507" s="204">
        <v>2020</v>
      </c>
      <c r="AE507" s="228">
        <f>V206</f>
        <v>-1552.0109527829736</v>
      </c>
      <c r="AF507" s="229"/>
      <c r="AG507" s="180"/>
      <c r="AH507" s="180"/>
      <c r="AI507" s="180"/>
      <c r="AJ507" s="180"/>
      <c r="AK507" s="180"/>
      <c r="AL507" s="180"/>
      <c r="AM507" s="180"/>
      <c r="AN507" s="180"/>
      <c r="AO507" s="180"/>
      <c r="AP507" s="180"/>
      <c r="AQ507" s="180"/>
      <c r="AR507" s="180"/>
      <c r="AX507" s="180"/>
      <c r="AY507" s="180"/>
      <c r="AZ507" s="180"/>
      <c r="BA507" s="180"/>
    </row>
    <row r="508" spans="29:53">
      <c r="AC508" s="227"/>
      <c r="AD508" s="204">
        <v>2025</v>
      </c>
      <c r="AE508" s="228">
        <f>W206</f>
        <v>-1158.6477221609982</v>
      </c>
      <c r="AF508" s="229"/>
      <c r="AG508" s="180"/>
      <c r="AH508" s="180"/>
      <c r="AI508" s="180"/>
      <c r="AJ508" s="180"/>
      <c r="AK508" s="180"/>
      <c r="AL508" s="180"/>
      <c r="AM508" s="180"/>
      <c r="AN508" s="180"/>
      <c r="AO508" s="180"/>
      <c r="AP508" s="180"/>
      <c r="AQ508" s="180"/>
      <c r="AR508" s="180"/>
    </row>
    <row r="509" spans="29:53">
      <c r="AC509" s="227"/>
      <c r="AD509" s="204">
        <v>2030</v>
      </c>
      <c r="AE509" s="228">
        <f>X206</f>
        <v>-793.14336988052901</v>
      </c>
      <c r="AF509" s="229"/>
      <c r="AG509" s="180"/>
      <c r="AH509" s="180"/>
      <c r="AI509" s="180"/>
      <c r="AJ509" s="180"/>
      <c r="AK509" s="180"/>
      <c r="AL509" s="180"/>
      <c r="AM509" s="180"/>
      <c r="AN509" s="180"/>
      <c r="AO509" s="180"/>
      <c r="AP509" s="180"/>
      <c r="AQ509" s="180"/>
      <c r="AR509" s="180"/>
      <c r="BA509" s="180"/>
    </row>
    <row r="510" spans="29:53">
      <c r="AC510" s="227"/>
      <c r="AD510" s="204">
        <v>2040</v>
      </c>
      <c r="AE510" s="228">
        <f>Y206</f>
        <v>-288.26618202637763</v>
      </c>
      <c r="AF510" s="229"/>
      <c r="AG510" s="180"/>
      <c r="AH510" s="180"/>
      <c r="AI510" s="180"/>
      <c r="AJ510" s="180"/>
      <c r="AK510" s="180"/>
      <c r="AL510" s="180"/>
      <c r="AM510" s="180"/>
      <c r="AN510" s="180"/>
      <c r="AO510" s="180"/>
      <c r="AP510" s="180"/>
      <c r="AQ510" s="180"/>
      <c r="AR510" s="180"/>
      <c r="AZ510" s="180"/>
      <c r="BA510" s="180"/>
    </row>
    <row r="511" spans="29:53">
      <c r="AC511" s="227"/>
      <c r="AD511" s="205">
        <v>2050</v>
      </c>
      <c r="AE511" s="228">
        <f>Z206</f>
        <v>-443.96272107302082</v>
      </c>
      <c r="AF511" s="229"/>
      <c r="AG511" s="180"/>
      <c r="AH511" s="180"/>
      <c r="AI511" s="180"/>
      <c r="AJ511" s="180"/>
      <c r="AK511" s="180"/>
      <c r="AL511" s="180"/>
      <c r="AM511" s="180"/>
      <c r="AN511" s="180"/>
      <c r="AO511" s="180"/>
      <c r="AP511" s="180"/>
      <c r="AQ511" s="180"/>
      <c r="AR511" s="180"/>
      <c r="AY511" s="180"/>
      <c r="AZ511" s="180"/>
      <c r="BA511" s="180"/>
    </row>
    <row r="512" spans="29:53">
      <c r="AC512" s="227" t="str">
        <f>C207</f>
        <v>INDTF</v>
      </c>
      <c r="AD512" s="204">
        <v>2015</v>
      </c>
      <c r="AE512" s="228">
        <f>U207</f>
        <v>0</v>
      </c>
      <c r="AF512" s="229"/>
      <c r="AG512" s="180"/>
      <c r="AH512" s="180"/>
      <c r="AI512" s="180"/>
      <c r="AJ512" s="180"/>
      <c r="AK512" s="180"/>
      <c r="AL512" s="180"/>
      <c r="AM512" s="180"/>
      <c r="AN512" s="180"/>
      <c r="AO512" s="180"/>
      <c r="AP512" s="180"/>
      <c r="AQ512" s="180"/>
      <c r="AR512" s="180"/>
      <c r="AX512" s="180"/>
      <c r="AY512" s="180"/>
      <c r="AZ512" s="180"/>
      <c r="BA512" s="180"/>
    </row>
    <row r="513" spans="29:53">
      <c r="AC513" s="227"/>
      <c r="AD513" s="204">
        <v>2020</v>
      </c>
      <c r="AE513" s="228">
        <f>V207</f>
        <v>0</v>
      </c>
      <c r="AF513" s="229"/>
      <c r="AG513" s="180"/>
      <c r="AH513" s="180"/>
      <c r="AI513" s="180"/>
      <c r="AJ513" s="180"/>
      <c r="AK513" s="180"/>
      <c r="AL513" s="180"/>
      <c r="AM513" s="180"/>
      <c r="AN513" s="180"/>
      <c r="AO513" s="180"/>
      <c r="AP513" s="180"/>
      <c r="AQ513" s="180"/>
      <c r="AR513" s="180"/>
      <c r="AX513" s="180"/>
      <c r="AY513" s="180"/>
      <c r="AZ513" s="180"/>
      <c r="BA513" s="180"/>
    </row>
    <row r="514" spans="29:53">
      <c r="AC514" s="227"/>
      <c r="AD514" s="204">
        <v>2025</v>
      </c>
      <c r="AE514" s="228">
        <f>W207</f>
        <v>0</v>
      </c>
      <c r="AF514" s="229"/>
      <c r="AG514" s="180"/>
      <c r="AH514" s="180"/>
      <c r="AI514" s="180"/>
      <c r="AJ514" s="180"/>
      <c r="AK514" s="180"/>
      <c r="AL514" s="180"/>
      <c r="AM514" s="180"/>
      <c r="AN514" s="180"/>
      <c r="AO514" s="180"/>
      <c r="AP514" s="180"/>
      <c r="AQ514" s="180"/>
      <c r="AR514" s="180"/>
    </row>
    <row r="515" spans="29:53">
      <c r="AC515" s="227"/>
      <c r="AD515" s="204">
        <v>2030</v>
      </c>
      <c r="AE515" s="228">
        <f>X207</f>
        <v>0</v>
      </c>
      <c r="AF515" s="229"/>
      <c r="AG515" s="180"/>
      <c r="AH515" s="180"/>
      <c r="AI515" s="180"/>
      <c r="AJ515" s="180"/>
      <c r="AK515" s="180"/>
      <c r="AL515" s="180"/>
      <c r="AM515" s="180"/>
      <c r="AN515" s="180"/>
      <c r="AO515" s="180"/>
      <c r="AP515" s="180"/>
      <c r="AQ515" s="180"/>
      <c r="AR515" s="180"/>
      <c r="BA515" s="183"/>
    </row>
    <row r="516" spans="29:53">
      <c r="AC516" s="227"/>
      <c r="AD516" s="204">
        <v>2040</v>
      </c>
      <c r="AE516" s="228">
        <f>Y207</f>
        <v>0</v>
      </c>
      <c r="AF516" s="229"/>
      <c r="AG516" s="180"/>
      <c r="AH516" s="180"/>
      <c r="AI516" s="180"/>
      <c r="AJ516" s="180"/>
      <c r="AK516" s="180"/>
      <c r="AL516" s="180"/>
      <c r="AM516" s="180"/>
      <c r="AN516" s="180"/>
      <c r="AO516" s="180"/>
      <c r="AP516" s="180"/>
      <c r="AQ516" s="180"/>
      <c r="AR516" s="180"/>
      <c r="AZ516" s="183"/>
      <c r="BA516" s="183"/>
    </row>
    <row r="517" spans="29:53">
      <c r="AC517" s="227"/>
      <c r="AD517" s="205">
        <v>2050</v>
      </c>
      <c r="AE517" s="228">
        <f>Z207</f>
        <v>0</v>
      </c>
      <c r="AF517" s="229"/>
      <c r="AG517" s="180"/>
      <c r="AH517" s="180"/>
      <c r="AI517" s="180"/>
      <c r="AJ517" s="180"/>
      <c r="AK517" s="180"/>
      <c r="AL517" s="180"/>
      <c r="AM517" s="180"/>
      <c r="AN517" s="180"/>
      <c r="AO517" s="180"/>
      <c r="AP517" s="180"/>
      <c r="AQ517" s="180"/>
      <c r="AR517" s="180"/>
      <c r="AY517" s="180"/>
      <c r="AZ517" s="180"/>
      <c r="BA517" s="180"/>
    </row>
    <row r="518" spans="29:53">
      <c r="AC518" s="227" t="str">
        <f>C210</f>
        <v>IWDMT</v>
      </c>
      <c r="AD518" s="204">
        <v>2015</v>
      </c>
      <c r="AE518" s="228">
        <f>U210</f>
        <v>-231.2911650047802</v>
      </c>
      <c r="AF518" s="229" t="str">
        <f>B210</f>
        <v>Wood products</v>
      </c>
      <c r="AG518" s="180"/>
      <c r="AH518" s="180"/>
      <c r="AI518" s="180"/>
      <c r="AJ518" s="180"/>
      <c r="AK518" s="180"/>
      <c r="AL518" s="180"/>
      <c r="AM518" s="180"/>
      <c r="AN518" s="180"/>
      <c r="AO518" s="180"/>
      <c r="AP518" s="180"/>
      <c r="AQ518" s="180"/>
      <c r="AR518" s="180"/>
      <c r="AX518" s="180"/>
      <c r="AY518" s="180"/>
      <c r="AZ518" s="180"/>
      <c r="BA518" s="180"/>
    </row>
    <row r="519" spans="29:53">
      <c r="AC519" s="227"/>
      <c r="AD519" s="204">
        <v>2020</v>
      </c>
      <c r="AE519" s="228">
        <f>V210</f>
        <v>-1092.572213131037</v>
      </c>
      <c r="AF519" s="229"/>
      <c r="AG519" s="180"/>
      <c r="AH519" s="180"/>
      <c r="AI519" s="180"/>
      <c r="AJ519" s="180"/>
      <c r="AK519" s="180"/>
      <c r="AL519" s="180"/>
      <c r="AM519" s="180"/>
      <c r="AN519" s="180"/>
      <c r="AO519" s="180"/>
      <c r="AP519" s="180"/>
      <c r="AQ519" s="180"/>
      <c r="AR519" s="180"/>
      <c r="AX519" s="180"/>
      <c r="AY519" s="180"/>
      <c r="AZ519" s="180"/>
      <c r="BA519" s="180"/>
    </row>
    <row r="520" spans="29:53">
      <c r="AC520" s="227"/>
      <c r="AD520" s="204">
        <v>2025</v>
      </c>
      <c r="AE520" s="228">
        <f>W210</f>
        <v>-1361.1957215208968</v>
      </c>
      <c r="AF520" s="229"/>
      <c r="AG520" s="180"/>
      <c r="AH520" s="180"/>
      <c r="AI520" s="180"/>
      <c r="AJ520" s="180"/>
      <c r="AK520" s="180"/>
      <c r="AL520" s="180"/>
      <c r="AM520" s="180"/>
      <c r="AN520" s="180"/>
      <c r="AO520" s="180"/>
      <c r="AP520" s="180"/>
      <c r="AQ520" s="180"/>
      <c r="AR520" s="180"/>
    </row>
    <row r="521" spans="29:53">
      <c r="AC521" s="227"/>
      <c r="AD521" s="204">
        <v>2030</v>
      </c>
      <c r="AE521" s="228">
        <f>X210</f>
        <v>-1225.3470593345544</v>
      </c>
      <c r="AF521" s="229"/>
      <c r="AG521" s="180"/>
      <c r="AH521" s="180"/>
      <c r="AI521" s="180"/>
      <c r="AJ521" s="180"/>
      <c r="AK521" s="180"/>
      <c r="AL521" s="180"/>
      <c r="AM521" s="180"/>
      <c r="AN521" s="180"/>
      <c r="AO521" s="180"/>
      <c r="AP521" s="180"/>
      <c r="AQ521" s="180"/>
      <c r="AR521" s="180"/>
      <c r="BA521" s="180"/>
    </row>
    <row r="522" spans="29:53">
      <c r="AC522" s="227"/>
      <c r="AD522" s="204">
        <v>2040</v>
      </c>
      <c r="AE522" s="228">
        <f>Y210</f>
        <v>-2073.0640354940865</v>
      </c>
      <c r="AF522" s="229"/>
      <c r="AG522" s="180"/>
      <c r="AH522" s="180"/>
      <c r="AI522" s="180"/>
      <c r="AJ522" s="180"/>
      <c r="AK522" s="180"/>
      <c r="AL522" s="180"/>
      <c r="AM522" s="180"/>
      <c r="AN522" s="180"/>
      <c r="AO522" s="180"/>
      <c r="AP522" s="180"/>
      <c r="AQ522" s="180"/>
      <c r="AR522" s="180"/>
      <c r="AZ522" s="180"/>
      <c r="BA522" s="180"/>
    </row>
    <row r="523" spans="29:53">
      <c r="AC523" s="227"/>
      <c r="AD523" s="205">
        <v>2050</v>
      </c>
      <c r="AE523" s="228">
        <f>Z210</f>
        <v>-2687.504376903501</v>
      </c>
      <c r="AF523" s="229"/>
      <c r="AG523" s="180"/>
      <c r="AH523" s="180"/>
      <c r="AI523" s="180"/>
      <c r="AJ523" s="180"/>
      <c r="AK523" s="180"/>
      <c r="AL523" s="180"/>
      <c r="AM523" s="180"/>
      <c r="AN523" s="180"/>
      <c r="AO523" s="180"/>
      <c r="AP523" s="180"/>
      <c r="AQ523" s="180"/>
      <c r="AR523" s="180"/>
      <c r="AY523" s="180"/>
      <c r="AZ523" s="180"/>
      <c r="BA523" s="180"/>
    </row>
    <row r="524" spans="29:53">
      <c r="AC524" s="227" t="str">
        <f>C211</f>
        <v>IWDHT</v>
      </c>
      <c r="AD524" s="204">
        <v>2015</v>
      </c>
      <c r="AE524" s="228">
        <f>U211</f>
        <v>0</v>
      </c>
      <c r="AF524" s="229"/>
      <c r="AG524" s="180"/>
      <c r="AH524" s="180"/>
      <c r="AI524" s="180"/>
      <c r="AJ524" s="180"/>
      <c r="AK524" s="180"/>
      <c r="AL524" s="180"/>
      <c r="AM524" s="180"/>
      <c r="AN524" s="180"/>
      <c r="AO524" s="180"/>
      <c r="AP524" s="180"/>
      <c r="AQ524" s="180"/>
      <c r="AR524" s="180"/>
      <c r="AX524" s="180"/>
      <c r="AY524" s="180"/>
      <c r="AZ524" s="180"/>
      <c r="BA524" s="180"/>
    </row>
    <row r="525" spans="29:53">
      <c r="AC525" s="227"/>
      <c r="AD525" s="204">
        <v>2020</v>
      </c>
      <c r="AE525" s="228">
        <f>V211</f>
        <v>0</v>
      </c>
      <c r="AF525" s="229"/>
      <c r="AG525" s="180"/>
      <c r="AH525" s="180"/>
      <c r="AI525" s="180"/>
      <c r="AJ525" s="180"/>
      <c r="AK525" s="180"/>
      <c r="AL525" s="180"/>
      <c r="AM525" s="180"/>
      <c r="AN525" s="180"/>
      <c r="AO525" s="180"/>
      <c r="AP525" s="180"/>
      <c r="AQ525" s="180"/>
      <c r="AR525" s="180"/>
      <c r="AX525" s="180"/>
      <c r="AY525" s="180"/>
      <c r="AZ525" s="180"/>
      <c r="BA525" s="180"/>
    </row>
    <row r="526" spans="29:53">
      <c r="AC526" s="227"/>
      <c r="AD526" s="204">
        <v>2025</v>
      </c>
      <c r="AE526" s="228">
        <f>W211</f>
        <v>0</v>
      </c>
      <c r="AF526" s="229"/>
      <c r="AG526" s="180"/>
      <c r="AH526" s="180"/>
      <c r="AI526" s="180"/>
      <c r="AJ526" s="180"/>
      <c r="AK526" s="180"/>
      <c r="AL526" s="180"/>
      <c r="AM526" s="180"/>
      <c r="AN526" s="180"/>
      <c r="AO526" s="180"/>
      <c r="AP526" s="180"/>
      <c r="AQ526" s="180"/>
      <c r="AR526" s="180"/>
    </row>
    <row r="527" spans="29:53">
      <c r="AC527" s="227"/>
      <c r="AD527" s="204">
        <v>2030</v>
      </c>
      <c r="AE527" s="228">
        <f>X211</f>
        <v>0</v>
      </c>
      <c r="AF527" s="229"/>
      <c r="AG527" s="180"/>
      <c r="AH527" s="180"/>
      <c r="AI527" s="180"/>
      <c r="AJ527" s="180"/>
      <c r="AK527" s="180"/>
      <c r="AL527" s="180"/>
      <c r="AM527" s="180"/>
      <c r="AN527" s="180"/>
      <c r="AO527" s="180"/>
      <c r="AP527" s="180"/>
      <c r="AQ527" s="180"/>
      <c r="AR527" s="180"/>
      <c r="BA527" s="180"/>
    </row>
    <row r="528" spans="29:53">
      <c r="AC528" s="227"/>
      <c r="AD528" s="204">
        <v>2040</v>
      </c>
      <c r="AE528" s="228">
        <f>Y211</f>
        <v>0</v>
      </c>
      <c r="AF528" s="229"/>
      <c r="AG528" s="180"/>
      <c r="AH528" s="180"/>
      <c r="AI528" s="180"/>
      <c r="AJ528" s="180"/>
      <c r="AK528" s="180"/>
      <c r="AL528" s="180"/>
      <c r="AM528" s="180"/>
      <c r="AN528" s="180"/>
      <c r="AO528" s="180"/>
      <c r="AP528" s="180"/>
      <c r="AQ528" s="180"/>
      <c r="AR528" s="180"/>
      <c r="AZ528" s="180"/>
      <c r="BA528" s="180"/>
    </row>
    <row r="529" spans="29:53">
      <c r="AC529" s="227"/>
      <c r="AD529" s="205">
        <v>2050</v>
      </c>
      <c r="AE529" s="228">
        <f>Z211</f>
        <v>0</v>
      </c>
      <c r="AF529" s="229"/>
      <c r="AG529" s="180"/>
      <c r="AH529" s="180"/>
      <c r="AI529" s="180"/>
      <c r="AJ529" s="180"/>
      <c r="AK529" s="180"/>
      <c r="AL529" s="180"/>
      <c r="AM529" s="180"/>
      <c r="AN529" s="180"/>
      <c r="AO529" s="180"/>
      <c r="AP529" s="180"/>
      <c r="AQ529" s="180"/>
      <c r="AR529" s="180"/>
      <c r="AY529" s="180"/>
      <c r="AZ529" s="180"/>
      <c r="BA529" s="180"/>
    </row>
    <row r="530" spans="29:53">
      <c r="AC530" s="227" t="str">
        <f>C212</f>
        <v>IWDRH</v>
      </c>
      <c r="AD530" s="204">
        <v>2015</v>
      </c>
      <c r="AE530" s="228">
        <f>U212</f>
        <v>-61.670595024617029</v>
      </c>
      <c r="AF530" s="229"/>
      <c r="AG530" s="180"/>
      <c r="AH530" s="180"/>
      <c r="AI530" s="180"/>
      <c r="AJ530" s="180"/>
      <c r="AK530" s="180"/>
      <c r="AL530" s="180"/>
      <c r="AM530" s="180"/>
      <c r="AN530" s="180"/>
      <c r="AO530" s="180"/>
      <c r="AP530" s="180"/>
      <c r="AQ530" s="180"/>
      <c r="AR530" s="180"/>
      <c r="AX530" s="180"/>
      <c r="AY530" s="180"/>
      <c r="AZ530" s="180"/>
      <c r="BA530" s="180"/>
    </row>
    <row r="531" spans="29:53">
      <c r="AC531" s="227"/>
      <c r="AD531" s="204">
        <v>2020</v>
      </c>
      <c r="AE531" s="228">
        <f>V212</f>
        <v>-291.31929224257647</v>
      </c>
      <c r="AF531" s="229"/>
      <c r="AG531" s="180"/>
      <c r="AH531" s="180"/>
      <c r="AI531" s="180"/>
      <c r="AJ531" s="180"/>
      <c r="AK531" s="180"/>
      <c r="AL531" s="180"/>
      <c r="AM531" s="180"/>
      <c r="AN531" s="180"/>
      <c r="AO531" s="180"/>
      <c r="AP531" s="180"/>
      <c r="AQ531" s="180"/>
      <c r="AR531" s="180"/>
      <c r="AX531" s="180"/>
      <c r="AY531" s="180"/>
      <c r="AZ531" s="180"/>
      <c r="BA531" s="180"/>
    </row>
    <row r="532" spans="29:53">
      <c r="AC532" s="227"/>
      <c r="AD532" s="204">
        <v>2025</v>
      </c>
      <c r="AE532" s="228">
        <f>W212</f>
        <v>-362.94404107230616</v>
      </c>
      <c r="AF532" s="229"/>
      <c r="AG532" s="180"/>
      <c r="AH532" s="180"/>
      <c r="AI532" s="180"/>
      <c r="AJ532" s="180"/>
      <c r="AK532" s="180"/>
      <c r="AL532" s="180"/>
      <c r="AM532" s="180"/>
      <c r="AN532" s="180"/>
      <c r="AO532" s="180"/>
      <c r="AP532" s="180"/>
      <c r="AQ532" s="180"/>
      <c r="AR532" s="180"/>
    </row>
    <row r="533" spans="29:53">
      <c r="AC533" s="227"/>
      <c r="AD533" s="204">
        <v>2030</v>
      </c>
      <c r="AE533" s="228">
        <f>X212</f>
        <v>-326.72187136618413</v>
      </c>
      <c r="AF533" s="229"/>
      <c r="AG533" s="180"/>
      <c r="AH533" s="180"/>
      <c r="AI533" s="180"/>
      <c r="AJ533" s="180"/>
      <c r="AK533" s="180"/>
      <c r="AL533" s="180"/>
      <c r="AM533" s="180"/>
      <c r="AN533" s="180"/>
      <c r="AO533" s="180"/>
      <c r="AP533" s="180"/>
      <c r="AQ533" s="180"/>
      <c r="AR533" s="180"/>
      <c r="BA533" s="180"/>
    </row>
    <row r="534" spans="29:53">
      <c r="AC534" s="227"/>
      <c r="AD534" s="204">
        <v>2040</v>
      </c>
      <c r="AE534" s="228">
        <f>Y212</f>
        <v>-552.75389611363585</v>
      </c>
      <c r="AF534" s="229"/>
      <c r="AG534" s="180"/>
      <c r="AH534" s="180"/>
      <c r="AI534" s="180"/>
      <c r="AJ534" s="180"/>
      <c r="AK534" s="180"/>
      <c r="AL534" s="180"/>
      <c r="AM534" s="180"/>
      <c r="AN534" s="180"/>
      <c r="AO534" s="180"/>
      <c r="AP534" s="180"/>
      <c r="AQ534" s="180"/>
      <c r="AR534" s="180"/>
      <c r="AZ534" s="180"/>
      <c r="BA534" s="180"/>
    </row>
    <row r="535" spans="29:53">
      <c r="AC535" s="227"/>
      <c r="AD535" s="205">
        <v>2050</v>
      </c>
      <c r="AE535" s="228">
        <f>Z212</f>
        <v>-716.58592774815281</v>
      </c>
      <c r="AF535" s="229"/>
      <c r="AG535" s="180"/>
      <c r="AH535" s="180"/>
      <c r="AI535" s="180"/>
      <c r="AJ535" s="180"/>
      <c r="AK535" s="180"/>
      <c r="AL535" s="180"/>
      <c r="AM535" s="180"/>
      <c r="AN535" s="180"/>
      <c r="AO535" s="180"/>
      <c r="AP535" s="180"/>
      <c r="AQ535" s="180"/>
      <c r="AR535" s="180"/>
      <c r="AY535" s="180"/>
      <c r="AZ535" s="180"/>
      <c r="BA535" s="180"/>
    </row>
    <row r="536" spans="29:53">
      <c r="AC536" s="227" t="str">
        <f>C213</f>
        <v>IWDLA</v>
      </c>
      <c r="AD536" s="204">
        <v>2015</v>
      </c>
      <c r="AE536" s="228">
        <f>U213</f>
        <v>-32.245747017870087</v>
      </c>
      <c r="AF536" s="229"/>
      <c r="AG536" s="180"/>
      <c r="AH536" s="180"/>
      <c r="AI536" s="180"/>
      <c r="AJ536" s="180"/>
      <c r="AK536" s="180"/>
      <c r="AL536" s="180"/>
      <c r="AM536" s="180"/>
      <c r="AN536" s="180"/>
      <c r="AO536" s="180"/>
      <c r="AP536" s="180"/>
      <c r="AQ536" s="180"/>
      <c r="AR536" s="180"/>
      <c r="AX536" s="180"/>
      <c r="AY536" s="180"/>
      <c r="AZ536" s="180"/>
      <c r="BA536" s="180"/>
    </row>
    <row r="537" spans="29:53">
      <c r="AC537" s="227"/>
      <c r="AD537" s="204">
        <v>2020</v>
      </c>
      <c r="AE537" s="228">
        <f>V213</f>
        <v>-152.3223214455669</v>
      </c>
      <c r="AF537" s="229"/>
      <c r="AG537" s="180"/>
      <c r="AH537" s="180"/>
      <c r="AI537" s="180"/>
      <c r="AJ537" s="180"/>
      <c r="AK537" s="180"/>
      <c r="AL537" s="180"/>
      <c r="AM537" s="180"/>
      <c r="AN537" s="180"/>
      <c r="AO537" s="180"/>
      <c r="AP537" s="180"/>
      <c r="AQ537" s="180"/>
      <c r="AR537" s="180"/>
      <c r="AX537" s="180"/>
      <c r="AY537" s="180"/>
      <c r="AZ537" s="180"/>
      <c r="BA537" s="180"/>
    </row>
    <row r="538" spans="29:53">
      <c r="AC538" s="227"/>
      <c r="AD538" s="204">
        <v>2025</v>
      </c>
      <c r="AE538" s="228">
        <f>W213</f>
        <v>-189.77280380365102</v>
      </c>
      <c r="AF538" s="229"/>
      <c r="AG538" s="180"/>
      <c r="AH538" s="180"/>
      <c r="AI538" s="180"/>
      <c r="AJ538" s="180"/>
      <c r="AK538" s="180"/>
      <c r="AL538" s="180"/>
      <c r="AM538" s="180"/>
      <c r="AN538" s="180"/>
      <c r="AO538" s="180"/>
      <c r="AP538" s="180"/>
      <c r="AQ538" s="180"/>
      <c r="AR538" s="180"/>
    </row>
    <row r="539" spans="29:53">
      <c r="AC539" s="227"/>
      <c r="AD539" s="204">
        <v>2030</v>
      </c>
      <c r="AE539" s="228">
        <f>X213</f>
        <v>-170.83329267495583</v>
      </c>
      <c r="AF539" s="229"/>
      <c r="AG539" s="180"/>
      <c r="AH539" s="180"/>
      <c r="AI539" s="180"/>
      <c r="AJ539" s="180"/>
      <c r="AK539" s="180"/>
      <c r="AL539" s="180"/>
      <c r="AM539" s="180"/>
      <c r="AN539" s="180"/>
      <c r="AO539" s="180"/>
      <c r="AP539" s="180"/>
      <c r="AQ539" s="180"/>
      <c r="AR539" s="180"/>
      <c r="BA539" s="180"/>
    </row>
    <row r="540" spans="29:53">
      <c r="AC540" s="227"/>
      <c r="AD540" s="204">
        <v>2040</v>
      </c>
      <c r="AE540" s="228">
        <f>Y213</f>
        <v>-289.01881504641881</v>
      </c>
      <c r="AF540" s="229"/>
      <c r="AG540" s="180"/>
      <c r="AH540" s="180"/>
      <c r="AI540" s="180"/>
      <c r="AJ540" s="180"/>
      <c r="AK540" s="180"/>
      <c r="AL540" s="180"/>
      <c r="AM540" s="180"/>
      <c r="AN540" s="180"/>
      <c r="AO540" s="180"/>
      <c r="AP540" s="180"/>
      <c r="AQ540" s="180"/>
      <c r="AR540" s="180"/>
      <c r="AZ540" s="180"/>
      <c r="BA540" s="180"/>
    </row>
    <row r="541" spans="29:53">
      <c r="AC541" s="227"/>
      <c r="AD541" s="205">
        <v>2050</v>
      </c>
      <c r="AE541" s="228">
        <f>Z213</f>
        <v>-374.68178365247076</v>
      </c>
      <c r="AF541" s="229"/>
      <c r="AG541" s="180"/>
      <c r="AH541" s="180"/>
      <c r="AI541" s="180"/>
      <c r="AJ541" s="180"/>
      <c r="AK541" s="180"/>
      <c r="AL541" s="180"/>
      <c r="AM541" s="180"/>
      <c r="AN541" s="180"/>
      <c r="AO541" s="180"/>
      <c r="AP541" s="180"/>
      <c r="AQ541" s="180"/>
      <c r="AR541" s="180"/>
      <c r="AY541" s="180"/>
      <c r="AZ541" s="180"/>
      <c r="BA541" s="180"/>
    </row>
    <row r="542" spans="29:53">
      <c r="AC542" s="227" t="str">
        <f>C214</f>
        <v>IWDEM</v>
      </c>
      <c r="AD542" s="204">
        <v>2015</v>
      </c>
      <c r="AE542" s="228">
        <f>U214</f>
        <v>-112.86011456254474</v>
      </c>
      <c r="AF542" s="229"/>
      <c r="AG542" s="180"/>
      <c r="AH542" s="180"/>
      <c r="AI542" s="180"/>
      <c r="AJ542" s="180"/>
      <c r="AK542" s="180"/>
      <c r="AL542" s="180"/>
      <c r="AM542" s="180"/>
      <c r="AN542" s="180"/>
      <c r="AO542" s="180"/>
      <c r="AP542" s="180"/>
      <c r="AQ542" s="180"/>
      <c r="AR542" s="180"/>
      <c r="AX542" s="180"/>
      <c r="AY542" s="180"/>
      <c r="AZ542" s="180"/>
      <c r="BA542" s="180"/>
    </row>
    <row r="543" spans="29:53">
      <c r="AC543" s="227"/>
      <c r="AD543" s="204">
        <v>2020</v>
      </c>
      <c r="AE543" s="228">
        <f>V214</f>
        <v>-533.1281250594833</v>
      </c>
      <c r="AF543" s="229"/>
      <c r="AG543" s="180"/>
      <c r="AH543" s="180"/>
      <c r="AI543" s="180"/>
      <c r="AJ543" s="180"/>
      <c r="AK543" s="180"/>
      <c r="AL543" s="180"/>
      <c r="AM543" s="180"/>
      <c r="AN543" s="180"/>
      <c r="AO543" s="180"/>
      <c r="AP543" s="180"/>
      <c r="AQ543" s="180"/>
      <c r="AR543" s="180"/>
      <c r="AX543" s="180"/>
      <c r="AY543" s="180"/>
      <c r="AZ543" s="180"/>
      <c r="BA543" s="180"/>
    </row>
    <row r="544" spans="29:53">
      <c r="AC544" s="227"/>
      <c r="AD544" s="204">
        <v>2025</v>
      </c>
      <c r="AE544" s="228">
        <f>W214</f>
        <v>-664.2048133127787</v>
      </c>
      <c r="AF544" s="229"/>
      <c r="AG544" s="180"/>
      <c r="AH544" s="180"/>
      <c r="AI544" s="180"/>
      <c r="AJ544" s="180"/>
      <c r="AK544" s="180"/>
      <c r="AL544" s="180"/>
      <c r="AM544" s="180"/>
      <c r="AN544" s="180"/>
      <c r="AO544" s="180"/>
      <c r="AP544" s="180"/>
      <c r="AQ544" s="180"/>
      <c r="AR544" s="180"/>
    </row>
    <row r="545" spans="29:53">
      <c r="AC545" s="227"/>
      <c r="AD545" s="204">
        <v>2030</v>
      </c>
      <c r="AE545" s="228">
        <f>X214</f>
        <v>-597.91652436234608</v>
      </c>
      <c r="AF545" s="229"/>
      <c r="AG545" s="180"/>
      <c r="AH545" s="180"/>
      <c r="AI545" s="180"/>
      <c r="AJ545" s="180"/>
      <c r="AK545" s="180"/>
      <c r="AL545" s="180"/>
      <c r="AM545" s="180"/>
      <c r="AN545" s="180"/>
      <c r="AO545" s="180"/>
      <c r="AP545" s="180"/>
      <c r="AQ545" s="180"/>
      <c r="AR545" s="180"/>
      <c r="BA545" s="180"/>
    </row>
    <row r="546" spans="29:53">
      <c r="AC546" s="227"/>
      <c r="AD546" s="204">
        <v>2040</v>
      </c>
      <c r="AE546" s="228">
        <f>Y214</f>
        <v>-1011.5658526624651</v>
      </c>
      <c r="AF546" s="229"/>
      <c r="AG546" s="180"/>
      <c r="AH546" s="180"/>
      <c r="AI546" s="180"/>
      <c r="AJ546" s="180"/>
      <c r="AK546" s="180"/>
      <c r="AL546" s="180"/>
      <c r="AM546" s="180"/>
      <c r="AN546" s="180"/>
      <c r="AO546" s="180"/>
      <c r="AP546" s="180"/>
      <c r="AQ546" s="180"/>
      <c r="AR546" s="180"/>
      <c r="AZ546" s="180"/>
      <c r="BA546" s="180"/>
    </row>
    <row r="547" spans="29:53">
      <c r="AC547" s="227"/>
      <c r="AD547" s="205">
        <v>2050</v>
      </c>
      <c r="AE547" s="228">
        <f>Z214</f>
        <v>-1311.386242783647</v>
      </c>
      <c r="AF547" s="229"/>
      <c r="AG547" s="180"/>
      <c r="AH547" s="180"/>
      <c r="AI547" s="180"/>
      <c r="AJ547" s="180"/>
      <c r="AK547" s="180"/>
      <c r="AL547" s="180"/>
      <c r="AM547" s="180"/>
      <c r="AN547" s="180"/>
      <c r="AO547" s="180"/>
      <c r="AP547" s="180"/>
      <c r="AQ547" s="180"/>
      <c r="AR547" s="180"/>
      <c r="AY547" s="180"/>
      <c r="AZ547" s="180"/>
      <c r="BA547" s="180"/>
    </row>
    <row r="548" spans="29:53">
      <c r="AC548" s="227" t="str">
        <f>C215</f>
        <v>IWDTF</v>
      </c>
      <c r="AD548" s="204">
        <v>2015</v>
      </c>
      <c r="AE548" s="228">
        <f>U215</f>
        <v>-2.5965676437610661</v>
      </c>
      <c r="AF548" s="229"/>
      <c r="AG548" s="180"/>
      <c r="AH548" s="180"/>
      <c r="AI548" s="180"/>
      <c r="AJ548" s="180"/>
      <c r="AK548" s="180"/>
      <c r="AL548" s="180"/>
      <c r="AM548" s="180"/>
      <c r="AN548" s="180"/>
      <c r="AO548" s="180"/>
      <c r="AP548" s="180"/>
      <c r="AQ548" s="180"/>
      <c r="AR548" s="180"/>
      <c r="AX548" s="180"/>
      <c r="AY548" s="180"/>
      <c r="AZ548" s="180"/>
      <c r="BA548" s="180"/>
    </row>
    <row r="549" spans="29:53">
      <c r="AC549" s="227"/>
      <c r="AD549" s="204">
        <v>2020</v>
      </c>
      <c r="AE549" s="228">
        <f>V215</f>
        <v>-12.265655097676742</v>
      </c>
      <c r="AF549" s="229"/>
      <c r="AG549" s="180"/>
      <c r="AH549" s="180"/>
      <c r="AI549" s="180"/>
      <c r="AJ549" s="180"/>
      <c r="AK549" s="180"/>
      <c r="AL549" s="180"/>
      <c r="AM549" s="180"/>
      <c r="AN549" s="180"/>
      <c r="AO549" s="180"/>
      <c r="AP549" s="180"/>
      <c r="AQ549" s="180"/>
      <c r="AR549" s="180"/>
      <c r="AX549" s="180"/>
      <c r="AY549" s="180"/>
      <c r="AZ549" s="180"/>
      <c r="BA549" s="180"/>
    </row>
    <row r="550" spans="29:53">
      <c r="AC550" s="227"/>
      <c r="AD550" s="204">
        <v>2025</v>
      </c>
      <c r="AE550" s="228">
        <f>W215</f>
        <v>-15.281330643365134</v>
      </c>
      <c r="AF550" s="229"/>
      <c r="AG550" s="180"/>
      <c r="AH550" s="180"/>
      <c r="AI550" s="180"/>
      <c r="AJ550" s="180"/>
      <c r="AK550" s="180"/>
      <c r="AL550" s="180"/>
      <c r="AM550" s="180"/>
      <c r="AN550" s="180"/>
      <c r="AO550" s="180"/>
      <c r="AP550" s="180"/>
      <c r="AQ550" s="180"/>
      <c r="AR550" s="180"/>
    </row>
    <row r="551" spans="29:53">
      <c r="AC551" s="227"/>
      <c r="AD551" s="204">
        <v>2030</v>
      </c>
      <c r="AE551" s="228">
        <f>X215</f>
        <v>-13.756238923264219</v>
      </c>
      <c r="AF551" s="229"/>
      <c r="AG551" s="180"/>
      <c r="AH551" s="180"/>
      <c r="AI551" s="180"/>
      <c r="AJ551" s="180"/>
      <c r="AK551" s="180"/>
      <c r="AL551" s="180"/>
      <c r="AM551" s="180"/>
      <c r="AN551" s="180"/>
      <c r="AO551" s="180"/>
      <c r="AP551" s="180"/>
      <c r="AQ551" s="180"/>
      <c r="AR551" s="180"/>
      <c r="BA551" s="183"/>
    </row>
    <row r="552" spans="29:53">
      <c r="AC552" s="227"/>
      <c r="AD552" s="204">
        <v>2040</v>
      </c>
      <c r="AE552" s="228">
        <f>Y215</f>
        <v>-23.273050649805256</v>
      </c>
      <c r="AF552" s="229"/>
      <c r="AG552" s="180"/>
      <c r="AH552" s="180"/>
      <c r="AI552" s="180"/>
      <c r="AJ552" s="180"/>
      <c r="AK552" s="180"/>
      <c r="AL552" s="180"/>
      <c r="AM552" s="180"/>
      <c r="AN552" s="180"/>
      <c r="AO552" s="180"/>
      <c r="AP552" s="180"/>
      <c r="AQ552" s="180"/>
      <c r="AR552" s="180"/>
      <c r="AZ552" s="183"/>
      <c r="BA552" s="183"/>
    </row>
    <row r="553" spans="29:53">
      <c r="AC553" s="227"/>
      <c r="AD553" s="205">
        <v>2050</v>
      </c>
      <c r="AE553" s="228">
        <f>Z215</f>
        <v>-30.171005050667137</v>
      </c>
      <c r="AF553" s="229"/>
      <c r="AG553" s="180"/>
      <c r="AH553" s="180"/>
      <c r="AI553" s="180"/>
      <c r="AJ553" s="180"/>
      <c r="AK553" s="180"/>
      <c r="AL553" s="180"/>
      <c r="AM553" s="180"/>
      <c r="AN553" s="180"/>
      <c r="AO553" s="180"/>
      <c r="AP553" s="180"/>
      <c r="AQ553" s="180"/>
      <c r="AR553" s="180"/>
      <c r="AY553" s="180"/>
      <c r="AZ553" s="180"/>
      <c r="BA553" s="180"/>
    </row>
    <row r="554" spans="29:53">
      <c r="AC554" s="227" t="str">
        <f>C218</f>
        <v>IIDMT</v>
      </c>
      <c r="AD554" s="204">
        <v>2015</v>
      </c>
      <c r="AE554" s="228">
        <f>U218</f>
        <v>341.22122014832757</v>
      </c>
      <c r="AF554" s="229" t="str">
        <f>B218</f>
        <v>Mining</v>
      </c>
      <c r="AG554" s="180"/>
      <c r="AH554" s="180"/>
      <c r="AI554" s="180"/>
      <c r="AJ554" s="180"/>
      <c r="AK554" s="180"/>
      <c r="AL554" s="180"/>
      <c r="AM554" s="180"/>
      <c r="AN554" s="180"/>
      <c r="AO554" s="180"/>
      <c r="AP554" s="180"/>
      <c r="AQ554" s="180"/>
      <c r="AR554" s="180"/>
      <c r="AX554" s="180"/>
      <c r="AY554" s="180"/>
      <c r="AZ554" s="180"/>
      <c r="BA554" s="180"/>
    </row>
    <row r="555" spans="29:53">
      <c r="AC555" s="227"/>
      <c r="AD555" s="204">
        <v>2020</v>
      </c>
      <c r="AE555" s="228">
        <f>V218</f>
        <v>52.362270513057751</v>
      </c>
      <c r="AF555" s="229"/>
      <c r="AG555" s="180"/>
      <c r="AH555" s="180"/>
      <c r="AI555" s="180"/>
      <c r="AJ555" s="180"/>
      <c r="AK555" s="180"/>
      <c r="AL555" s="180"/>
      <c r="AM555" s="180"/>
      <c r="AN555" s="180"/>
      <c r="AO555" s="180"/>
      <c r="AP555" s="180"/>
      <c r="AQ555" s="180"/>
      <c r="AR555" s="180"/>
      <c r="AX555" s="180"/>
      <c r="AY555" s="180"/>
      <c r="AZ555" s="180"/>
      <c r="BA555" s="180"/>
    </row>
    <row r="556" spans="29:53">
      <c r="AC556" s="227"/>
      <c r="AD556" s="204">
        <v>2025</v>
      </c>
      <c r="AE556" s="228">
        <f>W218</f>
        <v>130.39620754906744</v>
      </c>
      <c r="AF556" s="229"/>
      <c r="AG556" s="180"/>
      <c r="AH556" s="180"/>
      <c r="AI556" s="180"/>
      <c r="AJ556" s="180"/>
      <c r="AK556" s="180"/>
      <c r="AL556" s="180"/>
      <c r="AM556" s="180"/>
      <c r="AN556" s="180"/>
      <c r="AO556" s="180"/>
      <c r="AP556" s="180"/>
      <c r="AQ556" s="180"/>
      <c r="AR556" s="180"/>
    </row>
    <row r="557" spans="29:53">
      <c r="AC557" s="227"/>
      <c r="AD557" s="204">
        <v>2030</v>
      </c>
      <c r="AE557" s="228">
        <f>X218</f>
        <v>240.88917596540281</v>
      </c>
      <c r="AF557" s="229"/>
      <c r="AG557" s="180"/>
      <c r="AH557" s="180"/>
      <c r="AI557" s="180"/>
      <c r="AJ557" s="180"/>
      <c r="AK557" s="180"/>
      <c r="AL557" s="180"/>
      <c r="AM557" s="180"/>
      <c r="AN557" s="180"/>
      <c r="AO557" s="180"/>
      <c r="AP557" s="180"/>
      <c r="AQ557" s="180"/>
      <c r="AR557" s="180"/>
      <c r="BA557" s="180"/>
    </row>
    <row r="558" spans="29:53">
      <c r="AC558" s="227"/>
      <c r="AD558" s="204">
        <v>2040</v>
      </c>
      <c r="AE558" s="228">
        <f>Y218</f>
        <v>378.31088658399301</v>
      </c>
      <c r="AF558" s="229"/>
      <c r="AG558" s="180"/>
      <c r="AH558" s="180"/>
      <c r="AI558" s="180"/>
      <c r="AJ558" s="180"/>
      <c r="AK558" s="180"/>
      <c r="AL558" s="180"/>
      <c r="AM558" s="180"/>
      <c r="AN558" s="180"/>
      <c r="AO558" s="180"/>
      <c r="AP558" s="180"/>
      <c r="AQ558" s="180"/>
      <c r="AR558" s="180"/>
      <c r="AZ558" s="180"/>
      <c r="BA558" s="180"/>
    </row>
    <row r="559" spans="29:53">
      <c r="AC559" s="227"/>
      <c r="AD559" s="205">
        <v>2050</v>
      </c>
      <c r="AE559" s="228">
        <f>Z218</f>
        <v>520.94157963069381</v>
      </c>
      <c r="AF559" s="229"/>
      <c r="AG559" s="180"/>
      <c r="AH559" s="180"/>
      <c r="AI559" s="180"/>
      <c r="AJ559" s="180"/>
      <c r="AK559" s="180"/>
      <c r="AL559" s="180"/>
      <c r="AM559" s="180"/>
      <c r="AN559" s="180"/>
      <c r="AO559" s="180"/>
      <c r="AP559" s="180"/>
      <c r="AQ559" s="180"/>
      <c r="AR559" s="180"/>
      <c r="AY559" s="180"/>
      <c r="AZ559" s="180"/>
      <c r="BA559" s="180"/>
    </row>
    <row r="560" spans="29:53">
      <c r="AC560" s="227" t="str">
        <f>C219</f>
        <v>IIDHT</v>
      </c>
      <c r="AD560" s="204">
        <v>2015</v>
      </c>
      <c r="AE560" s="228">
        <f>U219</f>
        <v>131.99017808141855</v>
      </c>
      <c r="AF560" s="229"/>
      <c r="AG560" s="180"/>
      <c r="AH560" s="180"/>
      <c r="AI560" s="180"/>
      <c r="AJ560" s="180"/>
      <c r="AK560" s="180"/>
      <c r="AL560" s="180"/>
      <c r="AM560" s="180"/>
      <c r="AN560" s="180"/>
      <c r="AO560" s="180"/>
      <c r="AP560" s="180"/>
      <c r="AQ560" s="180"/>
      <c r="AR560" s="180"/>
      <c r="AX560" s="180"/>
      <c r="AY560" s="180"/>
      <c r="AZ560" s="180"/>
      <c r="BA560" s="180"/>
    </row>
    <row r="561" spans="29:53">
      <c r="AC561" s="227"/>
      <c r="AD561" s="204">
        <v>2020</v>
      </c>
      <c r="AE561" s="228">
        <f>V219</f>
        <v>20.254617830513521</v>
      </c>
      <c r="AF561" s="229"/>
      <c r="AG561" s="180"/>
      <c r="AH561" s="180"/>
      <c r="AI561" s="180"/>
      <c r="AJ561" s="180"/>
      <c r="AK561" s="180"/>
      <c r="AL561" s="180"/>
      <c r="AM561" s="180"/>
      <c r="AN561" s="180"/>
      <c r="AO561" s="180"/>
      <c r="AP561" s="180"/>
      <c r="AQ561" s="180"/>
      <c r="AR561" s="180"/>
      <c r="AX561" s="180"/>
      <c r="AY561" s="180"/>
      <c r="AZ561" s="180"/>
      <c r="BA561" s="180"/>
    </row>
    <row r="562" spans="29:53">
      <c r="AC562" s="227"/>
      <c r="AD562" s="204">
        <v>2025</v>
      </c>
      <c r="AE562" s="228">
        <f>W219</f>
        <v>50.439473395181736</v>
      </c>
      <c r="AF562" s="229"/>
      <c r="AG562" s="180"/>
      <c r="AH562" s="180"/>
      <c r="AI562" s="180"/>
      <c r="AJ562" s="180"/>
      <c r="AK562" s="180"/>
      <c r="AL562" s="180"/>
      <c r="AM562" s="180"/>
      <c r="AN562" s="180"/>
      <c r="AO562" s="180"/>
      <c r="AP562" s="180"/>
      <c r="AQ562" s="180"/>
      <c r="AR562" s="180"/>
    </row>
    <row r="563" spans="29:53">
      <c r="AC563" s="227"/>
      <c r="AD563" s="204">
        <v>2030</v>
      </c>
      <c r="AE563" s="228">
        <f>X219</f>
        <v>93.180034992368263</v>
      </c>
      <c r="AF563" s="229"/>
      <c r="AG563" s="180"/>
      <c r="AH563" s="180"/>
      <c r="AI563" s="180"/>
      <c r="AJ563" s="180"/>
      <c r="AK563" s="180"/>
      <c r="AL563" s="180"/>
      <c r="AM563" s="180"/>
      <c r="AN563" s="180"/>
      <c r="AO563" s="180"/>
      <c r="AP563" s="180"/>
      <c r="AQ563" s="180"/>
      <c r="AR563" s="180"/>
      <c r="BA563" s="180"/>
    </row>
    <row r="564" spans="29:53">
      <c r="AC564" s="227"/>
      <c r="AD564" s="204">
        <v>2040</v>
      </c>
      <c r="AE564" s="228">
        <f>Y219</f>
        <v>146.3370926012596</v>
      </c>
      <c r="AF564" s="229"/>
      <c r="AG564" s="180"/>
      <c r="AH564" s="180"/>
      <c r="AI564" s="180"/>
      <c r="AJ564" s="180"/>
      <c r="AK564" s="180"/>
      <c r="AL564" s="180"/>
      <c r="AM564" s="180"/>
      <c r="AN564" s="180"/>
      <c r="AO564" s="180"/>
      <c r="AP564" s="180"/>
      <c r="AQ564" s="180"/>
      <c r="AR564" s="180"/>
      <c r="AZ564" s="180"/>
      <c r="BA564" s="180"/>
    </row>
    <row r="565" spans="29:53">
      <c r="AC565" s="227"/>
      <c r="AD565" s="205">
        <v>2050</v>
      </c>
      <c r="AE565" s="228">
        <f>Z219</f>
        <v>201.509073309044</v>
      </c>
      <c r="AF565" s="229"/>
      <c r="AG565" s="180"/>
      <c r="AH565" s="180"/>
      <c r="AI565" s="180"/>
      <c r="AJ565" s="180"/>
      <c r="AK565" s="180"/>
      <c r="AL565" s="180"/>
      <c r="AM565" s="180"/>
      <c r="AN565" s="180"/>
      <c r="AO565" s="180"/>
      <c r="AP565" s="180"/>
      <c r="AQ565" s="180"/>
      <c r="AR565" s="180"/>
      <c r="AY565" s="180"/>
      <c r="AZ565" s="180"/>
      <c r="BA565" s="180"/>
    </row>
    <row r="566" spans="29:53">
      <c r="AC566" s="227" t="str">
        <f>C220</f>
        <v>IIDRH</v>
      </c>
      <c r="AD566" s="204">
        <v>2015</v>
      </c>
      <c r="AE566" s="228">
        <f>U220</f>
        <v>99.818999010566458</v>
      </c>
      <c r="AF566" s="229"/>
      <c r="AG566" s="180"/>
      <c r="AH566" s="180"/>
      <c r="AI566" s="180"/>
      <c r="AJ566" s="180"/>
      <c r="AK566" s="180"/>
      <c r="AL566" s="180"/>
      <c r="AM566" s="180"/>
      <c r="AN566" s="180"/>
      <c r="AO566" s="180"/>
      <c r="AP566" s="180"/>
      <c r="AQ566" s="180"/>
      <c r="AR566" s="180"/>
      <c r="AX566" s="180"/>
      <c r="AY566" s="180"/>
      <c r="AZ566" s="180"/>
      <c r="BA566" s="180"/>
    </row>
    <row r="567" spans="29:53">
      <c r="AC567" s="227"/>
      <c r="AD567" s="204">
        <v>2020</v>
      </c>
      <c r="AE567" s="228">
        <f>V220</f>
        <v>15.317773690223135</v>
      </c>
      <c r="AF567" s="229"/>
      <c r="AG567" s="180"/>
      <c r="AH567" s="180"/>
      <c r="AI567" s="180"/>
      <c r="AJ567" s="180"/>
      <c r="AK567" s="180"/>
      <c r="AL567" s="180"/>
      <c r="AM567" s="180"/>
      <c r="AN567" s="180"/>
      <c r="AO567" s="180"/>
      <c r="AP567" s="180"/>
      <c r="AQ567" s="180"/>
      <c r="AR567" s="180"/>
      <c r="AX567" s="180"/>
      <c r="AY567" s="180"/>
      <c r="AZ567" s="180"/>
      <c r="BA567" s="180"/>
    </row>
    <row r="568" spans="29:53">
      <c r="AC568" s="227"/>
      <c r="AD568" s="204">
        <v>2025</v>
      </c>
      <c r="AE568" s="228">
        <f>W220</f>
        <v>38.145397014476281</v>
      </c>
      <c r="AF568" s="229"/>
      <c r="AG568" s="180"/>
      <c r="AH568" s="180"/>
      <c r="AI568" s="180"/>
      <c r="AJ568" s="180"/>
      <c r="AK568" s="180"/>
      <c r="AL568" s="180"/>
      <c r="AM568" s="180"/>
      <c r="AN568" s="180"/>
      <c r="AO568" s="180"/>
      <c r="AP568" s="180"/>
      <c r="AQ568" s="180"/>
      <c r="AR568" s="180"/>
    </row>
    <row r="569" spans="29:53">
      <c r="AC569" s="227"/>
      <c r="AD569" s="204">
        <v>2030</v>
      </c>
      <c r="AE569" s="228">
        <f>X220</f>
        <v>70.4684087551597</v>
      </c>
      <c r="AF569" s="229"/>
      <c r="AG569" s="180"/>
      <c r="AH569" s="180"/>
      <c r="AI569" s="180"/>
      <c r="AJ569" s="180"/>
      <c r="AK569" s="180"/>
      <c r="AL569" s="180"/>
      <c r="AM569" s="180"/>
      <c r="AN569" s="180"/>
      <c r="AO569" s="180"/>
      <c r="AP569" s="180"/>
      <c r="AQ569" s="180"/>
      <c r="AR569" s="180"/>
      <c r="BA569" s="180"/>
    </row>
    <row r="570" spans="29:53">
      <c r="AC570" s="227"/>
      <c r="AD570" s="204">
        <v>2040</v>
      </c>
      <c r="AE570" s="228">
        <f>Y220</f>
        <v>110.66900820880599</v>
      </c>
      <c r="AF570" s="229"/>
      <c r="AG570" s="180"/>
      <c r="AH570" s="180"/>
      <c r="AI570" s="180"/>
      <c r="AJ570" s="180"/>
      <c r="AK570" s="180"/>
      <c r="AL570" s="180"/>
      <c r="AM570" s="180"/>
      <c r="AN570" s="180"/>
      <c r="AO570" s="180"/>
      <c r="AP570" s="180"/>
      <c r="AQ570" s="180"/>
      <c r="AR570" s="180"/>
      <c r="AZ570" s="180"/>
      <c r="BA570" s="180"/>
    </row>
    <row r="571" spans="29:53">
      <c r="AC571" s="227"/>
      <c r="AD571" s="205">
        <v>2050</v>
      </c>
      <c r="AE571" s="228">
        <f>Z220</f>
        <v>152.3934150376549</v>
      </c>
      <c r="AF571" s="229"/>
      <c r="AG571" s="180"/>
      <c r="AH571" s="180"/>
      <c r="AI571" s="180"/>
      <c r="AJ571" s="180"/>
      <c r="AK571" s="180"/>
      <c r="AL571" s="180"/>
      <c r="AM571" s="180"/>
      <c r="AN571" s="180"/>
      <c r="AO571" s="180"/>
      <c r="AP571" s="180"/>
      <c r="AQ571" s="180"/>
      <c r="AR571" s="180"/>
      <c r="AY571" s="180"/>
      <c r="AZ571" s="180"/>
      <c r="BA571" s="180"/>
    </row>
    <row r="572" spans="29:53">
      <c r="AC572" s="227" t="str">
        <f>C221</f>
        <v>IIDLA</v>
      </c>
      <c r="AD572" s="204">
        <v>2015</v>
      </c>
      <c r="AE572" s="228">
        <f>U221</f>
        <v>308.16657492249931</v>
      </c>
      <c r="AF572" s="229"/>
      <c r="AG572" s="180"/>
      <c r="AH572" s="180"/>
      <c r="AI572" s="180"/>
      <c r="AJ572" s="180"/>
      <c r="AK572" s="180"/>
      <c r="AL572" s="180"/>
      <c r="AM572" s="180"/>
      <c r="AN572" s="180"/>
      <c r="AO572" s="180"/>
      <c r="AP572" s="180"/>
      <c r="AQ572" s="180"/>
      <c r="AR572" s="180"/>
      <c r="AX572" s="180"/>
      <c r="AY572" s="180"/>
      <c r="AZ572" s="180"/>
      <c r="BA572" s="180"/>
    </row>
    <row r="573" spans="29:53">
      <c r="AC573" s="227"/>
      <c r="AD573" s="204">
        <v>2020</v>
      </c>
      <c r="AE573" s="228">
        <f>V221</f>
        <v>47.289853638528221</v>
      </c>
      <c r="AF573" s="229"/>
      <c r="AG573" s="180"/>
      <c r="AH573" s="180"/>
      <c r="AI573" s="180"/>
      <c r="AJ573" s="180"/>
      <c r="AK573" s="180"/>
      <c r="AL573" s="180"/>
      <c r="AM573" s="180"/>
      <c r="AN573" s="180"/>
      <c r="AO573" s="180"/>
      <c r="AP573" s="180"/>
      <c r="AQ573" s="180"/>
      <c r="AR573" s="180"/>
      <c r="AX573" s="180"/>
      <c r="AY573" s="180"/>
      <c r="AZ573" s="180"/>
      <c r="BA573" s="180"/>
    </row>
    <row r="574" spans="29:53">
      <c r="AC574" s="227"/>
      <c r="AD574" s="204">
        <v>2025</v>
      </c>
      <c r="AE574" s="228">
        <f>W221</f>
        <v>117.76451841363111</v>
      </c>
      <c r="AF574" s="229"/>
      <c r="AG574" s="180"/>
      <c r="AH574" s="180"/>
      <c r="AI574" s="180"/>
      <c r="AJ574" s="180"/>
      <c r="AK574" s="180"/>
      <c r="AL574" s="180"/>
      <c r="AM574" s="180"/>
      <c r="AN574" s="180"/>
      <c r="AO574" s="180"/>
      <c r="AP574" s="180"/>
      <c r="AQ574" s="180"/>
      <c r="AR574" s="180"/>
    </row>
    <row r="575" spans="29:53">
      <c r="AC575" s="227"/>
      <c r="AD575" s="204">
        <v>2030</v>
      </c>
      <c r="AE575" s="228">
        <f>X221</f>
        <v>217.55385629560831</v>
      </c>
      <c r="AF575" s="229"/>
      <c r="AG575" s="180"/>
      <c r="AH575" s="180"/>
      <c r="AI575" s="180"/>
      <c r="AJ575" s="180"/>
      <c r="AK575" s="180"/>
      <c r="AL575" s="180"/>
      <c r="AM575" s="180"/>
      <c r="AN575" s="180"/>
      <c r="AO575" s="180"/>
      <c r="AP575" s="180"/>
      <c r="AQ575" s="180"/>
      <c r="AR575" s="180"/>
      <c r="BA575" s="180"/>
    </row>
    <row r="576" spans="29:53">
      <c r="AC576" s="227"/>
      <c r="AD576" s="204">
        <v>2040</v>
      </c>
      <c r="AE576" s="228">
        <f>Y221</f>
        <v>341.66330606228178</v>
      </c>
      <c r="AF576" s="229"/>
      <c r="AG576" s="180"/>
      <c r="AH576" s="180"/>
      <c r="AI576" s="180"/>
      <c r="AJ576" s="180"/>
      <c r="AK576" s="180"/>
      <c r="AL576" s="180"/>
      <c r="AM576" s="180"/>
      <c r="AN576" s="180"/>
      <c r="AO576" s="180"/>
      <c r="AP576" s="180"/>
      <c r="AQ576" s="180"/>
      <c r="AR576" s="180"/>
      <c r="AZ576" s="180"/>
      <c r="BA576" s="180"/>
    </row>
    <row r="577" spans="29:53">
      <c r="AC577" s="227"/>
      <c r="AD577" s="205">
        <v>2050</v>
      </c>
      <c r="AE577" s="228">
        <f>Z221</f>
        <v>470.47713579982656</v>
      </c>
      <c r="AF577" s="229"/>
      <c r="AG577" s="180"/>
      <c r="AH577" s="180"/>
      <c r="AI577" s="180"/>
      <c r="AJ577" s="180"/>
      <c r="AK577" s="180"/>
      <c r="AL577" s="180"/>
      <c r="AM577" s="180"/>
      <c r="AN577" s="180"/>
      <c r="AO577" s="180"/>
      <c r="AP577" s="180"/>
      <c r="AQ577" s="180"/>
      <c r="AR577" s="180"/>
      <c r="AY577" s="180"/>
      <c r="AZ577" s="180"/>
      <c r="BA577" s="180"/>
    </row>
    <row r="578" spans="29:53">
      <c r="AC578" s="227" t="str">
        <f>C222</f>
        <v>IIDEM</v>
      </c>
      <c r="AD578" s="204">
        <v>2015</v>
      </c>
      <c r="AE578" s="228">
        <f>U222</f>
        <v>1335.5945045856181</v>
      </c>
      <c r="AF578" s="229"/>
      <c r="AG578" s="180"/>
      <c r="AH578" s="180"/>
      <c r="AI578" s="180"/>
      <c r="AJ578" s="180"/>
      <c r="AK578" s="180"/>
      <c r="AL578" s="180"/>
      <c r="AM578" s="180"/>
      <c r="AN578" s="180"/>
      <c r="AO578" s="180"/>
      <c r="AP578" s="180"/>
      <c r="AQ578" s="180"/>
      <c r="AR578" s="180"/>
      <c r="AX578" s="180"/>
      <c r="AY578" s="180"/>
      <c r="AZ578" s="180"/>
      <c r="BA578" s="180"/>
    </row>
    <row r="579" spans="29:53">
      <c r="AC579" s="227"/>
      <c r="AD579" s="204">
        <v>2020</v>
      </c>
      <c r="AE579" s="228">
        <f>V222</f>
        <v>204.95431296583712</v>
      </c>
      <c r="AF579" s="229"/>
      <c r="AG579" s="180"/>
      <c r="AH579" s="180"/>
      <c r="AI579" s="180"/>
      <c r="AJ579" s="180"/>
      <c r="AK579" s="180"/>
      <c r="AL579" s="180"/>
      <c r="AM579" s="180"/>
      <c r="AN579" s="180"/>
      <c r="AO579" s="180"/>
      <c r="AP579" s="180"/>
      <c r="AQ579" s="180"/>
      <c r="AR579" s="180"/>
      <c r="AX579" s="180"/>
      <c r="AY579" s="180"/>
      <c r="AZ579" s="180"/>
      <c r="BA579" s="180"/>
    </row>
    <row r="580" spans="29:53">
      <c r="AC580" s="227"/>
      <c r="AD580" s="204">
        <v>2025</v>
      </c>
      <c r="AE580" s="228">
        <f>W222</f>
        <v>510.39164019645432</v>
      </c>
      <c r="AF580" s="229"/>
      <c r="AG580" s="180"/>
      <c r="AH580" s="180"/>
      <c r="AI580" s="180"/>
      <c r="AJ580" s="180"/>
      <c r="AK580" s="180"/>
      <c r="AL580" s="180"/>
      <c r="AM580" s="180"/>
      <c r="AN580" s="180"/>
      <c r="AO580" s="180"/>
      <c r="AP580" s="180"/>
      <c r="AQ580" s="180"/>
      <c r="AR580" s="180"/>
    </row>
    <row r="581" spans="29:53">
      <c r="AC581" s="227"/>
      <c r="AD581" s="204">
        <v>2030</v>
      </c>
      <c r="AE581" s="228">
        <f>X222</f>
        <v>942.8788147867682</v>
      </c>
      <c r="AF581" s="229"/>
      <c r="AG581" s="180"/>
      <c r="AH581" s="180"/>
      <c r="AI581" s="180"/>
      <c r="AJ581" s="180"/>
      <c r="AK581" s="180"/>
      <c r="AL581" s="180"/>
      <c r="AM581" s="180"/>
      <c r="AN581" s="180"/>
      <c r="AO581" s="180"/>
      <c r="AP581" s="180"/>
      <c r="AQ581" s="180"/>
      <c r="AR581" s="180"/>
      <c r="BA581" s="180"/>
    </row>
    <row r="582" spans="29:53">
      <c r="AC582" s="227"/>
      <c r="AD582" s="204">
        <v>2040</v>
      </c>
      <c r="AE582" s="228">
        <f>Y222</f>
        <v>1480.7693991799661</v>
      </c>
      <c r="AF582" s="229"/>
      <c r="AG582" s="180"/>
      <c r="AH582" s="180"/>
      <c r="AI582" s="180"/>
      <c r="AJ582" s="180"/>
      <c r="AK582" s="180"/>
      <c r="AL582" s="180"/>
      <c r="AM582" s="180"/>
      <c r="AN582" s="180"/>
      <c r="AO582" s="180"/>
      <c r="AP582" s="180"/>
      <c r="AQ582" s="180"/>
      <c r="AR582" s="180"/>
      <c r="AZ582" s="180"/>
      <c r="BA582" s="180"/>
    </row>
    <row r="583" spans="29:53">
      <c r="AC583" s="227"/>
      <c r="AD583" s="205">
        <v>2050</v>
      </c>
      <c r="AE583" s="228">
        <f>Z222</f>
        <v>2039.048775051147</v>
      </c>
      <c r="AF583" s="229"/>
      <c r="AG583" s="180"/>
      <c r="AH583" s="180"/>
      <c r="AI583" s="180"/>
      <c r="AJ583" s="180"/>
      <c r="AK583" s="180"/>
      <c r="AL583" s="180"/>
      <c r="AM583" s="180"/>
      <c r="AN583" s="180"/>
      <c r="AO583" s="180"/>
      <c r="AP583" s="180"/>
      <c r="AQ583" s="180"/>
      <c r="AR583" s="180"/>
      <c r="AY583" s="180"/>
      <c r="AZ583" s="180"/>
      <c r="BA583" s="180"/>
    </row>
    <row r="584" spans="29:53">
      <c r="AC584" s="227" t="str">
        <f>C223</f>
        <v>IIDTF</v>
      </c>
      <c r="AD584" s="204">
        <v>2015</v>
      </c>
      <c r="AE584" s="228">
        <f>U223</f>
        <v>131.28899877578382</v>
      </c>
      <c r="AF584" s="229"/>
      <c r="AG584" s="180"/>
      <c r="AH584" s="180"/>
      <c r="AI584" s="180"/>
      <c r="AJ584" s="180"/>
      <c r="AK584" s="180"/>
      <c r="AL584" s="180"/>
      <c r="AM584" s="180"/>
      <c r="AN584" s="180"/>
      <c r="AO584" s="180"/>
      <c r="AP584" s="180"/>
      <c r="AQ584" s="180"/>
      <c r="AR584" s="180"/>
      <c r="AX584" s="180"/>
      <c r="AY584" s="180"/>
      <c r="AZ584" s="180"/>
      <c r="BA584" s="180"/>
    </row>
    <row r="585" spans="29:53">
      <c r="AC585" s="227"/>
      <c r="AD585" s="204">
        <v>2020</v>
      </c>
      <c r="AE585" s="228">
        <f>V223</f>
        <v>20.147018014582297</v>
      </c>
      <c r="AF585" s="229"/>
      <c r="AG585" s="180"/>
      <c r="AH585" s="180"/>
      <c r="AI585" s="180"/>
      <c r="AJ585" s="180"/>
      <c r="AK585" s="180"/>
      <c r="AL585" s="180"/>
      <c r="AM585" s="180"/>
      <c r="AN585" s="180"/>
      <c r="AO585" s="180"/>
      <c r="AP585" s="180"/>
      <c r="AQ585" s="180"/>
      <c r="AR585" s="180"/>
      <c r="AX585" s="180"/>
      <c r="AY585" s="180"/>
      <c r="AZ585" s="180"/>
      <c r="BA585" s="180"/>
    </row>
    <row r="586" spans="29:53">
      <c r="AC586" s="227"/>
      <c r="AD586" s="204">
        <v>2025</v>
      </c>
      <c r="AE586" s="228">
        <f>W223</f>
        <v>50.171520768358072</v>
      </c>
      <c r="AF586" s="229"/>
      <c r="AG586" s="180"/>
      <c r="AH586" s="180"/>
      <c r="AI586" s="180"/>
      <c r="AJ586" s="180"/>
      <c r="AK586" s="180"/>
      <c r="AL586" s="180"/>
      <c r="AM586" s="180"/>
      <c r="AN586" s="180"/>
      <c r="AO586" s="180"/>
      <c r="AP586" s="180"/>
      <c r="AQ586" s="180"/>
      <c r="AR586" s="180"/>
    </row>
    <row r="587" spans="29:53">
      <c r="AC587" s="227"/>
      <c r="AD587" s="204">
        <v>2030</v>
      </c>
      <c r="AE587" s="228">
        <f>X223</f>
        <v>92.685029127653863</v>
      </c>
      <c r="AF587" s="229"/>
      <c r="AG587" s="180"/>
      <c r="AH587" s="180"/>
      <c r="AI587" s="180"/>
      <c r="AJ587" s="180"/>
      <c r="AK587" s="180"/>
      <c r="AL587" s="180"/>
      <c r="AM587" s="180"/>
      <c r="AN587" s="180"/>
      <c r="AO587" s="180"/>
      <c r="AP587" s="180"/>
      <c r="AQ587" s="180"/>
      <c r="AR587" s="180"/>
    </row>
    <row r="588" spans="29:53">
      <c r="AC588" s="227"/>
      <c r="AD588" s="204">
        <v>2040</v>
      </c>
      <c r="AE588" s="228">
        <f>Y223</f>
        <v>145.559697324806</v>
      </c>
      <c r="AF588" s="229"/>
      <c r="AG588" s="180"/>
      <c r="AH588" s="180"/>
      <c r="AI588" s="180"/>
      <c r="AJ588" s="180"/>
      <c r="AK588" s="180"/>
      <c r="AL588" s="180"/>
      <c r="AM588" s="180"/>
      <c r="AN588" s="180"/>
      <c r="AO588" s="180"/>
      <c r="AP588" s="180"/>
      <c r="AQ588" s="180"/>
      <c r="AR588" s="180"/>
    </row>
    <row r="589" spans="29:53" ht="15" thickBot="1">
      <c r="AC589" s="231"/>
      <c r="AD589" s="232">
        <v>2050</v>
      </c>
      <c r="AE589" s="233">
        <f>Z223</f>
        <v>200.438584624539</v>
      </c>
      <c r="AF589" s="234"/>
      <c r="AG589" s="180"/>
      <c r="AH589" s="180"/>
      <c r="AI589" s="180"/>
      <c r="AJ589" s="180"/>
      <c r="AK589" s="180"/>
      <c r="AL589" s="180"/>
      <c r="AM589" s="180"/>
      <c r="AN589" s="180"/>
      <c r="AO589" s="180"/>
      <c r="AP589" s="180"/>
      <c r="AQ589" s="180"/>
      <c r="AR589" s="180"/>
    </row>
    <row r="590" spans="29:53">
      <c r="AD590" s="180"/>
      <c r="AE590" s="180"/>
      <c r="AF590" s="180"/>
      <c r="AG590" s="180"/>
      <c r="AH590" s="180"/>
      <c r="AI590" s="180"/>
      <c r="AJ590" s="180"/>
      <c r="AK590" s="180"/>
      <c r="AL590" s="180"/>
      <c r="AM590" s="180"/>
      <c r="AN590" s="180"/>
      <c r="AO590" s="180"/>
      <c r="AP590" s="180"/>
      <c r="AQ590" s="180"/>
      <c r="AR590" s="180"/>
    </row>
    <row r="591" spans="29:53">
      <c r="AD591" s="180"/>
      <c r="AE591" s="180"/>
      <c r="AF591" s="180"/>
      <c r="AG591" s="180"/>
      <c r="AH591" s="180"/>
      <c r="AI591" s="180"/>
      <c r="AJ591" s="180"/>
      <c r="AK591" s="180"/>
      <c r="AL591" s="180"/>
      <c r="AM591" s="180"/>
      <c r="AN591" s="180"/>
      <c r="AO591" s="180"/>
      <c r="AP591" s="180"/>
      <c r="AQ591" s="180"/>
      <c r="AR591" s="180"/>
    </row>
    <row r="592" spans="29:53">
      <c r="AD592" s="180"/>
      <c r="AE592" s="180"/>
      <c r="AF592" s="180"/>
      <c r="AG592" s="180"/>
      <c r="AH592" s="180"/>
      <c r="AI592" s="180"/>
      <c r="AJ592" s="180"/>
      <c r="AK592" s="180"/>
      <c r="AL592" s="180"/>
      <c r="AM592" s="180"/>
      <c r="AN592" s="180"/>
      <c r="AO592" s="180"/>
      <c r="AP592" s="180"/>
      <c r="AQ592" s="180"/>
      <c r="AR592" s="180"/>
      <c r="AT592" s="180"/>
      <c r="AV592" s="183"/>
      <c r="AW592" s="180"/>
    </row>
    <row r="593" spans="30:49">
      <c r="AD593" s="180"/>
      <c r="AE593" s="180"/>
      <c r="AF593" s="180"/>
      <c r="AG593" s="180"/>
      <c r="AH593" s="180"/>
      <c r="AI593" s="180"/>
      <c r="AJ593" s="180"/>
      <c r="AK593" s="180"/>
      <c r="AL593" s="180"/>
      <c r="AM593" s="180"/>
      <c r="AN593" s="180"/>
      <c r="AO593" s="180"/>
      <c r="AP593" s="180"/>
      <c r="AQ593" s="180"/>
      <c r="AR593" s="180"/>
      <c r="AT593" s="180"/>
      <c r="AV593" s="183"/>
      <c r="AW593" s="180"/>
    </row>
    <row r="594" spans="30:49">
      <c r="AD594" s="180"/>
      <c r="AE594" s="180"/>
      <c r="AF594" s="180"/>
      <c r="AG594" s="180"/>
      <c r="AH594" s="180"/>
      <c r="AI594" s="180"/>
      <c r="AJ594" s="180"/>
      <c r="AK594" s="180"/>
      <c r="AL594" s="180"/>
      <c r="AM594" s="180"/>
      <c r="AN594" s="180"/>
      <c r="AO594" s="180"/>
      <c r="AP594" s="180"/>
      <c r="AQ594" s="180"/>
      <c r="AR594" s="180"/>
      <c r="AT594" s="180"/>
      <c r="AV594" s="183"/>
      <c r="AW594" s="180"/>
    </row>
    <row r="595" spans="30:49">
      <c r="AD595" s="180"/>
      <c r="AE595" s="180"/>
      <c r="AF595" s="180"/>
      <c r="AG595" s="180"/>
      <c r="AH595" s="180"/>
      <c r="AI595" s="180"/>
      <c r="AJ595" s="180"/>
      <c r="AK595" s="180"/>
      <c r="AL595" s="180"/>
      <c r="AM595" s="180"/>
      <c r="AN595" s="180"/>
      <c r="AO595" s="180"/>
      <c r="AP595" s="180"/>
      <c r="AQ595" s="180"/>
      <c r="AR595" s="180"/>
      <c r="AT595" s="180"/>
      <c r="AW595" s="180"/>
    </row>
    <row r="596" spans="30:49">
      <c r="AD596" s="180"/>
      <c r="AE596" s="180"/>
      <c r="AF596" s="180"/>
      <c r="AG596" s="180"/>
      <c r="AH596" s="180"/>
      <c r="AI596" s="180"/>
      <c r="AJ596" s="180"/>
      <c r="AK596" s="180"/>
      <c r="AL596" s="180"/>
      <c r="AM596" s="180"/>
      <c r="AN596" s="180"/>
      <c r="AO596" s="180"/>
      <c r="AP596" s="180"/>
      <c r="AQ596" s="180"/>
      <c r="AR596" s="180"/>
      <c r="AT596" s="180"/>
      <c r="AW596" s="180"/>
    </row>
    <row r="597" spans="30:49">
      <c r="AD597" s="180"/>
      <c r="AE597" s="180"/>
      <c r="AF597" s="180"/>
      <c r="AG597" s="180"/>
      <c r="AH597" s="180"/>
      <c r="AI597" s="180"/>
      <c r="AJ597" s="180"/>
      <c r="AK597" s="180"/>
      <c r="AL597" s="180"/>
      <c r="AM597" s="180"/>
      <c r="AN597" s="180"/>
      <c r="AO597" s="180"/>
      <c r="AP597" s="180"/>
      <c r="AQ597" s="180"/>
      <c r="AR597" s="180"/>
      <c r="AT597" s="180"/>
      <c r="AW597" s="180"/>
    </row>
    <row r="598" spans="30:49">
      <c r="AD598" s="180"/>
      <c r="AE598" s="180"/>
      <c r="AF598" s="180"/>
      <c r="AG598" s="180"/>
      <c r="AH598" s="180"/>
      <c r="AI598" s="180"/>
      <c r="AJ598" s="180"/>
      <c r="AK598" s="180"/>
      <c r="AL598" s="180"/>
      <c r="AM598" s="180"/>
      <c r="AN598" s="180"/>
      <c r="AO598" s="180"/>
      <c r="AP598" s="180"/>
      <c r="AQ598" s="180"/>
      <c r="AR598" s="180"/>
      <c r="AT598" s="180"/>
      <c r="AW598" s="180"/>
    </row>
    <row r="599" spans="30:49">
      <c r="AD599" s="180"/>
      <c r="AE599" s="180"/>
      <c r="AF599" s="180"/>
      <c r="AG599" s="180"/>
      <c r="AH599" s="180"/>
      <c r="AI599" s="180"/>
      <c r="AJ599" s="180"/>
      <c r="AK599" s="180"/>
      <c r="AL599" s="180"/>
      <c r="AM599" s="180"/>
      <c r="AN599" s="180"/>
      <c r="AO599" s="180"/>
      <c r="AP599" s="180"/>
      <c r="AQ599" s="180"/>
      <c r="AR599" s="180"/>
      <c r="AT599" s="180"/>
      <c r="AW599" s="180"/>
    </row>
    <row r="600" spans="30:49">
      <c r="AD600" s="180"/>
      <c r="AE600" s="180"/>
      <c r="AF600" s="180"/>
      <c r="AG600" s="180"/>
      <c r="AH600" s="180"/>
      <c r="AI600" s="180"/>
      <c r="AJ600" s="180"/>
      <c r="AK600" s="180"/>
      <c r="AL600" s="180"/>
      <c r="AM600" s="180"/>
      <c r="AN600" s="180"/>
      <c r="AO600" s="180"/>
      <c r="AP600" s="180"/>
      <c r="AQ600" s="180"/>
      <c r="AR600" s="180"/>
      <c r="AT600" s="180"/>
      <c r="AW600" s="180"/>
    </row>
    <row r="601" spans="30:49">
      <c r="AD601" s="180"/>
      <c r="AE601" s="180"/>
      <c r="AF601" s="180"/>
      <c r="AG601" s="180"/>
      <c r="AH601" s="180"/>
      <c r="AI601" s="180"/>
      <c r="AJ601" s="180"/>
      <c r="AK601" s="180"/>
      <c r="AL601" s="180"/>
      <c r="AM601" s="180"/>
      <c r="AN601" s="180"/>
      <c r="AO601" s="180"/>
      <c r="AP601" s="180"/>
      <c r="AQ601" s="180"/>
      <c r="AR601" s="180"/>
      <c r="AT601" s="180"/>
      <c r="AW601" s="180"/>
    </row>
    <row r="602" spans="30:49">
      <c r="AD602" s="180"/>
      <c r="AE602" s="180"/>
      <c r="AF602" s="180"/>
      <c r="AG602" s="180"/>
      <c r="AH602" s="180"/>
      <c r="AI602" s="180"/>
      <c r="AJ602" s="180"/>
      <c r="AK602" s="180"/>
      <c r="AL602" s="180"/>
      <c r="AM602" s="180"/>
      <c r="AN602" s="180"/>
      <c r="AO602" s="180"/>
      <c r="AP602" s="180"/>
      <c r="AQ602" s="180"/>
      <c r="AR602" s="180"/>
      <c r="AT602" s="180"/>
      <c r="AW602" s="180"/>
    </row>
    <row r="603" spans="30:49">
      <c r="AD603" s="180"/>
      <c r="AE603" s="180"/>
      <c r="AF603" s="180"/>
      <c r="AG603" s="180"/>
      <c r="AH603" s="180"/>
      <c r="AI603" s="180"/>
      <c r="AJ603" s="180"/>
      <c r="AK603" s="180"/>
      <c r="AL603" s="180"/>
      <c r="AM603" s="180"/>
      <c r="AN603" s="180"/>
      <c r="AO603" s="180"/>
      <c r="AP603" s="180"/>
      <c r="AQ603" s="180"/>
      <c r="AR603" s="180"/>
      <c r="AT603" s="180"/>
      <c r="AW603" s="180"/>
    </row>
    <row r="604" spans="30:49">
      <c r="AD604" s="180"/>
      <c r="AE604" s="180"/>
      <c r="AF604" s="180"/>
      <c r="AG604" s="180"/>
      <c r="AH604" s="180"/>
      <c r="AI604" s="180"/>
      <c r="AJ604" s="180"/>
      <c r="AK604" s="180"/>
      <c r="AL604" s="180"/>
      <c r="AM604" s="180"/>
      <c r="AN604" s="180"/>
      <c r="AO604" s="180"/>
      <c r="AP604" s="180"/>
      <c r="AQ604" s="180"/>
      <c r="AR604" s="180"/>
      <c r="AT604" s="180"/>
      <c r="AW604" s="180"/>
    </row>
    <row r="605" spans="30:49">
      <c r="AD605" s="180"/>
      <c r="AE605" s="180"/>
      <c r="AF605" s="180"/>
      <c r="AG605" s="180"/>
      <c r="AH605" s="180"/>
      <c r="AI605" s="180"/>
      <c r="AJ605" s="180"/>
      <c r="AK605" s="180"/>
      <c r="AL605" s="180"/>
      <c r="AM605" s="180"/>
      <c r="AN605" s="180"/>
      <c r="AO605" s="180"/>
      <c r="AP605" s="180"/>
      <c r="AQ605" s="180"/>
      <c r="AR605" s="180"/>
      <c r="AT605" s="180"/>
      <c r="AW605" s="180"/>
    </row>
    <row r="606" spans="30:49">
      <c r="AD606" s="180"/>
      <c r="AE606" s="180"/>
      <c r="AF606" s="180"/>
      <c r="AG606" s="180"/>
      <c r="AH606" s="180"/>
      <c r="AI606" s="180"/>
      <c r="AJ606" s="180"/>
      <c r="AK606" s="180"/>
      <c r="AL606" s="180"/>
      <c r="AM606" s="180"/>
      <c r="AN606" s="180"/>
      <c r="AO606" s="180"/>
      <c r="AP606" s="180"/>
      <c r="AQ606" s="180"/>
      <c r="AR606" s="180"/>
      <c r="AT606" s="180"/>
      <c r="AW606" s="180"/>
    </row>
    <row r="607" spans="30:49">
      <c r="AD607" s="180"/>
      <c r="AE607" s="180"/>
      <c r="AF607" s="180"/>
      <c r="AG607" s="180"/>
      <c r="AH607" s="180"/>
      <c r="AI607" s="180"/>
      <c r="AJ607" s="180"/>
      <c r="AK607" s="180"/>
      <c r="AL607" s="180"/>
      <c r="AM607" s="180"/>
      <c r="AN607" s="180"/>
      <c r="AO607" s="180"/>
      <c r="AP607" s="180"/>
      <c r="AQ607" s="180"/>
      <c r="AR607" s="180"/>
      <c r="AT607" s="180"/>
      <c r="AW607" s="180"/>
    </row>
    <row r="608" spans="30:49">
      <c r="AD608" s="180"/>
      <c r="AE608" s="180"/>
      <c r="AF608" s="180"/>
      <c r="AG608" s="180"/>
      <c r="AH608" s="180"/>
      <c r="AI608" s="180"/>
      <c r="AJ608" s="180"/>
      <c r="AK608" s="180"/>
      <c r="AL608" s="180"/>
      <c r="AM608" s="180"/>
      <c r="AN608" s="180"/>
      <c r="AO608" s="180"/>
      <c r="AP608" s="180"/>
      <c r="AQ608" s="180"/>
      <c r="AR608" s="180"/>
      <c r="AT608" s="180"/>
      <c r="AW608" s="180"/>
    </row>
    <row r="609" spans="30:49">
      <c r="AD609" s="180"/>
      <c r="AE609" s="180"/>
      <c r="AF609" s="180"/>
      <c r="AG609" s="180"/>
      <c r="AH609" s="180"/>
      <c r="AI609" s="180"/>
      <c r="AJ609" s="180"/>
      <c r="AK609" s="180"/>
      <c r="AL609" s="180"/>
      <c r="AM609" s="180"/>
      <c r="AN609" s="180"/>
      <c r="AO609" s="180"/>
      <c r="AP609" s="180"/>
      <c r="AQ609" s="180"/>
      <c r="AR609" s="180"/>
      <c r="AT609" s="180"/>
      <c r="AW609" s="180"/>
    </row>
    <row r="610" spans="30:49">
      <c r="AD610" s="180"/>
      <c r="AE610" s="180"/>
      <c r="AF610" s="180"/>
      <c r="AG610" s="180"/>
      <c r="AH610" s="180"/>
      <c r="AI610" s="180"/>
      <c r="AJ610" s="180"/>
      <c r="AK610" s="180"/>
      <c r="AL610" s="180"/>
      <c r="AM610" s="180"/>
      <c r="AN610" s="180"/>
      <c r="AO610" s="180"/>
      <c r="AP610" s="180"/>
      <c r="AQ610" s="180"/>
      <c r="AR610" s="180"/>
      <c r="AW610" s="180"/>
    </row>
    <row r="611" spans="30:49">
      <c r="AD611" s="180"/>
      <c r="AE611" s="180"/>
      <c r="AF611" s="180"/>
      <c r="AG611" s="180"/>
      <c r="AH611" s="180"/>
      <c r="AI611" s="180"/>
      <c r="AJ611" s="180"/>
      <c r="AK611" s="180"/>
      <c r="AL611" s="180"/>
      <c r="AM611" s="180"/>
      <c r="AN611" s="180"/>
      <c r="AO611" s="180"/>
      <c r="AP611" s="180"/>
      <c r="AQ611" s="180"/>
      <c r="AR611" s="180"/>
      <c r="AW611" s="180"/>
    </row>
    <row r="612" spans="30:49">
      <c r="AD612" s="180"/>
      <c r="AE612" s="180"/>
      <c r="AF612" s="180"/>
      <c r="AG612" s="180"/>
      <c r="AH612" s="180"/>
      <c r="AI612" s="180"/>
      <c r="AJ612" s="180"/>
      <c r="AK612" s="180"/>
      <c r="AL612" s="180"/>
      <c r="AM612" s="180"/>
      <c r="AN612" s="180"/>
      <c r="AO612" s="180"/>
      <c r="AP612" s="180"/>
      <c r="AQ612" s="180"/>
      <c r="AR612" s="180"/>
      <c r="AW612" s="180"/>
    </row>
    <row r="613" spans="30:49">
      <c r="AD613" s="180"/>
      <c r="AE613" s="180"/>
      <c r="AF613" s="180"/>
      <c r="AG613" s="180"/>
      <c r="AH613" s="180"/>
      <c r="AI613" s="180"/>
      <c r="AJ613" s="180"/>
      <c r="AK613" s="180"/>
      <c r="AL613" s="180"/>
      <c r="AM613" s="180"/>
      <c r="AN613" s="180"/>
      <c r="AO613" s="180"/>
      <c r="AP613" s="180"/>
      <c r="AQ613" s="180"/>
      <c r="AR613" s="180"/>
      <c r="AW613" s="180"/>
    </row>
    <row r="614" spans="30:49">
      <c r="AD614" s="180"/>
      <c r="AE614" s="180"/>
      <c r="AF614" s="180"/>
      <c r="AG614" s="180"/>
      <c r="AH614" s="180"/>
      <c r="AI614" s="180"/>
      <c r="AJ614" s="180"/>
      <c r="AK614" s="180"/>
      <c r="AL614" s="180"/>
      <c r="AM614" s="180"/>
      <c r="AN614" s="180"/>
      <c r="AO614" s="180"/>
      <c r="AP614" s="180"/>
      <c r="AQ614" s="180"/>
      <c r="AR614" s="180"/>
      <c r="AW614" s="180"/>
    </row>
    <row r="615" spans="30:49">
      <c r="AD615" s="180"/>
      <c r="AE615" s="180"/>
      <c r="AF615" s="180"/>
      <c r="AG615" s="180"/>
      <c r="AH615" s="180"/>
      <c r="AI615" s="180"/>
      <c r="AJ615" s="180"/>
      <c r="AK615" s="180"/>
      <c r="AL615" s="180"/>
      <c r="AM615" s="180"/>
      <c r="AN615" s="180"/>
      <c r="AO615" s="180"/>
      <c r="AP615" s="180"/>
      <c r="AQ615" s="180"/>
      <c r="AR615" s="180"/>
      <c r="AW615" s="180"/>
    </row>
    <row r="616" spans="30:49">
      <c r="AD616" s="180"/>
      <c r="AE616" s="180"/>
      <c r="AF616" s="180"/>
      <c r="AG616" s="180"/>
      <c r="AH616" s="180"/>
      <c r="AI616" s="180"/>
      <c r="AJ616" s="180"/>
      <c r="AK616" s="180"/>
      <c r="AL616" s="180"/>
      <c r="AM616" s="180"/>
      <c r="AN616" s="180"/>
      <c r="AO616" s="180"/>
      <c r="AP616" s="180"/>
      <c r="AQ616" s="180"/>
      <c r="AR616" s="180"/>
      <c r="AW616" s="180"/>
    </row>
    <row r="617" spans="30:49">
      <c r="AD617" s="180"/>
      <c r="AE617" s="180"/>
      <c r="AF617" s="180"/>
      <c r="AG617" s="180"/>
      <c r="AH617" s="180"/>
      <c r="AI617" s="180"/>
      <c r="AJ617" s="180"/>
      <c r="AK617" s="180"/>
      <c r="AL617" s="180"/>
      <c r="AM617" s="180"/>
      <c r="AN617" s="180"/>
      <c r="AO617" s="180"/>
      <c r="AP617" s="180"/>
      <c r="AQ617" s="180"/>
      <c r="AR617" s="180"/>
      <c r="AW617" s="180"/>
    </row>
    <row r="618" spans="30:49">
      <c r="AD618" s="180"/>
      <c r="AE618" s="180"/>
      <c r="AF618" s="180"/>
      <c r="AG618" s="180"/>
      <c r="AH618" s="180"/>
      <c r="AI618" s="180"/>
      <c r="AJ618" s="180"/>
      <c r="AK618" s="180"/>
      <c r="AL618" s="180"/>
      <c r="AM618" s="180"/>
      <c r="AN618" s="180"/>
      <c r="AO618" s="180"/>
      <c r="AP618" s="180"/>
      <c r="AQ618" s="180"/>
      <c r="AR618" s="180"/>
      <c r="AW618" s="180"/>
    </row>
    <row r="619" spans="30:49">
      <c r="AD619" s="180"/>
      <c r="AE619" s="180"/>
      <c r="AF619" s="180"/>
      <c r="AG619" s="180"/>
      <c r="AH619" s="180"/>
      <c r="AI619" s="180"/>
      <c r="AJ619" s="180"/>
      <c r="AK619" s="180"/>
      <c r="AL619" s="180"/>
      <c r="AM619" s="180"/>
      <c r="AN619" s="180"/>
      <c r="AO619" s="180"/>
      <c r="AP619" s="180"/>
      <c r="AQ619" s="180"/>
      <c r="AR619" s="180"/>
      <c r="AW619" s="180"/>
    </row>
    <row r="620" spans="30:49">
      <c r="AD620" s="180"/>
      <c r="AE620" s="180"/>
      <c r="AF620" s="180"/>
      <c r="AG620" s="180"/>
      <c r="AH620" s="180"/>
      <c r="AI620" s="180"/>
      <c r="AJ620" s="180"/>
      <c r="AK620" s="180"/>
      <c r="AL620" s="180"/>
      <c r="AM620" s="180"/>
      <c r="AN620" s="180"/>
      <c r="AO620" s="180"/>
      <c r="AP620" s="180"/>
      <c r="AQ620" s="180"/>
      <c r="AR620" s="180"/>
      <c r="AW620" s="180"/>
    </row>
    <row r="621" spans="30:49">
      <c r="AD621" s="180"/>
      <c r="AE621" s="180"/>
      <c r="AF621" s="180"/>
      <c r="AG621" s="180"/>
      <c r="AH621" s="180"/>
      <c r="AI621" s="180"/>
      <c r="AJ621" s="180"/>
      <c r="AK621" s="180"/>
      <c r="AL621" s="180"/>
      <c r="AM621" s="180"/>
      <c r="AN621" s="180"/>
      <c r="AO621" s="180"/>
      <c r="AP621" s="180"/>
      <c r="AQ621" s="180"/>
      <c r="AR621" s="180"/>
      <c r="AW621" s="180"/>
    </row>
    <row r="622" spans="30:49">
      <c r="AD622" s="180"/>
      <c r="AE622" s="180"/>
      <c r="AF622" s="180"/>
      <c r="AG622" s="180"/>
      <c r="AH622" s="180"/>
      <c r="AI622" s="180"/>
      <c r="AJ622" s="180"/>
      <c r="AK622" s="180"/>
      <c r="AL622" s="180"/>
      <c r="AM622" s="180"/>
      <c r="AN622" s="180"/>
      <c r="AO622" s="180"/>
      <c r="AP622" s="180"/>
      <c r="AQ622" s="180"/>
      <c r="AR622" s="180"/>
      <c r="AW622" s="180"/>
    </row>
    <row r="623" spans="30:49">
      <c r="AD623" s="180"/>
      <c r="AE623" s="180"/>
      <c r="AF623" s="180"/>
      <c r="AG623" s="180"/>
      <c r="AH623" s="180"/>
      <c r="AI623" s="180"/>
      <c r="AJ623" s="180"/>
      <c r="AK623" s="180"/>
      <c r="AL623" s="180"/>
      <c r="AM623" s="180"/>
      <c r="AN623" s="180"/>
      <c r="AO623" s="180"/>
      <c r="AP623" s="180"/>
      <c r="AQ623" s="180"/>
      <c r="AR623" s="180"/>
      <c r="AW623" s="180"/>
    </row>
    <row r="624" spans="30:49">
      <c r="AD624" s="180"/>
      <c r="AE624" s="180"/>
      <c r="AF624" s="180"/>
      <c r="AG624" s="180"/>
      <c r="AH624" s="180"/>
      <c r="AI624" s="180"/>
      <c r="AJ624" s="180"/>
      <c r="AK624" s="180"/>
      <c r="AL624" s="180"/>
      <c r="AM624" s="180"/>
      <c r="AN624" s="180"/>
      <c r="AO624" s="180"/>
      <c r="AP624" s="180"/>
      <c r="AQ624" s="180"/>
      <c r="AR624" s="180"/>
      <c r="AW624" s="180"/>
    </row>
    <row r="625" spans="30:49">
      <c r="AD625" s="180"/>
      <c r="AE625" s="180"/>
      <c r="AF625" s="180"/>
      <c r="AG625" s="180"/>
      <c r="AH625" s="180"/>
      <c r="AI625" s="180"/>
      <c r="AJ625" s="180"/>
      <c r="AK625" s="180"/>
      <c r="AL625" s="180"/>
      <c r="AM625" s="180"/>
      <c r="AN625" s="180"/>
      <c r="AO625" s="180"/>
      <c r="AP625" s="180"/>
      <c r="AQ625" s="180"/>
      <c r="AR625" s="180"/>
      <c r="AW625" s="180"/>
    </row>
    <row r="626" spans="30:49">
      <c r="AD626" s="180"/>
      <c r="AE626" s="180"/>
      <c r="AF626" s="180"/>
      <c r="AG626" s="180"/>
      <c r="AH626" s="180"/>
      <c r="AI626" s="180"/>
      <c r="AJ626" s="180"/>
      <c r="AK626" s="180"/>
      <c r="AL626" s="180"/>
      <c r="AM626" s="180"/>
      <c r="AN626" s="180"/>
      <c r="AO626" s="180"/>
      <c r="AP626" s="180"/>
      <c r="AQ626" s="180"/>
      <c r="AR626" s="180"/>
      <c r="AW626" s="180"/>
    </row>
    <row r="627" spans="30:49">
      <c r="AD627" s="180"/>
      <c r="AE627" s="180"/>
      <c r="AF627" s="180"/>
      <c r="AG627" s="180"/>
      <c r="AH627" s="180"/>
      <c r="AI627" s="180"/>
      <c r="AJ627" s="180"/>
      <c r="AK627" s="180"/>
      <c r="AL627" s="180"/>
      <c r="AM627" s="180"/>
      <c r="AN627" s="180"/>
      <c r="AO627" s="180"/>
      <c r="AP627" s="180"/>
      <c r="AQ627" s="180"/>
      <c r="AR627" s="180"/>
      <c r="AW627" s="180"/>
    </row>
    <row r="628" spans="30:49">
      <c r="AD628" s="180"/>
      <c r="AE628" s="180"/>
      <c r="AF628" s="180"/>
      <c r="AG628" s="180"/>
      <c r="AH628" s="180"/>
      <c r="AI628" s="180"/>
      <c r="AJ628" s="180"/>
      <c r="AK628" s="180"/>
      <c r="AL628" s="180"/>
      <c r="AM628" s="180"/>
      <c r="AN628" s="180"/>
      <c r="AO628" s="180"/>
      <c r="AP628" s="180"/>
      <c r="AQ628" s="180"/>
      <c r="AR628" s="180"/>
      <c r="AW628" s="180"/>
    </row>
    <row r="629" spans="30:49">
      <c r="AD629" s="180"/>
      <c r="AE629" s="180"/>
      <c r="AF629" s="180"/>
      <c r="AG629" s="180"/>
      <c r="AH629" s="180"/>
      <c r="AI629" s="180"/>
      <c r="AJ629" s="180"/>
      <c r="AK629" s="180"/>
      <c r="AL629" s="180"/>
      <c r="AM629" s="180"/>
      <c r="AN629" s="180"/>
      <c r="AO629" s="180"/>
      <c r="AP629" s="180"/>
      <c r="AQ629" s="180"/>
      <c r="AR629" s="180"/>
      <c r="AW629" s="180"/>
    </row>
    <row r="630" spans="30:49">
      <c r="AD630" s="180"/>
      <c r="AE630" s="180"/>
      <c r="AF630" s="180"/>
      <c r="AG630" s="180"/>
      <c r="AH630" s="180"/>
      <c r="AI630" s="180"/>
      <c r="AJ630" s="180"/>
      <c r="AK630" s="180"/>
      <c r="AL630" s="180"/>
      <c r="AM630" s="180"/>
      <c r="AN630" s="180"/>
      <c r="AO630" s="180"/>
      <c r="AP630" s="180"/>
      <c r="AQ630" s="180"/>
      <c r="AR630" s="180"/>
      <c r="AW630" s="180"/>
    </row>
    <row r="631" spans="30:49">
      <c r="AD631" s="180"/>
      <c r="AE631" s="180"/>
      <c r="AF631" s="180"/>
      <c r="AG631" s="180"/>
      <c r="AH631" s="180"/>
      <c r="AI631" s="180"/>
      <c r="AJ631" s="180"/>
      <c r="AK631" s="180"/>
      <c r="AL631" s="180"/>
      <c r="AM631" s="180"/>
      <c r="AN631" s="180"/>
      <c r="AO631" s="180"/>
      <c r="AP631" s="180"/>
      <c r="AQ631" s="180"/>
      <c r="AR631" s="180"/>
      <c r="AW631" s="180"/>
    </row>
    <row r="632" spans="30:49">
      <c r="AD632" s="180"/>
      <c r="AE632" s="180"/>
      <c r="AF632" s="180"/>
      <c r="AG632" s="180"/>
      <c r="AH632" s="180"/>
      <c r="AI632" s="180"/>
      <c r="AJ632" s="180"/>
      <c r="AK632" s="180"/>
      <c r="AL632" s="180"/>
      <c r="AM632" s="180"/>
      <c r="AN632" s="180"/>
      <c r="AO632" s="180"/>
      <c r="AP632" s="180"/>
      <c r="AQ632" s="180"/>
      <c r="AR632" s="180"/>
      <c r="AW632" s="180"/>
    </row>
    <row r="633" spans="30:49">
      <c r="AD633" s="180"/>
      <c r="AE633" s="180"/>
      <c r="AF633" s="180"/>
      <c r="AG633" s="180"/>
      <c r="AH633" s="180"/>
      <c r="AI633" s="180"/>
      <c r="AJ633" s="180"/>
      <c r="AK633" s="180"/>
      <c r="AL633" s="180"/>
      <c r="AM633" s="180"/>
      <c r="AN633" s="180"/>
      <c r="AO633" s="180"/>
      <c r="AP633" s="180"/>
      <c r="AQ633" s="180"/>
      <c r="AR633" s="180"/>
      <c r="AW633" s="180"/>
    </row>
    <row r="634" spans="30:49">
      <c r="AD634" s="180"/>
      <c r="AE634" s="180"/>
      <c r="AF634" s="180"/>
      <c r="AG634" s="180"/>
      <c r="AH634" s="180"/>
      <c r="AI634" s="180"/>
      <c r="AJ634" s="180"/>
      <c r="AK634" s="180"/>
      <c r="AL634" s="180"/>
      <c r="AM634" s="180"/>
      <c r="AN634" s="180"/>
      <c r="AO634" s="180"/>
      <c r="AP634" s="180"/>
      <c r="AQ634" s="180"/>
      <c r="AR634" s="180"/>
      <c r="AW634" s="180"/>
    </row>
    <row r="635" spans="30:49">
      <c r="AD635" s="180"/>
      <c r="AE635" s="180"/>
      <c r="AF635" s="180"/>
      <c r="AG635" s="180"/>
      <c r="AH635" s="180"/>
      <c r="AI635" s="180"/>
      <c r="AJ635" s="180"/>
      <c r="AK635" s="180"/>
      <c r="AL635" s="180"/>
      <c r="AM635" s="180"/>
      <c r="AN635" s="180"/>
      <c r="AO635" s="180"/>
      <c r="AP635" s="180"/>
      <c r="AQ635" s="180"/>
      <c r="AR635" s="180"/>
      <c r="AW635" s="180"/>
    </row>
    <row r="636" spans="30:49">
      <c r="AD636" s="180"/>
      <c r="AE636" s="180"/>
      <c r="AF636" s="180"/>
      <c r="AG636" s="180"/>
      <c r="AH636" s="180"/>
      <c r="AI636" s="180"/>
      <c r="AJ636" s="180"/>
      <c r="AK636" s="180"/>
      <c r="AL636" s="180"/>
      <c r="AM636" s="180"/>
      <c r="AN636" s="180"/>
      <c r="AO636" s="180"/>
      <c r="AP636" s="180"/>
      <c r="AQ636" s="180"/>
      <c r="AR636" s="180"/>
      <c r="AW636" s="180"/>
    </row>
    <row r="637" spans="30:49">
      <c r="AD637" s="180"/>
      <c r="AE637" s="180"/>
      <c r="AF637" s="180"/>
      <c r="AG637" s="180"/>
      <c r="AH637" s="180"/>
      <c r="AI637" s="180"/>
      <c r="AJ637" s="180"/>
      <c r="AK637" s="180"/>
      <c r="AL637" s="180"/>
      <c r="AM637" s="180"/>
      <c r="AN637" s="180"/>
      <c r="AO637" s="180"/>
      <c r="AP637" s="180"/>
      <c r="AQ637" s="180"/>
      <c r="AR637" s="180"/>
      <c r="AW637" s="180"/>
    </row>
    <row r="638" spans="30:49">
      <c r="AD638" s="180"/>
      <c r="AE638" s="180"/>
      <c r="AF638" s="180"/>
      <c r="AG638" s="180"/>
      <c r="AH638" s="180"/>
      <c r="AI638" s="180"/>
      <c r="AJ638" s="180"/>
      <c r="AK638" s="180"/>
      <c r="AL638" s="180"/>
      <c r="AM638" s="180"/>
      <c r="AN638" s="180"/>
      <c r="AO638" s="180"/>
      <c r="AP638" s="180"/>
      <c r="AQ638" s="180"/>
      <c r="AR638" s="180"/>
      <c r="AW638" s="180"/>
    </row>
    <row r="639" spans="30:49">
      <c r="AD639" s="180"/>
      <c r="AE639" s="180"/>
      <c r="AF639" s="180"/>
      <c r="AG639" s="180"/>
      <c r="AH639" s="180"/>
      <c r="AI639" s="180"/>
      <c r="AJ639" s="180"/>
      <c r="AK639" s="180"/>
      <c r="AL639" s="180"/>
      <c r="AM639" s="180"/>
      <c r="AN639" s="180"/>
      <c r="AO639" s="180"/>
      <c r="AP639" s="180"/>
      <c r="AQ639" s="180"/>
      <c r="AR639" s="180"/>
      <c r="AW639" s="180"/>
    </row>
    <row r="640" spans="30:49">
      <c r="AD640" s="180"/>
      <c r="AE640" s="180"/>
      <c r="AF640" s="180"/>
      <c r="AG640" s="180"/>
      <c r="AH640" s="180"/>
      <c r="AI640" s="180"/>
      <c r="AJ640" s="180"/>
      <c r="AK640" s="180"/>
      <c r="AL640" s="180"/>
      <c r="AM640" s="180"/>
      <c r="AN640" s="180"/>
      <c r="AO640" s="180"/>
      <c r="AP640" s="180"/>
      <c r="AQ640" s="180"/>
      <c r="AR640" s="180"/>
      <c r="AW640" s="180"/>
    </row>
    <row r="641" spans="30:49">
      <c r="AD641" s="180"/>
      <c r="AE641" s="180"/>
      <c r="AF641" s="180"/>
      <c r="AG641" s="180"/>
      <c r="AH641" s="180"/>
      <c r="AI641" s="180"/>
      <c r="AJ641" s="180"/>
      <c r="AK641" s="180"/>
      <c r="AL641" s="180"/>
      <c r="AM641" s="180"/>
      <c r="AN641" s="180"/>
      <c r="AO641" s="180"/>
      <c r="AP641" s="180"/>
      <c r="AQ641" s="180"/>
      <c r="AR641" s="180"/>
      <c r="AW641" s="180"/>
    </row>
    <row r="642" spans="30:49">
      <c r="AD642" s="180"/>
      <c r="AE642" s="180"/>
      <c r="AF642" s="180"/>
      <c r="AG642" s="180"/>
      <c r="AH642" s="180"/>
      <c r="AI642" s="180"/>
      <c r="AJ642" s="180"/>
      <c r="AK642" s="180"/>
      <c r="AL642" s="180"/>
      <c r="AM642" s="180"/>
      <c r="AN642" s="180"/>
      <c r="AO642" s="180"/>
      <c r="AP642" s="180"/>
      <c r="AQ642" s="180"/>
      <c r="AR642" s="180"/>
      <c r="AW642" s="180"/>
    </row>
    <row r="643" spans="30:49">
      <c r="AD643" s="180"/>
      <c r="AE643" s="180"/>
      <c r="AF643" s="180"/>
      <c r="AG643" s="180"/>
      <c r="AH643" s="180"/>
      <c r="AI643" s="180"/>
      <c r="AJ643" s="180"/>
      <c r="AK643" s="180"/>
      <c r="AL643" s="180"/>
      <c r="AM643" s="180"/>
      <c r="AN643" s="180"/>
      <c r="AO643" s="180"/>
      <c r="AP643" s="180"/>
      <c r="AQ643" s="180"/>
      <c r="AR643" s="180"/>
      <c r="AW643" s="180"/>
    </row>
    <row r="644" spans="30:49">
      <c r="AD644" s="180"/>
      <c r="AE644" s="180"/>
      <c r="AF644" s="180"/>
      <c r="AG644" s="180"/>
      <c r="AH644" s="180"/>
      <c r="AI644" s="180"/>
      <c r="AJ644" s="180"/>
      <c r="AK644" s="180"/>
      <c r="AL644" s="180"/>
      <c r="AM644" s="180"/>
      <c r="AN644" s="180"/>
      <c r="AO644" s="180"/>
      <c r="AP644" s="180"/>
      <c r="AQ644" s="180"/>
      <c r="AR644" s="180"/>
      <c r="AW644" s="180"/>
    </row>
    <row r="645" spans="30:49">
      <c r="AD645" s="180"/>
      <c r="AE645" s="180"/>
      <c r="AF645" s="180"/>
      <c r="AG645" s="180"/>
      <c r="AH645" s="180"/>
      <c r="AI645" s="180"/>
      <c r="AJ645" s="180"/>
      <c r="AK645" s="180"/>
      <c r="AL645" s="180"/>
      <c r="AM645" s="180"/>
      <c r="AN645" s="180"/>
      <c r="AO645" s="180"/>
      <c r="AP645" s="180"/>
      <c r="AQ645" s="180"/>
      <c r="AR645" s="180"/>
      <c r="AW645" s="180"/>
    </row>
    <row r="646" spans="30:49">
      <c r="AD646" s="180"/>
      <c r="AE646" s="180"/>
      <c r="AF646" s="180"/>
      <c r="AG646" s="180"/>
      <c r="AH646" s="180"/>
      <c r="AI646" s="180"/>
      <c r="AJ646" s="180"/>
      <c r="AK646" s="180"/>
      <c r="AL646" s="180"/>
      <c r="AM646" s="180"/>
      <c r="AN646" s="180"/>
      <c r="AO646" s="180"/>
      <c r="AP646" s="180"/>
      <c r="AQ646" s="180"/>
      <c r="AR646" s="180"/>
      <c r="AW646" s="180"/>
    </row>
    <row r="647" spans="30:49">
      <c r="AD647" s="180"/>
      <c r="AE647" s="180"/>
      <c r="AF647" s="180"/>
      <c r="AG647" s="180"/>
      <c r="AH647" s="180"/>
      <c r="AI647" s="180"/>
      <c r="AJ647" s="180"/>
      <c r="AK647" s="180"/>
      <c r="AL647" s="180"/>
      <c r="AM647" s="180"/>
      <c r="AN647" s="180"/>
      <c r="AO647" s="180"/>
      <c r="AP647" s="180"/>
      <c r="AQ647" s="180"/>
      <c r="AR647" s="180"/>
      <c r="AW647" s="180"/>
    </row>
    <row r="648" spans="30:49">
      <c r="AD648" s="180"/>
      <c r="AE648" s="180"/>
      <c r="AF648" s="180"/>
      <c r="AG648" s="180"/>
      <c r="AH648" s="180"/>
      <c r="AI648" s="180"/>
      <c r="AJ648" s="180"/>
      <c r="AK648" s="180"/>
      <c r="AL648" s="180"/>
      <c r="AM648" s="180"/>
      <c r="AN648" s="180"/>
      <c r="AO648" s="180"/>
      <c r="AP648" s="180"/>
      <c r="AQ648" s="180"/>
      <c r="AR648" s="180"/>
      <c r="AW648" s="180"/>
    </row>
    <row r="649" spans="30:49">
      <c r="AD649" s="180"/>
      <c r="AE649" s="180"/>
      <c r="AF649" s="180"/>
      <c r="AG649" s="180"/>
      <c r="AH649" s="180"/>
      <c r="AI649" s="180"/>
      <c r="AJ649" s="180"/>
      <c r="AK649" s="180"/>
      <c r="AL649" s="180"/>
      <c r="AM649" s="180"/>
      <c r="AN649" s="180"/>
      <c r="AO649" s="180"/>
      <c r="AP649" s="180"/>
      <c r="AQ649" s="180"/>
      <c r="AR649" s="180"/>
      <c r="AW649" s="180"/>
    </row>
    <row r="650" spans="30:49">
      <c r="AD650" s="180"/>
      <c r="AE650" s="180"/>
      <c r="AF650" s="180"/>
      <c r="AG650" s="180"/>
      <c r="AH650" s="180"/>
      <c r="AI650" s="180"/>
      <c r="AJ650" s="180"/>
      <c r="AK650" s="180"/>
      <c r="AL650" s="180"/>
      <c r="AM650" s="180"/>
      <c r="AN650" s="180"/>
      <c r="AO650" s="180"/>
      <c r="AP650" s="180"/>
      <c r="AQ650" s="180"/>
      <c r="AR650" s="180"/>
      <c r="AW650" s="180"/>
    </row>
    <row r="651" spans="30:49">
      <c r="AD651" s="180"/>
      <c r="AE651" s="180"/>
      <c r="AF651" s="180"/>
      <c r="AG651" s="180"/>
      <c r="AH651" s="180"/>
      <c r="AI651" s="180"/>
      <c r="AJ651" s="180"/>
      <c r="AK651" s="180"/>
      <c r="AL651" s="180"/>
      <c r="AM651" s="180"/>
      <c r="AN651" s="180"/>
      <c r="AO651" s="180"/>
      <c r="AP651" s="180"/>
      <c r="AQ651" s="180"/>
      <c r="AR651" s="180"/>
      <c r="AW651" s="180"/>
    </row>
    <row r="652" spans="30:49">
      <c r="AD652" s="180"/>
      <c r="AE652" s="180"/>
      <c r="AF652" s="180"/>
      <c r="AG652" s="180"/>
      <c r="AH652" s="180"/>
      <c r="AI652" s="180"/>
      <c r="AJ652" s="180"/>
      <c r="AK652" s="180"/>
      <c r="AL652" s="180"/>
      <c r="AM652" s="180"/>
      <c r="AN652" s="180"/>
      <c r="AO652" s="180"/>
      <c r="AP652" s="180"/>
      <c r="AQ652" s="180"/>
      <c r="AR652" s="180"/>
      <c r="AW652" s="180"/>
    </row>
    <row r="653" spans="30:49">
      <c r="AD653" s="180"/>
      <c r="AE653" s="180"/>
      <c r="AF653" s="180"/>
      <c r="AG653" s="180"/>
      <c r="AH653" s="180"/>
      <c r="AI653" s="180"/>
      <c r="AJ653" s="180"/>
      <c r="AK653" s="180"/>
      <c r="AL653" s="180"/>
      <c r="AM653" s="180"/>
      <c r="AN653" s="180"/>
      <c r="AO653" s="180"/>
      <c r="AP653" s="180"/>
      <c r="AQ653" s="180"/>
      <c r="AR653" s="180"/>
      <c r="AW653" s="180"/>
    </row>
    <row r="654" spans="30:49">
      <c r="AD654" s="180"/>
      <c r="AE654" s="180"/>
      <c r="AF654" s="180"/>
      <c r="AG654" s="180"/>
      <c r="AH654" s="180"/>
      <c r="AI654" s="180"/>
      <c r="AJ654" s="180"/>
      <c r="AK654" s="180"/>
      <c r="AL654" s="180"/>
      <c r="AM654" s="180"/>
      <c r="AN654" s="180"/>
      <c r="AO654" s="180"/>
      <c r="AP654" s="180"/>
      <c r="AQ654" s="180"/>
      <c r="AR654" s="180"/>
      <c r="AW654" s="180"/>
    </row>
    <row r="655" spans="30:49">
      <c r="AD655" s="180"/>
      <c r="AE655" s="180"/>
      <c r="AF655" s="180"/>
      <c r="AG655" s="180"/>
      <c r="AH655" s="180"/>
      <c r="AI655" s="180"/>
      <c r="AJ655" s="180"/>
      <c r="AK655" s="180"/>
      <c r="AL655" s="180"/>
      <c r="AM655" s="180"/>
      <c r="AN655" s="180"/>
      <c r="AO655" s="180"/>
      <c r="AP655" s="180"/>
      <c r="AQ655" s="180"/>
      <c r="AR655" s="180"/>
      <c r="AW655" s="180"/>
    </row>
    <row r="656" spans="30:49">
      <c r="AD656" s="180"/>
      <c r="AE656" s="180"/>
      <c r="AF656" s="180"/>
      <c r="AG656" s="180"/>
      <c r="AH656" s="180"/>
      <c r="AI656" s="180"/>
      <c r="AJ656" s="180"/>
      <c r="AK656" s="180"/>
      <c r="AL656" s="180"/>
      <c r="AM656" s="180"/>
      <c r="AN656" s="180"/>
      <c r="AO656" s="180"/>
      <c r="AP656" s="180"/>
      <c r="AQ656" s="180"/>
      <c r="AR656" s="180"/>
      <c r="AW656" s="180"/>
    </row>
    <row r="657" spans="30:49">
      <c r="AD657" s="180"/>
      <c r="AE657" s="180"/>
      <c r="AF657" s="180"/>
      <c r="AG657" s="180"/>
      <c r="AH657" s="180"/>
      <c r="AI657" s="180"/>
      <c r="AJ657" s="180"/>
      <c r="AK657" s="180"/>
      <c r="AL657" s="180"/>
      <c r="AM657" s="180"/>
      <c r="AN657" s="180"/>
      <c r="AO657" s="180"/>
      <c r="AP657" s="180"/>
      <c r="AQ657" s="180"/>
      <c r="AR657" s="180"/>
      <c r="AW657" s="180"/>
    </row>
    <row r="658" spans="30:49">
      <c r="AD658" s="180"/>
      <c r="AE658" s="180"/>
      <c r="AF658" s="180"/>
      <c r="AG658" s="180"/>
      <c r="AH658" s="180"/>
      <c r="AI658" s="180"/>
      <c r="AJ658" s="180"/>
      <c r="AK658" s="180"/>
      <c r="AL658" s="180"/>
      <c r="AM658" s="180"/>
      <c r="AN658" s="180"/>
      <c r="AO658" s="180"/>
      <c r="AP658" s="180"/>
      <c r="AQ658" s="180"/>
      <c r="AR658" s="180"/>
      <c r="AW658" s="180"/>
    </row>
    <row r="659" spans="30:49">
      <c r="AD659" s="180"/>
      <c r="AE659" s="180"/>
      <c r="AF659" s="180"/>
      <c r="AG659" s="180"/>
      <c r="AH659" s="180"/>
      <c r="AI659" s="180"/>
      <c r="AJ659" s="180"/>
      <c r="AK659" s="180"/>
      <c r="AL659" s="180"/>
      <c r="AM659" s="180"/>
      <c r="AN659" s="180"/>
      <c r="AO659" s="180"/>
      <c r="AP659" s="180"/>
      <c r="AQ659" s="180"/>
      <c r="AR659" s="180"/>
      <c r="AW659" s="180"/>
    </row>
    <row r="660" spans="30:49">
      <c r="AD660" s="180"/>
      <c r="AE660" s="180"/>
      <c r="AF660" s="180"/>
      <c r="AG660" s="180"/>
      <c r="AH660" s="180"/>
      <c r="AI660" s="180"/>
      <c r="AJ660" s="180"/>
      <c r="AK660" s="180"/>
      <c r="AL660" s="180"/>
      <c r="AM660" s="180"/>
      <c r="AN660" s="180"/>
      <c r="AO660" s="180"/>
      <c r="AP660" s="180"/>
      <c r="AQ660" s="180"/>
      <c r="AR660" s="180"/>
      <c r="AW660" s="180"/>
    </row>
    <row r="661" spans="30:49">
      <c r="AD661" s="180"/>
      <c r="AE661" s="180"/>
      <c r="AF661" s="180"/>
      <c r="AG661" s="180"/>
      <c r="AH661" s="180"/>
      <c r="AI661" s="180"/>
      <c r="AJ661" s="180"/>
      <c r="AK661" s="180"/>
      <c r="AL661" s="180"/>
      <c r="AM661" s="180"/>
      <c r="AN661" s="180"/>
      <c r="AO661" s="180"/>
      <c r="AP661" s="180"/>
      <c r="AQ661" s="180"/>
      <c r="AR661" s="180"/>
      <c r="AW661" s="180"/>
    </row>
    <row r="662" spans="30:49">
      <c r="AD662" s="180"/>
      <c r="AE662" s="180"/>
      <c r="AF662" s="180"/>
      <c r="AG662" s="180"/>
      <c r="AH662" s="180"/>
      <c r="AI662" s="180"/>
      <c r="AJ662" s="180"/>
      <c r="AK662" s="180"/>
      <c r="AL662" s="180"/>
      <c r="AM662" s="180"/>
      <c r="AN662" s="180"/>
      <c r="AO662" s="180"/>
      <c r="AP662" s="180"/>
      <c r="AQ662" s="180"/>
      <c r="AR662" s="180"/>
      <c r="AW662" s="180"/>
    </row>
    <row r="663" spans="30:49">
      <c r="AD663" s="180"/>
      <c r="AE663" s="180"/>
      <c r="AF663" s="180"/>
      <c r="AG663" s="180"/>
      <c r="AH663" s="180"/>
      <c r="AI663" s="180"/>
      <c r="AJ663" s="180"/>
      <c r="AK663" s="180"/>
      <c r="AL663" s="180"/>
      <c r="AM663" s="180"/>
      <c r="AN663" s="180"/>
      <c r="AO663" s="180"/>
      <c r="AP663" s="180"/>
      <c r="AQ663" s="180"/>
      <c r="AR663" s="180"/>
      <c r="AW663" s="180"/>
    </row>
    <row r="664" spans="30:49">
      <c r="AD664" s="180"/>
      <c r="AE664" s="180"/>
      <c r="AF664" s="180"/>
      <c r="AG664" s="180"/>
      <c r="AH664" s="180"/>
      <c r="AI664" s="180"/>
      <c r="AJ664" s="180"/>
      <c r="AK664" s="180"/>
      <c r="AL664" s="180"/>
      <c r="AM664" s="180"/>
      <c r="AN664" s="180"/>
      <c r="AO664" s="180"/>
      <c r="AP664" s="180"/>
      <c r="AQ664" s="180"/>
      <c r="AR664" s="180"/>
      <c r="AW664" s="180"/>
    </row>
    <row r="665" spans="30:49">
      <c r="AD665" s="180"/>
      <c r="AE665" s="180"/>
      <c r="AF665" s="180"/>
      <c r="AG665" s="180"/>
      <c r="AH665" s="180"/>
      <c r="AI665" s="180"/>
      <c r="AJ665" s="180"/>
      <c r="AK665" s="180"/>
      <c r="AL665" s="180"/>
      <c r="AM665" s="180"/>
      <c r="AN665" s="180"/>
      <c r="AO665" s="180"/>
      <c r="AP665" s="180"/>
      <c r="AQ665" s="180"/>
      <c r="AR665" s="180"/>
      <c r="AW665" s="180"/>
    </row>
    <row r="666" spans="30:49">
      <c r="AD666" s="180"/>
      <c r="AE666" s="180"/>
      <c r="AF666" s="180"/>
      <c r="AG666" s="180"/>
      <c r="AH666" s="180"/>
      <c r="AI666" s="180"/>
      <c r="AJ666" s="180"/>
      <c r="AK666" s="180"/>
      <c r="AL666" s="180"/>
      <c r="AM666" s="180"/>
      <c r="AN666" s="180"/>
      <c r="AO666" s="180"/>
      <c r="AP666" s="180"/>
      <c r="AQ666" s="180"/>
      <c r="AR666" s="180"/>
      <c r="AW666" s="180"/>
    </row>
    <row r="667" spans="30:49">
      <c r="AD667" s="180"/>
      <c r="AE667" s="180"/>
      <c r="AF667" s="180"/>
      <c r="AG667" s="180"/>
      <c r="AH667" s="180"/>
      <c r="AI667" s="180"/>
      <c r="AJ667" s="180"/>
      <c r="AK667" s="180"/>
      <c r="AL667" s="180"/>
      <c r="AM667" s="180"/>
      <c r="AN667" s="180"/>
      <c r="AO667" s="180"/>
      <c r="AP667" s="180"/>
      <c r="AQ667" s="180"/>
      <c r="AR667" s="180"/>
      <c r="AW667" s="180"/>
    </row>
    <row r="668" spans="30:49">
      <c r="AD668" s="180"/>
      <c r="AE668" s="180"/>
      <c r="AF668" s="180"/>
      <c r="AG668" s="180"/>
      <c r="AH668" s="180"/>
      <c r="AI668" s="180"/>
      <c r="AJ668" s="180"/>
      <c r="AK668" s="180"/>
      <c r="AL668" s="180"/>
      <c r="AM668" s="180"/>
      <c r="AN668" s="180"/>
      <c r="AO668" s="180"/>
      <c r="AP668" s="180"/>
      <c r="AQ668" s="180"/>
      <c r="AR668" s="180"/>
      <c r="AW668" s="180"/>
    </row>
    <row r="669" spans="30:49">
      <c r="AD669" s="180"/>
      <c r="AE669" s="180"/>
      <c r="AF669" s="180"/>
      <c r="AG669" s="180"/>
      <c r="AH669" s="180"/>
      <c r="AI669" s="180"/>
      <c r="AJ669" s="180"/>
      <c r="AK669" s="180"/>
      <c r="AL669" s="180"/>
      <c r="AM669" s="180"/>
      <c r="AN669" s="180"/>
      <c r="AO669" s="180"/>
      <c r="AP669" s="180"/>
      <c r="AQ669" s="180"/>
      <c r="AR669" s="180"/>
      <c r="AW669" s="180"/>
    </row>
    <row r="670" spans="30:49">
      <c r="AD670" s="180"/>
      <c r="AE670" s="180"/>
      <c r="AF670" s="180"/>
      <c r="AG670" s="180"/>
      <c r="AH670" s="180"/>
      <c r="AI670" s="180"/>
      <c r="AJ670" s="180"/>
      <c r="AK670" s="180"/>
      <c r="AL670" s="180"/>
      <c r="AM670" s="180"/>
      <c r="AN670" s="180"/>
      <c r="AO670" s="180"/>
      <c r="AP670" s="180"/>
      <c r="AQ670" s="180"/>
      <c r="AR670" s="180"/>
      <c r="AW670" s="180"/>
    </row>
    <row r="671" spans="30:49">
      <c r="AD671" s="180"/>
      <c r="AE671" s="180"/>
      <c r="AF671" s="180"/>
      <c r="AG671" s="180"/>
      <c r="AH671" s="180"/>
      <c r="AI671" s="180"/>
      <c r="AJ671" s="180"/>
      <c r="AK671" s="180"/>
      <c r="AL671" s="180"/>
      <c r="AM671" s="180"/>
      <c r="AN671" s="180"/>
      <c r="AO671" s="180"/>
      <c r="AP671" s="180"/>
      <c r="AQ671" s="180"/>
      <c r="AR671" s="180"/>
      <c r="AW671" s="180"/>
    </row>
    <row r="672" spans="30:49">
      <c r="AD672" s="180"/>
      <c r="AE672" s="180"/>
      <c r="AF672" s="180"/>
      <c r="AG672" s="180"/>
      <c r="AH672" s="180"/>
      <c r="AI672" s="180"/>
      <c r="AJ672" s="180"/>
      <c r="AK672" s="180"/>
      <c r="AL672" s="180"/>
      <c r="AM672" s="180"/>
      <c r="AN672" s="180"/>
      <c r="AO672" s="180"/>
      <c r="AP672" s="180"/>
      <c r="AQ672" s="180"/>
      <c r="AR672" s="180"/>
      <c r="AW672" s="180"/>
    </row>
    <row r="673" spans="30:49">
      <c r="AD673" s="180"/>
      <c r="AE673" s="180"/>
      <c r="AF673" s="180"/>
      <c r="AG673" s="180"/>
      <c r="AH673" s="180"/>
      <c r="AI673" s="180"/>
      <c r="AJ673" s="180"/>
      <c r="AK673" s="180"/>
      <c r="AL673" s="180"/>
      <c r="AM673" s="180"/>
      <c r="AN673" s="180"/>
      <c r="AO673" s="180"/>
      <c r="AP673" s="180"/>
      <c r="AQ673" s="180"/>
      <c r="AR673" s="180"/>
      <c r="AW673" s="180"/>
    </row>
    <row r="674" spans="30:49">
      <c r="AD674" s="180"/>
      <c r="AE674" s="180"/>
      <c r="AF674" s="180"/>
      <c r="AG674" s="180"/>
      <c r="AH674" s="180"/>
      <c r="AI674" s="180"/>
      <c r="AJ674" s="180"/>
      <c r="AK674" s="180"/>
      <c r="AL674" s="180"/>
      <c r="AM674" s="180"/>
      <c r="AN674" s="180"/>
      <c r="AO674" s="180"/>
      <c r="AP674" s="180"/>
      <c r="AQ674" s="180"/>
      <c r="AR674" s="180"/>
      <c r="AW674" s="180"/>
    </row>
    <row r="675" spans="30:49">
      <c r="AD675" s="180"/>
      <c r="AE675" s="180"/>
      <c r="AF675" s="180"/>
      <c r="AG675" s="180"/>
      <c r="AH675" s="180"/>
      <c r="AI675" s="180"/>
      <c r="AJ675" s="180"/>
      <c r="AK675" s="180"/>
      <c r="AL675" s="180"/>
      <c r="AM675" s="180"/>
      <c r="AN675" s="180"/>
      <c r="AO675" s="180"/>
      <c r="AP675" s="180"/>
      <c r="AQ675" s="180"/>
      <c r="AR675" s="180"/>
      <c r="AW675" s="180"/>
    </row>
    <row r="676" spans="30:49">
      <c r="AD676" s="180"/>
      <c r="AE676" s="180"/>
      <c r="AF676" s="180"/>
      <c r="AG676" s="180"/>
      <c r="AH676" s="180"/>
      <c r="AI676" s="180"/>
      <c r="AJ676" s="180"/>
      <c r="AK676" s="180"/>
      <c r="AL676" s="180"/>
      <c r="AM676" s="180"/>
      <c r="AN676" s="180"/>
      <c r="AO676" s="180"/>
      <c r="AP676" s="180"/>
      <c r="AQ676" s="180"/>
      <c r="AR676" s="180"/>
      <c r="AW676" s="180"/>
    </row>
    <row r="677" spans="30:49">
      <c r="AD677" s="180"/>
      <c r="AE677" s="180"/>
      <c r="AF677" s="180"/>
      <c r="AG677" s="180"/>
      <c r="AH677" s="180"/>
      <c r="AI677" s="180"/>
      <c r="AJ677" s="180"/>
      <c r="AK677" s="180"/>
      <c r="AL677" s="180"/>
      <c r="AM677" s="180"/>
      <c r="AN677" s="180"/>
      <c r="AO677" s="180"/>
      <c r="AP677" s="180"/>
      <c r="AQ677" s="180"/>
      <c r="AR677" s="180"/>
      <c r="AW677" s="180"/>
    </row>
    <row r="678" spans="30:49">
      <c r="AD678" s="180"/>
      <c r="AE678" s="180"/>
      <c r="AF678" s="180"/>
      <c r="AG678" s="180"/>
      <c r="AH678" s="180"/>
      <c r="AI678" s="180"/>
      <c r="AJ678" s="180"/>
      <c r="AK678" s="180"/>
      <c r="AL678" s="180"/>
      <c r="AM678" s="180"/>
      <c r="AN678" s="180"/>
      <c r="AO678" s="180"/>
      <c r="AP678" s="180"/>
      <c r="AQ678" s="180"/>
      <c r="AR678" s="180"/>
      <c r="AW678" s="180"/>
    </row>
    <row r="679" spans="30:49">
      <c r="AD679" s="180"/>
      <c r="AE679" s="180"/>
      <c r="AF679" s="180"/>
      <c r="AG679" s="180"/>
      <c r="AH679" s="180"/>
      <c r="AI679" s="180"/>
      <c r="AJ679" s="180"/>
      <c r="AK679" s="180"/>
      <c r="AL679" s="180"/>
      <c r="AM679" s="180"/>
      <c r="AN679" s="180"/>
      <c r="AO679" s="180"/>
      <c r="AP679" s="180"/>
      <c r="AQ679" s="180"/>
      <c r="AR679" s="180"/>
      <c r="AW679" s="180"/>
    </row>
    <row r="680" spans="30:49">
      <c r="AD680" s="180"/>
      <c r="AE680" s="180"/>
      <c r="AF680" s="180"/>
      <c r="AG680" s="180"/>
      <c r="AH680" s="180"/>
      <c r="AI680" s="180"/>
      <c r="AJ680" s="180"/>
      <c r="AK680" s="180"/>
      <c r="AL680" s="180"/>
      <c r="AM680" s="180"/>
      <c r="AN680" s="180"/>
      <c r="AO680" s="180"/>
      <c r="AP680" s="180"/>
      <c r="AQ680" s="180"/>
      <c r="AR680" s="180"/>
      <c r="AW680" s="180"/>
    </row>
    <row r="681" spans="30:49">
      <c r="AD681" s="180"/>
      <c r="AE681" s="180"/>
      <c r="AF681" s="180"/>
      <c r="AG681" s="180"/>
      <c r="AH681" s="180"/>
      <c r="AI681" s="180"/>
      <c r="AJ681" s="180"/>
      <c r="AK681" s="180"/>
      <c r="AL681" s="180"/>
      <c r="AM681" s="180"/>
      <c r="AN681" s="180"/>
      <c r="AO681" s="180"/>
      <c r="AP681" s="180"/>
      <c r="AQ681" s="180"/>
      <c r="AR681" s="180"/>
      <c r="AW681" s="180"/>
    </row>
    <row r="682" spans="30:49">
      <c r="AD682" s="180"/>
      <c r="AE682" s="180"/>
      <c r="AF682" s="180"/>
      <c r="AG682" s="180"/>
      <c r="AH682" s="180"/>
      <c r="AI682" s="180"/>
      <c r="AJ682" s="180"/>
      <c r="AK682" s="180"/>
      <c r="AL682" s="180"/>
      <c r="AM682" s="180"/>
      <c r="AN682" s="180"/>
      <c r="AO682" s="180"/>
      <c r="AP682" s="180"/>
      <c r="AQ682" s="180"/>
      <c r="AR682" s="180"/>
      <c r="AW682" s="180"/>
    </row>
    <row r="683" spans="30:49">
      <c r="AD683" s="180"/>
      <c r="AE683" s="180"/>
      <c r="AF683" s="180"/>
      <c r="AG683" s="180"/>
      <c r="AH683" s="180"/>
      <c r="AI683" s="180"/>
      <c r="AJ683" s="180"/>
      <c r="AK683" s="180"/>
      <c r="AL683" s="180"/>
      <c r="AM683" s="180"/>
      <c r="AN683" s="180"/>
      <c r="AO683" s="180"/>
      <c r="AP683" s="180"/>
      <c r="AQ683" s="180"/>
      <c r="AR683" s="180"/>
      <c r="AW683" s="180"/>
    </row>
    <row r="684" spans="30:49">
      <c r="AD684" s="180"/>
      <c r="AE684" s="180"/>
      <c r="AF684" s="180"/>
      <c r="AG684" s="180"/>
      <c r="AH684" s="180"/>
      <c r="AI684" s="180"/>
      <c r="AJ684" s="180"/>
      <c r="AK684" s="180"/>
      <c r="AL684" s="180"/>
      <c r="AM684" s="180"/>
      <c r="AN684" s="180"/>
      <c r="AO684" s="180"/>
      <c r="AP684" s="180"/>
      <c r="AQ684" s="180"/>
      <c r="AR684" s="180"/>
      <c r="AW684" s="180"/>
    </row>
    <row r="685" spans="30:49">
      <c r="AD685" s="180"/>
      <c r="AE685" s="180"/>
      <c r="AF685" s="180"/>
      <c r="AG685" s="180"/>
      <c r="AH685" s="180"/>
      <c r="AI685" s="180"/>
      <c r="AJ685" s="180"/>
      <c r="AK685" s="180"/>
      <c r="AL685" s="180"/>
      <c r="AM685" s="180"/>
      <c r="AN685" s="180"/>
      <c r="AO685" s="180"/>
      <c r="AP685" s="180"/>
      <c r="AQ685" s="180"/>
      <c r="AR685" s="180"/>
      <c r="AW685" s="180"/>
    </row>
    <row r="686" spans="30:49">
      <c r="AD686" s="180"/>
      <c r="AE686" s="180"/>
      <c r="AF686" s="180"/>
      <c r="AG686" s="180"/>
      <c r="AH686" s="180"/>
      <c r="AI686" s="180"/>
      <c r="AJ686" s="180"/>
      <c r="AK686" s="180"/>
      <c r="AL686" s="180"/>
      <c r="AM686" s="180"/>
      <c r="AN686" s="180"/>
      <c r="AO686" s="180"/>
      <c r="AP686" s="180"/>
      <c r="AQ686" s="180"/>
      <c r="AR686" s="180"/>
      <c r="AW686" s="180"/>
    </row>
    <row r="687" spans="30:49">
      <c r="AD687" s="180"/>
      <c r="AE687" s="180"/>
      <c r="AF687" s="180"/>
      <c r="AG687" s="180"/>
      <c r="AH687" s="180"/>
      <c r="AI687" s="180"/>
      <c r="AJ687" s="180"/>
      <c r="AK687" s="180"/>
      <c r="AL687" s="180"/>
      <c r="AM687" s="180"/>
      <c r="AN687" s="180"/>
      <c r="AO687" s="180"/>
      <c r="AP687" s="180"/>
      <c r="AQ687" s="180"/>
      <c r="AR687" s="180"/>
      <c r="AW687" s="180"/>
    </row>
    <row r="688" spans="30:49">
      <c r="AD688" s="180"/>
      <c r="AE688" s="180"/>
      <c r="AF688" s="180"/>
      <c r="AG688" s="180"/>
      <c r="AH688" s="180"/>
      <c r="AI688" s="180"/>
      <c r="AJ688" s="180"/>
      <c r="AK688" s="180"/>
      <c r="AL688" s="180"/>
      <c r="AM688" s="180"/>
      <c r="AN688" s="180"/>
      <c r="AO688" s="180"/>
      <c r="AP688" s="180"/>
      <c r="AQ688" s="180"/>
      <c r="AR688" s="180"/>
      <c r="AW688" s="180"/>
    </row>
    <row r="689" spans="30:49">
      <c r="AD689" s="180"/>
      <c r="AE689" s="180"/>
      <c r="AF689" s="180"/>
      <c r="AG689" s="180"/>
      <c r="AH689" s="180"/>
      <c r="AI689" s="180"/>
      <c r="AJ689" s="180"/>
      <c r="AK689" s="180"/>
      <c r="AL689" s="180"/>
      <c r="AM689" s="180"/>
      <c r="AN689" s="180"/>
      <c r="AO689" s="180"/>
      <c r="AP689" s="180"/>
      <c r="AQ689" s="180"/>
      <c r="AR689" s="180"/>
      <c r="AW689" s="180"/>
    </row>
    <row r="690" spans="30:49">
      <c r="AD690" s="180"/>
      <c r="AE690" s="180"/>
      <c r="AF690" s="180"/>
      <c r="AG690" s="180"/>
      <c r="AH690" s="180"/>
      <c r="AI690" s="180"/>
      <c r="AJ690" s="180"/>
      <c r="AK690" s="180"/>
      <c r="AL690" s="180"/>
      <c r="AM690" s="180"/>
      <c r="AN690" s="180"/>
      <c r="AO690" s="180"/>
      <c r="AP690" s="180"/>
      <c r="AQ690" s="180"/>
      <c r="AR690" s="180"/>
      <c r="AW690" s="180"/>
    </row>
    <row r="691" spans="30:49">
      <c r="AD691" s="180"/>
      <c r="AE691" s="180"/>
      <c r="AF691" s="180"/>
      <c r="AG691" s="180"/>
      <c r="AH691" s="180"/>
      <c r="AI691" s="180"/>
      <c r="AJ691" s="180"/>
      <c r="AK691" s="180"/>
      <c r="AL691" s="180"/>
      <c r="AM691" s="180"/>
      <c r="AN691" s="180"/>
      <c r="AO691" s="180"/>
      <c r="AP691" s="180"/>
      <c r="AQ691" s="180"/>
      <c r="AR691" s="180"/>
      <c r="AW691" s="180"/>
    </row>
    <row r="692" spans="30:49">
      <c r="AD692" s="180"/>
      <c r="AE692" s="180"/>
      <c r="AF692" s="180"/>
      <c r="AG692" s="180"/>
      <c r="AH692" s="180"/>
      <c r="AI692" s="180"/>
      <c r="AJ692" s="180"/>
      <c r="AK692" s="180"/>
      <c r="AL692" s="180"/>
      <c r="AM692" s="180"/>
      <c r="AN692" s="180"/>
      <c r="AO692" s="180"/>
      <c r="AP692" s="180"/>
      <c r="AQ692" s="180"/>
      <c r="AR692" s="180"/>
      <c r="AW692" s="180"/>
    </row>
    <row r="693" spans="30:49">
      <c r="AD693" s="180"/>
      <c r="AE693" s="180"/>
      <c r="AF693" s="180"/>
      <c r="AG693" s="180"/>
      <c r="AH693" s="180"/>
      <c r="AI693" s="180"/>
      <c r="AJ693" s="180"/>
      <c r="AK693" s="180"/>
      <c r="AL693" s="180"/>
      <c r="AM693" s="180"/>
      <c r="AN693" s="180"/>
      <c r="AO693" s="180"/>
      <c r="AP693" s="180"/>
      <c r="AQ693" s="180"/>
      <c r="AR693" s="180"/>
      <c r="AW693" s="180"/>
    </row>
    <row r="694" spans="30:49">
      <c r="AD694" s="180"/>
      <c r="AE694" s="180"/>
      <c r="AF694" s="180"/>
      <c r="AG694" s="180"/>
      <c r="AH694" s="180"/>
      <c r="AI694" s="180"/>
      <c r="AJ694" s="180"/>
      <c r="AK694" s="180"/>
      <c r="AL694" s="180"/>
      <c r="AM694" s="180"/>
      <c r="AN694" s="180"/>
      <c r="AO694" s="180"/>
      <c r="AP694" s="180"/>
      <c r="AQ694" s="180"/>
      <c r="AR694" s="180"/>
      <c r="AW694" s="180"/>
    </row>
    <row r="695" spans="30:49">
      <c r="AD695" s="180"/>
      <c r="AE695" s="180"/>
      <c r="AF695" s="180"/>
      <c r="AG695" s="180"/>
      <c r="AH695" s="180"/>
      <c r="AI695" s="180"/>
      <c r="AJ695" s="180"/>
      <c r="AK695" s="180"/>
      <c r="AL695" s="180"/>
      <c r="AM695" s="180"/>
      <c r="AN695" s="180"/>
      <c r="AO695" s="180"/>
      <c r="AP695" s="180"/>
      <c r="AQ695" s="180"/>
      <c r="AR695" s="180"/>
      <c r="AW695" s="180"/>
    </row>
    <row r="696" spans="30:49">
      <c r="AD696" s="180"/>
      <c r="AE696" s="180"/>
      <c r="AF696" s="180"/>
      <c r="AG696" s="180"/>
      <c r="AH696" s="180"/>
      <c r="AI696" s="180"/>
      <c r="AJ696" s="180"/>
      <c r="AK696" s="180"/>
      <c r="AL696" s="180"/>
      <c r="AM696" s="180"/>
      <c r="AN696" s="180"/>
      <c r="AO696" s="180"/>
      <c r="AP696" s="180"/>
      <c r="AQ696" s="180"/>
      <c r="AR696" s="180"/>
      <c r="AW696" s="180"/>
    </row>
    <row r="697" spans="30:49">
      <c r="AD697" s="180"/>
      <c r="AE697" s="180"/>
      <c r="AF697" s="180"/>
      <c r="AG697" s="180"/>
      <c r="AH697" s="180"/>
      <c r="AI697" s="180"/>
      <c r="AJ697" s="180"/>
      <c r="AK697" s="180"/>
      <c r="AL697" s="180"/>
      <c r="AM697" s="180"/>
      <c r="AN697" s="180"/>
      <c r="AO697" s="180"/>
      <c r="AP697" s="180"/>
      <c r="AQ697" s="180"/>
      <c r="AR697" s="180"/>
      <c r="AW697" s="180"/>
    </row>
    <row r="698" spans="30:49">
      <c r="AD698" s="180"/>
      <c r="AE698" s="180"/>
      <c r="AF698" s="180"/>
      <c r="AG698" s="180"/>
      <c r="AH698" s="180"/>
      <c r="AI698" s="180"/>
      <c r="AJ698" s="180"/>
      <c r="AK698" s="180"/>
      <c r="AL698" s="180"/>
      <c r="AM698" s="180"/>
      <c r="AN698" s="180"/>
      <c r="AO698" s="180"/>
      <c r="AP698" s="180"/>
      <c r="AQ698" s="180"/>
      <c r="AR698" s="180"/>
      <c r="AW698" s="180"/>
    </row>
    <row r="699" spans="30:49">
      <c r="AD699" s="180"/>
      <c r="AE699" s="180"/>
      <c r="AF699" s="180"/>
      <c r="AG699" s="180"/>
      <c r="AH699" s="180"/>
      <c r="AI699" s="180"/>
      <c r="AJ699" s="180"/>
      <c r="AK699" s="180"/>
      <c r="AL699" s="180"/>
      <c r="AM699" s="180"/>
      <c r="AN699" s="180"/>
      <c r="AO699" s="180"/>
      <c r="AP699" s="180"/>
      <c r="AQ699" s="180"/>
      <c r="AR699" s="180"/>
      <c r="AW699" s="180"/>
    </row>
    <row r="700" spans="30:49">
      <c r="AD700" s="180"/>
      <c r="AE700" s="180"/>
      <c r="AF700" s="180"/>
      <c r="AG700" s="180"/>
      <c r="AH700" s="180"/>
      <c r="AI700" s="180"/>
      <c r="AJ700" s="180"/>
      <c r="AK700" s="180"/>
      <c r="AL700" s="180"/>
      <c r="AM700" s="180"/>
      <c r="AN700" s="180"/>
      <c r="AO700" s="180"/>
      <c r="AP700" s="180"/>
      <c r="AQ700" s="180"/>
      <c r="AR700" s="180"/>
      <c r="AW700" s="180"/>
    </row>
    <row r="701" spans="30:49">
      <c r="AD701" s="180"/>
      <c r="AE701" s="180"/>
      <c r="AF701" s="180"/>
      <c r="AG701" s="180"/>
      <c r="AH701" s="180"/>
      <c r="AI701" s="180"/>
      <c r="AJ701" s="180"/>
      <c r="AK701" s="180"/>
      <c r="AL701" s="180"/>
      <c r="AM701" s="180"/>
      <c r="AN701" s="180"/>
      <c r="AO701" s="180"/>
      <c r="AP701" s="180"/>
      <c r="AQ701" s="180"/>
      <c r="AR701" s="180"/>
      <c r="AW701" s="180"/>
    </row>
    <row r="702" spans="30:49">
      <c r="AD702" s="180"/>
      <c r="AE702" s="180"/>
      <c r="AF702" s="180"/>
      <c r="AG702" s="180"/>
      <c r="AH702" s="180"/>
      <c r="AI702" s="180"/>
      <c r="AJ702" s="180"/>
      <c r="AK702" s="180"/>
      <c r="AL702" s="180"/>
      <c r="AM702" s="180"/>
      <c r="AN702" s="180"/>
      <c r="AO702" s="180"/>
      <c r="AP702" s="180"/>
      <c r="AQ702" s="180"/>
      <c r="AR702" s="180"/>
      <c r="AW702" s="180"/>
    </row>
    <row r="703" spans="30:49">
      <c r="AD703" s="180"/>
      <c r="AE703" s="180"/>
      <c r="AF703" s="180"/>
      <c r="AG703" s="180"/>
      <c r="AH703" s="180"/>
      <c r="AI703" s="180"/>
      <c r="AJ703" s="180"/>
      <c r="AK703" s="180"/>
      <c r="AL703" s="180"/>
      <c r="AM703" s="180"/>
      <c r="AN703" s="180"/>
      <c r="AO703" s="180"/>
      <c r="AP703" s="180"/>
      <c r="AQ703" s="180"/>
      <c r="AR703" s="180"/>
      <c r="AW703" s="180"/>
    </row>
    <row r="704" spans="30:49">
      <c r="AD704" s="180"/>
      <c r="AE704" s="180"/>
      <c r="AF704" s="180"/>
      <c r="AG704" s="180"/>
      <c r="AH704" s="180"/>
      <c r="AI704" s="180"/>
      <c r="AJ704" s="180"/>
      <c r="AK704" s="180"/>
      <c r="AL704" s="180"/>
      <c r="AM704" s="180"/>
      <c r="AN704" s="180"/>
      <c r="AO704" s="180"/>
      <c r="AP704" s="180"/>
      <c r="AQ704" s="180"/>
      <c r="AR704" s="180"/>
      <c r="AW704" s="180"/>
    </row>
    <row r="705" spans="30:49">
      <c r="AD705" s="180"/>
      <c r="AE705" s="180"/>
      <c r="AF705" s="180"/>
      <c r="AG705" s="180"/>
      <c r="AH705" s="180"/>
      <c r="AI705" s="180"/>
      <c r="AJ705" s="180"/>
      <c r="AK705" s="180"/>
      <c r="AL705" s="180"/>
      <c r="AM705" s="180"/>
      <c r="AN705" s="180"/>
      <c r="AO705" s="180"/>
      <c r="AP705" s="180"/>
      <c r="AQ705" s="180"/>
      <c r="AR705" s="180"/>
      <c r="AW705" s="180"/>
    </row>
    <row r="706" spans="30:49">
      <c r="AD706" s="180"/>
      <c r="AE706" s="180"/>
      <c r="AF706" s="180"/>
      <c r="AG706" s="180"/>
      <c r="AH706" s="180"/>
      <c r="AI706" s="180"/>
      <c r="AJ706" s="180"/>
      <c r="AK706" s="180"/>
      <c r="AL706" s="180"/>
      <c r="AM706" s="180"/>
      <c r="AN706" s="180"/>
      <c r="AO706" s="180"/>
      <c r="AP706" s="180"/>
      <c r="AQ706" s="180"/>
      <c r="AR706" s="180"/>
      <c r="AW706" s="180"/>
    </row>
    <row r="707" spans="30:49">
      <c r="AD707" s="180"/>
      <c r="AE707" s="180"/>
      <c r="AF707" s="180"/>
      <c r="AG707" s="180"/>
      <c r="AH707" s="180"/>
      <c r="AI707" s="180"/>
      <c r="AJ707" s="180"/>
      <c r="AK707" s="180"/>
      <c r="AL707" s="180"/>
      <c r="AM707" s="180"/>
      <c r="AN707" s="180"/>
      <c r="AO707" s="180"/>
      <c r="AP707" s="180"/>
      <c r="AQ707" s="180"/>
      <c r="AR707" s="180"/>
      <c r="AW707" s="180"/>
    </row>
    <row r="708" spans="30:49">
      <c r="AD708" s="180"/>
      <c r="AE708" s="180"/>
      <c r="AF708" s="180"/>
      <c r="AG708" s="180"/>
      <c r="AH708" s="180"/>
      <c r="AI708" s="180"/>
      <c r="AJ708" s="180"/>
      <c r="AK708" s="180"/>
      <c r="AL708" s="180"/>
      <c r="AM708" s="180"/>
      <c r="AN708" s="180"/>
      <c r="AO708" s="180"/>
      <c r="AP708" s="180"/>
      <c r="AQ708" s="180"/>
      <c r="AR708" s="180"/>
      <c r="AW708" s="180"/>
    </row>
    <row r="709" spans="30:49">
      <c r="AD709" s="180"/>
      <c r="AE709" s="180"/>
      <c r="AF709" s="180"/>
      <c r="AG709" s="180"/>
      <c r="AH709" s="180"/>
      <c r="AI709" s="180"/>
      <c r="AJ709" s="180"/>
      <c r="AK709" s="180"/>
      <c r="AL709" s="180"/>
      <c r="AM709" s="180"/>
      <c r="AN709" s="180"/>
      <c r="AO709" s="180"/>
      <c r="AP709" s="180"/>
      <c r="AQ709" s="180"/>
      <c r="AR709" s="180"/>
      <c r="AW709" s="180"/>
    </row>
    <row r="710" spans="30:49">
      <c r="AD710" s="180"/>
      <c r="AE710" s="180"/>
      <c r="AF710" s="180"/>
      <c r="AG710" s="180"/>
      <c r="AH710" s="180"/>
      <c r="AI710" s="180"/>
      <c r="AJ710" s="180"/>
      <c r="AK710" s="180"/>
      <c r="AL710" s="180"/>
      <c r="AM710" s="180"/>
      <c r="AN710" s="180"/>
      <c r="AO710" s="180"/>
      <c r="AP710" s="180"/>
      <c r="AQ710" s="180"/>
      <c r="AR710" s="180"/>
      <c r="AW710" s="180"/>
    </row>
    <row r="711" spans="30:49">
      <c r="AD711" s="180"/>
      <c r="AE711" s="180"/>
      <c r="AF711" s="180"/>
      <c r="AG711" s="180"/>
      <c r="AH711" s="180"/>
      <c r="AI711" s="180"/>
      <c r="AJ711" s="180"/>
      <c r="AK711" s="180"/>
      <c r="AL711" s="180"/>
      <c r="AM711" s="180"/>
      <c r="AN711" s="180"/>
      <c r="AO711" s="180"/>
      <c r="AP711" s="180"/>
      <c r="AQ711" s="180"/>
      <c r="AR711" s="180"/>
      <c r="AW711" s="180"/>
    </row>
    <row r="712" spans="30:49">
      <c r="AD712" s="180"/>
      <c r="AE712" s="180"/>
      <c r="AF712" s="180"/>
      <c r="AG712" s="180"/>
      <c r="AH712" s="180"/>
      <c r="AI712" s="180"/>
      <c r="AJ712" s="180"/>
      <c r="AK712" s="180"/>
      <c r="AL712" s="180"/>
      <c r="AM712" s="180"/>
      <c r="AN712" s="180"/>
      <c r="AO712" s="180"/>
      <c r="AP712" s="180"/>
      <c r="AQ712" s="180"/>
      <c r="AR712" s="180"/>
      <c r="AW712" s="180"/>
    </row>
    <row r="713" spans="30:49">
      <c r="AD713" s="180"/>
      <c r="AE713" s="180"/>
      <c r="AF713" s="180"/>
      <c r="AG713" s="180"/>
      <c r="AH713" s="180"/>
      <c r="AI713" s="180"/>
      <c r="AJ713" s="180"/>
      <c r="AK713" s="180"/>
      <c r="AL713" s="180"/>
      <c r="AM713" s="180"/>
      <c r="AN713" s="180"/>
      <c r="AO713" s="180"/>
      <c r="AP713" s="180"/>
      <c r="AQ713" s="180"/>
      <c r="AR713" s="180"/>
      <c r="AW713" s="180"/>
    </row>
    <row r="714" spans="30:49">
      <c r="AD714" s="180"/>
      <c r="AE714" s="180"/>
      <c r="AF714" s="180"/>
      <c r="AG714" s="180"/>
      <c r="AH714" s="180"/>
      <c r="AI714" s="180"/>
      <c r="AJ714" s="180"/>
      <c r="AK714" s="180"/>
      <c r="AL714" s="180"/>
      <c r="AM714" s="180"/>
      <c r="AN714" s="180"/>
      <c r="AO714" s="180"/>
      <c r="AP714" s="180"/>
      <c r="AQ714" s="180"/>
      <c r="AR714" s="180"/>
      <c r="AW714" s="180"/>
    </row>
    <row r="715" spans="30:49">
      <c r="AD715" s="180"/>
      <c r="AE715" s="180"/>
      <c r="AF715" s="180"/>
      <c r="AG715" s="180"/>
      <c r="AH715" s="180"/>
      <c r="AI715" s="180"/>
      <c r="AJ715" s="180"/>
      <c r="AK715" s="180"/>
      <c r="AL715" s="180"/>
      <c r="AM715" s="180"/>
      <c r="AN715" s="180"/>
      <c r="AO715" s="180"/>
      <c r="AP715" s="180"/>
      <c r="AQ715" s="180"/>
      <c r="AR715" s="180"/>
      <c r="AW715" s="180"/>
    </row>
    <row r="716" spans="30:49">
      <c r="AD716" s="180"/>
      <c r="AE716" s="180"/>
      <c r="AF716" s="180"/>
      <c r="AG716" s="180"/>
      <c r="AH716" s="180"/>
      <c r="AI716" s="180"/>
      <c r="AJ716" s="180"/>
      <c r="AK716" s="180"/>
      <c r="AL716" s="180"/>
      <c r="AM716" s="180"/>
      <c r="AN716" s="180"/>
      <c r="AO716" s="180"/>
      <c r="AP716" s="180"/>
      <c r="AQ716" s="180"/>
      <c r="AR716" s="180"/>
      <c r="AW716" s="180"/>
    </row>
    <row r="717" spans="30:49">
      <c r="AD717" s="180"/>
      <c r="AE717" s="180"/>
      <c r="AF717" s="180"/>
      <c r="AG717" s="180"/>
      <c r="AH717" s="180"/>
      <c r="AI717" s="180"/>
      <c r="AJ717" s="180"/>
      <c r="AK717" s="180"/>
      <c r="AL717" s="180"/>
      <c r="AM717" s="180"/>
      <c r="AN717" s="180"/>
      <c r="AO717" s="180"/>
      <c r="AP717" s="180"/>
      <c r="AQ717" s="180"/>
      <c r="AR717" s="180"/>
      <c r="AW717" s="180"/>
    </row>
    <row r="718" spans="30:49">
      <c r="AD718" s="180"/>
      <c r="AE718" s="180"/>
      <c r="AF718" s="180"/>
      <c r="AG718" s="180"/>
      <c r="AH718" s="180"/>
      <c r="AI718" s="180"/>
      <c r="AJ718" s="180"/>
      <c r="AK718" s="180"/>
      <c r="AL718" s="180"/>
      <c r="AM718" s="180"/>
      <c r="AN718" s="180"/>
      <c r="AO718" s="180"/>
      <c r="AP718" s="180"/>
      <c r="AQ718" s="180"/>
      <c r="AR718" s="180"/>
      <c r="AW718" s="180"/>
    </row>
    <row r="719" spans="30:49">
      <c r="AD719" s="180"/>
      <c r="AE719" s="180"/>
      <c r="AF719" s="180"/>
      <c r="AG719" s="180"/>
      <c r="AH719" s="180"/>
      <c r="AI719" s="180"/>
      <c r="AJ719" s="180"/>
      <c r="AK719" s="180"/>
      <c r="AL719" s="180"/>
      <c r="AM719" s="180"/>
      <c r="AN719" s="180"/>
      <c r="AO719" s="180"/>
      <c r="AP719" s="180"/>
      <c r="AQ719" s="180"/>
      <c r="AR719" s="180"/>
      <c r="AW719" s="180"/>
    </row>
    <row r="720" spans="30:49">
      <c r="AD720" s="180"/>
      <c r="AE720" s="180"/>
      <c r="AF720" s="180"/>
      <c r="AG720" s="180"/>
      <c r="AH720" s="180"/>
      <c r="AI720" s="180"/>
      <c r="AJ720" s="180"/>
      <c r="AK720" s="180"/>
      <c r="AL720" s="180"/>
      <c r="AM720" s="180"/>
      <c r="AN720" s="180"/>
      <c r="AO720" s="180"/>
      <c r="AP720" s="180"/>
      <c r="AQ720" s="180"/>
      <c r="AR720" s="180"/>
      <c r="AW720" s="180"/>
    </row>
    <row r="721" spans="30:49">
      <c r="AD721" s="180"/>
      <c r="AE721" s="180"/>
      <c r="AF721" s="180"/>
      <c r="AG721" s="180"/>
      <c r="AH721" s="180"/>
      <c r="AI721" s="180"/>
      <c r="AJ721" s="180"/>
      <c r="AK721" s="180"/>
      <c r="AL721" s="180"/>
      <c r="AM721" s="180"/>
      <c r="AN721" s="180"/>
      <c r="AO721" s="180"/>
      <c r="AP721" s="180"/>
      <c r="AQ721" s="180"/>
      <c r="AR721" s="180"/>
      <c r="AW721" s="180"/>
    </row>
    <row r="722" spans="30:49">
      <c r="AD722" s="180"/>
      <c r="AE722" s="180"/>
      <c r="AF722" s="180"/>
      <c r="AG722" s="180"/>
      <c r="AH722" s="180"/>
      <c r="AI722" s="180"/>
      <c r="AJ722" s="180"/>
      <c r="AK722" s="180"/>
      <c r="AL722" s="180"/>
      <c r="AM722" s="180"/>
      <c r="AN722" s="180"/>
      <c r="AO722" s="180"/>
      <c r="AP722" s="180"/>
      <c r="AQ722" s="180"/>
      <c r="AR722" s="180"/>
      <c r="AW722" s="180"/>
    </row>
    <row r="723" spans="30:49">
      <c r="AD723" s="180"/>
      <c r="AE723" s="180"/>
      <c r="AF723" s="180"/>
      <c r="AG723" s="180"/>
      <c r="AH723" s="180"/>
      <c r="AI723" s="180"/>
      <c r="AJ723" s="180"/>
      <c r="AK723" s="180"/>
      <c r="AL723" s="180"/>
      <c r="AM723" s="180"/>
      <c r="AN723" s="180"/>
      <c r="AO723" s="180"/>
      <c r="AP723" s="180"/>
      <c r="AQ723" s="180"/>
      <c r="AR723" s="180"/>
      <c r="AW723" s="180"/>
    </row>
    <row r="724" spans="30:49">
      <c r="AD724" s="180"/>
      <c r="AE724" s="180"/>
      <c r="AF724" s="180"/>
      <c r="AG724" s="180"/>
      <c r="AH724" s="180"/>
      <c r="AI724" s="180"/>
      <c r="AJ724" s="180"/>
      <c r="AK724" s="180"/>
      <c r="AL724" s="180"/>
      <c r="AM724" s="180"/>
      <c r="AN724" s="180"/>
      <c r="AO724" s="180"/>
      <c r="AP724" s="180"/>
      <c r="AQ724" s="180"/>
      <c r="AR724" s="180"/>
      <c r="AW724" s="180"/>
    </row>
    <row r="725" spans="30:49">
      <c r="AD725" s="180"/>
      <c r="AE725" s="180"/>
      <c r="AF725" s="180"/>
      <c r="AG725" s="180"/>
      <c r="AH725" s="180"/>
      <c r="AI725" s="180"/>
      <c r="AJ725" s="180"/>
      <c r="AK725" s="180"/>
      <c r="AL725" s="180"/>
      <c r="AM725" s="180"/>
      <c r="AN725" s="180"/>
      <c r="AO725" s="180"/>
      <c r="AP725" s="180"/>
      <c r="AQ725" s="180"/>
      <c r="AR725" s="180"/>
      <c r="AW725" s="180"/>
    </row>
    <row r="726" spans="30:49">
      <c r="AD726" s="180"/>
      <c r="AE726" s="180"/>
      <c r="AF726" s="180"/>
      <c r="AG726" s="180"/>
      <c r="AH726" s="180"/>
      <c r="AI726" s="180"/>
      <c r="AJ726" s="180"/>
      <c r="AK726" s="180"/>
      <c r="AL726" s="180"/>
      <c r="AM726" s="180"/>
      <c r="AN726" s="180"/>
      <c r="AO726" s="180"/>
      <c r="AP726" s="180"/>
      <c r="AQ726" s="180"/>
      <c r="AR726" s="180"/>
      <c r="AW726" s="180"/>
    </row>
    <row r="727" spans="30:49">
      <c r="AD727" s="180"/>
      <c r="AE727" s="180"/>
      <c r="AF727" s="180"/>
      <c r="AG727" s="180"/>
      <c r="AH727" s="180"/>
      <c r="AI727" s="180"/>
      <c r="AJ727" s="180"/>
      <c r="AK727" s="180"/>
      <c r="AL727" s="180"/>
      <c r="AM727" s="180"/>
      <c r="AN727" s="180"/>
      <c r="AO727" s="180"/>
      <c r="AP727" s="180"/>
      <c r="AQ727" s="180"/>
      <c r="AR727" s="180"/>
      <c r="AW727" s="180"/>
    </row>
    <row r="728" spans="30:49">
      <c r="AD728" s="180"/>
      <c r="AE728" s="180"/>
      <c r="AF728" s="180"/>
      <c r="AG728" s="180"/>
      <c r="AH728" s="180"/>
      <c r="AI728" s="180"/>
      <c r="AJ728" s="180"/>
      <c r="AK728" s="180"/>
      <c r="AL728" s="180"/>
      <c r="AM728" s="180"/>
      <c r="AN728" s="180"/>
      <c r="AO728" s="180"/>
      <c r="AP728" s="180"/>
      <c r="AQ728" s="180"/>
      <c r="AR728" s="180"/>
      <c r="AW728" s="180"/>
    </row>
    <row r="729" spans="30:49">
      <c r="AD729" s="180"/>
      <c r="AE729" s="180"/>
      <c r="AF729" s="180"/>
      <c r="AG729" s="180"/>
      <c r="AH729" s="180"/>
      <c r="AI729" s="180"/>
      <c r="AJ729" s="180"/>
      <c r="AK729" s="180"/>
      <c r="AL729" s="180"/>
      <c r="AM729" s="180"/>
      <c r="AN729" s="180"/>
      <c r="AO729" s="180"/>
      <c r="AP729" s="180"/>
      <c r="AQ729" s="180"/>
      <c r="AR729" s="180"/>
      <c r="AW729" s="180"/>
    </row>
    <row r="730" spans="30:49">
      <c r="AD730" s="180"/>
      <c r="AE730" s="180"/>
      <c r="AF730" s="180"/>
      <c r="AG730" s="180"/>
      <c r="AH730" s="180"/>
      <c r="AI730" s="180"/>
      <c r="AJ730" s="180"/>
      <c r="AK730" s="180"/>
      <c r="AL730" s="180"/>
      <c r="AM730" s="180"/>
      <c r="AN730" s="180"/>
      <c r="AO730" s="180"/>
      <c r="AP730" s="180"/>
      <c r="AQ730" s="180"/>
      <c r="AR730" s="180"/>
      <c r="AW730" s="180"/>
    </row>
    <row r="731" spans="30:49">
      <c r="AD731" s="180"/>
      <c r="AE731" s="180"/>
      <c r="AF731" s="180"/>
      <c r="AG731" s="180"/>
      <c r="AH731" s="180"/>
      <c r="AI731" s="180"/>
      <c r="AJ731" s="180"/>
      <c r="AK731" s="180"/>
      <c r="AL731" s="180"/>
      <c r="AM731" s="180"/>
      <c r="AN731" s="180"/>
      <c r="AO731" s="180"/>
      <c r="AP731" s="180"/>
      <c r="AQ731" s="180"/>
      <c r="AR731" s="180"/>
      <c r="AW731" s="180"/>
    </row>
    <row r="732" spans="30:49">
      <c r="AD732" s="180"/>
      <c r="AE732" s="180"/>
      <c r="AF732" s="180"/>
      <c r="AG732" s="180"/>
      <c r="AH732" s="180"/>
      <c r="AI732" s="180"/>
      <c r="AJ732" s="180"/>
      <c r="AK732" s="180"/>
      <c r="AL732" s="180"/>
      <c r="AM732" s="180"/>
      <c r="AN732" s="180"/>
      <c r="AO732" s="180"/>
      <c r="AP732" s="180"/>
      <c r="AQ732" s="180"/>
      <c r="AR732" s="180"/>
      <c r="AW732" s="180"/>
    </row>
    <row r="733" spans="30:49">
      <c r="AD733" s="180"/>
      <c r="AE733" s="180"/>
      <c r="AF733" s="180"/>
      <c r="AG733" s="180"/>
      <c r="AH733" s="180"/>
      <c r="AI733" s="180"/>
      <c r="AJ733" s="180"/>
      <c r="AK733" s="180"/>
      <c r="AL733" s="180"/>
      <c r="AM733" s="180"/>
      <c r="AN733" s="180"/>
      <c r="AO733" s="180"/>
      <c r="AP733" s="180"/>
      <c r="AQ733" s="180"/>
      <c r="AR733" s="180"/>
      <c r="AW733" s="180"/>
    </row>
    <row r="734" spans="30:49">
      <c r="AD734" s="180"/>
      <c r="AE734" s="180"/>
      <c r="AF734" s="180"/>
      <c r="AG734" s="180"/>
      <c r="AH734" s="180"/>
      <c r="AI734" s="180"/>
      <c r="AJ734" s="180"/>
      <c r="AK734" s="180"/>
      <c r="AL734" s="180"/>
      <c r="AM734" s="180"/>
      <c r="AN734" s="180"/>
      <c r="AO734" s="180"/>
      <c r="AP734" s="180"/>
      <c r="AQ734" s="180"/>
      <c r="AR734" s="180"/>
      <c r="AW734" s="180"/>
    </row>
    <row r="735" spans="30:49">
      <c r="AD735" s="180"/>
      <c r="AE735" s="180"/>
      <c r="AF735" s="180"/>
      <c r="AG735" s="180"/>
      <c r="AH735" s="180"/>
      <c r="AI735" s="180"/>
      <c r="AJ735" s="180"/>
      <c r="AK735" s="180"/>
      <c r="AL735" s="180"/>
      <c r="AM735" s="180"/>
      <c r="AN735" s="180"/>
      <c r="AO735" s="180"/>
      <c r="AP735" s="180"/>
      <c r="AQ735" s="180"/>
      <c r="AR735" s="180"/>
      <c r="AW735" s="180"/>
    </row>
    <row r="736" spans="30:49">
      <c r="AD736" s="180"/>
      <c r="AE736" s="180"/>
      <c r="AF736" s="180"/>
      <c r="AG736" s="180"/>
      <c r="AH736" s="180"/>
      <c r="AI736" s="180"/>
      <c r="AJ736" s="180"/>
      <c r="AK736" s="180"/>
      <c r="AL736" s="180"/>
      <c r="AM736" s="180"/>
      <c r="AN736" s="180"/>
      <c r="AO736" s="180"/>
      <c r="AP736" s="180"/>
      <c r="AQ736" s="180"/>
      <c r="AR736" s="180"/>
      <c r="AW736" s="180"/>
    </row>
    <row r="737" spans="30:49">
      <c r="AD737" s="180"/>
      <c r="AE737" s="180"/>
      <c r="AF737" s="180"/>
      <c r="AG737" s="180"/>
      <c r="AH737" s="180"/>
      <c r="AI737" s="180"/>
      <c r="AJ737" s="180"/>
      <c r="AK737" s="180"/>
      <c r="AL737" s="180"/>
      <c r="AM737" s="180"/>
      <c r="AN737" s="180"/>
      <c r="AO737" s="180"/>
      <c r="AP737" s="180"/>
      <c r="AQ737" s="180"/>
      <c r="AR737" s="180"/>
      <c r="AW737" s="180"/>
    </row>
    <row r="738" spans="30:49">
      <c r="AD738" s="180"/>
      <c r="AE738" s="180"/>
      <c r="AF738" s="180"/>
      <c r="AG738" s="180"/>
      <c r="AH738" s="180"/>
      <c r="AI738" s="180"/>
      <c r="AJ738" s="180"/>
      <c r="AK738" s="180"/>
      <c r="AL738" s="180"/>
      <c r="AM738" s="180"/>
      <c r="AN738" s="180"/>
      <c r="AO738" s="180"/>
      <c r="AP738" s="180"/>
      <c r="AQ738" s="180"/>
      <c r="AR738" s="180"/>
      <c r="AW738" s="180"/>
    </row>
    <row r="739" spans="30:49">
      <c r="AD739" s="180"/>
      <c r="AE739" s="180"/>
      <c r="AF739" s="180"/>
      <c r="AG739" s="180"/>
      <c r="AH739" s="180"/>
      <c r="AI739" s="180"/>
      <c r="AJ739" s="180"/>
      <c r="AK739" s="180"/>
      <c r="AL739" s="180"/>
      <c r="AM739" s="180"/>
      <c r="AN739" s="180"/>
      <c r="AO739" s="180"/>
      <c r="AP739" s="180"/>
      <c r="AQ739" s="180"/>
      <c r="AR739" s="180"/>
      <c r="AW739" s="180"/>
    </row>
    <row r="740" spans="30:49">
      <c r="AD740" s="180"/>
      <c r="AE740" s="180"/>
      <c r="AF740" s="180"/>
      <c r="AG740" s="180"/>
      <c r="AH740" s="180"/>
      <c r="AI740" s="180"/>
      <c r="AJ740" s="180"/>
      <c r="AK740" s="180"/>
      <c r="AL740" s="180"/>
      <c r="AM740" s="180"/>
      <c r="AN740" s="180"/>
      <c r="AO740" s="180"/>
      <c r="AP740" s="180"/>
      <c r="AQ740" s="180"/>
      <c r="AR740" s="180"/>
      <c r="AW740" s="180"/>
    </row>
    <row r="741" spans="30:49">
      <c r="AD741" s="180"/>
      <c r="AE741" s="180"/>
      <c r="AF741" s="180"/>
      <c r="AG741" s="180"/>
      <c r="AH741" s="180"/>
      <c r="AI741" s="180"/>
      <c r="AJ741" s="180"/>
      <c r="AK741" s="180"/>
      <c r="AL741" s="180"/>
      <c r="AM741" s="180"/>
      <c r="AN741" s="180"/>
      <c r="AO741" s="180"/>
      <c r="AP741" s="180"/>
      <c r="AQ741" s="180"/>
      <c r="AR741" s="180"/>
      <c r="AW741" s="180"/>
    </row>
    <row r="742" spans="30:49">
      <c r="AD742" s="180"/>
      <c r="AE742" s="180"/>
      <c r="AF742" s="180"/>
      <c r="AG742" s="180"/>
      <c r="AH742" s="180"/>
      <c r="AI742" s="180"/>
      <c r="AJ742" s="180"/>
      <c r="AK742" s="180"/>
      <c r="AL742" s="180"/>
      <c r="AM742" s="180"/>
      <c r="AN742" s="180"/>
      <c r="AO742" s="180"/>
      <c r="AP742" s="180"/>
      <c r="AQ742" s="180"/>
      <c r="AR742" s="180"/>
      <c r="AW742" s="180"/>
    </row>
    <row r="743" spans="30:49">
      <c r="AD743" s="180"/>
      <c r="AE743" s="180"/>
      <c r="AF743" s="180"/>
      <c r="AG743" s="180"/>
      <c r="AH743" s="180"/>
      <c r="AI743" s="180"/>
      <c r="AJ743" s="180"/>
      <c r="AK743" s="180"/>
      <c r="AL743" s="180"/>
      <c r="AM743" s="180"/>
      <c r="AN743" s="180"/>
      <c r="AO743" s="180"/>
      <c r="AP743" s="180"/>
      <c r="AQ743" s="180"/>
      <c r="AR743" s="180"/>
      <c r="AW743" s="180"/>
    </row>
    <row r="744" spans="30:49">
      <c r="AD744" s="180"/>
      <c r="AE744" s="180"/>
      <c r="AF744" s="180"/>
      <c r="AG744" s="180"/>
      <c r="AH744" s="180"/>
      <c r="AI744" s="180"/>
      <c r="AJ744" s="180"/>
      <c r="AK744" s="180"/>
      <c r="AL744" s="180"/>
      <c r="AM744" s="180"/>
      <c r="AN744" s="180"/>
      <c r="AO744" s="180"/>
      <c r="AP744" s="180"/>
      <c r="AQ744" s="180"/>
      <c r="AR744" s="180"/>
      <c r="AW744" s="180"/>
    </row>
    <row r="745" spans="30:49">
      <c r="AD745" s="180"/>
      <c r="AE745" s="180"/>
      <c r="AF745" s="180"/>
      <c r="AG745" s="180"/>
      <c r="AH745" s="180"/>
      <c r="AI745" s="180"/>
      <c r="AJ745" s="180"/>
      <c r="AK745" s="180"/>
      <c r="AL745" s="180"/>
      <c r="AM745" s="180"/>
      <c r="AN745" s="180"/>
      <c r="AO745" s="180"/>
      <c r="AP745" s="180"/>
      <c r="AQ745" s="180"/>
      <c r="AR745" s="180"/>
      <c r="AW745" s="180"/>
    </row>
    <row r="746" spans="30:49">
      <c r="AD746" s="180"/>
      <c r="AE746" s="180"/>
      <c r="AF746" s="180"/>
      <c r="AG746" s="180"/>
      <c r="AH746" s="180"/>
      <c r="AI746" s="180"/>
      <c r="AJ746" s="180"/>
      <c r="AK746" s="180"/>
      <c r="AL746" s="180"/>
      <c r="AM746" s="180"/>
      <c r="AN746" s="180"/>
      <c r="AO746" s="180"/>
      <c r="AP746" s="180"/>
      <c r="AQ746" s="180"/>
      <c r="AR746" s="180"/>
      <c r="AW746" s="180"/>
    </row>
    <row r="747" spans="30:49">
      <c r="AD747" s="180"/>
      <c r="AE747" s="180"/>
      <c r="AF747" s="180"/>
      <c r="AG747" s="180"/>
      <c r="AH747" s="180"/>
      <c r="AI747" s="180"/>
      <c r="AJ747" s="180"/>
      <c r="AK747" s="180"/>
      <c r="AL747" s="180"/>
      <c r="AM747" s="180"/>
      <c r="AN747" s="180"/>
      <c r="AO747" s="180"/>
      <c r="AP747" s="180"/>
      <c r="AQ747" s="180"/>
      <c r="AR747" s="180"/>
      <c r="AW747" s="180"/>
    </row>
    <row r="748" spans="30:49">
      <c r="AD748" s="180"/>
      <c r="AE748" s="180"/>
      <c r="AF748" s="180"/>
      <c r="AG748" s="180"/>
      <c r="AH748" s="180"/>
      <c r="AI748" s="180"/>
      <c r="AJ748" s="180"/>
      <c r="AK748" s="180"/>
      <c r="AL748" s="180"/>
      <c r="AM748" s="180"/>
      <c r="AN748" s="180"/>
      <c r="AO748" s="180"/>
      <c r="AP748" s="180"/>
      <c r="AQ748" s="180"/>
      <c r="AR748" s="180"/>
      <c r="AW748" s="180"/>
    </row>
    <row r="749" spans="30:49">
      <c r="AD749" s="180"/>
      <c r="AE749" s="180"/>
      <c r="AF749" s="180"/>
      <c r="AG749" s="180"/>
      <c r="AH749" s="180"/>
      <c r="AI749" s="180"/>
      <c r="AJ749" s="180"/>
      <c r="AK749" s="180"/>
      <c r="AL749" s="180"/>
      <c r="AM749" s="180"/>
      <c r="AN749" s="180"/>
      <c r="AO749" s="180"/>
      <c r="AP749" s="180"/>
      <c r="AQ749" s="180"/>
      <c r="AR749" s="180"/>
      <c r="AW749" s="180"/>
    </row>
    <row r="750" spans="30:49">
      <c r="AD750" s="180"/>
      <c r="AE750" s="180"/>
      <c r="AF750" s="180"/>
      <c r="AG750" s="180"/>
      <c r="AH750" s="180"/>
      <c r="AI750" s="180"/>
      <c r="AJ750" s="180"/>
      <c r="AK750" s="180"/>
      <c r="AL750" s="180"/>
      <c r="AM750" s="180"/>
      <c r="AN750" s="180"/>
      <c r="AO750" s="180"/>
      <c r="AP750" s="180"/>
      <c r="AQ750" s="180"/>
      <c r="AR750" s="180"/>
      <c r="AW750" s="180"/>
    </row>
    <row r="751" spans="30:49">
      <c r="AD751" s="180"/>
      <c r="AE751" s="180"/>
      <c r="AF751" s="180"/>
      <c r="AG751" s="180"/>
      <c r="AH751" s="180"/>
      <c r="AI751" s="180"/>
      <c r="AJ751" s="180"/>
      <c r="AK751" s="180"/>
      <c r="AL751" s="180"/>
      <c r="AM751" s="180"/>
      <c r="AN751" s="180"/>
      <c r="AO751" s="180"/>
      <c r="AP751" s="180"/>
      <c r="AQ751" s="180"/>
      <c r="AR751" s="180"/>
      <c r="AW751" s="180"/>
    </row>
    <row r="752" spans="30:49">
      <c r="AD752" s="180"/>
      <c r="AE752" s="180"/>
      <c r="AF752" s="180"/>
      <c r="AG752" s="180"/>
      <c r="AH752" s="180"/>
      <c r="AI752" s="180"/>
      <c r="AJ752" s="180"/>
      <c r="AK752" s="180"/>
      <c r="AL752" s="180"/>
      <c r="AM752" s="180"/>
      <c r="AN752" s="180"/>
      <c r="AO752" s="180"/>
      <c r="AP752" s="180"/>
      <c r="AQ752" s="180"/>
      <c r="AR752" s="180"/>
      <c r="AW752" s="180"/>
    </row>
    <row r="753" spans="30:49">
      <c r="AD753" s="180"/>
      <c r="AE753" s="180"/>
      <c r="AF753" s="180"/>
      <c r="AG753" s="180"/>
      <c r="AH753" s="180"/>
      <c r="AI753" s="180"/>
      <c r="AJ753" s="180"/>
      <c r="AK753" s="180"/>
      <c r="AL753" s="180"/>
      <c r="AM753" s="180"/>
      <c r="AN753" s="180"/>
      <c r="AO753" s="180"/>
      <c r="AP753" s="180"/>
      <c r="AQ753" s="180"/>
      <c r="AR753" s="180"/>
      <c r="AW753" s="180"/>
    </row>
    <row r="754" spans="30:49">
      <c r="AD754" s="180"/>
      <c r="AE754" s="180"/>
      <c r="AF754" s="180"/>
      <c r="AG754" s="180"/>
      <c r="AH754" s="180"/>
      <c r="AI754" s="180"/>
      <c r="AJ754" s="180"/>
      <c r="AK754" s="180"/>
      <c r="AL754" s="180"/>
      <c r="AM754" s="180"/>
      <c r="AN754" s="180"/>
      <c r="AO754" s="180"/>
      <c r="AP754" s="180"/>
      <c r="AQ754" s="180"/>
      <c r="AR754" s="180"/>
      <c r="AW754" s="180"/>
    </row>
    <row r="755" spans="30:49">
      <c r="AD755" s="180"/>
      <c r="AE755" s="180"/>
      <c r="AF755" s="180"/>
      <c r="AG755" s="180"/>
      <c r="AH755" s="180"/>
      <c r="AI755" s="180"/>
      <c r="AJ755" s="180"/>
      <c r="AK755" s="180"/>
      <c r="AL755" s="180"/>
      <c r="AM755" s="180"/>
      <c r="AN755" s="180"/>
      <c r="AO755" s="180"/>
      <c r="AP755" s="180"/>
      <c r="AQ755" s="180"/>
      <c r="AR755" s="180"/>
      <c r="AW755" s="180"/>
    </row>
    <row r="756" spans="30:49">
      <c r="AD756" s="180"/>
      <c r="AE756" s="180"/>
      <c r="AF756" s="180"/>
      <c r="AG756" s="180"/>
      <c r="AH756" s="180"/>
      <c r="AI756" s="180"/>
      <c r="AJ756" s="180"/>
      <c r="AK756" s="180"/>
      <c r="AL756" s="180"/>
      <c r="AM756" s="180"/>
      <c r="AN756" s="180"/>
      <c r="AO756" s="180"/>
      <c r="AP756" s="180"/>
      <c r="AQ756" s="180"/>
      <c r="AR756" s="180"/>
      <c r="AW756" s="180"/>
    </row>
    <row r="757" spans="30:49">
      <c r="AD757" s="180"/>
      <c r="AE757" s="180"/>
      <c r="AF757" s="180"/>
      <c r="AG757" s="180"/>
      <c r="AH757" s="180"/>
      <c r="AI757" s="180"/>
      <c r="AJ757" s="180"/>
      <c r="AK757" s="180"/>
      <c r="AL757" s="180"/>
      <c r="AM757" s="180"/>
      <c r="AN757" s="180"/>
      <c r="AO757" s="180"/>
      <c r="AP757" s="180"/>
      <c r="AQ757" s="180"/>
      <c r="AR757" s="180"/>
      <c r="AW757" s="180"/>
    </row>
    <row r="758" spans="30:49">
      <c r="AD758" s="180"/>
      <c r="AE758" s="180"/>
      <c r="AF758" s="180"/>
      <c r="AG758" s="180"/>
      <c r="AH758" s="180"/>
      <c r="AI758" s="180"/>
      <c r="AJ758" s="180"/>
      <c r="AK758" s="180"/>
      <c r="AL758" s="180"/>
      <c r="AM758" s="180"/>
      <c r="AN758" s="180"/>
      <c r="AO758" s="180"/>
      <c r="AP758" s="180"/>
      <c r="AQ758" s="180"/>
      <c r="AR758" s="180"/>
      <c r="AW758" s="180"/>
    </row>
    <row r="759" spans="30:49">
      <c r="AD759" s="180"/>
      <c r="AE759" s="180"/>
      <c r="AF759" s="180"/>
      <c r="AG759" s="180"/>
      <c r="AH759" s="180"/>
      <c r="AI759" s="180"/>
      <c r="AJ759" s="180"/>
      <c r="AK759" s="180"/>
      <c r="AL759" s="180"/>
      <c r="AM759" s="180"/>
      <c r="AN759" s="180"/>
      <c r="AO759" s="180"/>
      <c r="AP759" s="180"/>
      <c r="AQ759" s="180"/>
      <c r="AR759" s="180"/>
      <c r="AW759" s="180"/>
    </row>
    <row r="760" spans="30:49">
      <c r="AD760" s="180"/>
      <c r="AE760" s="180"/>
      <c r="AF760" s="180"/>
      <c r="AG760" s="180"/>
      <c r="AH760" s="180"/>
      <c r="AI760" s="180"/>
      <c r="AJ760" s="180"/>
      <c r="AK760" s="180"/>
      <c r="AL760" s="180"/>
      <c r="AM760" s="180"/>
      <c r="AN760" s="180"/>
      <c r="AO760" s="180"/>
      <c r="AP760" s="180"/>
      <c r="AQ760" s="180"/>
      <c r="AR760" s="180"/>
      <c r="AW760" s="180"/>
    </row>
    <row r="761" spans="30:49">
      <c r="AD761" s="180"/>
      <c r="AE761" s="180"/>
      <c r="AF761" s="180"/>
      <c r="AG761" s="180"/>
      <c r="AH761" s="180"/>
      <c r="AI761" s="180"/>
      <c r="AJ761" s="180"/>
      <c r="AK761" s="180"/>
      <c r="AL761" s="180"/>
      <c r="AM761" s="180"/>
      <c r="AN761" s="180"/>
      <c r="AO761" s="180"/>
      <c r="AP761" s="180"/>
      <c r="AQ761" s="180"/>
      <c r="AR761" s="180"/>
      <c r="AW761" s="180"/>
    </row>
    <row r="762" spans="30:49">
      <c r="AD762" s="180"/>
      <c r="AE762" s="180"/>
      <c r="AF762" s="180"/>
      <c r="AG762" s="180"/>
      <c r="AH762" s="180"/>
      <c r="AI762" s="180"/>
      <c r="AJ762" s="180"/>
      <c r="AK762" s="180"/>
      <c r="AL762" s="180"/>
      <c r="AM762" s="180"/>
      <c r="AN762" s="180"/>
      <c r="AO762" s="180"/>
      <c r="AP762" s="180"/>
      <c r="AQ762" s="180"/>
      <c r="AR762" s="180"/>
      <c r="AW762" s="180"/>
    </row>
    <row r="763" spans="30:49">
      <c r="AD763" s="180"/>
      <c r="AE763" s="180"/>
      <c r="AF763" s="180"/>
      <c r="AG763" s="180"/>
      <c r="AH763" s="180"/>
      <c r="AI763" s="180"/>
      <c r="AJ763" s="180"/>
      <c r="AK763" s="180"/>
      <c r="AL763" s="180"/>
      <c r="AM763" s="180"/>
      <c r="AN763" s="180"/>
      <c r="AO763" s="180"/>
      <c r="AP763" s="180"/>
      <c r="AQ763" s="180"/>
      <c r="AR763" s="180"/>
      <c r="AW763" s="180"/>
    </row>
    <row r="764" spans="30:49">
      <c r="AD764" s="180"/>
      <c r="AE764" s="180"/>
      <c r="AF764" s="180"/>
      <c r="AG764" s="180"/>
      <c r="AH764" s="180"/>
      <c r="AI764" s="180"/>
      <c r="AJ764" s="180"/>
      <c r="AK764" s="180"/>
      <c r="AL764" s="180"/>
      <c r="AM764" s="180"/>
      <c r="AN764" s="180"/>
      <c r="AO764" s="180"/>
      <c r="AP764" s="180"/>
      <c r="AQ764" s="180"/>
      <c r="AR764" s="180"/>
      <c r="AW764" s="180"/>
    </row>
    <row r="765" spans="30:49">
      <c r="AD765" s="180"/>
      <c r="AE765" s="180"/>
      <c r="AF765" s="180"/>
      <c r="AG765" s="180"/>
      <c r="AH765" s="180"/>
      <c r="AI765" s="180"/>
      <c r="AJ765" s="180"/>
      <c r="AK765" s="180"/>
      <c r="AL765" s="180"/>
      <c r="AM765" s="180"/>
      <c r="AN765" s="180"/>
      <c r="AO765" s="180"/>
      <c r="AP765" s="180"/>
      <c r="AQ765" s="180"/>
      <c r="AR765" s="180"/>
      <c r="AW765" s="180"/>
    </row>
    <row r="766" spans="30:49">
      <c r="AD766" s="180"/>
      <c r="AE766" s="180"/>
      <c r="AF766" s="180"/>
      <c r="AG766" s="180"/>
      <c r="AH766" s="180"/>
      <c r="AI766" s="180"/>
      <c r="AJ766" s="180"/>
      <c r="AK766" s="180"/>
      <c r="AO766" s="180"/>
      <c r="AP766" s="180"/>
      <c r="AQ766" s="180"/>
      <c r="AR766" s="180"/>
      <c r="AW766" s="180"/>
    </row>
    <row r="767" spans="30:49">
      <c r="AO767" s="180"/>
      <c r="AP767" s="180"/>
      <c r="AQ767" s="180"/>
      <c r="AR767" s="180"/>
      <c r="AW767" s="180"/>
    </row>
    <row r="768" spans="30:49">
      <c r="AO768" s="180"/>
      <c r="AP768" s="180"/>
      <c r="AQ768" s="180"/>
      <c r="AR768" s="180"/>
      <c r="AW768" s="180"/>
    </row>
    <row r="769" spans="49:49">
      <c r="AW769" s="180"/>
    </row>
    <row r="770" spans="49:49">
      <c r="AW770" s="180"/>
    </row>
    <row r="771" spans="49:49">
      <c r="AW771" s="180"/>
    </row>
    <row r="772" spans="49:49">
      <c r="AW772" s="180"/>
    </row>
    <row r="773" spans="49:49">
      <c r="AW773" s="180"/>
    </row>
    <row r="774" spans="49:49">
      <c r="AW774" s="180"/>
    </row>
    <row r="775" spans="49:49">
      <c r="AW775" s="180"/>
    </row>
    <row r="776" spans="49:49">
      <c r="AW776" s="180"/>
    </row>
    <row r="777" spans="49:49">
      <c r="AW777" s="180"/>
    </row>
    <row r="778" spans="49:49">
      <c r="AW778" s="180"/>
    </row>
    <row r="779" spans="49:49">
      <c r="AW779" s="180"/>
    </row>
    <row r="780" spans="49:49">
      <c r="AW780" s="180"/>
    </row>
    <row r="781" spans="49:49">
      <c r="AW781" s="180"/>
    </row>
    <row r="782" spans="49:49">
      <c r="AW782" s="180"/>
    </row>
    <row r="783" spans="49:49">
      <c r="AW783" s="180"/>
    </row>
    <row r="784" spans="49:49">
      <c r="AW784" s="180"/>
    </row>
    <row r="785" spans="49:49">
      <c r="AW785" s="180"/>
    </row>
    <row r="786" spans="49:49">
      <c r="AW786" s="180"/>
    </row>
    <row r="787" spans="49:49">
      <c r="AW787" s="180"/>
    </row>
    <row r="788" spans="49:49">
      <c r="AW788" s="180"/>
    </row>
    <row r="789" spans="49:49">
      <c r="AW789" s="180"/>
    </row>
    <row r="790" spans="49:49">
      <c r="AW790" s="180"/>
    </row>
    <row r="791" spans="49:49">
      <c r="AW791" s="180"/>
    </row>
    <row r="792" spans="49:49">
      <c r="AW792" s="180"/>
    </row>
    <row r="793" spans="49:49">
      <c r="AW793" s="180"/>
    </row>
    <row r="794" spans="49:49">
      <c r="AW794" s="180"/>
    </row>
    <row r="795" spans="49:49">
      <c r="AW795" s="180"/>
    </row>
    <row r="796" spans="49:49">
      <c r="AW796" s="180"/>
    </row>
    <row r="797" spans="49:49">
      <c r="AW797" s="180"/>
    </row>
    <row r="798" spans="49:49">
      <c r="AW798" s="180"/>
    </row>
    <row r="799" spans="49:49">
      <c r="AW799" s="180"/>
    </row>
    <row r="800" spans="49:49">
      <c r="AW800" s="180"/>
    </row>
    <row r="801" spans="49:49">
      <c r="AW801" s="180"/>
    </row>
    <row r="802" spans="49:49">
      <c r="AW802" s="180"/>
    </row>
    <row r="803" spans="49:49">
      <c r="AW803" s="180"/>
    </row>
    <row r="804" spans="49:49">
      <c r="AW804" s="180"/>
    </row>
    <row r="805" spans="49:49">
      <c r="AW805" s="180"/>
    </row>
    <row r="806" spans="49:49">
      <c r="AW806" s="180"/>
    </row>
    <row r="807" spans="49:49">
      <c r="AW807" s="180"/>
    </row>
    <row r="808" spans="49:49">
      <c r="AW808" s="180"/>
    </row>
    <row r="809" spans="49:49">
      <c r="AW809" s="180"/>
    </row>
    <row r="810" spans="49:49">
      <c r="AW810" s="180"/>
    </row>
    <row r="811" spans="49:49">
      <c r="AW811" s="180"/>
    </row>
    <row r="812" spans="49:49">
      <c r="AW812" s="180"/>
    </row>
    <row r="813" spans="49:49">
      <c r="AW813" s="180"/>
    </row>
    <row r="814" spans="49:49">
      <c r="AW814" s="180"/>
    </row>
    <row r="815" spans="49:49">
      <c r="AW815" s="180"/>
    </row>
    <row r="816" spans="49:49">
      <c r="AW816" s="180"/>
    </row>
    <row r="817" spans="49:49">
      <c r="AW817" s="180"/>
    </row>
    <row r="818" spans="49:49">
      <c r="AW818" s="180"/>
    </row>
    <row r="819" spans="49:49">
      <c r="AW819" s="180"/>
    </row>
    <row r="820" spans="49:49">
      <c r="AW820" s="180"/>
    </row>
    <row r="821" spans="49:49">
      <c r="AW821" s="180"/>
    </row>
    <row r="822" spans="49:49">
      <c r="AW822" s="180"/>
    </row>
    <row r="823" spans="49:49">
      <c r="AW823" s="180"/>
    </row>
    <row r="824" spans="49:49">
      <c r="AW824" s="180"/>
    </row>
    <row r="825" spans="49:49">
      <c r="AW825" s="180"/>
    </row>
    <row r="826" spans="49:49">
      <c r="AW826" s="180"/>
    </row>
    <row r="827" spans="49:49">
      <c r="AW827" s="180"/>
    </row>
    <row r="828" spans="49:49">
      <c r="AW828" s="180"/>
    </row>
    <row r="829" spans="49:49">
      <c r="AW829" s="180"/>
    </row>
    <row r="830" spans="49:49">
      <c r="AW830" s="180"/>
    </row>
    <row r="831" spans="49:49">
      <c r="AW831" s="180"/>
    </row>
    <row r="832" spans="49:49">
      <c r="AW832" s="180"/>
    </row>
    <row r="833" spans="49:49">
      <c r="AW833" s="180"/>
    </row>
    <row r="834" spans="49:49">
      <c r="AW834" s="180"/>
    </row>
    <row r="835" spans="49:49">
      <c r="AW835" s="180"/>
    </row>
    <row r="836" spans="49:49">
      <c r="AW836" s="180"/>
    </row>
    <row r="837" spans="49:49">
      <c r="AW837" s="180"/>
    </row>
    <row r="838" spans="49:49">
      <c r="AW838" s="180"/>
    </row>
    <row r="839" spans="49:49">
      <c r="AW839" s="180"/>
    </row>
    <row r="840" spans="49:49">
      <c r="AW840" s="180"/>
    </row>
    <row r="841" spans="49:49">
      <c r="AW841" s="180"/>
    </row>
    <row r="842" spans="49:49">
      <c r="AW842" s="180"/>
    </row>
    <row r="843" spans="49:49">
      <c r="AW843" s="180"/>
    </row>
    <row r="844" spans="49:49">
      <c r="AW844" s="180"/>
    </row>
    <row r="845" spans="49:49">
      <c r="AW845" s="180"/>
    </row>
    <row r="846" spans="49:49">
      <c r="AW846" s="180"/>
    </row>
    <row r="847" spans="49:49">
      <c r="AW847" s="180"/>
    </row>
    <row r="848" spans="49:49">
      <c r="AW848" s="180"/>
    </row>
    <row r="849" spans="49:49">
      <c r="AW849" s="180"/>
    </row>
    <row r="850" spans="49:49">
      <c r="AW850" s="180"/>
    </row>
    <row r="851" spans="49:49">
      <c r="AW851" s="180"/>
    </row>
    <row r="852" spans="49:49">
      <c r="AW852" s="180"/>
    </row>
    <row r="853" spans="49:49">
      <c r="AW853" s="180"/>
    </row>
    <row r="854" spans="49:49">
      <c r="AW854" s="180"/>
    </row>
    <row r="855" spans="49:49">
      <c r="AW855" s="180"/>
    </row>
    <row r="856" spans="49:49">
      <c r="AW856" s="180"/>
    </row>
    <row r="857" spans="49:49">
      <c r="AW857" s="180"/>
    </row>
    <row r="858" spans="49:49">
      <c r="AW858" s="180"/>
    </row>
    <row r="859" spans="49:49">
      <c r="AW859" s="180"/>
    </row>
    <row r="860" spans="49:49">
      <c r="AW860" s="180"/>
    </row>
    <row r="861" spans="49:49">
      <c r="AW861" s="180"/>
    </row>
    <row r="862" spans="49:49">
      <c r="AW862" s="180"/>
    </row>
    <row r="863" spans="49:49">
      <c r="AW863" s="180"/>
    </row>
    <row r="864" spans="49:49">
      <c r="AW864" s="180"/>
    </row>
    <row r="865" spans="49:49">
      <c r="AW865" s="180"/>
    </row>
    <row r="866" spans="49:49">
      <c r="AW866" s="180"/>
    </row>
    <row r="867" spans="49:49">
      <c r="AW867" s="180"/>
    </row>
    <row r="868" spans="49:49">
      <c r="AW868" s="180"/>
    </row>
    <row r="869" spans="49:49">
      <c r="AW869" s="180"/>
    </row>
    <row r="870" spans="49:49">
      <c r="AW870" s="180"/>
    </row>
    <row r="871" spans="49:49">
      <c r="AW871" s="180"/>
    </row>
    <row r="872" spans="49:49">
      <c r="AW872" s="180"/>
    </row>
    <row r="873" spans="49:49">
      <c r="AW873" s="180"/>
    </row>
    <row r="874" spans="49:49">
      <c r="AW874" s="180"/>
    </row>
    <row r="875" spans="49:49">
      <c r="AW875" s="180"/>
    </row>
    <row r="876" spans="49:49">
      <c r="AW876" s="180"/>
    </row>
    <row r="877" spans="49:49">
      <c r="AW877" s="180"/>
    </row>
    <row r="878" spans="49:49">
      <c r="AW878" s="180"/>
    </row>
    <row r="879" spans="49:49">
      <c r="AW879" s="180"/>
    </row>
    <row r="880" spans="49:49">
      <c r="AW880" s="180"/>
    </row>
    <row r="881" spans="49:49">
      <c r="AW881" s="180"/>
    </row>
    <row r="882" spans="49:49">
      <c r="AW882" s="180"/>
    </row>
    <row r="883" spans="49:49">
      <c r="AW883" s="180"/>
    </row>
    <row r="884" spans="49:49">
      <c r="AW884" s="180"/>
    </row>
    <row r="885" spans="49:49">
      <c r="AW885" s="180"/>
    </row>
    <row r="886" spans="49:49">
      <c r="AW886" s="180"/>
    </row>
    <row r="887" spans="49:49">
      <c r="AW887" s="180"/>
    </row>
    <row r="888" spans="49:49">
      <c r="AW888" s="180"/>
    </row>
    <row r="889" spans="49:49">
      <c r="AW889" s="180"/>
    </row>
    <row r="890" spans="49:49">
      <c r="AW890" s="180"/>
    </row>
    <row r="891" spans="49:49">
      <c r="AW891" s="180"/>
    </row>
    <row r="892" spans="49:49">
      <c r="AW892" s="180"/>
    </row>
    <row r="893" spans="49:49">
      <c r="AW893" s="180"/>
    </row>
    <row r="894" spans="49:49">
      <c r="AW894" s="180"/>
    </row>
    <row r="895" spans="49:49">
      <c r="AW895" s="180"/>
    </row>
    <row r="896" spans="49:49">
      <c r="AW896" s="180"/>
    </row>
    <row r="897" spans="49:49">
      <c r="AW897" s="180"/>
    </row>
    <row r="898" spans="49:49">
      <c r="AW898" s="180"/>
    </row>
    <row r="899" spans="49:49">
      <c r="AW899" s="180"/>
    </row>
    <row r="900" spans="49:49">
      <c r="AW900" s="180"/>
    </row>
    <row r="901" spans="49:49">
      <c r="AW901" s="180"/>
    </row>
    <row r="902" spans="49:49">
      <c r="AW902" s="180"/>
    </row>
    <row r="903" spans="49:49">
      <c r="AW903" s="180"/>
    </row>
    <row r="904" spans="49:49">
      <c r="AW904" s="180"/>
    </row>
    <row r="905" spans="49:49">
      <c r="AW905" s="180"/>
    </row>
    <row r="906" spans="49:49">
      <c r="AW906" s="180"/>
    </row>
    <row r="907" spans="49:49">
      <c r="AW907" s="180"/>
    </row>
    <row r="908" spans="49:49">
      <c r="AW908" s="180"/>
    </row>
    <row r="909" spans="49:49">
      <c r="AW909" s="180"/>
    </row>
    <row r="910" spans="49:49">
      <c r="AW910" s="180"/>
    </row>
    <row r="911" spans="49:49">
      <c r="AW911" s="180"/>
    </row>
    <row r="912" spans="49:49">
      <c r="AW912" s="180"/>
    </row>
    <row r="913" spans="49:49">
      <c r="AW913" s="180"/>
    </row>
    <row r="914" spans="49:49">
      <c r="AW914" s="180"/>
    </row>
    <row r="915" spans="49:49">
      <c r="AW915" s="180"/>
    </row>
    <row r="916" spans="49:49">
      <c r="AW916" s="180"/>
    </row>
    <row r="917" spans="49:49">
      <c r="AW917" s="180"/>
    </row>
    <row r="918" spans="49:49">
      <c r="AW918" s="180"/>
    </row>
    <row r="919" spans="49:49">
      <c r="AW919" s="180"/>
    </row>
    <row r="920" spans="49:49">
      <c r="AW920" s="180"/>
    </row>
    <row r="921" spans="49:49">
      <c r="AW921" s="180"/>
    </row>
    <row r="922" spans="49:49">
      <c r="AW922" s="180"/>
    </row>
    <row r="923" spans="49:49">
      <c r="AW923" s="180"/>
    </row>
    <row r="924" spans="49:49">
      <c r="AW924" s="180"/>
    </row>
    <row r="925" spans="49:49">
      <c r="AW925" s="180"/>
    </row>
    <row r="926" spans="49:49">
      <c r="AW926" s="180"/>
    </row>
    <row r="927" spans="49:49">
      <c r="AW927" s="18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C2:AF283"/>
  <sheetViews>
    <sheetView zoomScale="70" zoomScaleNormal="70" workbookViewId="0">
      <selection activeCell="M4" sqref="M4:M7"/>
    </sheetView>
  </sheetViews>
  <sheetFormatPr defaultRowHeight="14.4"/>
  <cols>
    <col min="1" max="1" width="3.44140625" customWidth="1"/>
    <col min="3" max="3" width="11.44140625" bestFit="1" customWidth="1"/>
    <col min="4" max="4" width="8.6640625" customWidth="1"/>
    <col min="5" max="5" width="9.44140625" bestFit="1" customWidth="1"/>
    <col min="6" max="6" width="8.44140625" bestFit="1" customWidth="1"/>
    <col min="7" max="7" width="10.88671875" bestFit="1" customWidth="1"/>
    <col min="8" max="8" width="10.5546875" bestFit="1" customWidth="1"/>
    <col min="9" max="10" width="10.5546875" customWidth="1"/>
    <col min="12" max="12" width="7.6640625" customWidth="1"/>
    <col min="13" max="13" width="7.33203125" bestFit="1" customWidth="1"/>
  </cols>
  <sheetData>
    <row r="2" spans="3:32">
      <c r="C2" s="1" t="s">
        <v>64</v>
      </c>
      <c r="E2" s="2"/>
    </row>
    <row r="3" spans="3:32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</row>
    <row r="4" spans="3:32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t="str">
        <f>BY_Demands_Drivers!$J$4</f>
        <v>IADMT</v>
      </c>
      <c r="G4" s="26">
        <f>BY_Demands_Drivers!$F$4*$M$4</f>
        <v>0.34922903366291441</v>
      </c>
      <c r="H4" s="26">
        <f>BY_Demands_Drivers!$G$4*$M$4</f>
        <v>8.7307258415728659E-2</v>
      </c>
      <c r="I4" s="26">
        <f>BY_Demands_Drivers!$H$4*$M$4</f>
        <v>6.8099661564268423</v>
      </c>
      <c r="J4" s="26">
        <f>BY_Demands_Drivers!$I$4*$M$4</f>
        <v>5.0638209881122656</v>
      </c>
      <c r="L4" s="18">
        <f>BY_Demands_Drivers!V4</f>
        <v>2011</v>
      </c>
      <c r="M4" s="184">
        <f>(1-$M$8)/5*4+$M$8</f>
        <v>0.99119867089708114</v>
      </c>
      <c r="N4" s="184"/>
      <c r="O4" s="184"/>
      <c r="S4" s="79" t="s">
        <v>114</v>
      </c>
      <c r="T4" s="79" t="s">
        <v>115</v>
      </c>
      <c r="U4" s="79" t="s">
        <v>115</v>
      </c>
      <c r="V4" s="79" t="s">
        <v>115</v>
      </c>
      <c r="W4" s="80" t="s">
        <v>116</v>
      </c>
      <c r="X4" s="80" t="s">
        <v>117</v>
      </c>
      <c r="Y4" s="80"/>
      <c r="Z4" s="80"/>
      <c r="AA4" s="80"/>
      <c r="AB4" s="80" t="s">
        <v>278</v>
      </c>
      <c r="AC4" s="207" t="s">
        <v>279</v>
      </c>
      <c r="AD4" s="207" t="s">
        <v>82</v>
      </c>
      <c r="AE4" s="207" t="s">
        <v>280</v>
      </c>
      <c r="AF4" s="207" t="s">
        <v>281</v>
      </c>
    </row>
    <row r="5" spans="3:32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t="str">
        <f>$F$4</f>
        <v>IADMT</v>
      </c>
      <c r="G5" s="26">
        <f>BY_Demands_Drivers!$F$4*$M$5</f>
        <v>0.34612806132728791</v>
      </c>
      <c r="H5" s="26">
        <f>BY_Demands_Drivers!$G$4*$M$5</f>
        <v>8.6532015331822032E-2</v>
      </c>
      <c r="I5" s="26">
        <f>BY_Demands_Drivers!$H$4*$M$5</f>
        <v>6.7494971958821246</v>
      </c>
      <c r="J5" s="26">
        <f>BY_Demands_Drivers!$I$4*$M$5</f>
        <v>5.0188568892456802</v>
      </c>
      <c r="L5" s="18">
        <f>BY_Demands_Drivers!W4</f>
        <v>2012</v>
      </c>
      <c r="M5" s="184">
        <f>(1-$M$8)/5*3+$M$8</f>
        <v>0.98239734179416227</v>
      </c>
      <c r="N5" s="184"/>
      <c r="O5" s="184"/>
      <c r="R5" t="s">
        <v>344</v>
      </c>
      <c r="S5" s="81">
        <v>1</v>
      </c>
      <c r="T5" s="81" t="s">
        <v>68</v>
      </c>
      <c r="U5" s="81" t="s">
        <v>118</v>
      </c>
      <c r="V5" s="81" t="s">
        <v>119</v>
      </c>
      <c r="W5" s="208" t="s">
        <v>12</v>
      </c>
      <c r="X5" s="208" t="s">
        <v>282</v>
      </c>
      <c r="Y5" s="208"/>
      <c r="Z5" s="81"/>
      <c r="AA5" s="81"/>
      <c r="AB5" s="209" t="s">
        <v>283</v>
      </c>
      <c r="AC5" s="210" t="s">
        <v>284</v>
      </c>
      <c r="AD5" s="210" t="s">
        <v>12</v>
      </c>
      <c r="AE5" s="210" t="s">
        <v>285</v>
      </c>
      <c r="AF5" s="211" t="s">
        <v>286</v>
      </c>
    </row>
    <row r="6" spans="3:32" ht="15.75" customHeight="1">
      <c r="C6" s="206" t="str">
        <f t="shared" si="0"/>
        <v>Demand</v>
      </c>
      <c r="D6">
        <f>$L$6</f>
        <v>2013</v>
      </c>
      <c r="E6" t="s">
        <v>3</v>
      </c>
      <c r="F6" t="str">
        <f t="shared" ref="F6:F43" si="1">$F$4</f>
        <v>IADMT</v>
      </c>
      <c r="G6" s="26">
        <f>BY_Demands_Drivers!$F$4*$M$6</f>
        <v>0.34302708899166134</v>
      </c>
      <c r="H6" s="26">
        <f>BY_Demands_Drivers!$G$4*$M$6</f>
        <v>8.5756772247915392E-2</v>
      </c>
      <c r="I6" s="26">
        <f>BY_Demands_Drivers!$H$4*$M$6</f>
        <v>6.6890282353374069</v>
      </c>
      <c r="J6" s="26">
        <f>BY_Demands_Drivers!$I$4*$M$6</f>
        <v>4.9738927903790948</v>
      </c>
      <c r="L6" s="18">
        <f>BY_Demands_Drivers!X4</f>
        <v>2013</v>
      </c>
      <c r="M6" s="184">
        <f>(1-$M$8)/5*2+$M$8</f>
        <v>0.9735960126912433</v>
      </c>
      <c r="N6" s="184"/>
      <c r="O6" s="184"/>
      <c r="R6" t="s">
        <v>344</v>
      </c>
      <c r="S6" s="81">
        <v>2</v>
      </c>
      <c r="T6" s="81" t="s">
        <v>69</v>
      </c>
      <c r="U6" s="81" t="s">
        <v>121</v>
      </c>
      <c r="V6" s="81" t="s">
        <v>122</v>
      </c>
      <c r="W6" s="208" t="s">
        <v>123</v>
      </c>
      <c r="X6" s="208" t="s">
        <v>287</v>
      </c>
      <c r="Y6" s="208"/>
      <c r="Z6" s="81"/>
      <c r="AA6" s="81"/>
      <c r="AB6" s="212" t="s">
        <v>288</v>
      </c>
      <c r="AC6" s="210" t="s">
        <v>289</v>
      </c>
      <c r="AD6" s="211" t="s">
        <v>13</v>
      </c>
      <c r="AE6" s="210" t="s">
        <v>285</v>
      </c>
      <c r="AF6" s="211" t="s">
        <v>290</v>
      </c>
    </row>
    <row r="7" spans="3:32" ht="15.75" customHeight="1">
      <c r="C7" s="206" t="str">
        <f t="shared" si="0"/>
        <v>Demand</v>
      </c>
      <c r="D7">
        <f>$L$7</f>
        <v>2014</v>
      </c>
      <c r="E7" t="s">
        <v>3</v>
      </c>
      <c r="F7" t="str">
        <f t="shared" si="1"/>
        <v>IADMT</v>
      </c>
      <c r="G7" s="26">
        <f>BY_Demands_Drivers!$F$4*$M$7</f>
        <v>0.33992611665603478</v>
      </c>
      <c r="H7" s="26">
        <f>BY_Demands_Drivers!$G$4*$M$7</f>
        <v>8.4981529164008751E-2</v>
      </c>
      <c r="I7" s="26">
        <f>BY_Demands_Drivers!$H$4*$M$7</f>
        <v>6.6285592747926891</v>
      </c>
      <c r="J7" s="26">
        <f>BY_Demands_Drivers!$I$4*$M$7</f>
        <v>4.9289286915125103</v>
      </c>
      <c r="L7" s="18">
        <f>BY_Demands_Drivers!Y4</f>
        <v>2014</v>
      </c>
      <c r="M7" s="184">
        <f>(1-$M$8)/5*1+$M$8</f>
        <v>0.96479468358832443</v>
      </c>
      <c r="N7" s="184"/>
      <c r="O7" s="184"/>
      <c r="R7" t="s">
        <v>344</v>
      </c>
      <c r="S7" s="81">
        <v>3</v>
      </c>
      <c r="T7" s="81" t="s">
        <v>70</v>
      </c>
      <c r="U7" s="81" t="s">
        <v>125</v>
      </c>
      <c r="V7" s="81" t="s">
        <v>126</v>
      </c>
      <c r="W7" s="208" t="s">
        <v>127</v>
      </c>
      <c r="X7" s="208" t="s">
        <v>291</v>
      </c>
      <c r="Y7" s="208"/>
      <c r="Z7" s="81"/>
      <c r="AA7" s="81"/>
      <c r="AB7" s="212" t="s">
        <v>292</v>
      </c>
      <c r="AC7" s="210" t="s">
        <v>293</v>
      </c>
      <c r="AD7" s="211" t="s">
        <v>14</v>
      </c>
      <c r="AE7" s="210" t="s">
        <v>285</v>
      </c>
      <c r="AF7" s="211" t="s">
        <v>290</v>
      </c>
    </row>
    <row r="8" spans="3:32" ht="15.75" customHeight="1">
      <c r="C8" s="206" t="str">
        <f t="shared" si="0"/>
        <v>Demand</v>
      </c>
      <c r="D8">
        <f>$L$8</f>
        <v>2015</v>
      </c>
      <c r="E8" t="s">
        <v>3</v>
      </c>
      <c r="F8" t="str">
        <f t="shared" si="1"/>
        <v>IADMT</v>
      </c>
      <c r="G8" s="26">
        <f>BY_Demands_Drivers!$F$4*$M$8</f>
        <v>0.33682514432040828</v>
      </c>
      <c r="H8" s="26">
        <f>BY_Demands_Drivers!$G$4*$M$8</f>
        <v>8.4206286080102111E-2</v>
      </c>
      <c r="I8" s="26">
        <f>BY_Demands_Drivers!$H$4*$M$8</f>
        <v>6.5680903142479714</v>
      </c>
      <c r="J8" s="26">
        <f>BY_Demands_Drivers!$I$4*$M$8</f>
        <v>4.883964592645925</v>
      </c>
      <c r="L8" s="18">
        <f>BY_Demands_Drivers!Z4</f>
        <v>2015</v>
      </c>
      <c r="M8" s="26">
        <f>BY_Demands_Drivers!Z5</f>
        <v>0.95599335448540557</v>
      </c>
      <c r="R8" t="s">
        <v>344</v>
      </c>
      <c r="S8" s="81">
        <v>4</v>
      </c>
      <c r="T8" s="81" t="s">
        <v>71</v>
      </c>
      <c r="U8" s="81" t="s">
        <v>129</v>
      </c>
      <c r="V8" s="81" t="s">
        <v>130</v>
      </c>
      <c r="W8" s="208" t="s">
        <v>131</v>
      </c>
      <c r="X8" s="208" t="s">
        <v>294</v>
      </c>
      <c r="Y8" s="208"/>
      <c r="Z8" s="81"/>
      <c r="AA8" s="81"/>
      <c r="AB8" s="212" t="s">
        <v>295</v>
      </c>
      <c r="AC8" s="210" t="s">
        <v>296</v>
      </c>
      <c r="AD8" s="211" t="s">
        <v>297</v>
      </c>
      <c r="AE8" s="210" t="s">
        <v>285</v>
      </c>
      <c r="AF8" s="211" t="s">
        <v>290</v>
      </c>
    </row>
    <row r="9" spans="3:32" ht="15.75" customHeight="1">
      <c r="C9" s="206" t="str">
        <f t="shared" si="0"/>
        <v>Demand</v>
      </c>
      <c r="D9">
        <f>$L$9</f>
        <v>2016</v>
      </c>
      <c r="E9" t="s">
        <v>3</v>
      </c>
      <c r="F9" t="str">
        <f t="shared" si="1"/>
        <v>IADMT</v>
      </c>
      <c r="G9" s="26">
        <f>BY_Demands_Drivers!$F$4*$M$9</f>
        <v>0.33372417198478171</v>
      </c>
      <c r="H9" s="26">
        <f>BY_Demands_Drivers!$G$4*$M$9</f>
        <v>8.3431042996195484E-2</v>
      </c>
      <c r="I9" s="26">
        <f>BY_Demands_Drivers!$H$4*$M$9</f>
        <v>6.5076213537032537</v>
      </c>
      <c r="J9" s="26">
        <f>BY_Demands_Drivers!$I$4*$M$9</f>
        <v>4.8390004937793405</v>
      </c>
      <c r="L9" s="18">
        <f>BY_Demands_Drivers!AA4</f>
        <v>2016</v>
      </c>
      <c r="M9" s="26">
        <f>BY_Demands_Drivers!AA5</f>
        <v>0.9471920253824867</v>
      </c>
      <c r="R9" t="s">
        <v>344</v>
      </c>
      <c r="S9" s="87">
        <v>5</v>
      </c>
      <c r="T9" s="87" t="s">
        <v>298</v>
      </c>
      <c r="U9" s="87" t="s">
        <v>299</v>
      </c>
      <c r="V9" s="87" t="s">
        <v>300</v>
      </c>
      <c r="W9" s="213" t="s">
        <v>301</v>
      </c>
      <c r="X9" s="213" t="s">
        <v>302</v>
      </c>
      <c r="Y9" s="213"/>
      <c r="Z9" s="87"/>
      <c r="AA9" s="87"/>
      <c r="AB9" s="212" t="s">
        <v>303</v>
      </c>
      <c r="AC9" s="210" t="s">
        <v>304</v>
      </c>
      <c r="AD9" s="211" t="s">
        <v>305</v>
      </c>
      <c r="AE9" s="210" t="s">
        <v>285</v>
      </c>
      <c r="AF9" s="211" t="s">
        <v>290</v>
      </c>
    </row>
    <row r="10" spans="3:32" ht="15.75" customHeight="1">
      <c r="C10" s="206" t="str">
        <f t="shared" si="0"/>
        <v>Demand</v>
      </c>
      <c r="D10">
        <f>$L$10</f>
        <v>2017</v>
      </c>
      <c r="E10" t="s">
        <v>3</v>
      </c>
      <c r="F10" t="str">
        <f t="shared" si="1"/>
        <v>IADMT</v>
      </c>
      <c r="G10" s="26">
        <f>BY_Demands_Drivers!$F$4*$M$10</f>
        <v>0.33372417198478171</v>
      </c>
      <c r="H10" s="26">
        <f>BY_Demands_Drivers!$G$4*$M$10</f>
        <v>8.3431042996195484E-2</v>
      </c>
      <c r="I10" s="26">
        <f>BY_Demands_Drivers!$H$4*$M$10</f>
        <v>6.5076213537032537</v>
      </c>
      <c r="J10" s="26">
        <f>BY_Demands_Drivers!$I$4*$M$10</f>
        <v>4.8390004937793405</v>
      </c>
      <c r="L10" s="18">
        <f>BY_Demands_Drivers!AB4</f>
        <v>2017</v>
      </c>
      <c r="M10" s="26">
        <f>BY_Demands_Drivers!AB5</f>
        <v>0.9471920253824867</v>
      </c>
      <c r="R10" t="s">
        <v>344</v>
      </c>
      <c r="S10" s="81">
        <v>6</v>
      </c>
      <c r="T10" s="81" t="s">
        <v>73</v>
      </c>
      <c r="U10" s="81" t="s">
        <v>137</v>
      </c>
      <c r="V10" s="81" t="s">
        <v>138</v>
      </c>
      <c r="W10" s="208" t="s">
        <v>139</v>
      </c>
      <c r="X10" s="208" t="s">
        <v>140</v>
      </c>
      <c r="Y10" s="208"/>
      <c r="Z10" s="81"/>
      <c r="AA10" s="81"/>
      <c r="AB10" s="214" t="s">
        <v>306</v>
      </c>
      <c r="AC10" s="215" t="s">
        <v>307</v>
      </c>
      <c r="AD10" s="216" t="s">
        <v>61</v>
      </c>
      <c r="AE10" s="210" t="s">
        <v>285</v>
      </c>
      <c r="AF10" s="211" t="s">
        <v>290</v>
      </c>
    </row>
    <row r="11" spans="3:32" ht="15.75" customHeight="1">
      <c r="C11" s="206" t="str">
        <f t="shared" si="0"/>
        <v>Demand</v>
      </c>
      <c r="D11">
        <f>$L$11</f>
        <v>2018</v>
      </c>
      <c r="E11" t="s">
        <v>3</v>
      </c>
      <c r="F11" t="str">
        <f t="shared" si="1"/>
        <v>IADMT</v>
      </c>
      <c r="G11" s="26">
        <f>BY_Demands_Drivers!$F$4*$M$11</f>
        <v>0.33372417198478171</v>
      </c>
      <c r="H11" s="26">
        <f>BY_Demands_Drivers!$G$4*$M$11</f>
        <v>8.3431042996195484E-2</v>
      </c>
      <c r="I11" s="26">
        <f>BY_Demands_Drivers!$H$4*$M$11</f>
        <v>6.5076213537032537</v>
      </c>
      <c r="J11" s="26">
        <f>BY_Demands_Drivers!$I$4*$M$11</f>
        <v>4.8390004937793405</v>
      </c>
      <c r="L11" s="18">
        <f>BY_Demands_Drivers!AC4</f>
        <v>2018</v>
      </c>
      <c r="M11" s="26">
        <f>BY_Demands_Drivers!AC5</f>
        <v>0.9471920253824867</v>
      </c>
      <c r="R11" t="s">
        <v>344</v>
      </c>
      <c r="S11" s="87">
        <v>7</v>
      </c>
      <c r="T11" s="87" t="s">
        <v>141</v>
      </c>
      <c r="U11" s="87" t="s">
        <v>308</v>
      </c>
      <c r="V11" s="87" t="s">
        <v>143</v>
      </c>
      <c r="W11" s="213" t="s">
        <v>309</v>
      </c>
      <c r="X11" s="213" t="s">
        <v>310</v>
      </c>
      <c r="Y11" s="213"/>
      <c r="Z11" s="87"/>
      <c r="AA11" s="87"/>
      <c r="AB11" s="212" t="s">
        <v>311</v>
      </c>
      <c r="AC11" s="210" t="s">
        <v>312</v>
      </c>
      <c r="AD11" s="211" t="s">
        <v>313</v>
      </c>
      <c r="AE11" s="210" t="s">
        <v>285</v>
      </c>
      <c r="AF11" s="211" t="s">
        <v>290</v>
      </c>
    </row>
    <row r="12" spans="3:32" ht="15.75" customHeight="1">
      <c r="C12" s="206" t="str">
        <f t="shared" si="0"/>
        <v>Demand</v>
      </c>
      <c r="D12">
        <f>$L$12</f>
        <v>2019</v>
      </c>
      <c r="E12" t="s">
        <v>3</v>
      </c>
      <c r="F12" t="str">
        <f t="shared" si="1"/>
        <v>IADMT</v>
      </c>
      <c r="G12" s="43">
        <f>BY_Demands_Drivers!$F$4*$M$12</f>
        <v>0.33372417198478171</v>
      </c>
      <c r="H12" s="43">
        <f>BY_Demands_Drivers!$G$4*$M$12</f>
        <v>8.3431042996195484E-2</v>
      </c>
      <c r="I12" s="43">
        <f>BY_Demands_Drivers!$H$4*$M$12</f>
        <v>6.5076213537032537</v>
      </c>
      <c r="J12" s="43">
        <f>BY_Demands_Drivers!$I$4*$M$12</f>
        <v>4.8390004937793405</v>
      </c>
      <c r="L12" s="18">
        <f>BY_Demands_Drivers!AD4</f>
        <v>2019</v>
      </c>
      <c r="M12" s="26">
        <f>BY_Demands_Drivers!AD5</f>
        <v>0.9471920253824867</v>
      </c>
      <c r="R12" t="s">
        <v>344</v>
      </c>
      <c r="S12" s="87">
        <v>8</v>
      </c>
      <c r="T12" s="87" t="s">
        <v>146</v>
      </c>
      <c r="U12" s="87" t="s">
        <v>147</v>
      </c>
      <c r="V12" s="87" t="s">
        <v>148</v>
      </c>
      <c r="W12" s="213" t="s">
        <v>314</v>
      </c>
      <c r="X12" s="213" t="s">
        <v>315</v>
      </c>
      <c r="Y12" s="213"/>
      <c r="Z12" s="87"/>
      <c r="AA12" s="87"/>
      <c r="AB12" s="212" t="s">
        <v>316</v>
      </c>
      <c r="AC12" s="210" t="s">
        <v>304</v>
      </c>
      <c r="AD12" s="211" t="s">
        <v>317</v>
      </c>
      <c r="AE12" s="210" t="s">
        <v>285</v>
      </c>
      <c r="AF12" s="211" t="s">
        <v>290</v>
      </c>
    </row>
    <row r="13" spans="3:32" ht="15.75" customHeight="1">
      <c r="C13" s="206" t="str">
        <f t="shared" si="0"/>
        <v>Demand</v>
      </c>
      <c r="D13">
        <f>$L$13</f>
        <v>2020</v>
      </c>
      <c r="E13" t="s">
        <v>3</v>
      </c>
      <c r="F13" t="str">
        <f t="shared" si="1"/>
        <v>IADMT</v>
      </c>
      <c r="G13" s="43">
        <f>BY_Demands_Drivers!$F$4*$M$13</f>
        <v>0.33372417198478171</v>
      </c>
      <c r="H13" s="43">
        <f>BY_Demands_Drivers!$G$4*$M$13</f>
        <v>8.3431042996195484E-2</v>
      </c>
      <c r="I13" s="43">
        <f>BY_Demands_Drivers!$H$4*$M$13</f>
        <v>6.5076213537032537</v>
      </c>
      <c r="J13" s="43">
        <f>BY_Demands_Drivers!$I$4*$M$13</f>
        <v>4.8390004937793405</v>
      </c>
      <c r="L13" s="18">
        <f>BY_Demands_Drivers!AE4</f>
        <v>2020</v>
      </c>
      <c r="M13" s="26">
        <f>BY_Demands_Drivers!AE5</f>
        <v>0.9471920253824867</v>
      </c>
      <c r="R13" t="s">
        <v>344</v>
      </c>
      <c r="S13" s="81">
        <v>9</v>
      </c>
      <c r="T13" s="81" t="s">
        <v>72</v>
      </c>
      <c r="U13" s="81" t="s">
        <v>133</v>
      </c>
      <c r="V13" s="81" t="s">
        <v>134</v>
      </c>
      <c r="W13" s="208" t="s">
        <v>318</v>
      </c>
      <c r="X13" s="208" t="s">
        <v>319</v>
      </c>
      <c r="Y13" s="208"/>
      <c r="Z13" s="208"/>
      <c r="AA13" s="208"/>
      <c r="AB13" s="217" t="s">
        <v>320</v>
      </c>
      <c r="AC13" s="210" t="s">
        <v>321</v>
      </c>
      <c r="AD13" s="211" t="s">
        <v>322</v>
      </c>
      <c r="AE13" s="210" t="s">
        <v>285</v>
      </c>
      <c r="AF13" s="211" t="s">
        <v>290</v>
      </c>
    </row>
    <row r="14" spans="3:32" ht="15.75" customHeight="1">
      <c r="C14" s="206" t="str">
        <f t="shared" si="0"/>
        <v>Demand</v>
      </c>
      <c r="D14">
        <f>$L$14</f>
        <v>2021</v>
      </c>
      <c r="E14" t="s">
        <v>3</v>
      </c>
      <c r="F14" t="str">
        <f t="shared" si="1"/>
        <v>IADMT</v>
      </c>
      <c r="G14" s="43">
        <f>BY_Demands_Drivers!$F$4*$M$14</f>
        <v>0.33372417198478171</v>
      </c>
      <c r="H14" s="43">
        <f>BY_Demands_Drivers!$G$4*$M$14</f>
        <v>8.3431042996195484E-2</v>
      </c>
      <c r="I14" s="43">
        <f>BY_Demands_Drivers!$H$4*$M$14</f>
        <v>6.5076213537032537</v>
      </c>
      <c r="J14" s="43">
        <f>BY_Demands_Drivers!$I$4*$M$14</f>
        <v>4.8390004937793405</v>
      </c>
      <c r="L14" s="18">
        <f>BY_Demands_Drivers!AF4</f>
        <v>2021</v>
      </c>
      <c r="M14" s="26">
        <f>BY_Demands_Drivers!AF5</f>
        <v>0.9471920253824867</v>
      </c>
      <c r="R14" t="s">
        <v>344</v>
      </c>
      <c r="S14" s="81">
        <v>10</v>
      </c>
      <c r="T14" s="81" t="s">
        <v>77</v>
      </c>
      <c r="U14" s="81" t="s">
        <v>323</v>
      </c>
      <c r="V14" s="81" t="s">
        <v>155</v>
      </c>
      <c r="W14" s="208" t="s">
        <v>324</v>
      </c>
      <c r="X14" s="208" t="s">
        <v>325</v>
      </c>
      <c r="Y14" s="208"/>
      <c r="Z14" s="81"/>
      <c r="AA14" s="81"/>
      <c r="AB14" s="212" t="s">
        <v>326</v>
      </c>
      <c r="AC14" s="218" t="s">
        <v>327</v>
      </c>
      <c r="AD14" s="218" t="s">
        <v>324</v>
      </c>
      <c r="AE14" s="210" t="s">
        <v>285</v>
      </c>
      <c r="AF14" s="211" t="s">
        <v>286</v>
      </c>
    </row>
    <row r="15" spans="3:32" ht="15.75" customHeight="1">
      <c r="C15" s="206" t="str">
        <f t="shared" si="0"/>
        <v>Demand</v>
      </c>
      <c r="D15">
        <f>$L$15</f>
        <v>2022</v>
      </c>
      <c r="E15" t="s">
        <v>3</v>
      </c>
      <c r="F15" t="str">
        <f t="shared" si="1"/>
        <v>IADMT</v>
      </c>
      <c r="G15" s="43">
        <f>BY_Demands_Drivers!$F$4*$M$15</f>
        <v>0.33372417198478171</v>
      </c>
      <c r="H15" s="43">
        <f>BY_Demands_Drivers!$G$4*$M$15</f>
        <v>8.3431042996195484E-2</v>
      </c>
      <c r="I15" s="43">
        <f>BY_Demands_Drivers!$H$4*$M$15</f>
        <v>6.5076213537032537</v>
      </c>
      <c r="J15" s="43">
        <f>BY_Demands_Drivers!$I$4*$M$15</f>
        <v>4.8390004937793405</v>
      </c>
      <c r="L15" s="18">
        <f>BY_Demands_Drivers!AG4</f>
        <v>2022</v>
      </c>
      <c r="M15" s="26">
        <f>BY_Demands_Drivers!AG5</f>
        <v>0.9471920253824867</v>
      </c>
      <c r="S15" s="81">
        <v>11</v>
      </c>
      <c r="T15" s="81" t="s">
        <v>108</v>
      </c>
      <c r="U15" s="81" t="s">
        <v>158</v>
      </c>
      <c r="V15" s="81" t="s">
        <v>159</v>
      </c>
      <c r="W15" s="208" t="s">
        <v>78</v>
      </c>
      <c r="X15" s="208" t="s">
        <v>160</v>
      </c>
      <c r="Y15" s="208"/>
      <c r="Z15" s="81"/>
      <c r="AA15" s="81"/>
      <c r="AB15" s="212" t="s">
        <v>78</v>
      </c>
      <c r="AC15" s="210" t="s">
        <v>328</v>
      </c>
      <c r="AD15" s="211" t="s">
        <v>78</v>
      </c>
      <c r="AE15" s="210" t="s">
        <v>285</v>
      </c>
      <c r="AF15" s="211" t="s">
        <v>290</v>
      </c>
    </row>
    <row r="16" spans="3:32" ht="15.75" customHeight="1">
      <c r="C16" s="206" t="str">
        <f t="shared" si="0"/>
        <v>Demand</v>
      </c>
      <c r="D16">
        <f>$L$16</f>
        <v>2023</v>
      </c>
      <c r="E16" t="s">
        <v>3</v>
      </c>
      <c r="F16" t="str">
        <f t="shared" si="1"/>
        <v>IADMT</v>
      </c>
      <c r="G16" s="43">
        <f>BY_Demands_Drivers!$F$4*$M$16</f>
        <v>0.33372417198478171</v>
      </c>
      <c r="H16" s="43">
        <f>BY_Demands_Drivers!$G$4*$M$16</f>
        <v>8.3431042996195484E-2</v>
      </c>
      <c r="I16" s="43">
        <f>BY_Demands_Drivers!$H$4*$M$16</f>
        <v>6.5076213537032537</v>
      </c>
      <c r="J16" s="43">
        <f>BY_Demands_Drivers!$I$4*$M$16</f>
        <v>4.8390004937793405</v>
      </c>
      <c r="L16" s="18">
        <f>BY_Demands_Drivers!AH4</f>
        <v>2023</v>
      </c>
      <c r="M16" s="26">
        <f>BY_Demands_Drivers!AH5</f>
        <v>0.9471920253824867</v>
      </c>
      <c r="S16" s="87">
        <v>12</v>
      </c>
      <c r="T16" s="87" t="s">
        <v>161</v>
      </c>
      <c r="U16" s="87" t="s">
        <v>162</v>
      </c>
      <c r="V16" s="87" t="s">
        <v>163</v>
      </c>
      <c r="W16" s="213" t="s">
        <v>164</v>
      </c>
      <c r="X16" s="213" t="s">
        <v>329</v>
      </c>
      <c r="Y16" s="213"/>
      <c r="Z16" s="87"/>
      <c r="AA16" s="87"/>
      <c r="AB16" s="212" t="s">
        <v>330</v>
      </c>
      <c r="AC16" s="210" t="s">
        <v>331</v>
      </c>
      <c r="AD16" s="211" t="s">
        <v>332</v>
      </c>
      <c r="AE16" s="210" t="s">
        <v>285</v>
      </c>
      <c r="AF16" s="211" t="s">
        <v>290</v>
      </c>
    </row>
    <row r="17" spans="3:32" ht="15.75" customHeight="1">
      <c r="C17" s="206" t="str">
        <f t="shared" si="0"/>
        <v>Demand</v>
      </c>
      <c r="D17">
        <f>$L$17</f>
        <v>2024</v>
      </c>
      <c r="E17" t="s">
        <v>3</v>
      </c>
      <c r="F17" t="str">
        <f t="shared" si="1"/>
        <v>IADMT</v>
      </c>
      <c r="G17" s="26">
        <f>BY_Demands_Drivers!$F$4*$M$17</f>
        <v>0.33372417198478171</v>
      </c>
      <c r="H17" s="26">
        <f>BY_Demands_Drivers!$G$4*$M$17</f>
        <v>8.3431042996195484E-2</v>
      </c>
      <c r="I17" s="26">
        <f>BY_Demands_Drivers!$H$4*$M$17</f>
        <v>6.5076213537032537</v>
      </c>
      <c r="J17" s="26">
        <f>BY_Demands_Drivers!$I$4*$M$17</f>
        <v>4.8390004937793405</v>
      </c>
      <c r="L17" s="18">
        <f>BY_Demands_Drivers!AI4</f>
        <v>2024</v>
      </c>
      <c r="M17" s="26">
        <f>BY_Demands_Drivers!AI5</f>
        <v>0.9471920253824867</v>
      </c>
      <c r="S17" s="87">
        <v>13</v>
      </c>
      <c r="T17" s="87" t="s">
        <v>333</v>
      </c>
      <c r="U17" s="87" t="s">
        <v>334</v>
      </c>
      <c r="V17" s="87" t="s">
        <v>335</v>
      </c>
      <c r="W17" s="213" t="s">
        <v>336</v>
      </c>
      <c r="X17" s="213" t="s">
        <v>337</v>
      </c>
      <c r="Y17" s="213"/>
      <c r="Z17" s="87"/>
      <c r="AA17" s="87"/>
      <c r="AB17" s="212" t="s">
        <v>338</v>
      </c>
      <c r="AC17" s="216" t="s">
        <v>307</v>
      </c>
      <c r="AD17" s="211" t="s">
        <v>336</v>
      </c>
      <c r="AE17" s="210" t="s">
        <v>285</v>
      </c>
      <c r="AF17" s="211" t="s">
        <v>290</v>
      </c>
    </row>
    <row r="18" spans="3:32" ht="15.75" customHeight="1">
      <c r="C18" s="206" t="str">
        <f t="shared" si="0"/>
        <v>Demand</v>
      </c>
      <c r="D18">
        <f>$L$18</f>
        <v>2025</v>
      </c>
      <c r="E18" t="s">
        <v>3</v>
      </c>
      <c r="F18" t="str">
        <f t="shared" si="1"/>
        <v>IADMT</v>
      </c>
      <c r="G18" s="26">
        <f>BY_Demands_Drivers!$F$4*$M$18</f>
        <v>0.33372417198478171</v>
      </c>
      <c r="H18" s="26">
        <f>BY_Demands_Drivers!$G$4*$M$18</f>
        <v>8.3431042996195484E-2</v>
      </c>
      <c r="I18" s="26">
        <f>BY_Demands_Drivers!$H$4*$M$18</f>
        <v>6.5076213537032537</v>
      </c>
      <c r="J18" s="26">
        <f>BY_Demands_Drivers!$I$4*$M$18</f>
        <v>4.8390004937793405</v>
      </c>
      <c r="L18" s="18">
        <f>BY_Demands_Drivers!AJ4</f>
        <v>2025</v>
      </c>
      <c r="M18" s="26">
        <f>BY_Demands_Drivers!AJ5</f>
        <v>0.9471920253824867</v>
      </c>
    </row>
    <row r="19" spans="3:32" ht="15.75" customHeight="1">
      <c r="C19" s="206" t="str">
        <f t="shared" si="0"/>
        <v>Demand</v>
      </c>
      <c r="D19">
        <f>$L$19</f>
        <v>2026</v>
      </c>
      <c r="E19" t="s">
        <v>3</v>
      </c>
      <c r="F19" t="str">
        <f t="shared" si="1"/>
        <v>IADMT</v>
      </c>
      <c r="G19" s="26">
        <f>BY_Demands_Drivers!$F$4*$M$19</f>
        <v>0.33227319732397831</v>
      </c>
      <c r="H19" s="26">
        <f>BY_Demands_Drivers!$G$4*$M$19</f>
        <v>8.3068299330994633E-2</v>
      </c>
      <c r="I19" s="26">
        <f>BY_Demands_Drivers!$H$4*$M$19</f>
        <v>6.4793273478175877</v>
      </c>
      <c r="J19" s="26">
        <f>BY_Demands_Drivers!$I$4*$M$19</f>
        <v>4.8179613611976908</v>
      </c>
      <c r="L19" s="18">
        <f>BY_Demands_Drivers!AK4</f>
        <v>2026</v>
      </c>
      <c r="M19" s="26">
        <f>BY_Demands_Drivers!AK5</f>
        <v>0.94307379918517154</v>
      </c>
    </row>
    <row r="20" spans="3:32" ht="15.75" customHeight="1">
      <c r="C20" s="206" t="str">
        <f t="shared" si="0"/>
        <v>Demand</v>
      </c>
      <c r="D20">
        <f>$L$20</f>
        <v>2027</v>
      </c>
      <c r="E20" t="s">
        <v>3</v>
      </c>
      <c r="F20" t="str">
        <f t="shared" si="1"/>
        <v>IADMT</v>
      </c>
      <c r="G20" s="26">
        <f>BY_Demands_Drivers!$F$4*$M$20</f>
        <v>0.3308222226631749</v>
      </c>
      <c r="H20" s="26">
        <f>BY_Demands_Drivers!$G$4*$M$20</f>
        <v>8.2705555665793781E-2</v>
      </c>
      <c r="I20" s="26">
        <f>BY_Demands_Drivers!$H$4*$M$20</f>
        <v>6.4510333419319208</v>
      </c>
      <c r="J20" s="26">
        <f>BY_Demands_Drivers!$I$4*$M$20</f>
        <v>4.796922228616042</v>
      </c>
      <c r="L20" s="18">
        <f>BY_Demands_Drivers!AL4</f>
        <v>2027</v>
      </c>
      <c r="M20" s="26">
        <f>BY_Demands_Drivers!AL5</f>
        <v>0.93895557298785637</v>
      </c>
    </row>
    <row r="21" spans="3:32" ht="15.75" customHeight="1">
      <c r="C21" s="206" t="str">
        <f t="shared" si="0"/>
        <v>Demand</v>
      </c>
      <c r="D21">
        <f>$L$21</f>
        <v>2028</v>
      </c>
      <c r="E21" t="s">
        <v>3</v>
      </c>
      <c r="F21" t="str">
        <f t="shared" si="1"/>
        <v>IADMT</v>
      </c>
      <c r="G21" s="26">
        <f>BY_Demands_Drivers!$F$4*$M$21</f>
        <v>0.32937124800237161</v>
      </c>
      <c r="H21" s="26">
        <f>BY_Demands_Drivers!$G$4*$M$21</f>
        <v>8.2342812000592944E-2</v>
      </c>
      <c r="I21" s="26">
        <f>BY_Demands_Drivers!$H$4*$M$21</f>
        <v>6.4227393360462566</v>
      </c>
      <c r="J21" s="26">
        <f>BY_Demands_Drivers!$I$4*$M$21</f>
        <v>4.7758830960343932</v>
      </c>
      <c r="L21" s="18">
        <f>BY_Demands_Drivers!AM4</f>
        <v>2028</v>
      </c>
      <c r="M21" s="26">
        <f>BY_Demands_Drivers!AM5</f>
        <v>0.93483734679054142</v>
      </c>
    </row>
    <row r="22" spans="3:32" ht="15.75" customHeight="1">
      <c r="C22" s="206" t="str">
        <f t="shared" si="0"/>
        <v>Demand</v>
      </c>
      <c r="D22">
        <f>$L$22</f>
        <v>2029</v>
      </c>
      <c r="E22" t="s">
        <v>3</v>
      </c>
      <c r="F22" t="str">
        <f t="shared" si="1"/>
        <v>IADMT</v>
      </c>
      <c r="G22" s="26">
        <f>BY_Demands_Drivers!$F$4*$M$22</f>
        <v>0.32792027334156815</v>
      </c>
      <c r="H22" s="26">
        <f>BY_Demands_Drivers!$G$4*$M$22</f>
        <v>8.1980068335392092E-2</v>
      </c>
      <c r="I22" s="26">
        <f>BY_Demands_Drivers!$H$4*$M$22</f>
        <v>6.3944453301605888</v>
      </c>
      <c r="J22" s="26">
        <f>BY_Demands_Drivers!$I$4*$M$22</f>
        <v>4.7548439634527435</v>
      </c>
      <c r="L22" s="18">
        <f>BY_Demands_Drivers!AN4</f>
        <v>2029</v>
      </c>
      <c r="M22" s="26">
        <f>BY_Demands_Drivers!AN5</f>
        <v>0.93071912059322615</v>
      </c>
    </row>
    <row r="23" spans="3:32" ht="15.75" customHeight="1">
      <c r="C23" s="206" t="str">
        <f t="shared" si="0"/>
        <v>Demand</v>
      </c>
      <c r="D23">
        <f>$L$23</f>
        <v>2030</v>
      </c>
      <c r="E23" t="s">
        <v>3</v>
      </c>
      <c r="F23" t="str">
        <f t="shared" si="1"/>
        <v>IADMT</v>
      </c>
      <c r="G23" s="26">
        <f>BY_Demands_Drivers!$F$4*$M$23</f>
        <v>0.3264692986807648</v>
      </c>
      <c r="H23" s="26">
        <f>BY_Demands_Drivers!$G$4*$M$23</f>
        <v>8.1617324670191255E-2</v>
      </c>
      <c r="I23" s="26">
        <f>BY_Demands_Drivers!$H$4*$M$23</f>
        <v>6.3661513242749237</v>
      </c>
      <c r="J23" s="26">
        <f>BY_Demands_Drivers!$I$4*$M$23</f>
        <v>4.7338048308710947</v>
      </c>
      <c r="L23" s="18">
        <f>BY_Demands_Drivers!AO4</f>
        <v>2030</v>
      </c>
      <c r="M23" s="26">
        <f>BY_Demands_Drivers!AO5</f>
        <v>0.92660089439591109</v>
      </c>
    </row>
    <row r="24" spans="3:32" ht="15.75" customHeight="1">
      <c r="C24" s="206" t="str">
        <f t="shared" si="0"/>
        <v>Demand</v>
      </c>
      <c r="D24">
        <f>$L$24</f>
        <v>2031</v>
      </c>
      <c r="E24" t="s">
        <v>3</v>
      </c>
      <c r="F24" t="str">
        <f t="shared" si="1"/>
        <v>IADMT</v>
      </c>
      <c r="G24" s="26">
        <f>BY_Demands_Drivers!$F$4*$M$24</f>
        <v>0.3264692986807648</v>
      </c>
      <c r="H24" s="26">
        <f>BY_Demands_Drivers!$G$4*$M$24</f>
        <v>8.1617324670191255E-2</v>
      </c>
      <c r="I24" s="26">
        <f>BY_Demands_Drivers!$H$4*$M$24</f>
        <v>6.3661513242749237</v>
      </c>
      <c r="J24" s="26">
        <f>BY_Demands_Drivers!$I$4*$M$24</f>
        <v>4.7338048308710947</v>
      </c>
      <c r="L24" s="18">
        <f>BY_Demands_Drivers!AP4</f>
        <v>2031</v>
      </c>
      <c r="M24" s="26">
        <f>BY_Demands_Drivers!AP5</f>
        <v>0.92660089439591109</v>
      </c>
    </row>
    <row r="25" spans="3:32" ht="15.75" customHeight="1">
      <c r="C25" s="206" t="str">
        <f t="shared" si="0"/>
        <v>Demand</v>
      </c>
      <c r="D25">
        <f>$L$25</f>
        <v>2032</v>
      </c>
      <c r="E25" t="s">
        <v>3</v>
      </c>
      <c r="F25" t="str">
        <f t="shared" si="1"/>
        <v>IADMT</v>
      </c>
      <c r="G25" s="26">
        <f>BY_Demands_Drivers!$F$4*$M$25</f>
        <v>0.3264692986807648</v>
      </c>
      <c r="H25" s="26">
        <f>BY_Demands_Drivers!$G$4*$M$25</f>
        <v>8.1617324670191255E-2</v>
      </c>
      <c r="I25" s="26">
        <f>BY_Demands_Drivers!$H$4*$M$25</f>
        <v>6.3661513242749237</v>
      </c>
      <c r="J25" s="26">
        <f>BY_Demands_Drivers!$I$4*$M$25</f>
        <v>4.7338048308710947</v>
      </c>
      <c r="L25" s="18">
        <f>BY_Demands_Drivers!AQ4</f>
        <v>2032</v>
      </c>
      <c r="M25" s="26">
        <f>BY_Demands_Drivers!AQ5</f>
        <v>0.92660089439591109</v>
      </c>
    </row>
    <row r="26" spans="3:32" ht="15.75" customHeight="1">
      <c r="C26" s="206" t="str">
        <f t="shared" si="0"/>
        <v>Demand</v>
      </c>
      <c r="D26">
        <f>$L$26</f>
        <v>2033</v>
      </c>
      <c r="E26" t="s">
        <v>3</v>
      </c>
      <c r="F26" t="str">
        <f t="shared" si="1"/>
        <v>IADMT</v>
      </c>
      <c r="G26" s="26">
        <f>BY_Demands_Drivers!$F$4*$M$26</f>
        <v>0.3264692986807648</v>
      </c>
      <c r="H26" s="26">
        <f>BY_Demands_Drivers!$G$4*$M$26</f>
        <v>8.1617324670191255E-2</v>
      </c>
      <c r="I26" s="26">
        <f>BY_Demands_Drivers!$H$4*$M$26</f>
        <v>6.3661513242749237</v>
      </c>
      <c r="J26" s="26">
        <f>BY_Demands_Drivers!$I$4*$M$26</f>
        <v>4.7338048308710947</v>
      </c>
      <c r="L26" s="18">
        <f>BY_Demands_Drivers!AR4</f>
        <v>2033</v>
      </c>
      <c r="M26" s="26">
        <f>BY_Demands_Drivers!AR5</f>
        <v>0.92660089439591109</v>
      </c>
    </row>
    <row r="27" spans="3:32" ht="15.75" customHeight="1">
      <c r="C27" s="206" t="str">
        <f t="shared" si="0"/>
        <v>Demand</v>
      </c>
      <c r="D27">
        <f>$L$27</f>
        <v>2034</v>
      </c>
      <c r="E27" t="s">
        <v>3</v>
      </c>
      <c r="F27" t="str">
        <f t="shared" si="1"/>
        <v>IADMT</v>
      </c>
      <c r="G27" s="26">
        <f>BY_Demands_Drivers!$F$4*$M$27</f>
        <v>0.3264692986807648</v>
      </c>
      <c r="H27" s="26">
        <f>BY_Demands_Drivers!$G$4*$M$27</f>
        <v>8.1617324670191255E-2</v>
      </c>
      <c r="I27" s="26">
        <f>BY_Demands_Drivers!$H$4*$M$27</f>
        <v>6.3661513242749237</v>
      </c>
      <c r="J27" s="26">
        <f>BY_Demands_Drivers!$I$4*$M$27</f>
        <v>4.7338048308710947</v>
      </c>
      <c r="L27" s="18">
        <f>BY_Demands_Drivers!AS4</f>
        <v>2034</v>
      </c>
      <c r="M27" s="26">
        <f>BY_Demands_Drivers!AS5</f>
        <v>0.92660089439591109</v>
      </c>
    </row>
    <row r="28" spans="3:32" ht="15.75" customHeight="1">
      <c r="C28" s="206" t="str">
        <f t="shared" si="0"/>
        <v>Demand</v>
      </c>
      <c r="D28">
        <f>$L$28</f>
        <v>2035</v>
      </c>
      <c r="E28" t="s">
        <v>3</v>
      </c>
      <c r="F28" t="str">
        <f t="shared" si="1"/>
        <v>IADMT</v>
      </c>
      <c r="G28" s="26">
        <f>BY_Demands_Drivers!$F$4*$M$28</f>
        <v>0.3264692986807648</v>
      </c>
      <c r="H28" s="26">
        <f>BY_Demands_Drivers!$G$4*$M$28</f>
        <v>8.1617324670191255E-2</v>
      </c>
      <c r="I28" s="26">
        <f>BY_Demands_Drivers!$H$4*$M$28</f>
        <v>6.3661513242749237</v>
      </c>
      <c r="J28" s="26">
        <f>BY_Demands_Drivers!$I$4*$M$28</f>
        <v>4.7338048308710947</v>
      </c>
      <c r="L28" s="18">
        <f>BY_Demands_Drivers!AT4</f>
        <v>2035</v>
      </c>
      <c r="M28" s="26">
        <f>BY_Demands_Drivers!AT5</f>
        <v>0.92660089439591109</v>
      </c>
    </row>
    <row r="29" spans="3:32" ht="15.75" customHeight="1">
      <c r="C29" s="206" t="str">
        <f t="shared" si="0"/>
        <v>Demand</v>
      </c>
      <c r="D29">
        <f>$L$29</f>
        <v>2036</v>
      </c>
      <c r="E29" t="s">
        <v>3</v>
      </c>
      <c r="F29" t="str">
        <f t="shared" si="1"/>
        <v>IADMT</v>
      </c>
      <c r="G29" s="26">
        <f>BY_Demands_Drivers!$F$4*$M$29</f>
        <v>0.3264692986807648</v>
      </c>
      <c r="H29" s="26">
        <f>BY_Demands_Drivers!$G$4*$M$29</f>
        <v>8.1617324670191255E-2</v>
      </c>
      <c r="I29" s="26">
        <f>BY_Demands_Drivers!$H$4*$M$29</f>
        <v>6.3661513242749237</v>
      </c>
      <c r="J29" s="26">
        <f>BY_Demands_Drivers!$I$4*$M$29</f>
        <v>4.7338048308710947</v>
      </c>
      <c r="L29" s="18">
        <f>BY_Demands_Drivers!AU4</f>
        <v>2036</v>
      </c>
      <c r="M29" s="26">
        <f>BY_Demands_Drivers!AU5</f>
        <v>0.92660089439591109</v>
      </c>
    </row>
    <row r="30" spans="3:32" ht="15.75" customHeight="1">
      <c r="C30" s="206" t="str">
        <f t="shared" si="0"/>
        <v>Demand</v>
      </c>
      <c r="D30">
        <f>$L$30</f>
        <v>2037</v>
      </c>
      <c r="E30" t="s">
        <v>3</v>
      </c>
      <c r="F30" t="str">
        <f t="shared" si="1"/>
        <v>IADMT</v>
      </c>
      <c r="G30" s="26">
        <f>BY_Demands_Drivers!$F$4*$M$30</f>
        <v>0.3264692986807648</v>
      </c>
      <c r="H30" s="26">
        <f>BY_Demands_Drivers!$G$4*$M$30</f>
        <v>8.1617324670191255E-2</v>
      </c>
      <c r="I30" s="26">
        <f>BY_Demands_Drivers!$H$4*$M$30</f>
        <v>6.3661513242749237</v>
      </c>
      <c r="J30" s="26">
        <f>BY_Demands_Drivers!$I$4*$M$30</f>
        <v>4.7338048308710947</v>
      </c>
      <c r="L30" s="18">
        <f>BY_Demands_Drivers!AV4</f>
        <v>2037</v>
      </c>
      <c r="M30" s="26">
        <f>BY_Demands_Drivers!AV5</f>
        <v>0.92660089439591109</v>
      </c>
    </row>
    <row r="31" spans="3:32" ht="15.75" customHeight="1">
      <c r="C31" s="206" t="str">
        <f t="shared" si="0"/>
        <v>Demand</v>
      </c>
      <c r="D31">
        <f>$L$31</f>
        <v>2038</v>
      </c>
      <c r="E31" t="s">
        <v>3</v>
      </c>
      <c r="F31" t="str">
        <f t="shared" si="1"/>
        <v>IADMT</v>
      </c>
      <c r="G31" s="26">
        <f>BY_Demands_Drivers!$F$4*$M$31</f>
        <v>0.3264692986807648</v>
      </c>
      <c r="H31" s="26">
        <f>BY_Demands_Drivers!$G$4*$M$31</f>
        <v>8.1617324670191255E-2</v>
      </c>
      <c r="I31" s="26">
        <f>BY_Demands_Drivers!$H$4*$M$31</f>
        <v>6.3661513242749237</v>
      </c>
      <c r="J31" s="26">
        <f>BY_Demands_Drivers!$I$4*$M$31</f>
        <v>4.7338048308710947</v>
      </c>
      <c r="L31" s="18">
        <f>BY_Demands_Drivers!AW4</f>
        <v>2038</v>
      </c>
      <c r="M31" s="26">
        <f>BY_Demands_Drivers!AW5</f>
        <v>0.92660089439591109</v>
      </c>
    </row>
    <row r="32" spans="3:32" ht="15.75" customHeight="1">
      <c r="C32" s="206" t="str">
        <f t="shared" si="0"/>
        <v>Demand</v>
      </c>
      <c r="D32">
        <f>$L$32</f>
        <v>2039</v>
      </c>
      <c r="E32" t="s">
        <v>3</v>
      </c>
      <c r="F32" t="str">
        <f t="shared" si="1"/>
        <v>IADMT</v>
      </c>
      <c r="G32" s="26">
        <f>BY_Demands_Drivers!$F$4*$M$32</f>
        <v>0.3264692986807648</v>
      </c>
      <c r="H32" s="26">
        <f>BY_Demands_Drivers!$G$4*$M$32</f>
        <v>8.1617324670191255E-2</v>
      </c>
      <c r="I32" s="26">
        <f>BY_Demands_Drivers!$H$4*$M$32</f>
        <v>6.3661513242749237</v>
      </c>
      <c r="J32" s="26">
        <f>BY_Demands_Drivers!$I$4*$M$32</f>
        <v>4.7338048308710947</v>
      </c>
      <c r="L32" s="18">
        <f>BY_Demands_Drivers!AX4</f>
        <v>2039</v>
      </c>
      <c r="M32" s="26">
        <f>BY_Demands_Drivers!AX5</f>
        <v>0.92660089439591109</v>
      </c>
    </row>
    <row r="33" spans="3:13" ht="15.75" customHeight="1">
      <c r="C33" s="206" t="str">
        <f t="shared" si="0"/>
        <v>Demand</v>
      </c>
      <c r="D33">
        <f>$L$33</f>
        <v>2040</v>
      </c>
      <c r="E33" t="s">
        <v>3</v>
      </c>
      <c r="F33" t="str">
        <f t="shared" si="1"/>
        <v>IADMT</v>
      </c>
      <c r="G33" s="26">
        <f>BY_Demands_Drivers!$F$4*$M$33</f>
        <v>0.3264692986807648</v>
      </c>
      <c r="H33" s="26">
        <f>BY_Demands_Drivers!$G$4*$M$33</f>
        <v>8.1617324670191255E-2</v>
      </c>
      <c r="I33" s="26">
        <f>BY_Demands_Drivers!$H$4*$M$33</f>
        <v>6.3661513242749237</v>
      </c>
      <c r="J33" s="26">
        <f>BY_Demands_Drivers!$I$4*$M$33</f>
        <v>4.7338048308710947</v>
      </c>
      <c r="L33" s="18">
        <f>BY_Demands_Drivers!AY4</f>
        <v>2040</v>
      </c>
      <c r="M33" s="26">
        <f>BY_Demands_Drivers!AY5</f>
        <v>0.92660089439591109</v>
      </c>
    </row>
    <row r="34" spans="3:13" ht="15.75" customHeight="1">
      <c r="C34" s="206" t="str">
        <f t="shared" si="0"/>
        <v>Demand</v>
      </c>
      <c r="D34">
        <f>$L$34</f>
        <v>2041</v>
      </c>
      <c r="E34" t="s">
        <v>3</v>
      </c>
      <c r="F34" t="str">
        <f t="shared" si="1"/>
        <v>IADMT</v>
      </c>
      <c r="G34" s="26">
        <f>BY_Demands_Drivers!$F$4*$M$34</f>
        <v>0.32501832401996134</v>
      </c>
      <c r="H34" s="26">
        <f>BY_Demands_Drivers!$G$4*$M$34</f>
        <v>8.1254581004990389E-2</v>
      </c>
      <c r="I34" s="26">
        <f>BY_Demands_Drivers!$H$4*$M$34</f>
        <v>6.3378573183892568</v>
      </c>
      <c r="J34" s="26">
        <f>BY_Demands_Drivers!$I$4*$M$34</f>
        <v>4.712765698289445</v>
      </c>
      <c r="L34" s="18">
        <f>BY_Demands_Drivers!AZ4</f>
        <v>2041</v>
      </c>
      <c r="M34" s="26">
        <f>BY_Demands_Drivers!AZ5</f>
        <v>0.92248266819859581</v>
      </c>
    </row>
    <row r="35" spans="3:13" ht="15.75" customHeight="1">
      <c r="C35" s="206" t="str">
        <f t="shared" si="0"/>
        <v>Demand</v>
      </c>
      <c r="D35">
        <f>$L$35</f>
        <v>2042</v>
      </c>
      <c r="E35" t="s">
        <v>3</v>
      </c>
      <c r="F35" t="str">
        <f t="shared" si="1"/>
        <v>IADMT</v>
      </c>
      <c r="G35" s="26">
        <f>BY_Demands_Drivers!$F$4*$M$35</f>
        <v>0.32356734935915799</v>
      </c>
      <c r="H35" s="26">
        <f>BY_Demands_Drivers!$G$4*$M$35</f>
        <v>8.0891837339789552E-2</v>
      </c>
      <c r="I35" s="26">
        <f>BY_Demands_Drivers!$H$4*$M$35</f>
        <v>6.3095633125035908</v>
      </c>
      <c r="J35" s="26">
        <f>BY_Demands_Drivers!$I$4*$M$35</f>
        <v>4.6917265657077962</v>
      </c>
      <c r="L35" s="18">
        <f>BY_Demands_Drivers!BA4</f>
        <v>2042</v>
      </c>
      <c r="M35" s="26">
        <f>BY_Demands_Drivers!BA5</f>
        <v>0.91836444200128076</v>
      </c>
    </row>
    <row r="36" spans="3:13">
      <c r="C36" s="206" t="str">
        <f t="shared" si="0"/>
        <v>Demand</v>
      </c>
      <c r="D36">
        <f>$L$36</f>
        <v>2043</v>
      </c>
      <c r="E36" t="s">
        <v>3</v>
      </c>
      <c r="F36" t="str">
        <f t="shared" si="1"/>
        <v>IADMT</v>
      </c>
      <c r="G36" s="26">
        <f>BY_Demands_Drivers!$F$4*$M$36</f>
        <v>0.32211637469835458</v>
      </c>
      <c r="H36" s="26">
        <f>BY_Demands_Drivers!$G$4*$M$36</f>
        <v>8.05290936745887E-2</v>
      </c>
      <c r="I36" s="26">
        <f>BY_Demands_Drivers!$H$4*$M$36</f>
        <v>6.2812693066179248</v>
      </c>
      <c r="J36" s="26">
        <f>BY_Demands_Drivers!$I$4*$M$36</f>
        <v>4.6706874331261465</v>
      </c>
      <c r="L36" s="18">
        <f>BY_Demands_Drivers!BB4</f>
        <v>2043</v>
      </c>
      <c r="M36" s="26">
        <f>BY_Demands_Drivers!BB5</f>
        <v>0.91424621580396559</v>
      </c>
    </row>
    <row r="37" spans="3:13">
      <c r="C37" s="206" t="str">
        <f t="shared" si="0"/>
        <v>Demand</v>
      </c>
      <c r="D37">
        <f>$L$37</f>
        <v>2044</v>
      </c>
      <c r="E37" t="s">
        <v>3</v>
      </c>
      <c r="F37" t="str">
        <f t="shared" si="1"/>
        <v>IADMT</v>
      </c>
      <c r="G37" s="26">
        <f>BY_Demands_Drivers!$F$4*$M$37</f>
        <v>0.32066540003755117</v>
      </c>
      <c r="H37" s="26">
        <f>BY_Demands_Drivers!$G$4*$M$37</f>
        <v>8.0166350009387849E-2</v>
      </c>
      <c r="I37" s="26">
        <f>BY_Demands_Drivers!$H$4*$M$37</f>
        <v>6.2529753007322579</v>
      </c>
      <c r="J37" s="26">
        <f>BY_Demands_Drivers!$I$4*$M$37</f>
        <v>4.6496483005444977</v>
      </c>
      <c r="L37" s="18">
        <f>BY_Demands_Drivers!BC4</f>
        <v>2044</v>
      </c>
      <c r="M37" s="26">
        <f>BY_Demands_Drivers!BC5</f>
        <v>0.91012798960665042</v>
      </c>
    </row>
    <row r="38" spans="3:13">
      <c r="C38" s="206" t="str">
        <f t="shared" si="0"/>
        <v>Demand</v>
      </c>
      <c r="D38">
        <f>$L$38</f>
        <v>2045</v>
      </c>
      <c r="E38" t="s">
        <v>3</v>
      </c>
      <c r="F38" t="str">
        <f t="shared" si="1"/>
        <v>IADMT</v>
      </c>
      <c r="G38" s="26">
        <f>BY_Demands_Drivers!$F$4*$M$38</f>
        <v>0.31921442537674777</v>
      </c>
      <c r="H38" s="26">
        <f>BY_Demands_Drivers!$G$4*$M$38</f>
        <v>7.9803606344186998E-2</v>
      </c>
      <c r="I38" s="26">
        <f>BY_Demands_Drivers!$H$4*$M$38</f>
        <v>6.2246812948465919</v>
      </c>
      <c r="J38" s="26">
        <f>BY_Demands_Drivers!$I$4*$M$38</f>
        <v>4.628609167962848</v>
      </c>
      <c r="L38" s="18">
        <f>BY_Demands_Drivers!BD4</f>
        <v>2045</v>
      </c>
      <c r="M38" s="26">
        <f>BY_Demands_Drivers!BD5</f>
        <v>0.90600976340933526</v>
      </c>
    </row>
    <row r="39" spans="3:13">
      <c r="C39" s="206" t="str">
        <f t="shared" si="0"/>
        <v>Demand</v>
      </c>
      <c r="D39">
        <f>$L$39</f>
        <v>2046</v>
      </c>
      <c r="E39" t="s">
        <v>3</v>
      </c>
      <c r="F39" t="str">
        <f t="shared" si="1"/>
        <v>IADMT</v>
      </c>
      <c r="G39" s="26">
        <f>BY_Demands_Drivers!$F$4*$M$39</f>
        <v>0.31921442537674777</v>
      </c>
      <c r="H39" s="26">
        <f>BY_Demands_Drivers!$G$4*$M$39</f>
        <v>7.9803606344186998E-2</v>
      </c>
      <c r="I39" s="26">
        <f>BY_Demands_Drivers!$H$4*$M$39</f>
        <v>6.2246812948465919</v>
      </c>
      <c r="J39" s="26">
        <f>BY_Demands_Drivers!$I$4*$M$39</f>
        <v>4.628609167962848</v>
      </c>
      <c r="L39" s="18">
        <f>BY_Demands_Drivers!BE4</f>
        <v>2046</v>
      </c>
      <c r="M39" s="26">
        <f>BY_Demands_Drivers!BE5</f>
        <v>0.90600976340933526</v>
      </c>
    </row>
    <row r="40" spans="3:13">
      <c r="C40" s="206" t="str">
        <f t="shared" si="0"/>
        <v>Demand</v>
      </c>
      <c r="D40">
        <f>$L$40</f>
        <v>2047</v>
      </c>
      <c r="E40" t="s">
        <v>3</v>
      </c>
      <c r="F40" t="str">
        <f t="shared" si="1"/>
        <v>IADMT</v>
      </c>
      <c r="G40" s="26">
        <f>BY_Demands_Drivers!$F$4*$M$40</f>
        <v>0.31921442537674777</v>
      </c>
      <c r="H40" s="26">
        <f>BY_Demands_Drivers!$G$4*$M$40</f>
        <v>7.9803606344186998E-2</v>
      </c>
      <c r="I40" s="26">
        <f>BY_Demands_Drivers!$H$4*$M$40</f>
        <v>6.2246812948465919</v>
      </c>
      <c r="J40" s="26">
        <f>BY_Demands_Drivers!$I$4*$M$40</f>
        <v>4.628609167962848</v>
      </c>
      <c r="L40" s="18">
        <f>BY_Demands_Drivers!BF4</f>
        <v>2047</v>
      </c>
      <c r="M40" s="26">
        <f>BY_Demands_Drivers!BF5</f>
        <v>0.90600976340933526</v>
      </c>
    </row>
    <row r="41" spans="3:13">
      <c r="C41" s="206" t="str">
        <f t="shared" si="0"/>
        <v>Demand</v>
      </c>
      <c r="D41">
        <f>$L$41</f>
        <v>2048</v>
      </c>
      <c r="E41" t="s">
        <v>3</v>
      </c>
      <c r="F41" t="str">
        <f t="shared" si="1"/>
        <v>IADMT</v>
      </c>
      <c r="G41" s="26">
        <f>BY_Demands_Drivers!$F$4*$M$41</f>
        <v>0.31921442537674777</v>
      </c>
      <c r="H41" s="26">
        <f>BY_Demands_Drivers!$G$4*$M$41</f>
        <v>7.9803606344186998E-2</v>
      </c>
      <c r="I41" s="26">
        <f>BY_Demands_Drivers!$H$4*$M$41</f>
        <v>6.2246812948465919</v>
      </c>
      <c r="J41" s="26">
        <f>BY_Demands_Drivers!$I$4*$M$41</f>
        <v>4.628609167962848</v>
      </c>
      <c r="L41" s="18">
        <f>BY_Demands_Drivers!BG4</f>
        <v>2048</v>
      </c>
      <c r="M41" s="26">
        <f>BY_Demands_Drivers!BG5</f>
        <v>0.90600976340933526</v>
      </c>
    </row>
    <row r="42" spans="3:13">
      <c r="C42" s="206" t="str">
        <f t="shared" si="0"/>
        <v>Demand</v>
      </c>
      <c r="D42">
        <f>$L$42</f>
        <v>2049</v>
      </c>
      <c r="E42" t="s">
        <v>3</v>
      </c>
      <c r="F42" t="str">
        <f t="shared" si="1"/>
        <v>IADMT</v>
      </c>
      <c r="G42" s="26">
        <f>BY_Demands_Drivers!$F$4*$M$42</f>
        <v>0.31921442537674777</v>
      </c>
      <c r="H42" s="26">
        <f>BY_Demands_Drivers!$G$4*$M$42</f>
        <v>7.9803606344186998E-2</v>
      </c>
      <c r="I42" s="26">
        <f>BY_Demands_Drivers!$H$4*$M$42</f>
        <v>6.2246812948465919</v>
      </c>
      <c r="J42" s="26">
        <f>BY_Demands_Drivers!$I$4*$M$42</f>
        <v>4.628609167962848</v>
      </c>
      <c r="L42" s="18">
        <f>BY_Demands_Drivers!BH4</f>
        <v>2049</v>
      </c>
      <c r="M42" s="26">
        <f>BY_Demands_Drivers!BH5</f>
        <v>0.90600976340933526</v>
      </c>
    </row>
    <row r="43" spans="3:13">
      <c r="C43" s="206" t="str">
        <f t="shared" si="0"/>
        <v>Demand</v>
      </c>
      <c r="D43" s="23">
        <f>$L$43</f>
        <v>2050</v>
      </c>
      <c r="E43" s="23" t="s">
        <v>3</v>
      </c>
      <c r="F43" t="str">
        <f t="shared" si="1"/>
        <v>IADMT</v>
      </c>
      <c r="G43" s="44">
        <f>BY_Demands_Drivers!$F$4*$M$43</f>
        <v>0.31921442537674777</v>
      </c>
      <c r="H43" s="44">
        <f>BY_Demands_Drivers!$G$4*$M$43</f>
        <v>7.9803606344186998E-2</v>
      </c>
      <c r="I43" s="44">
        <f>BY_Demands_Drivers!$H$4*$M$43</f>
        <v>6.2246812948465919</v>
      </c>
      <c r="J43" s="44">
        <f>BY_Demands_Drivers!$I$4*$M$43</f>
        <v>4.628609167962848</v>
      </c>
      <c r="L43" s="18">
        <f>BY_Demands_Drivers!BI4</f>
        <v>2050</v>
      </c>
      <c r="M43" s="26">
        <f>BY_Demands_Drivers!BI5</f>
        <v>0.90600976340933526</v>
      </c>
    </row>
    <row r="44" spans="3:13">
      <c r="C44" s="206" t="str">
        <f t="shared" si="0"/>
        <v>Demand</v>
      </c>
      <c r="D44">
        <f>$L$4</f>
        <v>2011</v>
      </c>
      <c r="E44" t="s">
        <v>3</v>
      </c>
      <c r="F44" t="str">
        <f>BY_Demands_Drivers!$J$5</f>
        <v>IADHT</v>
      </c>
      <c r="G44" s="26">
        <f>BY_Demands_Drivers!$F$5*$M$4</f>
        <v>2.8442117078194278E-3</v>
      </c>
      <c r="H44" s="26">
        <f>BY_Demands_Drivers!$G$5*$M$4</f>
        <v>7.1105292695485499E-4</v>
      </c>
      <c r="I44" s="26">
        <f>BY_Demands_Drivers!$H$5*$M$4</f>
        <v>5.5462128302478771E-2</v>
      </c>
      <c r="J44" s="26">
        <f>BY_Demands_Drivers!$I$5*$M$4</f>
        <v>4.1241069763381634E-2</v>
      </c>
    </row>
    <row r="45" spans="3:13">
      <c r="C45" s="206" t="str">
        <f t="shared" si="0"/>
        <v>Demand</v>
      </c>
      <c r="D45">
        <f>$L$5</f>
        <v>2012</v>
      </c>
      <c r="E45" t="s">
        <v>3</v>
      </c>
      <c r="F45" t="str">
        <f>$F$44</f>
        <v>IADHT</v>
      </c>
      <c r="G45" s="26">
        <f>BY_Demands_Drivers!$F$5*$M$5</f>
        <v>2.8189565859009953E-3</v>
      </c>
      <c r="H45" s="26">
        <f>BY_Demands_Drivers!$G$5*$M$5</f>
        <v>7.0473914647524699E-4</v>
      </c>
      <c r="I45" s="26">
        <f>BY_Demands_Drivers!$H$5*$M$5</f>
        <v>5.4969653425069348E-2</v>
      </c>
      <c r="J45" s="26">
        <f>BY_Demands_Drivers!$I$5*$M$5</f>
        <v>4.0874870495564368E-2</v>
      </c>
      <c r="M45" t="s">
        <v>189</v>
      </c>
    </row>
    <row r="46" spans="3:13">
      <c r="C46" s="206" t="str">
        <f t="shared" si="0"/>
        <v>Demand</v>
      </c>
      <c r="D46">
        <f>$L$6</f>
        <v>2013</v>
      </c>
      <c r="E46" t="s">
        <v>3</v>
      </c>
      <c r="F46" t="str">
        <f t="shared" ref="F46:F83" si="2">$F$44</f>
        <v>IADHT</v>
      </c>
      <c r="G46" s="26">
        <f>BY_Demands_Drivers!$F$5*$M$6</f>
        <v>2.7937014639825629E-3</v>
      </c>
      <c r="H46" s="26">
        <f>BY_Demands_Drivers!$G$5*$M$6</f>
        <v>6.9842536599563887E-4</v>
      </c>
      <c r="I46" s="26">
        <f>BY_Demands_Drivers!$H$5*$M$6</f>
        <v>5.4477178547659912E-2</v>
      </c>
      <c r="J46" s="26">
        <f>BY_Demands_Drivers!$I$5*$M$6</f>
        <v>4.0508671227747095E-2</v>
      </c>
    </row>
    <row r="47" spans="3:13">
      <c r="C47" s="206" t="str">
        <f t="shared" si="0"/>
        <v>Demand</v>
      </c>
      <c r="D47">
        <f>$L$7</f>
        <v>2014</v>
      </c>
      <c r="E47" t="s">
        <v>3</v>
      </c>
      <c r="F47" t="str">
        <f t="shared" si="2"/>
        <v>IADHT</v>
      </c>
      <c r="G47" s="26">
        <f>BY_Demands_Drivers!$F$5*$M$7</f>
        <v>2.7684463420641309E-3</v>
      </c>
      <c r="H47" s="26">
        <f>BY_Demands_Drivers!$G$5*$M$7</f>
        <v>6.9211158551603087E-4</v>
      </c>
      <c r="I47" s="26">
        <f>BY_Demands_Drivers!$H$5*$M$7</f>
        <v>5.3984703670250489E-2</v>
      </c>
      <c r="J47" s="26">
        <f>BY_Demands_Drivers!$I$5*$M$7</f>
        <v>4.0142471959929836E-2</v>
      </c>
    </row>
    <row r="48" spans="3:13">
      <c r="C48" s="206" t="str">
        <f t="shared" si="0"/>
        <v>Demand</v>
      </c>
      <c r="D48">
        <f>$L$8</f>
        <v>2015</v>
      </c>
      <c r="E48" t="s">
        <v>3</v>
      </c>
      <c r="F48" t="str">
        <f t="shared" si="2"/>
        <v>IADHT</v>
      </c>
      <c r="G48" s="26">
        <f>BY_Demands_Drivers!$F$5*$M$8</f>
        <v>2.7431912201456988E-3</v>
      </c>
      <c r="H48" s="26">
        <f>BY_Demands_Drivers!$G$5*$M$8</f>
        <v>6.8579780503642276E-4</v>
      </c>
      <c r="I48" s="26">
        <f>BY_Demands_Drivers!$H$5*$M$8</f>
        <v>5.3492228792841059E-2</v>
      </c>
      <c r="J48" s="26">
        <f>BY_Demands_Drivers!$I$5*$M$8</f>
        <v>3.977627269211257E-2</v>
      </c>
    </row>
    <row r="49" spans="3:10">
      <c r="C49" s="206" t="str">
        <f t="shared" si="0"/>
        <v>Demand</v>
      </c>
      <c r="D49">
        <f>$L$9</f>
        <v>2016</v>
      </c>
      <c r="E49" t="s">
        <v>3</v>
      </c>
      <c r="F49" t="str">
        <f t="shared" si="2"/>
        <v>IADHT</v>
      </c>
      <c r="G49" s="26">
        <f>BY_Demands_Drivers!$F$5*$M$9</f>
        <v>2.7179360982272664E-3</v>
      </c>
      <c r="H49" s="26">
        <f>BY_Demands_Drivers!$G$5*$M$9</f>
        <v>6.7948402455681475E-4</v>
      </c>
      <c r="I49" s="26">
        <f>BY_Demands_Drivers!$H$5*$M$9</f>
        <v>5.2999753915431637E-2</v>
      </c>
      <c r="J49" s="26">
        <f>BY_Demands_Drivers!$I$5*$M$9</f>
        <v>3.9410073424295304E-2</v>
      </c>
    </row>
    <row r="50" spans="3:10">
      <c r="C50" s="206" t="str">
        <f t="shared" si="0"/>
        <v>Demand</v>
      </c>
      <c r="D50">
        <f>$L$10</f>
        <v>2017</v>
      </c>
      <c r="E50" t="s">
        <v>3</v>
      </c>
      <c r="F50" t="str">
        <f t="shared" si="2"/>
        <v>IADHT</v>
      </c>
      <c r="G50" s="26">
        <f>BY_Demands_Drivers!$F$5*$M$10</f>
        <v>2.7179360982272664E-3</v>
      </c>
      <c r="H50" s="26">
        <f>BY_Demands_Drivers!$G$5*$M$10</f>
        <v>6.7948402455681475E-4</v>
      </c>
      <c r="I50" s="26">
        <f>BY_Demands_Drivers!$H$5*$M$10</f>
        <v>5.2999753915431637E-2</v>
      </c>
      <c r="J50" s="26">
        <f>BY_Demands_Drivers!$I$5*$M$10</f>
        <v>3.9410073424295304E-2</v>
      </c>
    </row>
    <row r="51" spans="3:10">
      <c r="C51" s="206" t="str">
        <f t="shared" si="0"/>
        <v>Demand</v>
      </c>
      <c r="D51">
        <f>$L$11</f>
        <v>2018</v>
      </c>
      <c r="E51" t="s">
        <v>3</v>
      </c>
      <c r="F51" t="str">
        <f t="shared" si="2"/>
        <v>IADHT</v>
      </c>
      <c r="G51" s="26">
        <f>BY_Demands_Drivers!$F$5*$M$11</f>
        <v>2.7179360982272664E-3</v>
      </c>
      <c r="H51" s="26">
        <f>BY_Demands_Drivers!$G$5*$M$11</f>
        <v>6.7948402455681475E-4</v>
      </c>
      <c r="I51" s="26">
        <f>BY_Demands_Drivers!$H$5*$M$11</f>
        <v>5.2999753915431637E-2</v>
      </c>
      <c r="J51" s="26">
        <f>BY_Demands_Drivers!$I$5*$M$11</f>
        <v>3.9410073424295304E-2</v>
      </c>
    </row>
    <row r="52" spans="3:10">
      <c r="C52" s="206" t="str">
        <f t="shared" si="0"/>
        <v>Demand</v>
      </c>
      <c r="D52">
        <f>$L$12</f>
        <v>2019</v>
      </c>
      <c r="E52" t="s">
        <v>3</v>
      </c>
      <c r="F52" t="str">
        <f t="shared" si="2"/>
        <v>IADHT</v>
      </c>
      <c r="G52" s="43">
        <f>BY_Demands_Drivers!$F$5*$M$12</f>
        <v>2.7179360982272664E-3</v>
      </c>
      <c r="H52" s="43">
        <f>BY_Demands_Drivers!$G$5*$M$12</f>
        <v>6.7948402455681475E-4</v>
      </c>
      <c r="I52" s="43">
        <f>BY_Demands_Drivers!$H$5*$M$12</f>
        <v>5.2999753915431637E-2</v>
      </c>
      <c r="J52" s="43">
        <f>BY_Demands_Drivers!$I$5*$M$12</f>
        <v>3.9410073424295304E-2</v>
      </c>
    </row>
    <row r="53" spans="3:10">
      <c r="C53" s="206" t="str">
        <f t="shared" si="0"/>
        <v>Demand</v>
      </c>
      <c r="D53">
        <f>$L$13</f>
        <v>2020</v>
      </c>
      <c r="E53" t="s">
        <v>3</v>
      </c>
      <c r="F53" t="str">
        <f t="shared" si="2"/>
        <v>IADHT</v>
      </c>
      <c r="G53" s="43">
        <f>BY_Demands_Drivers!$F$5*$M$13</f>
        <v>2.7179360982272664E-3</v>
      </c>
      <c r="H53" s="43">
        <f>BY_Demands_Drivers!$G$5*$M$13</f>
        <v>6.7948402455681475E-4</v>
      </c>
      <c r="I53" s="43">
        <f>BY_Demands_Drivers!$H$5*$M$13</f>
        <v>5.2999753915431637E-2</v>
      </c>
      <c r="J53" s="43">
        <f>BY_Demands_Drivers!$I$5*$M$13</f>
        <v>3.9410073424295304E-2</v>
      </c>
    </row>
    <row r="54" spans="3:10">
      <c r="C54" s="206" t="str">
        <f t="shared" si="0"/>
        <v>Demand</v>
      </c>
      <c r="D54">
        <f>$L$14</f>
        <v>2021</v>
      </c>
      <c r="E54" t="s">
        <v>3</v>
      </c>
      <c r="F54" t="str">
        <f t="shared" si="2"/>
        <v>IADHT</v>
      </c>
      <c r="G54" s="43">
        <f>BY_Demands_Drivers!$F$5*$M$14</f>
        <v>2.7179360982272664E-3</v>
      </c>
      <c r="H54" s="43">
        <f>BY_Demands_Drivers!$G$5*$M$14</f>
        <v>6.7948402455681475E-4</v>
      </c>
      <c r="I54" s="43">
        <f>BY_Demands_Drivers!$H$5*$M$14</f>
        <v>5.2999753915431637E-2</v>
      </c>
      <c r="J54" s="43">
        <f>BY_Demands_Drivers!$I$5*$M$14</f>
        <v>3.9410073424295304E-2</v>
      </c>
    </row>
    <row r="55" spans="3:10">
      <c r="C55" s="206" t="str">
        <f t="shared" si="0"/>
        <v>Demand</v>
      </c>
      <c r="D55">
        <f>$L$15</f>
        <v>2022</v>
      </c>
      <c r="E55" t="s">
        <v>3</v>
      </c>
      <c r="F55" t="str">
        <f t="shared" si="2"/>
        <v>IADHT</v>
      </c>
      <c r="G55" s="43">
        <f>BY_Demands_Drivers!$F$5*$M$15</f>
        <v>2.7179360982272664E-3</v>
      </c>
      <c r="H55" s="43">
        <f>BY_Demands_Drivers!$G$5*$M$15</f>
        <v>6.7948402455681475E-4</v>
      </c>
      <c r="I55" s="43">
        <f>BY_Demands_Drivers!$H$5*$M$15</f>
        <v>5.2999753915431637E-2</v>
      </c>
      <c r="J55" s="43">
        <f>BY_Demands_Drivers!$I$5*$M$15</f>
        <v>3.9410073424295304E-2</v>
      </c>
    </row>
    <row r="56" spans="3:10">
      <c r="C56" s="206" t="str">
        <f t="shared" si="0"/>
        <v>Demand</v>
      </c>
      <c r="D56">
        <f>$L$16</f>
        <v>2023</v>
      </c>
      <c r="E56" t="s">
        <v>3</v>
      </c>
      <c r="F56" t="str">
        <f t="shared" si="2"/>
        <v>IADHT</v>
      </c>
      <c r="G56" s="43">
        <f>BY_Demands_Drivers!$F$5*$M$16</f>
        <v>2.7179360982272664E-3</v>
      </c>
      <c r="H56" s="43">
        <f>BY_Demands_Drivers!$G$5*$M$16</f>
        <v>6.7948402455681475E-4</v>
      </c>
      <c r="I56" s="43">
        <f>BY_Demands_Drivers!$H$5*$M$16</f>
        <v>5.2999753915431637E-2</v>
      </c>
      <c r="J56" s="43">
        <f>BY_Demands_Drivers!$I$5*$M$16</f>
        <v>3.9410073424295304E-2</v>
      </c>
    </row>
    <row r="57" spans="3:10">
      <c r="C57" s="206" t="str">
        <f t="shared" si="0"/>
        <v>Demand</v>
      </c>
      <c r="D57">
        <f>$L$17</f>
        <v>2024</v>
      </c>
      <c r="E57" t="s">
        <v>3</v>
      </c>
      <c r="F57" t="str">
        <f t="shared" si="2"/>
        <v>IADHT</v>
      </c>
      <c r="G57" s="26">
        <f>BY_Demands_Drivers!$F$5*$M$17</f>
        <v>2.7179360982272664E-3</v>
      </c>
      <c r="H57" s="26">
        <f>BY_Demands_Drivers!$G$5*$M$17</f>
        <v>6.7948402455681475E-4</v>
      </c>
      <c r="I57" s="26">
        <f>BY_Demands_Drivers!$H$5*$M$17</f>
        <v>5.2999753915431637E-2</v>
      </c>
      <c r="J57" s="26">
        <f>BY_Demands_Drivers!$I$5*$M$17</f>
        <v>3.9410073424295304E-2</v>
      </c>
    </row>
    <row r="58" spans="3:10">
      <c r="C58" s="206" t="str">
        <f t="shared" si="0"/>
        <v>Demand</v>
      </c>
      <c r="D58">
        <f>$L$18</f>
        <v>2025</v>
      </c>
      <c r="E58" t="s">
        <v>3</v>
      </c>
      <c r="F58" t="str">
        <f t="shared" si="2"/>
        <v>IADHT</v>
      </c>
      <c r="G58" s="26">
        <f>BY_Demands_Drivers!$F$5*$M$18</f>
        <v>2.7179360982272664E-3</v>
      </c>
      <c r="H58" s="26">
        <f>BY_Demands_Drivers!$G$5*$M$18</f>
        <v>6.7948402455681475E-4</v>
      </c>
      <c r="I58" s="26">
        <f>BY_Demands_Drivers!$H$5*$M$18</f>
        <v>5.2999753915431637E-2</v>
      </c>
      <c r="J58" s="26">
        <f>BY_Demands_Drivers!$I$5*$M$18</f>
        <v>3.9410073424295304E-2</v>
      </c>
    </row>
    <row r="59" spans="3:10">
      <c r="C59" s="206" t="str">
        <f t="shared" si="0"/>
        <v>Demand</v>
      </c>
      <c r="D59">
        <f>$L$19</f>
        <v>2026</v>
      </c>
      <c r="E59" t="s">
        <v>3</v>
      </c>
      <c r="F59" t="str">
        <f t="shared" si="2"/>
        <v>IADHT</v>
      </c>
      <c r="G59" s="26">
        <f>BY_Demands_Drivers!$F$5*$M$19</f>
        <v>2.7061189847567132E-3</v>
      </c>
      <c r="H59" s="26">
        <f>BY_Demands_Drivers!$G$5*$M$19</f>
        <v>6.7652974618917646E-4</v>
      </c>
      <c r="I59" s="26">
        <f>BY_Demands_Drivers!$H$5*$M$19</f>
        <v>5.2769320202755848E-2</v>
      </c>
      <c r="J59" s="26">
        <f>BY_Demands_Drivers!$I$5*$M$19</f>
        <v>3.9238725278972278E-2</v>
      </c>
    </row>
    <row r="60" spans="3:10">
      <c r="C60" s="206" t="str">
        <f t="shared" si="0"/>
        <v>Demand</v>
      </c>
      <c r="D60">
        <f>$L$20</f>
        <v>2027</v>
      </c>
      <c r="E60" t="s">
        <v>3</v>
      </c>
      <c r="F60" t="str">
        <f t="shared" si="2"/>
        <v>IADHT</v>
      </c>
      <c r="G60" s="26">
        <f>BY_Demands_Drivers!$F$5*$M$20</f>
        <v>2.6943018712861596E-3</v>
      </c>
      <c r="H60" s="26">
        <f>BY_Demands_Drivers!$G$5*$M$20</f>
        <v>6.7357546782153817E-4</v>
      </c>
      <c r="I60" s="26">
        <f>BY_Demands_Drivers!$H$5*$M$20</f>
        <v>5.2538886490080053E-2</v>
      </c>
      <c r="J60" s="26">
        <f>BY_Demands_Drivers!$I$5*$M$20</f>
        <v>3.9067377133649252E-2</v>
      </c>
    </row>
    <row r="61" spans="3:10">
      <c r="C61" s="206" t="str">
        <f t="shared" si="0"/>
        <v>Demand</v>
      </c>
      <c r="D61">
        <f>$L$21</f>
        <v>2028</v>
      </c>
      <c r="E61" t="s">
        <v>3</v>
      </c>
      <c r="F61" t="str">
        <f t="shared" si="2"/>
        <v>IADHT</v>
      </c>
      <c r="G61" s="26">
        <f>BY_Demands_Drivers!$F$5*$M$21</f>
        <v>2.6824847578156073E-3</v>
      </c>
      <c r="H61" s="26">
        <f>BY_Demands_Drivers!$G$5*$M$21</f>
        <v>6.7062118945389998E-4</v>
      </c>
      <c r="I61" s="26">
        <f>BY_Demands_Drivers!$H$5*$M$21</f>
        <v>5.2308452777404278E-2</v>
      </c>
      <c r="J61" s="26">
        <f>BY_Demands_Drivers!$I$5*$M$21</f>
        <v>3.8896028988326239E-2</v>
      </c>
    </row>
    <row r="62" spans="3:10">
      <c r="C62" s="206" t="str">
        <f t="shared" si="0"/>
        <v>Demand</v>
      </c>
      <c r="D62">
        <f>$L$22</f>
        <v>2029</v>
      </c>
      <c r="E62" t="s">
        <v>3</v>
      </c>
      <c r="F62" t="str">
        <f t="shared" si="2"/>
        <v>IADHT</v>
      </c>
      <c r="G62" s="26">
        <f>BY_Demands_Drivers!$F$5*$M$22</f>
        <v>2.6706676443450533E-3</v>
      </c>
      <c r="H62" s="26">
        <f>BY_Demands_Drivers!$G$5*$M$22</f>
        <v>6.6766691108626158E-4</v>
      </c>
      <c r="I62" s="26">
        <f>BY_Demands_Drivers!$H$5*$M$22</f>
        <v>5.2078019064728483E-2</v>
      </c>
      <c r="J62" s="26">
        <f>BY_Demands_Drivers!$I$5*$M$22</f>
        <v>3.8724680843003213E-2</v>
      </c>
    </row>
    <row r="63" spans="3:10">
      <c r="C63" s="206" t="str">
        <f t="shared" si="0"/>
        <v>Demand</v>
      </c>
      <c r="D63">
        <f>$L$23</f>
        <v>2030</v>
      </c>
      <c r="E63" t="s">
        <v>3</v>
      </c>
      <c r="F63" t="str">
        <f t="shared" si="2"/>
        <v>IADHT</v>
      </c>
      <c r="G63" s="26">
        <f>BY_Demands_Drivers!$F$5*$M$23</f>
        <v>2.6588505308745005E-3</v>
      </c>
      <c r="H63" s="26">
        <f>BY_Demands_Drivers!$G$5*$M$23</f>
        <v>6.6471263271862329E-4</v>
      </c>
      <c r="I63" s="26">
        <f>BY_Demands_Drivers!$H$5*$M$23</f>
        <v>5.1847585352052694E-2</v>
      </c>
      <c r="J63" s="26">
        <f>BY_Demands_Drivers!$I$5*$M$23</f>
        <v>3.8553332697680194E-2</v>
      </c>
    </row>
    <row r="64" spans="3:10">
      <c r="C64" s="206" t="str">
        <f t="shared" si="0"/>
        <v>Demand</v>
      </c>
      <c r="D64">
        <f>$L$24</f>
        <v>2031</v>
      </c>
      <c r="E64" t="s">
        <v>3</v>
      </c>
      <c r="F64" t="str">
        <f t="shared" si="2"/>
        <v>IADHT</v>
      </c>
      <c r="G64" s="26">
        <f>BY_Demands_Drivers!$F$5*$M$24</f>
        <v>2.6588505308745005E-3</v>
      </c>
      <c r="H64" s="26">
        <f>BY_Demands_Drivers!$G$5*$M$24</f>
        <v>6.6471263271862329E-4</v>
      </c>
      <c r="I64" s="26">
        <f>BY_Demands_Drivers!$H$5*$M$24</f>
        <v>5.1847585352052694E-2</v>
      </c>
      <c r="J64" s="26">
        <f>BY_Demands_Drivers!$I$5*$M$24</f>
        <v>3.8553332697680194E-2</v>
      </c>
    </row>
    <row r="65" spans="3:10">
      <c r="C65" s="206" t="str">
        <f t="shared" si="0"/>
        <v>Demand</v>
      </c>
      <c r="D65">
        <f>$L$25</f>
        <v>2032</v>
      </c>
      <c r="E65" t="s">
        <v>3</v>
      </c>
      <c r="F65" t="str">
        <f t="shared" si="2"/>
        <v>IADHT</v>
      </c>
      <c r="G65" s="26">
        <f>BY_Demands_Drivers!$F$5*$M$25</f>
        <v>2.6588505308745005E-3</v>
      </c>
      <c r="H65" s="26">
        <f>BY_Demands_Drivers!$G$5*$M$25</f>
        <v>6.6471263271862329E-4</v>
      </c>
      <c r="I65" s="26">
        <f>BY_Demands_Drivers!$H$5*$M$25</f>
        <v>5.1847585352052694E-2</v>
      </c>
      <c r="J65" s="26">
        <f>BY_Demands_Drivers!$I$5*$M$25</f>
        <v>3.8553332697680194E-2</v>
      </c>
    </row>
    <row r="66" spans="3:10">
      <c r="C66" s="206" t="str">
        <f t="shared" si="0"/>
        <v>Demand</v>
      </c>
      <c r="D66">
        <f>$L$26</f>
        <v>2033</v>
      </c>
      <c r="E66" t="s">
        <v>3</v>
      </c>
      <c r="F66" t="str">
        <f t="shared" si="2"/>
        <v>IADHT</v>
      </c>
      <c r="G66" s="26">
        <f>BY_Demands_Drivers!$F$5*$M$26</f>
        <v>2.6588505308745005E-3</v>
      </c>
      <c r="H66" s="26">
        <f>BY_Demands_Drivers!$G$5*$M$26</f>
        <v>6.6471263271862329E-4</v>
      </c>
      <c r="I66" s="26">
        <f>BY_Demands_Drivers!$H$5*$M$26</f>
        <v>5.1847585352052694E-2</v>
      </c>
      <c r="J66" s="26">
        <f>BY_Demands_Drivers!$I$5*$M$26</f>
        <v>3.8553332697680194E-2</v>
      </c>
    </row>
    <row r="67" spans="3:10">
      <c r="C67" s="206" t="str">
        <f t="shared" si="0"/>
        <v>Demand</v>
      </c>
      <c r="D67">
        <f>$L$27</f>
        <v>2034</v>
      </c>
      <c r="E67" t="s">
        <v>3</v>
      </c>
      <c r="F67" t="str">
        <f t="shared" si="2"/>
        <v>IADHT</v>
      </c>
      <c r="G67" s="26">
        <f>BY_Demands_Drivers!$F$5*$M$27</f>
        <v>2.6588505308745005E-3</v>
      </c>
      <c r="H67" s="26">
        <f>BY_Demands_Drivers!$G$5*$M$27</f>
        <v>6.6471263271862329E-4</v>
      </c>
      <c r="I67" s="26">
        <f>BY_Demands_Drivers!$H$5*$M$27</f>
        <v>5.1847585352052694E-2</v>
      </c>
      <c r="J67" s="26">
        <f>BY_Demands_Drivers!$I$5*$M$27</f>
        <v>3.8553332697680194E-2</v>
      </c>
    </row>
    <row r="68" spans="3:10">
      <c r="C68" s="206" t="str">
        <f t="shared" si="0"/>
        <v>Demand</v>
      </c>
      <c r="D68">
        <f>$L$28</f>
        <v>2035</v>
      </c>
      <c r="E68" t="s">
        <v>3</v>
      </c>
      <c r="F68" t="str">
        <f t="shared" si="2"/>
        <v>IADHT</v>
      </c>
      <c r="G68" s="26">
        <f>BY_Demands_Drivers!$F$5*$M$28</f>
        <v>2.6588505308745005E-3</v>
      </c>
      <c r="H68" s="26">
        <f>BY_Demands_Drivers!$G$5*$M$28</f>
        <v>6.6471263271862329E-4</v>
      </c>
      <c r="I68" s="26">
        <f>BY_Demands_Drivers!$H$5*$M$28</f>
        <v>5.1847585352052694E-2</v>
      </c>
      <c r="J68" s="26">
        <f>BY_Demands_Drivers!$I$5*$M$28</f>
        <v>3.8553332697680194E-2</v>
      </c>
    </row>
    <row r="69" spans="3:10">
      <c r="C69" s="206" t="str">
        <f t="shared" ref="C69:C132" si="3">IF(SUM(G69:J69)&gt;0,"Demand","\I:")</f>
        <v>Demand</v>
      </c>
      <c r="D69">
        <f>$L$29</f>
        <v>2036</v>
      </c>
      <c r="E69" t="s">
        <v>3</v>
      </c>
      <c r="F69" t="str">
        <f t="shared" si="2"/>
        <v>IADHT</v>
      </c>
      <c r="G69" s="26">
        <f>BY_Demands_Drivers!$F$5*$M$29</f>
        <v>2.6588505308745005E-3</v>
      </c>
      <c r="H69" s="26">
        <f>BY_Demands_Drivers!$G$5*$M$29</f>
        <v>6.6471263271862329E-4</v>
      </c>
      <c r="I69" s="26">
        <f>BY_Demands_Drivers!$H$5*$M$29</f>
        <v>5.1847585352052694E-2</v>
      </c>
      <c r="J69" s="26">
        <f>BY_Demands_Drivers!$I$5*$M$29</f>
        <v>3.8553332697680194E-2</v>
      </c>
    </row>
    <row r="70" spans="3:10">
      <c r="C70" s="206" t="str">
        <f t="shared" si="3"/>
        <v>Demand</v>
      </c>
      <c r="D70">
        <f>$L$30</f>
        <v>2037</v>
      </c>
      <c r="E70" t="s">
        <v>3</v>
      </c>
      <c r="F70" t="str">
        <f t="shared" si="2"/>
        <v>IADHT</v>
      </c>
      <c r="G70" s="26">
        <f>BY_Demands_Drivers!$F$5*$M$30</f>
        <v>2.6588505308745005E-3</v>
      </c>
      <c r="H70" s="26">
        <f>BY_Demands_Drivers!$G$5*$M$30</f>
        <v>6.6471263271862329E-4</v>
      </c>
      <c r="I70" s="26">
        <f>BY_Demands_Drivers!$H$5*$M$30</f>
        <v>5.1847585352052694E-2</v>
      </c>
      <c r="J70" s="26">
        <f>BY_Demands_Drivers!$I$5*$M$30</f>
        <v>3.8553332697680194E-2</v>
      </c>
    </row>
    <row r="71" spans="3:10">
      <c r="C71" s="206" t="str">
        <f t="shared" si="3"/>
        <v>Demand</v>
      </c>
      <c r="D71">
        <f>$L$31</f>
        <v>2038</v>
      </c>
      <c r="E71" t="s">
        <v>3</v>
      </c>
      <c r="F71" t="str">
        <f t="shared" si="2"/>
        <v>IADHT</v>
      </c>
      <c r="G71" s="26">
        <f>BY_Demands_Drivers!$F$5*$M$31</f>
        <v>2.6588505308745005E-3</v>
      </c>
      <c r="H71" s="26">
        <f>BY_Demands_Drivers!$G$5*$M$31</f>
        <v>6.6471263271862329E-4</v>
      </c>
      <c r="I71" s="26">
        <f>BY_Demands_Drivers!$H$5*$M$31</f>
        <v>5.1847585352052694E-2</v>
      </c>
      <c r="J71" s="26">
        <f>BY_Demands_Drivers!$I$5*$M$31</f>
        <v>3.8553332697680194E-2</v>
      </c>
    </row>
    <row r="72" spans="3:10">
      <c r="C72" s="206" t="str">
        <f t="shared" si="3"/>
        <v>Demand</v>
      </c>
      <c r="D72">
        <f>$L$32</f>
        <v>2039</v>
      </c>
      <c r="E72" t="s">
        <v>3</v>
      </c>
      <c r="F72" t="str">
        <f t="shared" si="2"/>
        <v>IADHT</v>
      </c>
      <c r="G72" s="26">
        <f>BY_Demands_Drivers!$F$5*$M$32</f>
        <v>2.6588505308745005E-3</v>
      </c>
      <c r="H72" s="26">
        <f>BY_Demands_Drivers!$G$5*$M$32</f>
        <v>6.6471263271862329E-4</v>
      </c>
      <c r="I72" s="26">
        <f>BY_Demands_Drivers!$H$5*$M$32</f>
        <v>5.1847585352052694E-2</v>
      </c>
      <c r="J72" s="26">
        <f>BY_Demands_Drivers!$I$5*$M$32</f>
        <v>3.8553332697680194E-2</v>
      </c>
    </row>
    <row r="73" spans="3:10">
      <c r="C73" s="206" t="str">
        <f t="shared" si="3"/>
        <v>Demand</v>
      </c>
      <c r="D73">
        <f>$L$33</f>
        <v>2040</v>
      </c>
      <c r="E73" t="s">
        <v>3</v>
      </c>
      <c r="F73" t="str">
        <f t="shared" si="2"/>
        <v>IADHT</v>
      </c>
      <c r="G73" s="26">
        <f>BY_Demands_Drivers!$F$5*$M$33</f>
        <v>2.6588505308745005E-3</v>
      </c>
      <c r="H73" s="26">
        <f>BY_Demands_Drivers!$G$5*$M$33</f>
        <v>6.6471263271862329E-4</v>
      </c>
      <c r="I73" s="26">
        <f>BY_Demands_Drivers!$H$5*$M$33</f>
        <v>5.1847585352052694E-2</v>
      </c>
      <c r="J73" s="26">
        <f>BY_Demands_Drivers!$I$5*$M$33</f>
        <v>3.8553332697680194E-2</v>
      </c>
    </row>
    <row r="74" spans="3:10">
      <c r="C74" s="206" t="str">
        <f t="shared" si="3"/>
        <v>Demand</v>
      </c>
      <c r="D74">
        <f>$L$34</f>
        <v>2041</v>
      </c>
      <c r="E74" t="s">
        <v>3</v>
      </c>
      <c r="F74" t="str">
        <f t="shared" si="2"/>
        <v>IADHT</v>
      </c>
      <c r="G74" s="26">
        <f>BY_Demands_Drivers!$F$5*$M$34</f>
        <v>2.6470334174039469E-3</v>
      </c>
      <c r="H74" s="26">
        <f>BY_Demands_Drivers!$G$5*$M$34</f>
        <v>6.6175835435098489E-4</v>
      </c>
      <c r="I74" s="26">
        <f>BY_Demands_Drivers!$H$5*$M$34</f>
        <v>5.1617151639376899E-2</v>
      </c>
      <c r="J74" s="26">
        <f>BY_Demands_Drivers!$I$5*$M$34</f>
        <v>3.8381984552357168E-2</v>
      </c>
    </row>
    <row r="75" spans="3:10">
      <c r="C75" s="206" t="str">
        <f t="shared" si="3"/>
        <v>Demand</v>
      </c>
      <c r="D75">
        <f>$L$35</f>
        <v>2042</v>
      </c>
      <c r="E75" t="s">
        <v>3</v>
      </c>
      <c r="F75" t="str">
        <f t="shared" si="2"/>
        <v>IADHT</v>
      </c>
      <c r="G75" s="26">
        <f>BY_Demands_Drivers!$F$5*$M$35</f>
        <v>2.6352163039333938E-3</v>
      </c>
      <c r="H75" s="26">
        <f>BY_Demands_Drivers!$G$5*$M$35</f>
        <v>6.588040759833466E-4</v>
      </c>
      <c r="I75" s="26">
        <f>BY_Demands_Drivers!$H$5*$M$35</f>
        <v>5.1386717926701117E-2</v>
      </c>
      <c r="J75" s="26">
        <f>BY_Demands_Drivers!$I$5*$M$35</f>
        <v>3.8210636407034149E-2</v>
      </c>
    </row>
    <row r="76" spans="3:10">
      <c r="C76" s="206" t="str">
        <f t="shared" si="3"/>
        <v>Demand</v>
      </c>
      <c r="D76">
        <f>$L$36</f>
        <v>2043</v>
      </c>
      <c r="E76" t="s">
        <v>3</v>
      </c>
      <c r="F76" t="str">
        <f t="shared" si="2"/>
        <v>IADHT</v>
      </c>
      <c r="G76" s="26">
        <f>BY_Demands_Drivers!$F$5*$M$36</f>
        <v>2.6233991904628402E-3</v>
      </c>
      <c r="H76" s="26">
        <f>BY_Demands_Drivers!$G$5*$M$36</f>
        <v>6.5584979761570831E-4</v>
      </c>
      <c r="I76" s="26">
        <f>BY_Demands_Drivers!$H$5*$M$36</f>
        <v>5.1156284214025328E-2</v>
      </c>
      <c r="J76" s="26">
        <f>BY_Demands_Drivers!$I$5*$M$36</f>
        <v>3.8039288261711122E-2</v>
      </c>
    </row>
    <row r="77" spans="3:10">
      <c r="C77" s="206" t="str">
        <f t="shared" si="3"/>
        <v>Demand</v>
      </c>
      <c r="D77">
        <f>$L$37</f>
        <v>2044</v>
      </c>
      <c r="E77" t="s">
        <v>3</v>
      </c>
      <c r="F77" t="str">
        <f t="shared" si="2"/>
        <v>IADHT</v>
      </c>
      <c r="G77" s="26">
        <f>BY_Demands_Drivers!$F$5*$M$37</f>
        <v>2.611582076992287E-3</v>
      </c>
      <c r="H77" s="26">
        <f>BY_Demands_Drivers!$G$5*$M$37</f>
        <v>6.5289551924807001E-4</v>
      </c>
      <c r="I77" s="26">
        <f>BY_Demands_Drivers!$H$5*$M$37</f>
        <v>5.092585050134954E-2</v>
      </c>
      <c r="J77" s="26">
        <f>BY_Demands_Drivers!$I$5*$M$37</f>
        <v>3.7867940116388103E-2</v>
      </c>
    </row>
    <row r="78" spans="3:10">
      <c r="C78" s="206" t="str">
        <f t="shared" si="3"/>
        <v>Demand</v>
      </c>
      <c r="D78">
        <f>$L$38</f>
        <v>2045</v>
      </c>
      <c r="E78" t="s">
        <v>3</v>
      </c>
      <c r="F78" t="str">
        <f t="shared" si="2"/>
        <v>IADHT</v>
      </c>
      <c r="G78" s="26">
        <f>BY_Demands_Drivers!$F$5*$M$38</f>
        <v>2.5997649635217338E-3</v>
      </c>
      <c r="H78" s="26">
        <f>BY_Demands_Drivers!$G$5*$M$38</f>
        <v>6.4994124088043161E-4</v>
      </c>
      <c r="I78" s="26">
        <f>BY_Demands_Drivers!$H$5*$M$38</f>
        <v>5.0695416788673744E-2</v>
      </c>
      <c r="J78" s="26">
        <f>BY_Demands_Drivers!$I$5*$M$38</f>
        <v>3.7696591971065077E-2</v>
      </c>
    </row>
    <row r="79" spans="3:10">
      <c r="C79" s="206" t="str">
        <f t="shared" si="3"/>
        <v>Demand</v>
      </c>
      <c r="D79">
        <f>$L$39</f>
        <v>2046</v>
      </c>
      <c r="E79" t="s">
        <v>3</v>
      </c>
      <c r="F79" t="str">
        <f t="shared" si="2"/>
        <v>IADHT</v>
      </c>
      <c r="G79" s="26">
        <f>BY_Demands_Drivers!$F$5*$M$39</f>
        <v>2.5997649635217338E-3</v>
      </c>
      <c r="H79" s="26">
        <f>BY_Demands_Drivers!$G$5*$M$39</f>
        <v>6.4994124088043161E-4</v>
      </c>
      <c r="I79" s="26">
        <f>BY_Demands_Drivers!$H$5*$M$39</f>
        <v>5.0695416788673744E-2</v>
      </c>
      <c r="J79" s="26">
        <f>BY_Demands_Drivers!$I$5*$M$39</f>
        <v>3.7696591971065077E-2</v>
      </c>
    </row>
    <row r="80" spans="3:10">
      <c r="C80" s="206" t="str">
        <f t="shared" si="3"/>
        <v>Demand</v>
      </c>
      <c r="D80">
        <f>$L$40</f>
        <v>2047</v>
      </c>
      <c r="E80" t="s">
        <v>3</v>
      </c>
      <c r="F80" t="str">
        <f t="shared" si="2"/>
        <v>IADHT</v>
      </c>
      <c r="G80" s="26">
        <f>BY_Demands_Drivers!$F$5*$M$40</f>
        <v>2.5997649635217338E-3</v>
      </c>
      <c r="H80" s="26">
        <f>BY_Demands_Drivers!$G$5*$M$40</f>
        <v>6.4994124088043161E-4</v>
      </c>
      <c r="I80" s="26">
        <f>BY_Demands_Drivers!$H$5*$M$40</f>
        <v>5.0695416788673744E-2</v>
      </c>
      <c r="J80" s="26">
        <f>BY_Demands_Drivers!$I$5*$M$40</f>
        <v>3.7696591971065077E-2</v>
      </c>
    </row>
    <row r="81" spans="3:10">
      <c r="C81" s="206" t="str">
        <f t="shared" si="3"/>
        <v>Demand</v>
      </c>
      <c r="D81">
        <f>$L$41</f>
        <v>2048</v>
      </c>
      <c r="E81" t="s">
        <v>3</v>
      </c>
      <c r="F81" t="str">
        <f t="shared" si="2"/>
        <v>IADHT</v>
      </c>
      <c r="G81" s="26">
        <f>BY_Demands_Drivers!$F$5*$M$41</f>
        <v>2.5997649635217338E-3</v>
      </c>
      <c r="H81" s="26">
        <f>BY_Demands_Drivers!$G$5*$M$41</f>
        <v>6.4994124088043161E-4</v>
      </c>
      <c r="I81" s="26">
        <f>BY_Demands_Drivers!$H$5*$M$41</f>
        <v>5.0695416788673744E-2</v>
      </c>
      <c r="J81" s="26">
        <f>BY_Demands_Drivers!$I$5*$M$41</f>
        <v>3.7696591971065077E-2</v>
      </c>
    </row>
    <row r="82" spans="3:10">
      <c r="C82" s="206" t="str">
        <f t="shared" si="3"/>
        <v>Demand</v>
      </c>
      <c r="D82">
        <f>$L$42</f>
        <v>2049</v>
      </c>
      <c r="E82" t="s">
        <v>3</v>
      </c>
      <c r="F82" t="str">
        <f t="shared" si="2"/>
        <v>IADHT</v>
      </c>
      <c r="G82" s="26">
        <f>BY_Demands_Drivers!$F$5*$M$42</f>
        <v>2.5997649635217338E-3</v>
      </c>
      <c r="H82" s="26">
        <f>BY_Demands_Drivers!$G$5*$M$42</f>
        <v>6.4994124088043161E-4</v>
      </c>
      <c r="I82" s="26">
        <f>BY_Demands_Drivers!$H$5*$M$42</f>
        <v>5.0695416788673744E-2</v>
      </c>
      <c r="J82" s="26">
        <f>BY_Demands_Drivers!$I$5*$M$42</f>
        <v>3.7696591971065077E-2</v>
      </c>
    </row>
    <row r="83" spans="3:10">
      <c r="C83" s="206" t="str">
        <f t="shared" si="3"/>
        <v>Demand</v>
      </c>
      <c r="D83" s="23">
        <f>$L$43</f>
        <v>2050</v>
      </c>
      <c r="E83" s="23" t="s">
        <v>3</v>
      </c>
      <c r="F83" t="str">
        <f t="shared" si="2"/>
        <v>IADHT</v>
      </c>
      <c r="G83" s="44">
        <f>BY_Demands_Drivers!$F$5*$M$43</f>
        <v>2.5997649635217338E-3</v>
      </c>
      <c r="H83" s="44">
        <f>BY_Demands_Drivers!$G$5*$M$43</f>
        <v>6.4994124088043161E-4</v>
      </c>
      <c r="I83" s="44">
        <f>BY_Demands_Drivers!$H$5*$M$43</f>
        <v>5.0695416788673744E-2</v>
      </c>
      <c r="J83" s="44">
        <f>BY_Demands_Drivers!$I$5*$M$43</f>
        <v>3.7696591971065077E-2</v>
      </c>
    </row>
    <row r="84" spans="3:10">
      <c r="C84" s="206" t="str">
        <f t="shared" si="3"/>
        <v>Demand</v>
      </c>
      <c r="D84">
        <f>$L$4</f>
        <v>2011</v>
      </c>
      <c r="E84" t="s">
        <v>3</v>
      </c>
      <c r="F84" t="str">
        <f>BY_Demands_Drivers!$J$6</f>
        <v>IADRH</v>
      </c>
      <c r="G84" s="26">
        <f>BY_Demands_Drivers!$F$6*$M$4</f>
        <v>5.9551472001537608E-3</v>
      </c>
      <c r="H84" s="26">
        <f>BY_Demands_Drivers!$G$6*$M$4</f>
        <v>1.4887868000384428E-3</v>
      </c>
      <c r="I84" s="26">
        <f>BY_Demands_Drivers!$H$6*$M$4</f>
        <v>0.11612537040299813</v>
      </c>
      <c r="J84" s="26">
        <f>BY_Demands_Drivers!$I$6*$M$4</f>
        <v>8.6349634402229578E-2</v>
      </c>
    </row>
    <row r="85" spans="3:10">
      <c r="C85" s="206" t="str">
        <f t="shared" si="3"/>
        <v>Demand</v>
      </c>
      <c r="D85">
        <f>$L$5</f>
        <v>2012</v>
      </c>
      <c r="E85" t="s">
        <v>3</v>
      </c>
      <c r="F85" s="24" t="str">
        <f>$F$84</f>
        <v>IADRH</v>
      </c>
      <c r="G85" s="26">
        <f>BY_Demands_Drivers!$F$6*$M$5</f>
        <v>5.9022685877183319E-3</v>
      </c>
      <c r="H85" s="26">
        <f>BY_Demands_Drivers!$G$6*$M$5</f>
        <v>1.4755671469295856E-3</v>
      </c>
      <c r="I85" s="26">
        <f>BY_Demands_Drivers!$H$6*$M$5</f>
        <v>0.11509423746050727</v>
      </c>
      <c r="J85" s="26">
        <f>BY_Demands_Drivers!$I$6*$M$5</f>
        <v>8.5582894521915864E-2</v>
      </c>
    </row>
    <row r="86" spans="3:10">
      <c r="C86" s="206" t="str">
        <f t="shared" si="3"/>
        <v>Demand</v>
      </c>
      <c r="D86">
        <f>$L$6</f>
        <v>2013</v>
      </c>
      <c r="E86" t="s">
        <v>3</v>
      </c>
      <c r="F86" s="24" t="str">
        <f t="shared" ref="F86:F123" si="4">$F$84</f>
        <v>IADRH</v>
      </c>
      <c r="G86" s="26">
        <f>BY_Demands_Drivers!$F$6*$M$6</f>
        <v>5.8493899752829022E-3</v>
      </c>
      <c r="H86" s="26">
        <f>BY_Demands_Drivers!$G$6*$M$6</f>
        <v>1.4623474938207281E-3</v>
      </c>
      <c r="I86" s="26">
        <f>BY_Demands_Drivers!$H$6*$M$6</f>
        <v>0.11406310451801639</v>
      </c>
      <c r="J86" s="26">
        <f>BY_Demands_Drivers!$I$6*$M$6</f>
        <v>8.4816154641602137E-2</v>
      </c>
    </row>
    <row r="87" spans="3:10">
      <c r="C87" s="206" t="str">
        <f t="shared" si="3"/>
        <v>Demand</v>
      </c>
      <c r="D87">
        <f>$L$7</f>
        <v>2014</v>
      </c>
      <c r="E87" t="s">
        <v>3</v>
      </c>
      <c r="F87" s="24" t="str">
        <f t="shared" si="4"/>
        <v>IADRH</v>
      </c>
      <c r="G87" s="26">
        <f>BY_Demands_Drivers!$F$6*$M$7</f>
        <v>5.7965113628474733E-3</v>
      </c>
      <c r="H87" s="26">
        <f>BY_Demands_Drivers!$G$6*$M$7</f>
        <v>1.4491278407118707E-3</v>
      </c>
      <c r="I87" s="26">
        <f>BY_Demands_Drivers!$H$6*$M$7</f>
        <v>0.11303197157552552</v>
      </c>
      <c r="J87" s="26">
        <f>BY_Demands_Drivers!$I$6*$M$7</f>
        <v>8.404941476128841E-2</v>
      </c>
    </row>
    <row r="88" spans="3:10">
      <c r="C88" s="206" t="str">
        <f t="shared" si="3"/>
        <v>Demand</v>
      </c>
      <c r="D88">
        <f>$L$8</f>
        <v>2015</v>
      </c>
      <c r="E88" t="s">
        <v>3</v>
      </c>
      <c r="F88" s="24" t="str">
        <f t="shared" si="4"/>
        <v>IADRH</v>
      </c>
      <c r="G88" s="26">
        <f>BY_Demands_Drivers!$F$6*$M$8</f>
        <v>5.7436327504120444E-3</v>
      </c>
      <c r="H88" s="26">
        <f>BY_Demands_Drivers!$G$6*$M$8</f>
        <v>1.4359081876030135E-3</v>
      </c>
      <c r="I88" s="26">
        <f>BY_Demands_Drivers!$H$6*$M$8</f>
        <v>0.11200083863303466</v>
      </c>
      <c r="J88" s="26">
        <f>BY_Demands_Drivers!$I$6*$M$8</f>
        <v>8.3282674880974697E-2</v>
      </c>
    </row>
    <row r="89" spans="3:10">
      <c r="C89" s="206" t="str">
        <f t="shared" si="3"/>
        <v>Demand</v>
      </c>
      <c r="D89">
        <f>$L$9</f>
        <v>2016</v>
      </c>
      <c r="E89" t="s">
        <v>3</v>
      </c>
      <c r="F89" s="24" t="str">
        <f t="shared" si="4"/>
        <v>IADRH</v>
      </c>
      <c r="G89" s="26">
        <f>BY_Demands_Drivers!$F$6*$M$9</f>
        <v>5.6907541379766146E-3</v>
      </c>
      <c r="H89" s="26">
        <f>BY_Demands_Drivers!$G$6*$M$9</f>
        <v>1.4226885344941563E-3</v>
      </c>
      <c r="I89" s="26">
        <f>BY_Demands_Drivers!$H$6*$M$9</f>
        <v>0.1109697056905438</v>
      </c>
      <c r="J89" s="26">
        <f>BY_Demands_Drivers!$I$6*$M$9</f>
        <v>8.251593500066097E-2</v>
      </c>
    </row>
    <row r="90" spans="3:10">
      <c r="C90" s="206" t="str">
        <f t="shared" si="3"/>
        <v>Demand</v>
      </c>
      <c r="D90">
        <f>$L$10</f>
        <v>2017</v>
      </c>
      <c r="E90" t="s">
        <v>3</v>
      </c>
      <c r="F90" s="24" t="str">
        <f t="shared" si="4"/>
        <v>IADRH</v>
      </c>
      <c r="G90" s="26">
        <f>BY_Demands_Drivers!$F$6*$M$10</f>
        <v>5.6907541379766146E-3</v>
      </c>
      <c r="H90" s="26">
        <f>BY_Demands_Drivers!$G$6*$M$10</f>
        <v>1.4226885344941563E-3</v>
      </c>
      <c r="I90" s="26">
        <f>BY_Demands_Drivers!$H$6*$M$10</f>
        <v>0.1109697056905438</v>
      </c>
      <c r="J90" s="26">
        <f>BY_Demands_Drivers!$I$6*$M$10</f>
        <v>8.251593500066097E-2</v>
      </c>
    </row>
    <row r="91" spans="3:10">
      <c r="C91" s="206" t="str">
        <f t="shared" si="3"/>
        <v>Demand</v>
      </c>
      <c r="D91">
        <f>$L$11</f>
        <v>2018</v>
      </c>
      <c r="E91" t="s">
        <v>3</v>
      </c>
      <c r="F91" s="24" t="str">
        <f t="shared" si="4"/>
        <v>IADRH</v>
      </c>
      <c r="G91" s="26">
        <f>BY_Demands_Drivers!$F$6*$M$11</f>
        <v>5.6907541379766146E-3</v>
      </c>
      <c r="H91" s="26">
        <f>BY_Demands_Drivers!$G$6*$M$11</f>
        <v>1.4226885344941563E-3</v>
      </c>
      <c r="I91" s="26">
        <f>BY_Demands_Drivers!$H$6*$M$11</f>
        <v>0.1109697056905438</v>
      </c>
      <c r="J91" s="26">
        <f>BY_Demands_Drivers!$I$6*$M$11</f>
        <v>8.251593500066097E-2</v>
      </c>
    </row>
    <row r="92" spans="3:10">
      <c r="C92" s="206" t="str">
        <f t="shared" si="3"/>
        <v>Demand</v>
      </c>
      <c r="D92">
        <f>$L$12</f>
        <v>2019</v>
      </c>
      <c r="E92" t="s">
        <v>3</v>
      </c>
      <c r="F92" s="24" t="str">
        <f t="shared" si="4"/>
        <v>IADRH</v>
      </c>
      <c r="G92" s="43">
        <f>BY_Demands_Drivers!$F$6*$M$12</f>
        <v>5.6907541379766146E-3</v>
      </c>
      <c r="H92" s="43">
        <f>BY_Demands_Drivers!$G$6*$M$12</f>
        <v>1.4226885344941563E-3</v>
      </c>
      <c r="I92" s="43">
        <f>BY_Demands_Drivers!$H$6*$M$12</f>
        <v>0.1109697056905438</v>
      </c>
      <c r="J92" s="43">
        <f>BY_Demands_Drivers!$I$6*$M$12</f>
        <v>8.251593500066097E-2</v>
      </c>
    </row>
    <row r="93" spans="3:10">
      <c r="C93" s="206" t="str">
        <f t="shared" si="3"/>
        <v>Demand</v>
      </c>
      <c r="D93">
        <f>$L$13</f>
        <v>2020</v>
      </c>
      <c r="E93" t="s">
        <v>3</v>
      </c>
      <c r="F93" s="24" t="str">
        <f t="shared" si="4"/>
        <v>IADRH</v>
      </c>
      <c r="G93" s="43">
        <f>BY_Demands_Drivers!$F$6*$M$13</f>
        <v>5.6907541379766146E-3</v>
      </c>
      <c r="H93" s="43">
        <f>BY_Demands_Drivers!$G$6*$M$13</f>
        <v>1.4226885344941563E-3</v>
      </c>
      <c r="I93" s="43">
        <f>BY_Demands_Drivers!$H$6*$M$13</f>
        <v>0.1109697056905438</v>
      </c>
      <c r="J93" s="43">
        <f>BY_Demands_Drivers!$I$6*$M$13</f>
        <v>8.251593500066097E-2</v>
      </c>
    </row>
    <row r="94" spans="3:10">
      <c r="C94" s="206" t="str">
        <f t="shared" si="3"/>
        <v>Demand</v>
      </c>
      <c r="D94">
        <f>$L$14</f>
        <v>2021</v>
      </c>
      <c r="E94" t="s">
        <v>3</v>
      </c>
      <c r="F94" s="24" t="str">
        <f t="shared" si="4"/>
        <v>IADRH</v>
      </c>
      <c r="G94" s="43">
        <f>BY_Demands_Drivers!$F$6*$M$14</f>
        <v>5.6907541379766146E-3</v>
      </c>
      <c r="H94" s="43">
        <f>BY_Demands_Drivers!$G$6*$M$14</f>
        <v>1.4226885344941563E-3</v>
      </c>
      <c r="I94" s="43">
        <f>BY_Demands_Drivers!$H$6*$M$14</f>
        <v>0.1109697056905438</v>
      </c>
      <c r="J94" s="43">
        <f>BY_Demands_Drivers!$I$6*$M$14</f>
        <v>8.251593500066097E-2</v>
      </c>
    </row>
    <row r="95" spans="3:10">
      <c r="C95" s="206" t="str">
        <f t="shared" si="3"/>
        <v>Demand</v>
      </c>
      <c r="D95">
        <f>$L$15</f>
        <v>2022</v>
      </c>
      <c r="E95" t="s">
        <v>3</v>
      </c>
      <c r="F95" s="24" t="str">
        <f t="shared" si="4"/>
        <v>IADRH</v>
      </c>
      <c r="G95" s="43">
        <f>BY_Demands_Drivers!$F$6*$M$15</f>
        <v>5.6907541379766146E-3</v>
      </c>
      <c r="H95" s="43">
        <f>BY_Demands_Drivers!$G$6*$M$15</f>
        <v>1.4226885344941563E-3</v>
      </c>
      <c r="I95" s="43">
        <f>BY_Demands_Drivers!$H$6*$M$15</f>
        <v>0.1109697056905438</v>
      </c>
      <c r="J95" s="43">
        <f>BY_Demands_Drivers!$I$6*$M$15</f>
        <v>8.251593500066097E-2</v>
      </c>
    </row>
    <row r="96" spans="3:10">
      <c r="C96" s="206" t="str">
        <f t="shared" si="3"/>
        <v>Demand</v>
      </c>
      <c r="D96">
        <f>$L$16</f>
        <v>2023</v>
      </c>
      <c r="E96" t="s">
        <v>3</v>
      </c>
      <c r="F96" s="24" t="str">
        <f t="shared" si="4"/>
        <v>IADRH</v>
      </c>
      <c r="G96" s="43">
        <f>BY_Demands_Drivers!$F$6*$M$16</f>
        <v>5.6907541379766146E-3</v>
      </c>
      <c r="H96" s="43">
        <f>BY_Demands_Drivers!$G$6*$M$16</f>
        <v>1.4226885344941563E-3</v>
      </c>
      <c r="I96" s="43">
        <f>BY_Demands_Drivers!$H$6*$M$16</f>
        <v>0.1109697056905438</v>
      </c>
      <c r="J96" s="43">
        <f>BY_Demands_Drivers!$I$6*$M$16</f>
        <v>8.251593500066097E-2</v>
      </c>
    </row>
    <row r="97" spans="3:10">
      <c r="C97" s="206" t="str">
        <f t="shared" si="3"/>
        <v>Demand</v>
      </c>
      <c r="D97">
        <f>$L$17</f>
        <v>2024</v>
      </c>
      <c r="E97" t="s">
        <v>3</v>
      </c>
      <c r="F97" s="24" t="str">
        <f t="shared" si="4"/>
        <v>IADRH</v>
      </c>
      <c r="G97" s="26">
        <f>BY_Demands_Drivers!$F$6*$M$17</f>
        <v>5.6907541379766146E-3</v>
      </c>
      <c r="H97" s="26">
        <f>BY_Demands_Drivers!$G$6*$M$17</f>
        <v>1.4226885344941563E-3</v>
      </c>
      <c r="I97" s="26">
        <f>BY_Demands_Drivers!$H$6*$M$17</f>
        <v>0.1109697056905438</v>
      </c>
      <c r="J97" s="26">
        <f>BY_Demands_Drivers!$I$6*$M$17</f>
        <v>8.251593500066097E-2</v>
      </c>
    </row>
    <row r="98" spans="3:10">
      <c r="C98" s="206" t="str">
        <f t="shared" si="3"/>
        <v>Demand</v>
      </c>
      <c r="D98">
        <f>$L$18</f>
        <v>2025</v>
      </c>
      <c r="E98" t="s">
        <v>3</v>
      </c>
      <c r="F98" s="24" t="str">
        <f t="shared" si="4"/>
        <v>IADRH</v>
      </c>
      <c r="G98" s="26">
        <f>BY_Demands_Drivers!$F$6*$M$18</f>
        <v>5.6907541379766146E-3</v>
      </c>
      <c r="H98" s="26">
        <f>BY_Demands_Drivers!$G$6*$M$18</f>
        <v>1.4226885344941563E-3</v>
      </c>
      <c r="I98" s="26">
        <f>BY_Demands_Drivers!$H$6*$M$18</f>
        <v>0.1109697056905438</v>
      </c>
      <c r="J98" s="26">
        <f>BY_Demands_Drivers!$I$6*$M$18</f>
        <v>8.251593500066097E-2</v>
      </c>
    </row>
    <row r="99" spans="3:10">
      <c r="C99" s="206" t="str">
        <f t="shared" si="3"/>
        <v>Demand</v>
      </c>
      <c r="D99">
        <f>$L$19</f>
        <v>2026</v>
      </c>
      <c r="E99" t="s">
        <v>3</v>
      </c>
      <c r="F99" s="24" t="str">
        <f t="shared" si="4"/>
        <v>IADRH</v>
      </c>
      <c r="G99" s="26">
        <f>BY_Demands_Drivers!$F$6*$M$19</f>
        <v>5.6660117286810646E-3</v>
      </c>
      <c r="H99" s="26">
        <f>BY_Demands_Drivers!$G$6*$M$19</f>
        <v>1.4165029321702685E-3</v>
      </c>
      <c r="I99" s="26">
        <f>BY_Demands_Drivers!$H$6*$M$19</f>
        <v>0.11048722870928056</v>
      </c>
      <c r="J99" s="26">
        <f>BY_Demands_Drivers!$I$6*$M$19</f>
        <v>8.2157170065875487E-2</v>
      </c>
    </row>
    <row r="100" spans="3:10">
      <c r="C100" s="206" t="str">
        <f t="shared" si="3"/>
        <v>Demand</v>
      </c>
      <c r="D100">
        <f>$L$20</f>
        <v>2027</v>
      </c>
      <c r="E100" t="s">
        <v>3</v>
      </c>
      <c r="F100" s="24" t="str">
        <f t="shared" si="4"/>
        <v>IADRH</v>
      </c>
      <c r="G100" s="26">
        <f>BY_Demands_Drivers!$F$6*$M$20</f>
        <v>5.6412693193855137E-3</v>
      </c>
      <c r="H100" s="26">
        <f>BY_Demands_Drivers!$G$6*$M$20</f>
        <v>1.410317329846381E-3</v>
      </c>
      <c r="I100" s="26">
        <f>BY_Demands_Drivers!$H$6*$M$20</f>
        <v>0.11000475172801732</v>
      </c>
      <c r="J100" s="26">
        <f>BY_Demands_Drivers!$I$6*$M$20</f>
        <v>8.1798405131090005E-2</v>
      </c>
    </row>
    <row r="101" spans="3:10">
      <c r="C101" s="206" t="str">
        <f t="shared" si="3"/>
        <v>Demand</v>
      </c>
      <c r="D101">
        <f>$L$21</f>
        <v>2028</v>
      </c>
      <c r="E101" t="s">
        <v>3</v>
      </c>
      <c r="F101" s="24" t="str">
        <f t="shared" si="4"/>
        <v>IADRH</v>
      </c>
      <c r="G101" s="26">
        <f>BY_Demands_Drivers!$F$6*$M$21</f>
        <v>5.6165269100899645E-3</v>
      </c>
      <c r="H101" s="26">
        <f>BY_Demands_Drivers!$G$6*$M$21</f>
        <v>1.4041317275224937E-3</v>
      </c>
      <c r="I101" s="26">
        <f>BY_Demands_Drivers!$H$6*$M$21</f>
        <v>0.10952227474675412</v>
      </c>
      <c r="J101" s="26">
        <f>BY_Demands_Drivers!$I$6*$M$21</f>
        <v>8.1439640196304536E-2</v>
      </c>
    </row>
    <row r="102" spans="3:10">
      <c r="C102" s="206" t="str">
        <f t="shared" si="3"/>
        <v>Demand</v>
      </c>
      <c r="D102">
        <f>$L$22</f>
        <v>2029</v>
      </c>
      <c r="E102" t="s">
        <v>3</v>
      </c>
      <c r="F102" s="24" t="str">
        <f t="shared" si="4"/>
        <v>IADRH</v>
      </c>
      <c r="G102" s="26">
        <f>BY_Demands_Drivers!$F$6*$M$22</f>
        <v>5.5917845007944136E-3</v>
      </c>
      <c r="H102" s="26">
        <f>BY_Demands_Drivers!$G$6*$M$22</f>
        <v>1.3979461251986058E-3</v>
      </c>
      <c r="I102" s="26">
        <f>BY_Demands_Drivers!$H$6*$M$22</f>
        <v>0.10903979776549087</v>
      </c>
      <c r="J102" s="26">
        <f>BY_Demands_Drivers!$I$6*$M$22</f>
        <v>8.1080875261519053E-2</v>
      </c>
    </row>
    <row r="103" spans="3:10">
      <c r="C103" s="206" t="str">
        <f t="shared" si="3"/>
        <v>Demand</v>
      </c>
      <c r="D103">
        <f>$L$23</f>
        <v>2030</v>
      </c>
      <c r="E103" t="s">
        <v>3</v>
      </c>
      <c r="F103" s="24" t="str">
        <f t="shared" si="4"/>
        <v>IADRH</v>
      </c>
      <c r="G103" s="26">
        <f>BY_Demands_Drivers!$F$6*$M$23</f>
        <v>5.5670420914988635E-3</v>
      </c>
      <c r="H103" s="26">
        <f>BY_Demands_Drivers!$G$6*$M$23</f>
        <v>1.3917605228747183E-3</v>
      </c>
      <c r="I103" s="26">
        <f>BY_Demands_Drivers!$H$6*$M$23</f>
        <v>0.10855732078422765</v>
      </c>
      <c r="J103" s="26">
        <f>BY_Demands_Drivers!$I$6*$M$23</f>
        <v>8.072211032673357E-2</v>
      </c>
    </row>
    <row r="104" spans="3:10">
      <c r="C104" s="206" t="str">
        <f t="shared" si="3"/>
        <v>Demand</v>
      </c>
      <c r="D104">
        <f>$L$24</f>
        <v>2031</v>
      </c>
      <c r="E104" t="s">
        <v>3</v>
      </c>
      <c r="F104" s="24" t="str">
        <f t="shared" si="4"/>
        <v>IADRH</v>
      </c>
      <c r="G104" s="26">
        <f>BY_Demands_Drivers!$F$6*$M$24</f>
        <v>5.5670420914988635E-3</v>
      </c>
      <c r="H104" s="26">
        <f>BY_Demands_Drivers!$G$6*$M$24</f>
        <v>1.3917605228747183E-3</v>
      </c>
      <c r="I104" s="26">
        <f>BY_Demands_Drivers!$H$6*$M$24</f>
        <v>0.10855732078422765</v>
      </c>
      <c r="J104" s="26">
        <f>BY_Demands_Drivers!$I$6*$M$24</f>
        <v>8.072211032673357E-2</v>
      </c>
    </row>
    <row r="105" spans="3:10">
      <c r="C105" s="206" t="str">
        <f t="shared" si="3"/>
        <v>Demand</v>
      </c>
      <c r="D105">
        <f>$L$25</f>
        <v>2032</v>
      </c>
      <c r="E105" t="s">
        <v>3</v>
      </c>
      <c r="F105" s="24" t="str">
        <f t="shared" si="4"/>
        <v>IADRH</v>
      </c>
      <c r="G105" s="26">
        <f>BY_Demands_Drivers!$F$6*$M$25</f>
        <v>5.5670420914988635E-3</v>
      </c>
      <c r="H105" s="26">
        <f>BY_Demands_Drivers!$G$6*$M$25</f>
        <v>1.3917605228747183E-3</v>
      </c>
      <c r="I105" s="26">
        <f>BY_Demands_Drivers!$H$6*$M$25</f>
        <v>0.10855732078422765</v>
      </c>
      <c r="J105" s="26">
        <f>BY_Demands_Drivers!$I$6*$M$25</f>
        <v>8.072211032673357E-2</v>
      </c>
    </row>
    <row r="106" spans="3:10">
      <c r="C106" s="206" t="str">
        <f t="shared" si="3"/>
        <v>Demand</v>
      </c>
      <c r="D106">
        <f>$L$26</f>
        <v>2033</v>
      </c>
      <c r="E106" t="s">
        <v>3</v>
      </c>
      <c r="F106" s="24" t="str">
        <f t="shared" si="4"/>
        <v>IADRH</v>
      </c>
      <c r="G106" s="26">
        <f>BY_Demands_Drivers!$F$6*$M$26</f>
        <v>5.5670420914988635E-3</v>
      </c>
      <c r="H106" s="26">
        <f>BY_Demands_Drivers!$G$6*$M$26</f>
        <v>1.3917605228747183E-3</v>
      </c>
      <c r="I106" s="26">
        <f>BY_Demands_Drivers!$H$6*$M$26</f>
        <v>0.10855732078422765</v>
      </c>
      <c r="J106" s="26">
        <f>BY_Demands_Drivers!$I$6*$M$26</f>
        <v>8.072211032673357E-2</v>
      </c>
    </row>
    <row r="107" spans="3:10">
      <c r="C107" s="206" t="str">
        <f t="shared" si="3"/>
        <v>Demand</v>
      </c>
      <c r="D107">
        <f>$L$27</f>
        <v>2034</v>
      </c>
      <c r="E107" t="s">
        <v>3</v>
      </c>
      <c r="F107" s="24" t="str">
        <f t="shared" si="4"/>
        <v>IADRH</v>
      </c>
      <c r="G107" s="26">
        <f>BY_Demands_Drivers!$F$6*$M$27</f>
        <v>5.5670420914988635E-3</v>
      </c>
      <c r="H107" s="26">
        <f>BY_Demands_Drivers!$G$6*$M$27</f>
        <v>1.3917605228747183E-3</v>
      </c>
      <c r="I107" s="26">
        <f>BY_Demands_Drivers!$H$6*$M$27</f>
        <v>0.10855732078422765</v>
      </c>
      <c r="J107" s="26">
        <f>BY_Demands_Drivers!$I$6*$M$27</f>
        <v>8.072211032673357E-2</v>
      </c>
    </row>
    <row r="108" spans="3:10">
      <c r="C108" s="206" t="str">
        <f t="shared" si="3"/>
        <v>Demand</v>
      </c>
      <c r="D108">
        <f>$L$28</f>
        <v>2035</v>
      </c>
      <c r="E108" t="s">
        <v>3</v>
      </c>
      <c r="F108" s="24" t="str">
        <f t="shared" si="4"/>
        <v>IADRH</v>
      </c>
      <c r="G108" s="26">
        <f>BY_Demands_Drivers!$F$6*$M$28</f>
        <v>5.5670420914988635E-3</v>
      </c>
      <c r="H108" s="26">
        <f>BY_Demands_Drivers!$G$6*$M$28</f>
        <v>1.3917605228747183E-3</v>
      </c>
      <c r="I108" s="26">
        <f>BY_Demands_Drivers!$H$6*$M$28</f>
        <v>0.10855732078422765</v>
      </c>
      <c r="J108" s="26">
        <f>BY_Demands_Drivers!$I$6*$M$28</f>
        <v>8.072211032673357E-2</v>
      </c>
    </row>
    <row r="109" spans="3:10">
      <c r="C109" s="206" t="str">
        <f t="shared" si="3"/>
        <v>Demand</v>
      </c>
      <c r="D109">
        <f>$L$29</f>
        <v>2036</v>
      </c>
      <c r="E109" t="s">
        <v>3</v>
      </c>
      <c r="F109" s="24" t="str">
        <f t="shared" si="4"/>
        <v>IADRH</v>
      </c>
      <c r="G109" s="26">
        <f>BY_Demands_Drivers!$F$6*$M$29</f>
        <v>5.5670420914988635E-3</v>
      </c>
      <c r="H109" s="26">
        <f>BY_Demands_Drivers!$G$6*$M$29</f>
        <v>1.3917605228747183E-3</v>
      </c>
      <c r="I109" s="26">
        <f>BY_Demands_Drivers!$H$6*$M$29</f>
        <v>0.10855732078422765</v>
      </c>
      <c r="J109" s="26">
        <f>BY_Demands_Drivers!$I$6*$M$29</f>
        <v>8.072211032673357E-2</v>
      </c>
    </row>
    <row r="110" spans="3:10">
      <c r="C110" s="206" t="str">
        <f t="shared" si="3"/>
        <v>Demand</v>
      </c>
      <c r="D110">
        <f>$L$30</f>
        <v>2037</v>
      </c>
      <c r="E110" t="s">
        <v>3</v>
      </c>
      <c r="F110" s="24" t="str">
        <f t="shared" si="4"/>
        <v>IADRH</v>
      </c>
      <c r="G110" s="26">
        <f>BY_Demands_Drivers!$F$6*$M$30</f>
        <v>5.5670420914988635E-3</v>
      </c>
      <c r="H110" s="26">
        <f>BY_Demands_Drivers!$G$6*$M$30</f>
        <v>1.3917605228747183E-3</v>
      </c>
      <c r="I110" s="26">
        <f>BY_Demands_Drivers!$H$6*$M$30</f>
        <v>0.10855732078422765</v>
      </c>
      <c r="J110" s="26">
        <f>BY_Demands_Drivers!$I$6*$M$30</f>
        <v>8.072211032673357E-2</v>
      </c>
    </row>
    <row r="111" spans="3:10">
      <c r="C111" s="206" t="str">
        <f t="shared" si="3"/>
        <v>Demand</v>
      </c>
      <c r="D111">
        <f>$L$31</f>
        <v>2038</v>
      </c>
      <c r="E111" t="s">
        <v>3</v>
      </c>
      <c r="F111" s="24" t="str">
        <f t="shared" si="4"/>
        <v>IADRH</v>
      </c>
      <c r="G111" s="26">
        <f>BY_Demands_Drivers!$F$6*$M$31</f>
        <v>5.5670420914988635E-3</v>
      </c>
      <c r="H111" s="26">
        <f>BY_Demands_Drivers!$G$6*$M$31</f>
        <v>1.3917605228747183E-3</v>
      </c>
      <c r="I111" s="26">
        <f>BY_Demands_Drivers!$H$6*$M$31</f>
        <v>0.10855732078422765</v>
      </c>
      <c r="J111" s="26">
        <f>BY_Demands_Drivers!$I$6*$M$31</f>
        <v>8.072211032673357E-2</v>
      </c>
    </row>
    <row r="112" spans="3:10">
      <c r="C112" s="206" t="str">
        <f t="shared" si="3"/>
        <v>Demand</v>
      </c>
      <c r="D112">
        <f>$L$32</f>
        <v>2039</v>
      </c>
      <c r="E112" t="s">
        <v>3</v>
      </c>
      <c r="F112" s="24" t="str">
        <f t="shared" si="4"/>
        <v>IADRH</v>
      </c>
      <c r="G112" s="26">
        <f>BY_Demands_Drivers!$F$6*$M$32</f>
        <v>5.5670420914988635E-3</v>
      </c>
      <c r="H112" s="26">
        <f>BY_Demands_Drivers!$G$6*$M$32</f>
        <v>1.3917605228747183E-3</v>
      </c>
      <c r="I112" s="26">
        <f>BY_Demands_Drivers!$H$6*$M$32</f>
        <v>0.10855732078422765</v>
      </c>
      <c r="J112" s="26">
        <f>BY_Demands_Drivers!$I$6*$M$32</f>
        <v>8.072211032673357E-2</v>
      </c>
    </row>
    <row r="113" spans="3:10">
      <c r="C113" s="206" t="str">
        <f t="shared" si="3"/>
        <v>Demand</v>
      </c>
      <c r="D113">
        <f>$L$33</f>
        <v>2040</v>
      </c>
      <c r="E113" t="s">
        <v>3</v>
      </c>
      <c r="F113" s="24" t="str">
        <f t="shared" si="4"/>
        <v>IADRH</v>
      </c>
      <c r="G113" s="26">
        <f>BY_Demands_Drivers!$F$6*$M$33</f>
        <v>5.5670420914988635E-3</v>
      </c>
      <c r="H113" s="26">
        <f>BY_Demands_Drivers!$G$6*$M$33</f>
        <v>1.3917605228747183E-3</v>
      </c>
      <c r="I113" s="26">
        <f>BY_Demands_Drivers!$H$6*$M$33</f>
        <v>0.10855732078422765</v>
      </c>
      <c r="J113" s="26">
        <f>BY_Demands_Drivers!$I$6*$M$33</f>
        <v>8.072211032673357E-2</v>
      </c>
    </row>
    <row r="114" spans="3:10">
      <c r="C114" s="206" t="str">
        <f t="shared" si="3"/>
        <v>Demand</v>
      </c>
      <c r="D114">
        <f>$L$34</f>
        <v>2041</v>
      </c>
      <c r="E114" t="s">
        <v>3</v>
      </c>
      <c r="F114" s="24" t="str">
        <f t="shared" si="4"/>
        <v>IADRH</v>
      </c>
      <c r="G114" s="26">
        <f>BY_Demands_Drivers!$F$6*$M$34</f>
        <v>5.5422996822033126E-3</v>
      </c>
      <c r="H114" s="26">
        <f>BY_Demands_Drivers!$G$6*$M$34</f>
        <v>1.3855749205508305E-3</v>
      </c>
      <c r="I114" s="26">
        <f>BY_Demands_Drivers!$H$6*$M$34</f>
        <v>0.10807484380296441</v>
      </c>
      <c r="J114" s="26">
        <f>BY_Demands_Drivers!$I$6*$M$34</f>
        <v>8.0363345391948074E-2</v>
      </c>
    </row>
    <row r="115" spans="3:10">
      <c r="C115" s="206" t="str">
        <f t="shared" si="3"/>
        <v>Demand</v>
      </c>
      <c r="D115">
        <f>$L$35</f>
        <v>2042</v>
      </c>
      <c r="E115" t="s">
        <v>3</v>
      </c>
      <c r="F115" s="24" t="str">
        <f t="shared" si="4"/>
        <v>IADRH</v>
      </c>
      <c r="G115" s="26">
        <f>BY_Demands_Drivers!$F$6*$M$35</f>
        <v>5.5175572729077626E-3</v>
      </c>
      <c r="H115" s="26">
        <f>BY_Demands_Drivers!$G$6*$M$35</f>
        <v>1.379389318226943E-3</v>
      </c>
      <c r="I115" s="26">
        <f>BY_Demands_Drivers!$H$6*$M$35</f>
        <v>0.10759236682170119</v>
      </c>
      <c r="J115" s="26">
        <f>BY_Demands_Drivers!$I$6*$M$35</f>
        <v>8.0004580457162605E-2</v>
      </c>
    </row>
    <row r="116" spans="3:10">
      <c r="C116" s="206" t="str">
        <f t="shared" si="3"/>
        <v>Demand</v>
      </c>
      <c r="D116">
        <f>$L$36</f>
        <v>2043</v>
      </c>
      <c r="E116" t="s">
        <v>3</v>
      </c>
      <c r="F116" s="24" t="str">
        <f t="shared" si="4"/>
        <v>IADRH</v>
      </c>
      <c r="G116" s="26">
        <f>BY_Demands_Drivers!$F$6*$M$36</f>
        <v>5.4928148636122116E-3</v>
      </c>
      <c r="H116" s="26">
        <f>BY_Demands_Drivers!$G$6*$M$36</f>
        <v>1.3732037159030553E-3</v>
      </c>
      <c r="I116" s="26">
        <f>BY_Demands_Drivers!$H$6*$M$36</f>
        <v>0.10710988984043794</v>
      </c>
      <c r="J116" s="26">
        <f>BY_Demands_Drivers!$I$6*$M$36</f>
        <v>7.9645815522377122E-2</v>
      </c>
    </row>
    <row r="117" spans="3:10">
      <c r="C117" s="206" t="str">
        <f t="shared" si="3"/>
        <v>Demand</v>
      </c>
      <c r="D117">
        <f>$L$37</f>
        <v>2044</v>
      </c>
      <c r="E117" t="s">
        <v>3</v>
      </c>
      <c r="F117" s="24" t="str">
        <f t="shared" si="4"/>
        <v>IADRH</v>
      </c>
      <c r="G117" s="26">
        <f>BY_Demands_Drivers!$F$6*$M$37</f>
        <v>5.4680724543166616E-3</v>
      </c>
      <c r="H117" s="26">
        <f>BY_Demands_Drivers!$G$6*$M$37</f>
        <v>1.3670181135791678E-3</v>
      </c>
      <c r="I117" s="26">
        <f>BY_Demands_Drivers!$H$6*$M$37</f>
        <v>0.10662741285917471</v>
      </c>
      <c r="J117" s="26">
        <f>BY_Demands_Drivers!$I$6*$M$37</f>
        <v>7.928705058759164E-2</v>
      </c>
    </row>
    <row r="118" spans="3:10">
      <c r="C118" s="206" t="str">
        <f t="shared" si="3"/>
        <v>Demand</v>
      </c>
      <c r="D118">
        <f>$L$38</f>
        <v>2045</v>
      </c>
      <c r="E118" t="s">
        <v>3</v>
      </c>
      <c r="F118" s="24" t="str">
        <f t="shared" si="4"/>
        <v>IADRH</v>
      </c>
      <c r="G118" s="26">
        <f>BY_Demands_Drivers!$F$6*$M$38</f>
        <v>5.4433300450211107E-3</v>
      </c>
      <c r="H118" s="26">
        <f>BY_Demands_Drivers!$G$6*$M$38</f>
        <v>1.3608325112552801E-3</v>
      </c>
      <c r="I118" s="26">
        <f>BY_Demands_Drivers!$H$6*$M$38</f>
        <v>0.10614493587791148</v>
      </c>
      <c r="J118" s="26">
        <f>BY_Demands_Drivers!$I$6*$M$38</f>
        <v>7.8928285652806157E-2</v>
      </c>
    </row>
    <row r="119" spans="3:10">
      <c r="C119" s="206" t="str">
        <f t="shared" si="3"/>
        <v>Demand</v>
      </c>
      <c r="D119">
        <f>$L$39</f>
        <v>2046</v>
      </c>
      <c r="E119" t="s">
        <v>3</v>
      </c>
      <c r="F119" s="24" t="str">
        <f t="shared" si="4"/>
        <v>IADRH</v>
      </c>
      <c r="G119" s="26">
        <f>BY_Demands_Drivers!$F$6*$M$39</f>
        <v>5.4433300450211107E-3</v>
      </c>
      <c r="H119" s="26">
        <f>BY_Demands_Drivers!$G$6*$M$39</f>
        <v>1.3608325112552801E-3</v>
      </c>
      <c r="I119" s="26">
        <f>BY_Demands_Drivers!$H$6*$M$39</f>
        <v>0.10614493587791148</v>
      </c>
      <c r="J119" s="26">
        <f>BY_Demands_Drivers!$I$6*$M$39</f>
        <v>7.8928285652806157E-2</v>
      </c>
    </row>
    <row r="120" spans="3:10">
      <c r="C120" s="206" t="str">
        <f t="shared" si="3"/>
        <v>Demand</v>
      </c>
      <c r="D120">
        <f>$L$40</f>
        <v>2047</v>
      </c>
      <c r="E120" t="s">
        <v>3</v>
      </c>
      <c r="F120" s="24" t="str">
        <f t="shared" si="4"/>
        <v>IADRH</v>
      </c>
      <c r="G120" s="26">
        <f>BY_Demands_Drivers!$F$6*$M$40</f>
        <v>5.4433300450211107E-3</v>
      </c>
      <c r="H120" s="26">
        <f>BY_Demands_Drivers!$G$6*$M$40</f>
        <v>1.3608325112552801E-3</v>
      </c>
      <c r="I120" s="26">
        <f>BY_Demands_Drivers!$H$6*$M$40</f>
        <v>0.10614493587791148</v>
      </c>
      <c r="J120" s="26">
        <f>BY_Demands_Drivers!$I$6*$M$40</f>
        <v>7.8928285652806157E-2</v>
      </c>
    </row>
    <row r="121" spans="3:10">
      <c r="C121" s="206" t="str">
        <f t="shared" si="3"/>
        <v>Demand</v>
      </c>
      <c r="D121">
        <f>$L$41</f>
        <v>2048</v>
      </c>
      <c r="E121" t="s">
        <v>3</v>
      </c>
      <c r="F121" s="24" t="str">
        <f t="shared" si="4"/>
        <v>IADRH</v>
      </c>
      <c r="G121" s="26">
        <f>BY_Demands_Drivers!$F$6*$M$41</f>
        <v>5.4433300450211107E-3</v>
      </c>
      <c r="H121" s="26">
        <f>BY_Demands_Drivers!$G$6*$M$41</f>
        <v>1.3608325112552801E-3</v>
      </c>
      <c r="I121" s="26">
        <f>BY_Demands_Drivers!$H$6*$M$41</f>
        <v>0.10614493587791148</v>
      </c>
      <c r="J121" s="26">
        <f>BY_Demands_Drivers!$I$6*$M$41</f>
        <v>7.8928285652806157E-2</v>
      </c>
    </row>
    <row r="122" spans="3:10">
      <c r="C122" s="206" t="str">
        <f t="shared" si="3"/>
        <v>Demand</v>
      </c>
      <c r="D122">
        <f>$L$42</f>
        <v>2049</v>
      </c>
      <c r="E122" t="s">
        <v>3</v>
      </c>
      <c r="F122" s="24" t="str">
        <f t="shared" si="4"/>
        <v>IADRH</v>
      </c>
      <c r="G122" s="26">
        <f>BY_Demands_Drivers!$F$6*$M$42</f>
        <v>5.4433300450211107E-3</v>
      </c>
      <c r="H122" s="26">
        <f>BY_Demands_Drivers!$G$6*$M$42</f>
        <v>1.3608325112552801E-3</v>
      </c>
      <c r="I122" s="26">
        <f>BY_Demands_Drivers!$H$6*$M$42</f>
        <v>0.10614493587791148</v>
      </c>
      <c r="J122" s="26">
        <f>BY_Demands_Drivers!$I$6*$M$42</f>
        <v>7.8928285652806157E-2</v>
      </c>
    </row>
    <row r="123" spans="3:10">
      <c r="C123" s="206" t="str">
        <f t="shared" si="3"/>
        <v>Demand</v>
      </c>
      <c r="D123" s="23">
        <f>$L$43</f>
        <v>2050</v>
      </c>
      <c r="E123" s="23" t="s">
        <v>3</v>
      </c>
      <c r="F123" s="24" t="str">
        <f t="shared" si="4"/>
        <v>IADRH</v>
      </c>
      <c r="G123" s="44">
        <f>BY_Demands_Drivers!$F$6*$M$43</f>
        <v>5.4433300450211107E-3</v>
      </c>
      <c r="H123" s="44">
        <f>BY_Demands_Drivers!$G$6*$M$43</f>
        <v>1.3608325112552801E-3</v>
      </c>
      <c r="I123" s="44">
        <f>BY_Demands_Drivers!$H$6*$M$43</f>
        <v>0.10614493587791148</v>
      </c>
      <c r="J123" s="44">
        <f>BY_Demands_Drivers!$I$6*$M$43</f>
        <v>7.8928285652806157E-2</v>
      </c>
    </row>
    <row r="124" spans="3:10">
      <c r="C124" s="206" t="str">
        <f t="shared" si="3"/>
        <v>Demand</v>
      </c>
      <c r="D124">
        <f>$L$4</f>
        <v>2011</v>
      </c>
      <c r="E124" t="s">
        <v>3</v>
      </c>
      <c r="F124" t="str">
        <f>BY_Demands_Drivers!$J$7</f>
        <v>IADLA</v>
      </c>
      <c r="G124" s="26">
        <f>BY_Demands_Drivers!$F$7*$M$4</f>
        <v>2.7820879858190744E-2</v>
      </c>
      <c r="H124" s="26">
        <f>BY_Demands_Drivers!$G$7*$M$4</f>
        <v>6.955219964547686E-3</v>
      </c>
      <c r="I124" s="26">
        <f>BY_Demands_Drivers!$H$7*$M$4</f>
        <v>0.54250715723471987</v>
      </c>
      <c r="J124" s="26">
        <f>BY_Demands_Drivers!$I$7*$M$4</f>
        <v>0.40340275794376618</v>
      </c>
    </row>
    <row r="125" spans="3:10">
      <c r="C125" s="206" t="str">
        <f t="shared" si="3"/>
        <v>Demand</v>
      </c>
      <c r="D125">
        <f>$L$5</f>
        <v>2012</v>
      </c>
      <c r="E125" t="s">
        <v>3</v>
      </c>
      <c r="F125" t="str">
        <f>$F$124</f>
        <v>IADLA</v>
      </c>
      <c r="G125" s="26">
        <f>BY_Demands_Drivers!$F$7*$M$5</f>
        <v>2.7573844902682689E-2</v>
      </c>
      <c r="H125" s="26">
        <f>BY_Demands_Drivers!$G$7*$M$5</f>
        <v>6.8934612256706723E-3</v>
      </c>
      <c r="I125" s="26">
        <f>BY_Demands_Drivers!$H$7*$M$5</f>
        <v>0.5376899756023128</v>
      </c>
      <c r="J125" s="26">
        <f>BY_Demands_Drivers!$I$7*$M$5</f>
        <v>0.39982075108889942</v>
      </c>
    </row>
    <row r="126" spans="3:10">
      <c r="C126" s="206" t="str">
        <f t="shared" si="3"/>
        <v>Demand</v>
      </c>
      <c r="D126">
        <f>$L$6</f>
        <v>2013</v>
      </c>
      <c r="E126" t="s">
        <v>3</v>
      </c>
      <c r="F126" t="str">
        <f t="shared" ref="F126:F163" si="5">$F$124</f>
        <v>IADLA</v>
      </c>
      <c r="G126" s="26">
        <f>BY_Demands_Drivers!$F$7*$M$6</f>
        <v>2.7326809947174631E-2</v>
      </c>
      <c r="H126" s="26">
        <f>BY_Demands_Drivers!$G$7*$M$6</f>
        <v>6.8317024867936577E-3</v>
      </c>
      <c r="I126" s="26">
        <f>BY_Demands_Drivers!$H$7*$M$6</f>
        <v>0.53287279396990572</v>
      </c>
      <c r="J126" s="26">
        <f>BY_Demands_Drivers!$I$7*$M$6</f>
        <v>0.39623874423403255</v>
      </c>
    </row>
    <row r="127" spans="3:10">
      <c r="C127" s="206" t="str">
        <f t="shared" si="3"/>
        <v>Demand</v>
      </c>
      <c r="D127">
        <f>$L$7</f>
        <v>2014</v>
      </c>
      <c r="E127" t="s">
        <v>3</v>
      </c>
      <c r="F127" t="str">
        <f t="shared" si="5"/>
        <v>IADLA</v>
      </c>
      <c r="G127" s="26">
        <f>BY_Demands_Drivers!$F$7*$M$7</f>
        <v>2.7079774991666576E-2</v>
      </c>
      <c r="H127" s="26">
        <f>BY_Demands_Drivers!$G$7*$M$7</f>
        <v>6.769943747916644E-3</v>
      </c>
      <c r="I127" s="26">
        <f>BY_Demands_Drivers!$H$7*$M$7</f>
        <v>0.52805561233749865</v>
      </c>
      <c r="J127" s="26">
        <f>BY_Demands_Drivers!$I$7*$M$7</f>
        <v>0.39265673737916573</v>
      </c>
    </row>
    <row r="128" spans="3:10">
      <c r="C128" s="206" t="str">
        <f t="shared" si="3"/>
        <v>Demand</v>
      </c>
      <c r="D128">
        <f>$L$8</f>
        <v>2015</v>
      </c>
      <c r="E128" t="s">
        <v>3</v>
      </c>
      <c r="F128" t="str">
        <f t="shared" si="5"/>
        <v>IADLA</v>
      </c>
      <c r="G128" s="26">
        <f>BY_Demands_Drivers!$F$7*$M$8</f>
        <v>2.6832740036158521E-2</v>
      </c>
      <c r="H128" s="26">
        <f>BY_Demands_Drivers!$G$7*$M$8</f>
        <v>6.7081850090396303E-3</v>
      </c>
      <c r="I128" s="26">
        <f>BY_Demands_Drivers!$H$7*$M$8</f>
        <v>0.52323843070509157</v>
      </c>
      <c r="J128" s="26">
        <f>BY_Demands_Drivers!$I$7*$M$8</f>
        <v>0.38907473052429897</v>
      </c>
    </row>
    <row r="129" spans="3:10">
      <c r="C129" s="206" t="str">
        <f t="shared" si="3"/>
        <v>Demand</v>
      </c>
      <c r="D129">
        <f>$L$9</f>
        <v>2016</v>
      </c>
      <c r="E129" t="s">
        <v>3</v>
      </c>
      <c r="F129" t="str">
        <f t="shared" si="5"/>
        <v>IADLA</v>
      </c>
      <c r="G129" s="26">
        <f>BY_Demands_Drivers!$F$7*$M$9</f>
        <v>2.6585705080650467E-2</v>
      </c>
      <c r="H129" s="26">
        <f>BY_Demands_Drivers!$G$7*$M$9</f>
        <v>6.6464262701626167E-3</v>
      </c>
      <c r="I129" s="26">
        <f>BY_Demands_Drivers!$H$7*$M$9</f>
        <v>0.5184212490726845</v>
      </c>
      <c r="J129" s="26">
        <f>BY_Demands_Drivers!$I$7*$M$9</f>
        <v>0.38549272366943216</v>
      </c>
    </row>
    <row r="130" spans="3:10">
      <c r="C130" s="206" t="str">
        <f t="shared" si="3"/>
        <v>Demand</v>
      </c>
      <c r="D130">
        <f>$L$10</f>
        <v>2017</v>
      </c>
      <c r="E130" t="s">
        <v>3</v>
      </c>
      <c r="F130" t="str">
        <f t="shared" si="5"/>
        <v>IADLA</v>
      </c>
      <c r="G130" s="26">
        <f>BY_Demands_Drivers!$F$7*$M$10</f>
        <v>2.6585705080650467E-2</v>
      </c>
      <c r="H130" s="26">
        <f>BY_Demands_Drivers!$G$7*$M$10</f>
        <v>6.6464262701626167E-3</v>
      </c>
      <c r="I130" s="26">
        <f>BY_Demands_Drivers!$H$7*$M$10</f>
        <v>0.5184212490726845</v>
      </c>
      <c r="J130" s="26">
        <f>BY_Demands_Drivers!$I$7*$M$10</f>
        <v>0.38549272366943216</v>
      </c>
    </row>
    <row r="131" spans="3:10">
      <c r="C131" s="206" t="str">
        <f t="shared" si="3"/>
        <v>Demand</v>
      </c>
      <c r="D131">
        <f>$L$11</f>
        <v>2018</v>
      </c>
      <c r="E131" t="s">
        <v>3</v>
      </c>
      <c r="F131" t="str">
        <f t="shared" si="5"/>
        <v>IADLA</v>
      </c>
      <c r="G131" s="26">
        <f>BY_Demands_Drivers!$F$7*$M$11</f>
        <v>2.6585705080650467E-2</v>
      </c>
      <c r="H131" s="26">
        <f>BY_Demands_Drivers!$G$7*$M$11</f>
        <v>6.6464262701626167E-3</v>
      </c>
      <c r="I131" s="26">
        <f>BY_Demands_Drivers!$H$7*$M$11</f>
        <v>0.5184212490726845</v>
      </c>
      <c r="J131" s="26">
        <f>BY_Demands_Drivers!$I$7*$M$11</f>
        <v>0.38549272366943216</v>
      </c>
    </row>
    <row r="132" spans="3:10">
      <c r="C132" s="206" t="str">
        <f t="shared" si="3"/>
        <v>Demand</v>
      </c>
      <c r="D132">
        <f>$L$12</f>
        <v>2019</v>
      </c>
      <c r="E132" t="s">
        <v>3</v>
      </c>
      <c r="F132" t="str">
        <f t="shared" si="5"/>
        <v>IADLA</v>
      </c>
      <c r="G132" s="43">
        <f>BY_Demands_Drivers!$F$7*$M$12</f>
        <v>2.6585705080650467E-2</v>
      </c>
      <c r="H132" s="43">
        <f>BY_Demands_Drivers!$G$7*$M$12</f>
        <v>6.6464262701626167E-3</v>
      </c>
      <c r="I132" s="43">
        <f>BY_Demands_Drivers!$H$7*$M$12</f>
        <v>0.5184212490726845</v>
      </c>
      <c r="J132" s="43">
        <f>BY_Demands_Drivers!$I$7*$M$12</f>
        <v>0.38549272366943216</v>
      </c>
    </row>
    <row r="133" spans="3:10">
      <c r="C133" s="206" t="str">
        <f t="shared" ref="C133:C196" si="6">IF(SUM(G133:J133)&gt;0,"Demand","\I:")</f>
        <v>Demand</v>
      </c>
      <c r="D133">
        <f>$L$13</f>
        <v>2020</v>
      </c>
      <c r="E133" t="s">
        <v>3</v>
      </c>
      <c r="F133" t="str">
        <f t="shared" si="5"/>
        <v>IADLA</v>
      </c>
      <c r="G133" s="43">
        <f>BY_Demands_Drivers!$F$7*$M$13</f>
        <v>2.6585705080650467E-2</v>
      </c>
      <c r="H133" s="43">
        <f>BY_Demands_Drivers!$G$7*$M$13</f>
        <v>6.6464262701626167E-3</v>
      </c>
      <c r="I133" s="43">
        <f>BY_Demands_Drivers!$H$7*$M$13</f>
        <v>0.5184212490726845</v>
      </c>
      <c r="J133" s="43">
        <f>BY_Demands_Drivers!$I$7*$M$13</f>
        <v>0.38549272366943216</v>
      </c>
    </row>
    <row r="134" spans="3:10">
      <c r="C134" s="206" t="str">
        <f t="shared" si="6"/>
        <v>Demand</v>
      </c>
      <c r="D134">
        <f>$L$14</f>
        <v>2021</v>
      </c>
      <c r="E134" t="s">
        <v>3</v>
      </c>
      <c r="F134" t="str">
        <f t="shared" si="5"/>
        <v>IADLA</v>
      </c>
      <c r="G134" s="43">
        <f>BY_Demands_Drivers!$F$7*$M$14</f>
        <v>2.6585705080650467E-2</v>
      </c>
      <c r="H134" s="43">
        <f>BY_Demands_Drivers!$G$7*$M$14</f>
        <v>6.6464262701626167E-3</v>
      </c>
      <c r="I134" s="43">
        <f>BY_Demands_Drivers!$H$7*$M$14</f>
        <v>0.5184212490726845</v>
      </c>
      <c r="J134" s="43">
        <f>BY_Demands_Drivers!$I$7*$M$14</f>
        <v>0.38549272366943216</v>
      </c>
    </row>
    <row r="135" spans="3:10">
      <c r="C135" s="206" t="str">
        <f t="shared" si="6"/>
        <v>Demand</v>
      </c>
      <c r="D135">
        <f>$L$15</f>
        <v>2022</v>
      </c>
      <c r="E135" t="s">
        <v>3</v>
      </c>
      <c r="F135" t="str">
        <f t="shared" si="5"/>
        <v>IADLA</v>
      </c>
      <c r="G135" s="43">
        <f>BY_Demands_Drivers!$F$7*$M$15</f>
        <v>2.6585705080650467E-2</v>
      </c>
      <c r="H135" s="43">
        <f>BY_Demands_Drivers!$G$7*$M$15</f>
        <v>6.6464262701626167E-3</v>
      </c>
      <c r="I135" s="43">
        <f>BY_Demands_Drivers!$H$7*$M$15</f>
        <v>0.5184212490726845</v>
      </c>
      <c r="J135" s="43">
        <f>BY_Demands_Drivers!$I$7*$M$15</f>
        <v>0.38549272366943216</v>
      </c>
    </row>
    <row r="136" spans="3:10">
      <c r="C136" s="206" t="str">
        <f t="shared" si="6"/>
        <v>Demand</v>
      </c>
      <c r="D136">
        <f>$L$16</f>
        <v>2023</v>
      </c>
      <c r="E136" t="s">
        <v>3</v>
      </c>
      <c r="F136" t="str">
        <f t="shared" si="5"/>
        <v>IADLA</v>
      </c>
      <c r="G136" s="43">
        <f>BY_Demands_Drivers!$F$7*$M$16</f>
        <v>2.6585705080650467E-2</v>
      </c>
      <c r="H136" s="43">
        <f>BY_Demands_Drivers!$G$7*$M$16</f>
        <v>6.6464262701626167E-3</v>
      </c>
      <c r="I136" s="43">
        <f>BY_Demands_Drivers!$H$7*$M$16</f>
        <v>0.5184212490726845</v>
      </c>
      <c r="J136" s="43">
        <f>BY_Demands_Drivers!$I$7*$M$16</f>
        <v>0.38549272366943216</v>
      </c>
    </row>
    <row r="137" spans="3:10">
      <c r="C137" s="206" t="str">
        <f t="shared" si="6"/>
        <v>Demand</v>
      </c>
      <c r="D137">
        <f>$L$17</f>
        <v>2024</v>
      </c>
      <c r="E137" t="s">
        <v>3</v>
      </c>
      <c r="F137" t="str">
        <f t="shared" si="5"/>
        <v>IADLA</v>
      </c>
      <c r="G137" s="26">
        <f>BY_Demands_Drivers!$F$7*$M$17</f>
        <v>2.6585705080650467E-2</v>
      </c>
      <c r="H137" s="26">
        <f>BY_Demands_Drivers!$G$7*$M$17</f>
        <v>6.6464262701626167E-3</v>
      </c>
      <c r="I137" s="26">
        <f>BY_Demands_Drivers!$H$7*$M$17</f>
        <v>0.5184212490726845</v>
      </c>
      <c r="J137" s="26">
        <f>BY_Demands_Drivers!$I$7*$M$17</f>
        <v>0.38549272366943216</v>
      </c>
    </row>
    <row r="138" spans="3:10">
      <c r="C138" s="206" t="str">
        <f t="shared" si="6"/>
        <v>Demand</v>
      </c>
      <c r="D138">
        <f>$L$18</f>
        <v>2025</v>
      </c>
      <c r="E138" t="s">
        <v>3</v>
      </c>
      <c r="F138" t="str">
        <f t="shared" si="5"/>
        <v>IADLA</v>
      </c>
      <c r="G138" s="26">
        <f>BY_Demands_Drivers!$F$7*$M$18</f>
        <v>2.6585705080650467E-2</v>
      </c>
      <c r="H138" s="26">
        <f>BY_Demands_Drivers!$G$7*$M$18</f>
        <v>6.6464262701626167E-3</v>
      </c>
      <c r="I138" s="26">
        <f>BY_Demands_Drivers!$H$7*$M$18</f>
        <v>0.5184212490726845</v>
      </c>
      <c r="J138" s="26">
        <f>BY_Demands_Drivers!$I$7*$M$18</f>
        <v>0.38549272366943216</v>
      </c>
    </row>
    <row r="139" spans="3:10">
      <c r="C139" s="206" t="str">
        <f t="shared" si="6"/>
        <v>Demand</v>
      </c>
      <c r="D139">
        <f>$L$19</f>
        <v>2026</v>
      </c>
      <c r="E139" t="s">
        <v>3</v>
      </c>
      <c r="F139" t="str">
        <f t="shared" si="5"/>
        <v>IADLA</v>
      </c>
      <c r="G139" s="26">
        <f>BY_Demands_Drivers!$F$7*$M$19</f>
        <v>2.6470115058560683E-2</v>
      </c>
      <c r="H139" s="26">
        <f>BY_Demands_Drivers!$G$7*$M$19</f>
        <v>6.6175287646401708E-3</v>
      </c>
      <c r="I139" s="26">
        <f>BY_Demands_Drivers!$H$7*$M$19</f>
        <v>0.51616724364193367</v>
      </c>
      <c r="J139" s="26">
        <f>BY_Demands_Drivers!$I$7*$M$19</f>
        <v>0.38381666834913025</v>
      </c>
    </row>
    <row r="140" spans="3:10">
      <c r="C140" s="206" t="str">
        <f t="shared" si="6"/>
        <v>Demand</v>
      </c>
      <c r="D140">
        <f>$L$20</f>
        <v>2027</v>
      </c>
      <c r="E140" t="s">
        <v>3</v>
      </c>
      <c r="F140" t="str">
        <f t="shared" si="5"/>
        <v>IADLA</v>
      </c>
      <c r="G140" s="26">
        <f>BY_Demands_Drivers!$F$7*$M$20</f>
        <v>2.6354525036470896E-2</v>
      </c>
      <c r="H140" s="26">
        <f>BY_Demands_Drivers!$G$7*$M$20</f>
        <v>6.588631259117724E-3</v>
      </c>
      <c r="I140" s="26">
        <f>BY_Demands_Drivers!$H$7*$M$20</f>
        <v>0.51391323821118284</v>
      </c>
      <c r="J140" s="26">
        <f>BY_Demands_Drivers!$I$7*$M$20</f>
        <v>0.3821406130288284</v>
      </c>
    </row>
    <row r="141" spans="3:10">
      <c r="C141" s="206" t="str">
        <f t="shared" si="6"/>
        <v>Demand</v>
      </c>
      <c r="D141">
        <f>$L$21</f>
        <v>2028</v>
      </c>
      <c r="E141" t="s">
        <v>3</v>
      </c>
      <c r="F141" t="str">
        <f t="shared" si="5"/>
        <v>IADLA</v>
      </c>
      <c r="G141" s="26">
        <f>BY_Demands_Drivers!$F$7*$M$21</f>
        <v>2.6238935014381119E-2</v>
      </c>
      <c r="H141" s="26">
        <f>BY_Demands_Drivers!$G$7*$M$21</f>
        <v>6.5597337535952798E-3</v>
      </c>
      <c r="I141" s="26">
        <f>BY_Demands_Drivers!$H$7*$M$21</f>
        <v>0.51165923278043213</v>
      </c>
      <c r="J141" s="26">
        <f>BY_Demands_Drivers!$I$7*$M$21</f>
        <v>0.38046455770852661</v>
      </c>
    </row>
    <row r="142" spans="3:10">
      <c r="C142" s="206" t="str">
        <f t="shared" si="6"/>
        <v>Demand</v>
      </c>
      <c r="D142">
        <f>$L$22</f>
        <v>2029</v>
      </c>
      <c r="E142" t="s">
        <v>3</v>
      </c>
      <c r="F142" t="str">
        <f t="shared" si="5"/>
        <v>IADLA</v>
      </c>
      <c r="G142" s="26">
        <f>BY_Demands_Drivers!$F$7*$M$22</f>
        <v>2.6123344992291332E-2</v>
      </c>
      <c r="H142" s="26">
        <f>BY_Demands_Drivers!$G$7*$M$22</f>
        <v>6.530836248072833E-3</v>
      </c>
      <c r="I142" s="26">
        <f>BY_Demands_Drivers!$H$7*$M$22</f>
        <v>0.5094052273496813</v>
      </c>
      <c r="J142" s="26">
        <f>BY_Demands_Drivers!$I$7*$M$22</f>
        <v>0.3787885023882247</v>
      </c>
    </row>
    <row r="143" spans="3:10">
      <c r="C143" s="206" t="str">
        <f t="shared" si="6"/>
        <v>Demand</v>
      </c>
      <c r="D143">
        <f>$L$23</f>
        <v>2030</v>
      </c>
      <c r="E143" t="s">
        <v>3</v>
      </c>
      <c r="F143" t="str">
        <f t="shared" si="5"/>
        <v>IADLA</v>
      </c>
      <c r="G143" s="26">
        <f>BY_Demands_Drivers!$F$7*$M$23</f>
        <v>2.6007754970201549E-2</v>
      </c>
      <c r="H143" s="26">
        <f>BY_Demands_Drivers!$G$7*$M$23</f>
        <v>6.5019387425503871E-3</v>
      </c>
      <c r="I143" s="26">
        <f>BY_Demands_Drivers!$H$7*$M$23</f>
        <v>0.50715122191893058</v>
      </c>
      <c r="J143" s="26">
        <f>BY_Demands_Drivers!$I$7*$M$23</f>
        <v>0.37711244706792285</v>
      </c>
    </row>
    <row r="144" spans="3:10">
      <c r="C144" s="206" t="str">
        <f t="shared" si="6"/>
        <v>Demand</v>
      </c>
      <c r="D144">
        <f>$L$24</f>
        <v>2031</v>
      </c>
      <c r="E144" t="s">
        <v>3</v>
      </c>
      <c r="F144" t="str">
        <f t="shared" si="5"/>
        <v>IADLA</v>
      </c>
      <c r="G144" s="26">
        <f>BY_Demands_Drivers!$F$7*$M$24</f>
        <v>2.6007754970201549E-2</v>
      </c>
      <c r="H144" s="26">
        <f>BY_Demands_Drivers!$G$7*$M$24</f>
        <v>6.5019387425503871E-3</v>
      </c>
      <c r="I144" s="26">
        <f>BY_Demands_Drivers!$H$7*$M$24</f>
        <v>0.50715122191893058</v>
      </c>
      <c r="J144" s="26">
        <f>BY_Demands_Drivers!$I$7*$M$24</f>
        <v>0.37711244706792285</v>
      </c>
    </row>
    <row r="145" spans="3:10">
      <c r="C145" s="206" t="str">
        <f t="shared" si="6"/>
        <v>Demand</v>
      </c>
      <c r="D145">
        <f>$L$25</f>
        <v>2032</v>
      </c>
      <c r="E145" t="s">
        <v>3</v>
      </c>
      <c r="F145" t="str">
        <f t="shared" si="5"/>
        <v>IADLA</v>
      </c>
      <c r="G145" s="26">
        <f>BY_Demands_Drivers!$F$7*$M$25</f>
        <v>2.6007754970201549E-2</v>
      </c>
      <c r="H145" s="26">
        <f>BY_Demands_Drivers!$G$7*$M$25</f>
        <v>6.5019387425503871E-3</v>
      </c>
      <c r="I145" s="26">
        <f>BY_Demands_Drivers!$H$7*$M$25</f>
        <v>0.50715122191893058</v>
      </c>
      <c r="J145" s="26">
        <f>BY_Demands_Drivers!$I$7*$M$25</f>
        <v>0.37711244706792285</v>
      </c>
    </row>
    <row r="146" spans="3:10">
      <c r="C146" s="206" t="str">
        <f t="shared" si="6"/>
        <v>Demand</v>
      </c>
      <c r="D146">
        <f>$L$26</f>
        <v>2033</v>
      </c>
      <c r="E146" t="s">
        <v>3</v>
      </c>
      <c r="F146" t="str">
        <f t="shared" si="5"/>
        <v>IADLA</v>
      </c>
      <c r="G146" s="26">
        <f>BY_Demands_Drivers!$F$7*$M$26</f>
        <v>2.6007754970201549E-2</v>
      </c>
      <c r="H146" s="26">
        <f>BY_Demands_Drivers!$G$7*$M$26</f>
        <v>6.5019387425503871E-3</v>
      </c>
      <c r="I146" s="26">
        <f>BY_Demands_Drivers!$H$7*$M$26</f>
        <v>0.50715122191893058</v>
      </c>
      <c r="J146" s="26">
        <f>BY_Demands_Drivers!$I$7*$M$26</f>
        <v>0.37711244706792285</v>
      </c>
    </row>
    <row r="147" spans="3:10">
      <c r="C147" s="206" t="str">
        <f t="shared" si="6"/>
        <v>Demand</v>
      </c>
      <c r="D147">
        <f>$L$27</f>
        <v>2034</v>
      </c>
      <c r="E147" t="s">
        <v>3</v>
      </c>
      <c r="F147" t="str">
        <f t="shared" si="5"/>
        <v>IADLA</v>
      </c>
      <c r="G147" s="26">
        <f>BY_Demands_Drivers!$F$7*$M$27</f>
        <v>2.6007754970201549E-2</v>
      </c>
      <c r="H147" s="26">
        <f>BY_Demands_Drivers!$G$7*$M$27</f>
        <v>6.5019387425503871E-3</v>
      </c>
      <c r="I147" s="26">
        <f>BY_Demands_Drivers!$H$7*$M$27</f>
        <v>0.50715122191893058</v>
      </c>
      <c r="J147" s="26">
        <f>BY_Demands_Drivers!$I$7*$M$27</f>
        <v>0.37711244706792285</v>
      </c>
    </row>
    <row r="148" spans="3:10">
      <c r="C148" s="206" t="str">
        <f t="shared" si="6"/>
        <v>Demand</v>
      </c>
      <c r="D148">
        <f>$L$28</f>
        <v>2035</v>
      </c>
      <c r="E148" t="s">
        <v>3</v>
      </c>
      <c r="F148" t="str">
        <f t="shared" si="5"/>
        <v>IADLA</v>
      </c>
      <c r="G148" s="26">
        <f>BY_Demands_Drivers!$F$7*$M$28</f>
        <v>2.6007754970201549E-2</v>
      </c>
      <c r="H148" s="26">
        <f>BY_Demands_Drivers!$G$7*$M$28</f>
        <v>6.5019387425503871E-3</v>
      </c>
      <c r="I148" s="26">
        <f>BY_Demands_Drivers!$H$7*$M$28</f>
        <v>0.50715122191893058</v>
      </c>
      <c r="J148" s="26">
        <f>BY_Demands_Drivers!$I$7*$M$28</f>
        <v>0.37711244706792285</v>
      </c>
    </row>
    <row r="149" spans="3:10">
      <c r="C149" s="206" t="str">
        <f t="shared" si="6"/>
        <v>Demand</v>
      </c>
      <c r="D149">
        <f>$L$29</f>
        <v>2036</v>
      </c>
      <c r="E149" t="s">
        <v>3</v>
      </c>
      <c r="F149" t="str">
        <f t="shared" si="5"/>
        <v>IADLA</v>
      </c>
      <c r="G149" s="26">
        <f>BY_Demands_Drivers!$F$7*$M$29</f>
        <v>2.6007754970201549E-2</v>
      </c>
      <c r="H149" s="26">
        <f>BY_Demands_Drivers!$G$7*$M$29</f>
        <v>6.5019387425503871E-3</v>
      </c>
      <c r="I149" s="26">
        <f>BY_Demands_Drivers!$H$7*$M$29</f>
        <v>0.50715122191893058</v>
      </c>
      <c r="J149" s="26">
        <f>BY_Demands_Drivers!$I$7*$M$29</f>
        <v>0.37711244706792285</v>
      </c>
    </row>
    <row r="150" spans="3:10">
      <c r="C150" s="206" t="str">
        <f t="shared" si="6"/>
        <v>Demand</v>
      </c>
      <c r="D150">
        <f>$L$30</f>
        <v>2037</v>
      </c>
      <c r="E150" t="s">
        <v>3</v>
      </c>
      <c r="F150" t="str">
        <f t="shared" si="5"/>
        <v>IADLA</v>
      </c>
      <c r="G150" s="26">
        <f>BY_Demands_Drivers!$F$7*$M$30</f>
        <v>2.6007754970201549E-2</v>
      </c>
      <c r="H150" s="26">
        <f>BY_Demands_Drivers!$G$7*$M$30</f>
        <v>6.5019387425503871E-3</v>
      </c>
      <c r="I150" s="26">
        <f>BY_Demands_Drivers!$H$7*$M$30</f>
        <v>0.50715122191893058</v>
      </c>
      <c r="J150" s="26">
        <f>BY_Demands_Drivers!$I$7*$M$30</f>
        <v>0.37711244706792285</v>
      </c>
    </row>
    <row r="151" spans="3:10">
      <c r="C151" s="206" t="str">
        <f t="shared" si="6"/>
        <v>Demand</v>
      </c>
      <c r="D151">
        <f>$L$31</f>
        <v>2038</v>
      </c>
      <c r="E151" t="s">
        <v>3</v>
      </c>
      <c r="F151" t="str">
        <f t="shared" si="5"/>
        <v>IADLA</v>
      </c>
      <c r="G151" s="26">
        <f>BY_Demands_Drivers!$F$7*$M$31</f>
        <v>2.6007754970201549E-2</v>
      </c>
      <c r="H151" s="26">
        <f>BY_Demands_Drivers!$G$7*$M$31</f>
        <v>6.5019387425503871E-3</v>
      </c>
      <c r="I151" s="26">
        <f>BY_Demands_Drivers!$H$7*$M$31</f>
        <v>0.50715122191893058</v>
      </c>
      <c r="J151" s="26">
        <f>BY_Demands_Drivers!$I$7*$M$31</f>
        <v>0.37711244706792285</v>
      </c>
    </row>
    <row r="152" spans="3:10">
      <c r="C152" s="206" t="str">
        <f t="shared" si="6"/>
        <v>Demand</v>
      </c>
      <c r="D152">
        <f>$L$32</f>
        <v>2039</v>
      </c>
      <c r="E152" t="s">
        <v>3</v>
      </c>
      <c r="F152" t="str">
        <f t="shared" si="5"/>
        <v>IADLA</v>
      </c>
      <c r="G152" s="26">
        <f>BY_Demands_Drivers!$F$7*$M$32</f>
        <v>2.6007754970201549E-2</v>
      </c>
      <c r="H152" s="26">
        <f>BY_Demands_Drivers!$G$7*$M$32</f>
        <v>6.5019387425503871E-3</v>
      </c>
      <c r="I152" s="26">
        <f>BY_Demands_Drivers!$H$7*$M$32</f>
        <v>0.50715122191893058</v>
      </c>
      <c r="J152" s="26">
        <f>BY_Demands_Drivers!$I$7*$M$32</f>
        <v>0.37711244706792285</v>
      </c>
    </row>
    <row r="153" spans="3:10">
      <c r="C153" s="206" t="str">
        <f t="shared" si="6"/>
        <v>Demand</v>
      </c>
      <c r="D153">
        <f>$L$33</f>
        <v>2040</v>
      </c>
      <c r="E153" t="s">
        <v>3</v>
      </c>
      <c r="F153" t="str">
        <f t="shared" si="5"/>
        <v>IADLA</v>
      </c>
      <c r="G153" s="26">
        <f>BY_Demands_Drivers!$F$7*$M$33</f>
        <v>2.6007754970201549E-2</v>
      </c>
      <c r="H153" s="26">
        <f>BY_Demands_Drivers!$G$7*$M$33</f>
        <v>6.5019387425503871E-3</v>
      </c>
      <c r="I153" s="26">
        <f>BY_Demands_Drivers!$H$7*$M$33</f>
        <v>0.50715122191893058</v>
      </c>
      <c r="J153" s="26">
        <f>BY_Demands_Drivers!$I$7*$M$33</f>
        <v>0.37711244706792285</v>
      </c>
    </row>
    <row r="154" spans="3:10">
      <c r="C154" s="206" t="str">
        <f t="shared" si="6"/>
        <v>Demand</v>
      </c>
      <c r="D154">
        <f>$L$34</f>
        <v>2041</v>
      </c>
      <c r="E154" t="s">
        <v>3</v>
      </c>
      <c r="F154" t="str">
        <f t="shared" si="5"/>
        <v>IADLA</v>
      </c>
      <c r="G154" s="26">
        <f>BY_Demands_Drivers!$F$7*$M$34</f>
        <v>2.5892164948111761E-2</v>
      </c>
      <c r="H154" s="26">
        <f>BY_Demands_Drivers!$G$7*$M$34</f>
        <v>6.4730412370279404E-3</v>
      </c>
      <c r="I154" s="26">
        <f>BY_Demands_Drivers!$H$7*$M$34</f>
        <v>0.50489721648817965</v>
      </c>
      <c r="J154" s="26">
        <f>BY_Demands_Drivers!$I$7*$M$34</f>
        <v>0.37543639174762089</v>
      </c>
    </row>
    <row r="155" spans="3:10">
      <c r="C155" s="206" t="str">
        <f t="shared" si="6"/>
        <v>Demand</v>
      </c>
      <c r="D155">
        <f>$L$35</f>
        <v>2042</v>
      </c>
      <c r="E155" t="s">
        <v>3</v>
      </c>
      <c r="F155" t="str">
        <f t="shared" si="5"/>
        <v>IADLA</v>
      </c>
      <c r="G155" s="26">
        <f>BY_Demands_Drivers!$F$7*$M$35</f>
        <v>2.5776574926021978E-2</v>
      </c>
      <c r="H155" s="26">
        <f>BY_Demands_Drivers!$G$7*$M$35</f>
        <v>6.4441437315054945E-3</v>
      </c>
      <c r="I155" s="26">
        <f>BY_Demands_Drivers!$H$7*$M$35</f>
        <v>0.50264321105742893</v>
      </c>
      <c r="J155" s="26">
        <f>BY_Demands_Drivers!$I$7*$M$35</f>
        <v>0.3737603364273191</v>
      </c>
    </row>
    <row r="156" spans="3:10">
      <c r="C156" s="206" t="str">
        <f t="shared" si="6"/>
        <v>Demand</v>
      </c>
      <c r="D156">
        <f>$L$36</f>
        <v>2043</v>
      </c>
      <c r="E156" t="s">
        <v>3</v>
      </c>
      <c r="F156" t="str">
        <f t="shared" si="5"/>
        <v>IADLA</v>
      </c>
      <c r="G156" s="26">
        <f>BY_Demands_Drivers!$F$7*$M$36</f>
        <v>2.5660984903932194E-2</v>
      </c>
      <c r="H156" s="26">
        <f>BY_Demands_Drivers!$G$7*$M$36</f>
        <v>6.4152462259830486E-3</v>
      </c>
      <c r="I156" s="26">
        <f>BY_Demands_Drivers!$H$7*$M$36</f>
        <v>0.5003892056266781</v>
      </c>
      <c r="J156" s="26">
        <f>BY_Demands_Drivers!$I$7*$M$36</f>
        <v>0.37208428110701719</v>
      </c>
    </row>
    <row r="157" spans="3:10">
      <c r="C157" s="206" t="str">
        <f t="shared" si="6"/>
        <v>Demand</v>
      </c>
      <c r="D157">
        <f>$L$37</f>
        <v>2044</v>
      </c>
      <c r="E157" t="s">
        <v>3</v>
      </c>
      <c r="F157" t="str">
        <f t="shared" si="5"/>
        <v>IADLA</v>
      </c>
      <c r="G157" s="26">
        <f>BY_Demands_Drivers!$F$7*$M$37</f>
        <v>2.5545394881842411E-2</v>
      </c>
      <c r="H157" s="26">
        <f>BY_Demands_Drivers!$G$7*$M$37</f>
        <v>6.3863487204606027E-3</v>
      </c>
      <c r="I157" s="26">
        <f>BY_Demands_Drivers!$H$7*$M$37</f>
        <v>0.49813520019592733</v>
      </c>
      <c r="J157" s="26">
        <f>BY_Demands_Drivers!$I$7*$M$37</f>
        <v>0.37040822578671534</v>
      </c>
    </row>
    <row r="158" spans="3:10">
      <c r="C158" s="206" t="str">
        <f t="shared" si="6"/>
        <v>Demand</v>
      </c>
      <c r="D158">
        <f>$L$38</f>
        <v>2045</v>
      </c>
      <c r="E158" t="s">
        <v>3</v>
      </c>
      <c r="F158" t="str">
        <f t="shared" si="5"/>
        <v>IADLA</v>
      </c>
      <c r="G158" s="26">
        <f>BY_Demands_Drivers!$F$7*$M$38</f>
        <v>2.5429804859752624E-2</v>
      </c>
      <c r="H158" s="26">
        <f>BY_Demands_Drivers!$G$7*$M$38</f>
        <v>6.3574512149381559E-3</v>
      </c>
      <c r="I158" s="26">
        <f>BY_Demands_Drivers!$H$7*$M$38</f>
        <v>0.4958811947651765</v>
      </c>
      <c r="J158" s="26">
        <f>BY_Demands_Drivers!$I$7*$M$38</f>
        <v>0.36873217046641343</v>
      </c>
    </row>
    <row r="159" spans="3:10">
      <c r="C159" s="206" t="str">
        <f t="shared" si="6"/>
        <v>Demand</v>
      </c>
      <c r="D159">
        <f>$L$39</f>
        <v>2046</v>
      </c>
      <c r="E159" t="s">
        <v>3</v>
      </c>
      <c r="F159" t="str">
        <f t="shared" si="5"/>
        <v>IADLA</v>
      </c>
      <c r="G159" s="26">
        <f>BY_Demands_Drivers!$F$7*$M$39</f>
        <v>2.5429804859752624E-2</v>
      </c>
      <c r="H159" s="26">
        <f>BY_Demands_Drivers!$G$7*$M$39</f>
        <v>6.3574512149381559E-3</v>
      </c>
      <c r="I159" s="26">
        <f>BY_Demands_Drivers!$H$7*$M$39</f>
        <v>0.4958811947651765</v>
      </c>
      <c r="J159" s="26">
        <f>BY_Demands_Drivers!$I$7*$M$39</f>
        <v>0.36873217046641343</v>
      </c>
    </row>
    <row r="160" spans="3:10">
      <c r="C160" s="206" t="str">
        <f t="shared" si="6"/>
        <v>Demand</v>
      </c>
      <c r="D160">
        <f>$L$40</f>
        <v>2047</v>
      </c>
      <c r="E160" t="s">
        <v>3</v>
      </c>
      <c r="F160" t="str">
        <f t="shared" si="5"/>
        <v>IADLA</v>
      </c>
      <c r="G160" s="26">
        <f>BY_Demands_Drivers!$F$7*$M$40</f>
        <v>2.5429804859752624E-2</v>
      </c>
      <c r="H160" s="26">
        <f>BY_Demands_Drivers!$G$7*$M$40</f>
        <v>6.3574512149381559E-3</v>
      </c>
      <c r="I160" s="26">
        <f>BY_Demands_Drivers!$H$7*$M$40</f>
        <v>0.4958811947651765</v>
      </c>
      <c r="J160" s="26">
        <f>BY_Demands_Drivers!$I$7*$M$40</f>
        <v>0.36873217046641343</v>
      </c>
    </row>
    <row r="161" spans="3:10">
      <c r="C161" s="206" t="str">
        <f t="shared" si="6"/>
        <v>Demand</v>
      </c>
      <c r="D161">
        <f>$L$41</f>
        <v>2048</v>
      </c>
      <c r="E161" t="s">
        <v>3</v>
      </c>
      <c r="F161" t="str">
        <f t="shared" si="5"/>
        <v>IADLA</v>
      </c>
      <c r="G161" s="26">
        <f>BY_Demands_Drivers!$F$7*$M$41</f>
        <v>2.5429804859752624E-2</v>
      </c>
      <c r="H161" s="26">
        <f>BY_Demands_Drivers!$G$7*$M$41</f>
        <v>6.3574512149381559E-3</v>
      </c>
      <c r="I161" s="26">
        <f>BY_Demands_Drivers!$H$7*$M$41</f>
        <v>0.4958811947651765</v>
      </c>
      <c r="J161" s="26">
        <f>BY_Demands_Drivers!$I$7*$M$41</f>
        <v>0.36873217046641343</v>
      </c>
    </row>
    <row r="162" spans="3:10">
      <c r="C162" s="206" t="str">
        <f t="shared" si="6"/>
        <v>Demand</v>
      </c>
      <c r="D162">
        <f>$L$42</f>
        <v>2049</v>
      </c>
      <c r="E162" t="s">
        <v>3</v>
      </c>
      <c r="F162" t="str">
        <f t="shared" si="5"/>
        <v>IADLA</v>
      </c>
      <c r="G162" s="26">
        <f>BY_Demands_Drivers!$F$7*$M$42</f>
        <v>2.5429804859752624E-2</v>
      </c>
      <c r="H162" s="26">
        <f>BY_Demands_Drivers!$G$7*$M$42</f>
        <v>6.3574512149381559E-3</v>
      </c>
      <c r="I162" s="26">
        <f>BY_Demands_Drivers!$H$7*$M$42</f>
        <v>0.4958811947651765</v>
      </c>
      <c r="J162" s="26">
        <f>BY_Demands_Drivers!$I$7*$M$42</f>
        <v>0.36873217046641343</v>
      </c>
    </row>
    <row r="163" spans="3:10">
      <c r="C163" s="206" t="str">
        <f t="shared" si="6"/>
        <v>Demand</v>
      </c>
      <c r="D163" s="23">
        <f>$L$43</f>
        <v>2050</v>
      </c>
      <c r="E163" s="23" t="s">
        <v>3</v>
      </c>
      <c r="F163" t="str">
        <f t="shared" si="5"/>
        <v>IADLA</v>
      </c>
      <c r="G163" s="44">
        <f>BY_Demands_Drivers!$F$7*$M$43</f>
        <v>2.5429804859752624E-2</v>
      </c>
      <c r="H163" s="44">
        <f>BY_Demands_Drivers!$G$7*$M$43</f>
        <v>6.3574512149381559E-3</v>
      </c>
      <c r="I163" s="44">
        <f>BY_Demands_Drivers!$H$7*$M$43</f>
        <v>0.4958811947651765</v>
      </c>
      <c r="J163" s="44">
        <f>BY_Demands_Drivers!$I$7*$M$43</f>
        <v>0.36873217046641343</v>
      </c>
    </row>
    <row r="164" spans="3:10">
      <c r="C164" s="206" t="str">
        <f t="shared" si="6"/>
        <v>Demand</v>
      </c>
      <c r="D164">
        <f>$L$4</f>
        <v>2011</v>
      </c>
      <c r="E164" t="s">
        <v>3</v>
      </c>
      <c r="F164" t="str">
        <f>BY_Demands_Drivers!$J$8</f>
        <v>IADEM</v>
      </c>
      <c r="G164" s="26">
        <f>BY_Demands_Drivers!$F$8*$M$4</f>
        <v>7.4684533884360402E-2</v>
      </c>
      <c r="H164" s="26">
        <f>BY_Demands_Drivers!$G$8*$M$4</f>
        <v>1.8671133471090052E-2</v>
      </c>
      <c r="I164" s="26">
        <f>BY_Demands_Drivers!$H$8*$M$4</f>
        <v>1.4563484107450317</v>
      </c>
      <c r="J164" s="26">
        <f>BY_Demands_Drivers!$I$8*$M$4</f>
        <v>1.0829257413232287</v>
      </c>
    </row>
    <row r="165" spans="3:10">
      <c r="C165" s="206" t="str">
        <f t="shared" si="6"/>
        <v>Demand</v>
      </c>
      <c r="D165">
        <f>$L$5</f>
        <v>2012</v>
      </c>
      <c r="E165" t="s">
        <v>3</v>
      </c>
      <c r="F165" t="str">
        <f>$F$164</f>
        <v>IADEM</v>
      </c>
      <c r="G165" s="26">
        <f>BY_Demands_Drivers!$F$8*$M$5</f>
        <v>7.4021374034661011E-2</v>
      </c>
      <c r="H165" s="26">
        <f>BY_Demands_Drivers!$G$8*$M$5</f>
        <v>1.8505343508665201E-2</v>
      </c>
      <c r="I165" s="26">
        <f>BY_Demands_Drivers!$H$8*$M$5</f>
        <v>1.4434167936758935</v>
      </c>
      <c r="J165" s="26">
        <f>BY_Demands_Drivers!$I$8*$M$5</f>
        <v>1.0733099235025876</v>
      </c>
    </row>
    <row r="166" spans="3:10">
      <c r="C166" s="206" t="str">
        <f t="shared" si="6"/>
        <v>Demand</v>
      </c>
      <c r="D166">
        <f>$L$6</f>
        <v>2013</v>
      </c>
      <c r="E166" t="s">
        <v>3</v>
      </c>
      <c r="F166" t="str">
        <f t="shared" ref="F166:F203" si="7">$F$164</f>
        <v>IADEM</v>
      </c>
      <c r="G166" s="26">
        <f>BY_Demands_Drivers!$F$8*$M$6</f>
        <v>7.3358214184961607E-2</v>
      </c>
      <c r="H166" s="26">
        <f>BY_Demands_Drivers!$G$8*$M$6</f>
        <v>1.833955354624035E-2</v>
      </c>
      <c r="I166" s="26">
        <f>BY_Demands_Drivers!$H$8*$M$6</f>
        <v>1.430485176606755</v>
      </c>
      <c r="J166" s="26">
        <f>BY_Demands_Drivers!$I$8*$M$6</f>
        <v>1.063694105681946</v>
      </c>
    </row>
    <row r="167" spans="3:10">
      <c r="C167" s="206" t="str">
        <f t="shared" si="6"/>
        <v>Demand</v>
      </c>
      <c r="D167">
        <f>$L$7</f>
        <v>2014</v>
      </c>
      <c r="E167" t="s">
        <v>3</v>
      </c>
      <c r="F167" t="str">
        <f t="shared" si="7"/>
        <v>IADEM</v>
      </c>
      <c r="G167" s="26">
        <f>BY_Demands_Drivers!$F$8*$M$7</f>
        <v>7.2695054335262202E-2</v>
      </c>
      <c r="H167" s="26">
        <f>BY_Demands_Drivers!$G$8*$M$7</f>
        <v>1.8173763583815502E-2</v>
      </c>
      <c r="I167" s="26">
        <f>BY_Demands_Drivers!$H$8*$M$7</f>
        <v>1.4175535595376167</v>
      </c>
      <c r="J167" s="26">
        <f>BY_Demands_Drivers!$I$8*$M$7</f>
        <v>1.0540782878613049</v>
      </c>
    </row>
    <row r="168" spans="3:10">
      <c r="C168" s="206" t="str">
        <f t="shared" si="6"/>
        <v>Demand</v>
      </c>
      <c r="D168">
        <f>$L$8</f>
        <v>2015</v>
      </c>
      <c r="E168" t="s">
        <v>3</v>
      </c>
      <c r="F168" t="str">
        <f t="shared" si="7"/>
        <v>IADEM</v>
      </c>
      <c r="G168" s="26">
        <f>BY_Demands_Drivers!$F$8*$M$8</f>
        <v>7.2031894485562811E-2</v>
      </c>
      <c r="H168" s="26">
        <f>BY_Demands_Drivers!$G$8*$M$8</f>
        <v>1.8007973621390651E-2</v>
      </c>
      <c r="I168" s="26">
        <f>BY_Demands_Drivers!$H$8*$M$8</f>
        <v>1.4046219424684783</v>
      </c>
      <c r="J168" s="26">
        <f>BY_Demands_Drivers!$I$8*$M$8</f>
        <v>1.0444624700406635</v>
      </c>
    </row>
    <row r="169" spans="3:10">
      <c r="C169" s="206" t="str">
        <f t="shared" si="6"/>
        <v>Demand</v>
      </c>
      <c r="D169">
        <f>$L$9</f>
        <v>2016</v>
      </c>
      <c r="E169" t="s">
        <v>3</v>
      </c>
      <c r="F169" t="str">
        <f t="shared" si="7"/>
        <v>IADEM</v>
      </c>
      <c r="G169" s="26">
        <f>BY_Demands_Drivers!$F$8*$M$9</f>
        <v>7.1368734635863407E-2</v>
      </c>
      <c r="H169" s="26">
        <f>BY_Demands_Drivers!$G$8*$M$9</f>
        <v>1.7842183658965803E-2</v>
      </c>
      <c r="I169" s="26">
        <f>BY_Demands_Drivers!$H$8*$M$9</f>
        <v>1.39169032539934</v>
      </c>
      <c r="J169" s="26">
        <f>BY_Demands_Drivers!$I$8*$M$9</f>
        <v>1.0348466522200221</v>
      </c>
    </row>
    <row r="170" spans="3:10">
      <c r="C170" s="206" t="str">
        <f t="shared" si="6"/>
        <v>Demand</v>
      </c>
      <c r="D170">
        <f>$L$10</f>
        <v>2017</v>
      </c>
      <c r="E170" t="s">
        <v>3</v>
      </c>
      <c r="F170" t="str">
        <f t="shared" si="7"/>
        <v>IADEM</v>
      </c>
      <c r="G170" s="26">
        <f>BY_Demands_Drivers!$F$8*$M$10</f>
        <v>7.1368734635863407E-2</v>
      </c>
      <c r="H170" s="26">
        <f>BY_Demands_Drivers!$G$8*$M$10</f>
        <v>1.7842183658965803E-2</v>
      </c>
      <c r="I170" s="26">
        <f>BY_Demands_Drivers!$H$8*$M$10</f>
        <v>1.39169032539934</v>
      </c>
      <c r="J170" s="26">
        <f>BY_Demands_Drivers!$I$8*$M$10</f>
        <v>1.0348466522200221</v>
      </c>
    </row>
    <row r="171" spans="3:10">
      <c r="C171" s="206" t="str">
        <f t="shared" si="6"/>
        <v>Demand</v>
      </c>
      <c r="D171">
        <f>$L$11</f>
        <v>2018</v>
      </c>
      <c r="E171" t="s">
        <v>3</v>
      </c>
      <c r="F171" t="str">
        <f t="shared" si="7"/>
        <v>IADEM</v>
      </c>
      <c r="G171" s="26">
        <f>BY_Demands_Drivers!$F$8*$M$11</f>
        <v>7.1368734635863407E-2</v>
      </c>
      <c r="H171" s="26">
        <f>BY_Demands_Drivers!$G$8*$M$11</f>
        <v>1.7842183658965803E-2</v>
      </c>
      <c r="I171" s="26">
        <f>BY_Demands_Drivers!$H$8*$M$11</f>
        <v>1.39169032539934</v>
      </c>
      <c r="J171" s="26">
        <f>BY_Demands_Drivers!$I$8*$M$11</f>
        <v>1.0348466522200221</v>
      </c>
    </row>
    <row r="172" spans="3:10">
      <c r="C172" s="206" t="str">
        <f t="shared" si="6"/>
        <v>Demand</v>
      </c>
      <c r="D172">
        <f>$L$12</f>
        <v>2019</v>
      </c>
      <c r="E172" t="s">
        <v>3</v>
      </c>
      <c r="F172" t="str">
        <f t="shared" si="7"/>
        <v>IADEM</v>
      </c>
      <c r="G172" s="43">
        <f>BY_Demands_Drivers!$F$8*$M$12</f>
        <v>7.1368734635863407E-2</v>
      </c>
      <c r="H172" s="43">
        <f>BY_Demands_Drivers!$G$8*$M$12</f>
        <v>1.7842183658965803E-2</v>
      </c>
      <c r="I172" s="43">
        <f>BY_Demands_Drivers!$H$8*$M$12</f>
        <v>1.39169032539934</v>
      </c>
      <c r="J172" s="43">
        <f>BY_Demands_Drivers!$I$8*$M$12</f>
        <v>1.0348466522200221</v>
      </c>
    </row>
    <row r="173" spans="3:10">
      <c r="C173" s="206" t="str">
        <f t="shared" si="6"/>
        <v>Demand</v>
      </c>
      <c r="D173">
        <f>$L$13</f>
        <v>2020</v>
      </c>
      <c r="E173" t="s">
        <v>3</v>
      </c>
      <c r="F173" t="str">
        <f t="shared" si="7"/>
        <v>IADEM</v>
      </c>
      <c r="G173" s="43">
        <f>BY_Demands_Drivers!$F$8*$M$13</f>
        <v>7.1368734635863407E-2</v>
      </c>
      <c r="H173" s="43">
        <f>BY_Demands_Drivers!$G$8*$M$13</f>
        <v>1.7842183658965803E-2</v>
      </c>
      <c r="I173" s="43">
        <f>BY_Demands_Drivers!$H$8*$M$13</f>
        <v>1.39169032539934</v>
      </c>
      <c r="J173" s="43">
        <f>BY_Demands_Drivers!$I$8*$M$13</f>
        <v>1.0348466522200221</v>
      </c>
    </row>
    <row r="174" spans="3:10">
      <c r="C174" s="206" t="str">
        <f t="shared" si="6"/>
        <v>Demand</v>
      </c>
      <c r="D174">
        <f>$L$14</f>
        <v>2021</v>
      </c>
      <c r="E174" t="s">
        <v>3</v>
      </c>
      <c r="F174" t="str">
        <f t="shared" si="7"/>
        <v>IADEM</v>
      </c>
      <c r="G174" s="43">
        <f>BY_Demands_Drivers!$F$8*$M$14</f>
        <v>7.1368734635863407E-2</v>
      </c>
      <c r="H174" s="43">
        <f>BY_Demands_Drivers!$G$8*$M$14</f>
        <v>1.7842183658965803E-2</v>
      </c>
      <c r="I174" s="43">
        <f>BY_Demands_Drivers!$H$8*$M$14</f>
        <v>1.39169032539934</v>
      </c>
      <c r="J174" s="43">
        <f>BY_Demands_Drivers!$I$8*$M$14</f>
        <v>1.0348466522200221</v>
      </c>
    </row>
    <row r="175" spans="3:10">
      <c r="C175" s="206" t="str">
        <f t="shared" si="6"/>
        <v>Demand</v>
      </c>
      <c r="D175">
        <f>$L$15</f>
        <v>2022</v>
      </c>
      <c r="E175" t="s">
        <v>3</v>
      </c>
      <c r="F175" t="str">
        <f t="shared" si="7"/>
        <v>IADEM</v>
      </c>
      <c r="G175" s="43">
        <f>BY_Demands_Drivers!$F$8*$M$15</f>
        <v>7.1368734635863407E-2</v>
      </c>
      <c r="H175" s="43">
        <f>BY_Demands_Drivers!$G$8*$M$15</f>
        <v>1.7842183658965803E-2</v>
      </c>
      <c r="I175" s="43">
        <f>BY_Demands_Drivers!$H$8*$M$15</f>
        <v>1.39169032539934</v>
      </c>
      <c r="J175" s="43">
        <f>BY_Demands_Drivers!$I$8*$M$15</f>
        <v>1.0348466522200221</v>
      </c>
    </row>
    <row r="176" spans="3:10">
      <c r="C176" s="206" t="str">
        <f t="shared" si="6"/>
        <v>Demand</v>
      </c>
      <c r="D176">
        <f>$L$16</f>
        <v>2023</v>
      </c>
      <c r="E176" t="s">
        <v>3</v>
      </c>
      <c r="F176" t="str">
        <f t="shared" si="7"/>
        <v>IADEM</v>
      </c>
      <c r="G176" s="43">
        <f>BY_Demands_Drivers!$F$8*$M$16</f>
        <v>7.1368734635863407E-2</v>
      </c>
      <c r="H176" s="43">
        <f>BY_Demands_Drivers!$G$8*$M$16</f>
        <v>1.7842183658965803E-2</v>
      </c>
      <c r="I176" s="43">
        <f>BY_Demands_Drivers!$H$8*$M$16</f>
        <v>1.39169032539934</v>
      </c>
      <c r="J176" s="43">
        <f>BY_Demands_Drivers!$I$8*$M$16</f>
        <v>1.0348466522200221</v>
      </c>
    </row>
    <row r="177" spans="3:10">
      <c r="C177" s="206" t="str">
        <f t="shared" si="6"/>
        <v>Demand</v>
      </c>
      <c r="D177">
        <f>$L$17</f>
        <v>2024</v>
      </c>
      <c r="E177" t="s">
        <v>3</v>
      </c>
      <c r="F177" t="str">
        <f t="shared" si="7"/>
        <v>IADEM</v>
      </c>
      <c r="G177" s="26">
        <f>BY_Demands_Drivers!$F$8*$M$17</f>
        <v>7.1368734635863407E-2</v>
      </c>
      <c r="H177" s="26">
        <f>BY_Demands_Drivers!$G$8*$M$17</f>
        <v>1.7842183658965803E-2</v>
      </c>
      <c r="I177" s="26">
        <f>BY_Demands_Drivers!$H$8*$M$17</f>
        <v>1.39169032539934</v>
      </c>
      <c r="J177" s="26">
        <f>BY_Demands_Drivers!$I$8*$M$17</f>
        <v>1.0348466522200221</v>
      </c>
    </row>
    <row r="178" spans="3:10">
      <c r="C178" s="206" t="str">
        <f t="shared" si="6"/>
        <v>Demand</v>
      </c>
      <c r="D178">
        <f>$L$18</f>
        <v>2025</v>
      </c>
      <c r="E178" t="s">
        <v>3</v>
      </c>
      <c r="F178" t="str">
        <f t="shared" si="7"/>
        <v>IADEM</v>
      </c>
      <c r="G178" s="26">
        <f>BY_Demands_Drivers!$F$8*$M$18</f>
        <v>7.1368734635863407E-2</v>
      </c>
      <c r="H178" s="26">
        <f>BY_Demands_Drivers!$G$8*$M$18</f>
        <v>1.7842183658965803E-2</v>
      </c>
      <c r="I178" s="26">
        <f>BY_Demands_Drivers!$H$8*$M$18</f>
        <v>1.39169032539934</v>
      </c>
      <c r="J178" s="26">
        <f>BY_Demands_Drivers!$I$8*$M$18</f>
        <v>1.0348466522200221</v>
      </c>
    </row>
    <row r="179" spans="3:10">
      <c r="C179" s="206" t="str">
        <f t="shared" si="6"/>
        <v>Demand</v>
      </c>
      <c r="D179">
        <f>$L$19</f>
        <v>2026</v>
      </c>
      <c r="E179" t="s">
        <v>3</v>
      </c>
      <c r="F179" t="str">
        <f t="shared" si="7"/>
        <v>IADEM</v>
      </c>
      <c r="G179" s="26">
        <f>BY_Demands_Drivers!$F$8*$M$19</f>
        <v>7.1058435789620525E-2</v>
      </c>
      <c r="H179" s="26">
        <f>BY_Demands_Drivers!$G$8*$M$19</f>
        <v>1.7764608947405083E-2</v>
      </c>
      <c r="I179" s="26">
        <f>BY_Demands_Drivers!$H$8*$M$19</f>
        <v>1.3856394978976039</v>
      </c>
      <c r="J179" s="26">
        <f>BY_Demands_Drivers!$I$8*$M$19</f>
        <v>1.0303473189495003</v>
      </c>
    </row>
    <row r="180" spans="3:10">
      <c r="C180" s="206" t="str">
        <f t="shared" si="6"/>
        <v>Demand</v>
      </c>
      <c r="D180">
        <f>$L$20</f>
        <v>2027</v>
      </c>
      <c r="E180" t="s">
        <v>3</v>
      </c>
      <c r="F180" t="str">
        <f t="shared" si="7"/>
        <v>IADEM</v>
      </c>
      <c r="G180" s="26">
        <f>BY_Demands_Drivers!$F$8*$M$20</f>
        <v>7.0748136943377643E-2</v>
      </c>
      <c r="H180" s="26">
        <f>BY_Demands_Drivers!$G$8*$M$20</f>
        <v>1.7687034235844362E-2</v>
      </c>
      <c r="I180" s="26">
        <f>BY_Demands_Drivers!$H$8*$M$20</f>
        <v>1.3795886703958675</v>
      </c>
      <c r="J180" s="26">
        <f>BY_Demands_Drivers!$I$8*$M$20</f>
        <v>1.0258479856789784</v>
      </c>
    </row>
    <row r="181" spans="3:10">
      <c r="C181" s="206" t="str">
        <f t="shared" si="6"/>
        <v>Demand</v>
      </c>
      <c r="D181">
        <f>$L$21</f>
        <v>2028</v>
      </c>
      <c r="E181" t="s">
        <v>3</v>
      </c>
      <c r="F181" t="str">
        <f t="shared" si="7"/>
        <v>IADEM</v>
      </c>
      <c r="G181" s="26">
        <f>BY_Demands_Drivers!$F$8*$M$21</f>
        <v>7.0437838097134775E-2</v>
      </c>
      <c r="H181" s="26">
        <f>BY_Demands_Drivers!$G$8*$M$21</f>
        <v>1.7609459524283645E-2</v>
      </c>
      <c r="I181" s="26">
        <f>BY_Demands_Drivers!$H$8*$M$21</f>
        <v>1.3735378428941316</v>
      </c>
      <c r="J181" s="26">
        <f>BY_Demands_Drivers!$I$8*$M$21</f>
        <v>1.021348652408457</v>
      </c>
    </row>
    <row r="182" spans="3:10">
      <c r="C182" s="206" t="str">
        <f t="shared" si="6"/>
        <v>Demand</v>
      </c>
      <c r="D182">
        <f>$L$22</f>
        <v>2029</v>
      </c>
      <c r="E182" t="s">
        <v>3</v>
      </c>
      <c r="F182" t="str">
        <f t="shared" si="7"/>
        <v>IADEM</v>
      </c>
      <c r="G182" s="26">
        <f>BY_Demands_Drivers!$F$8*$M$22</f>
        <v>7.0127539250891879E-2</v>
      </c>
      <c r="H182" s="26">
        <f>BY_Demands_Drivers!$G$8*$M$22</f>
        <v>1.7531884812722921E-2</v>
      </c>
      <c r="I182" s="26">
        <f>BY_Demands_Drivers!$H$8*$M$22</f>
        <v>1.3674870153923953</v>
      </c>
      <c r="J182" s="26">
        <f>BY_Demands_Drivers!$I$8*$M$22</f>
        <v>1.0168493191379349</v>
      </c>
    </row>
    <row r="183" spans="3:10">
      <c r="C183" s="206" t="str">
        <f t="shared" si="6"/>
        <v>Demand</v>
      </c>
      <c r="D183">
        <f>$L$23</f>
        <v>2030</v>
      </c>
      <c r="E183" t="s">
        <v>3</v>
      </c>
      <c r="F183" t="str">
        <f t="shared" si="7"/>
        <v>IADEM</v>
      </c>
      <c r="G183" s="26">
        <f>BY_Demands_Drivers!$F$8*$M$23</f>
        <v>6.9817240404648997E-2</v>
      </c>
      <c r="H183" s="26">
        <f>BY_Demands_Drivers!$G$8*$M$23</f>
        <v>1.7454310101162201E-2</v>
      </c>
      <c r="I183" s="26">
        <f>BY_Demands_Drivers!$H$8*$M$23</f>
        <v>1.3614361878906591</v>
      </c>
      <c r="J183" s="26">
        <f>BY_Demands_Drivers!$I$8*$M$23</f>
        <v>1.0123499858674132</v>
      </c>
    </row>
    <row r="184" spans="3:10">
      <c r="C184" s="206" t="str">
        <f t="shared" si="6"/>
        <v>Demand</v>
      </c>
      <c r="D184">
        <f>$L$24</f>
        <v>2031</v>
      </c>
      <c r="E184" t="s">
        <v>3</v>
      </c>
      <c r="F184" t="str">
        <f t="shared" si="7"/>
        <v>IADEM</v>
      </c>
      <c r="G184" s="26">
        <f>BY_Demands_Drivers!$F$8*$M$24</f>
        <v>6.9817240404648997E-2</v>
      </c>
      <c r="H184" s="26">
        <f>BY_Demands_Drivers!$G$8*$M$24</f>
        <v>1.7454310101162201E-2</v>
      </c>
      <c r="I184" s="26">
        <f>BY_Demands_Drivers!$H$8*$M$24</f>
        <v>1.3614361878906591</v>
      </c>
      <c r="J184" s="26">
        <f>BY_Demands_Drivers!$I$8*$M$24</f>
        <v>1.0123499858674132</v>
      </c>
    </row>
    <row r="185" spans="3:10">
      <c r="C185" s="206" t="str">
        <f t="shared" si="6"/>
        <v>Demand</v>
      </c>
      <c r="D185">
        <f>$L$25</f>
        <v>2032</v>
      </c>
      <c r="E185" t="s">
        <v>3</v>
      </c>
      <c r="F185" t="str">
        <f t="shared" si="7"/>
        <v>IADEM</v>
      </c>
      <c r="G185" s="26">
        <f>BY_Demands_Drivers!$F$8*$M$25</f>
        <v>6.9817240404648997E-2</v>
      </c>
      <c r="H185" s="26">
        <f>BY_Demands_Drivers!$G$8*$M$25</f>
        <v>1.7454310101162201E-2</v>
      </c>
      <c r="I185" s="26">
        <f>BY_Demands_Drivers!$H$8*$M$25</f>
        <v>1.3614361878906591</v>
      </c>
      <c r="J185" s="26">
        <f>BY_Demands_Drivers!$I$8*$M$25</f>
        <v>1.0123499858674132</v>
      </c>
    </row>
    <row r="186" spans="3:10">
      <c r="C186" s="206" t="str">
        <f t="shared" si="6"/>
        <v>Demand</v>
      </c>
      <c r="D186">
        <f>$L$26</f>
        <v>2033</v>
      </c>
      <c r="E186" t="s">
        <v>3</v>
      </c>
      <c r="F186" t="str">
        <f t="shared" si="7"/>
        <v>IADEM</v>
      </c>
      <c r="G186" s="26">
        <f>BY_Demands_Drivers!$F$8*$M$26</f>
        <v>6.9817240404648997E-2</v>
      </c>
      <c r="H186" s="26">
        <f>BY_Demands_Drivers!$G$8*$M$26</f>
        <v>1.7454310101162201E-2</v>
      </c>
      <c r="I186" s="26">
        <f>BY_Demands_Drivers!$H$8*$M$26</f>
        <v>1.3614361878906591</v>
      </c>
      <c r="J186" s="26">
        <f>BY_Demands_Drivers!$I$8*$M$26</f>
        <v>1.0123499858674132</v>
      </c>
    </row>
    <row r="187" spans="3:10">
      <c r="C187" s="206" t="str">
        <f t="shared" si="6"/>
        <v>Demand</v>
      </c>
      <c r="D187">
        <f>$L$27</f>
        <v>2034</v>
      </c>
      <c r="E187" t="s">
        <v>3</v>
      </c>
      <c r="F187" t="str">
        <f t="shared" si="7"/>
        <v>IADEM</v>
      </c>
      <c r="G187" s="26">
        <f>BY_Demands_Drivers!$F$8*$M$27</f>
        <v>6.9817240404648997E-2</v>
      </c>
      <c r="H187" s="26">
        <f>BY_Demands_Drivers!$G$8*$M$27</f>
        <v>1.7454310101162201E-2</v>
      </c>
      <c r="I187" s="26">
        <f>BY_Demands_Drivers!$H$8*$M$27</f>
        <v>1.3614361878906591</v>
      </c>
      <c r="J187" s="26">
        <f>BY_Demands_Drivers!$I$8*$M$27</f>
        <v>1.0123499858674132</v>
      </c>
    </row>
    <row r="188" spans="3:10">
      <c r="C188" s="206" t="str">
        <f t="shared" si="6"/>
        <v>Demand</v>
      </c>
      <c r="D188">
        <f>$L$28</f>
        <v>2035</v>
      </c>
      <c r="E188" t="s">
        <v>3</v>
      </c>
      <c r="F188" t="str">
        <f t="shared" si="7"/>
        <v>IADEM</v>
      </c>
      <c r="G188" s="26">
        <f>BY_Demands_Drivers!$F$8*$M$28</f>
        <v>6.9817240404648997E-2</v>
      </c>
      <c r="H188" s="26">
        <f>BY_Demands_Drivers!$G$8*$M$28</f>
        <v>1.7454310101162201E-2</v>
      </c>
      <c r="I188" s="26">
        <f>BY_Demands_Drivers!$H$8*$M$28</f>
        <v>1.3614361878906591</v>
      </c>
      <c r="J188" s="26">
        <f>BY_Demands_Drivers!$I$8*$M$28</f>
        <v>1.0123499858674132</v>
      </c>
    </row>
    <row r="189" spans="3:10">
      <c r="C189" s="206" t="str">
        <f t="shared" si="6"/>
        <v>Demand</v>
      </c>
      <c r="D189">
        <f>$L$29</f>
        <v>2036</v>
      </c>
      <c r="E189" t="s">
        <v>3</v>
      </c>
      <c r="F189" t="str">
        <f t="shared" si="7"/>
        <v>IADEM</v>
      </c>
      <c r="G189" s="26">
        <f>BY_Demands_Drivers!$F$8*$M$29</f>
        <v>6.9817240404648997E-2</v>
      </c>
      <c r="H189" s="26">
        <f>BY_Demands_Drivers!$G$8*$M$29</f>
        <v>1.7454310101162201E-2</v>
      </c>
      <c r="I189" s="26">
        <f>BY_Demands_Drivers!$H$8*$M$29</f>
        <v>1.3614361878906591</v>
      </c>
      <c r="J189" s="26">
        <f>BY_Demands_Drivers!$I$8*$M$29</f>
        <v>1.0123499858674132</v>
      </c>
    </row>
    <row r="190" spans="3:10">
      <c r="C190" s="206" t="str">
        <f t="shared" si="6"/>
        <v>Demand</v>
      </c>
      <c r="D190">
        <f>$L$30</f>
        <v>2037</v>
      </c>
      <c r="E190" t="s">
        <v>3</v>
      </c>
      <c r="F190" t="str">
        <f t="shared" si="7"/>
        <v>IADEM</v>
      </c>
      <c r="G190" s="26">
        <f>BY_Demands_Drivers!$F$8*$M$30</f>
        <v>6.9817240404648997E-2</v>
      </c>
      <c r="H190" s="26">
        <f>BY_Demands_Drivers!$G$8*$M$30</f>
        <v>1.7454310101162201E-2</v>
      </c>
      <c r="I190" s="26">
        <f>BY_Demands_Drivers!$H$8*$M$30</f>
        <v>1.3614361878906591</v>
      </c>
      <c r="J190" s="26">
        <f>BY_Demands_Drivers!$I$8*$M$30</f>
        <v>1.0123499858674132</v>
      </c>
    </row>
    <row r="191" spans="3:10">
      <c r="C191" s="206" t="str">
        <f t="shared" si="6"/>
        <v>Demand</v>
      </c>
      <c r="D191">
        <f>$L$31</f>
        <v>2038</v>
      </c>
      <c r="E191" t="s">
        <v>3</v>
      </c>
      <c r="F191" t="str">
        <f t="shared" si="7"/>
        <v>IADEM</v>
      </c>
      <c r="G191" s="26">
        <f>BY_Demands_Drivers!$F$8*$M$31</f>
        <v>6.9817240404648997E-2</v>
      </c>
      <c r="H191" s="26">
        <f>BY_Demands_Drivers!$G$8*$M$31</f>
        <v>1.7454310101162201E-2</v>
      </c>
      <c r="I191" s="26">
        <f>BY_Demands_Drivers!$H$8*$M$31</f>
        <v>1.3614361878906591</v>
      </c>
      <c r="J191" s="26">
        <f>BY_Demands_Drivers!$I$8*$M$31</f>
        <v>1.0123499858674132</v>
      </c>
    </row>
    <row r="192" spans="3:10">
      <c r="C192" s="206" t="str">
        <f t="shared" si="6"/>
        <v>Demand</v>
      </c>
      <c r="D192">
        <f>$L$32</f>
        <v>2039</v>
      </c>
      <c r="E192" t="s">
        <v>3</v>
      </c>
      <c r="F192" t="str">
        <f t="shared" si="7"/>
        <v>IADEM</v>
      </c>
      <c r="G192" s="26">
        <f>BY_Demands_Drivers!$F$8*$M$32</f>
        <v>6.9817240404648997E-2</v>
      </c>
      <c r="H192" s="26">
        <f>BY_Demands_Drivers!$G$8*$M$32</f>
        <v>1.7454310101162201E-2</v>
      </c>
      <c r="I192" s="26">
        <f>BY_Demands_Drivers!$H$8*$M$32</f>
        <v>1.3614361878906591</v>
      </c>
      <c r="J192" s="26">
        <f>BY_Demands_Drivers!$I$8*$M$32</f>
        <v>1.0123499858674132</v>
      </c>
    </row>
    <row r="193" spans="3:10">
      <c r="C193" s="206" t="str">
        <f t="shared" si="6"/>
        <v>Demand</v>
      </c>
      <c r="D193">
        <f>$L$33</f>
        <v>2040</v>
      </c>
      <c r="E193" t="s">
        <v>3</v>
      </c>
      <c r="F193" t="str">
        <f t="shared" si="7"/>
        <v>IADEM</v>
      </c>
      <c r="G193" s="26">
        <f>BY_Demands_Drivers!$F$8*$M$33</f>
        <v>6.9817240404648997E-2</v>
      </c>
      <c r="H193" s="26">
        <f>BY_Demands_Drivers!$G$8*$M$33</f>
        <v>1.7454310101162201E-2</v>
      </c>
      <c r="I193" s="26">
        <f>BY_Demands_Drivers!$H$8*$M$33</f>
        <v>1.3614361878906591</v>
      </c>
      <c r="J193" s="26">
        <f>BY_Demands_Drivers!$I$8*$M$33</f>
        <v>1.0123499858674132</v>
      </c>
    </row>
    <row r="194" spans="3:10">
      <c r="C194" s="206" t="str">
        <f t="shared" si="6"/>
        <v>Demand</v>
      </c>
      <c r="D194">
        <f>$L$34</f>
        <v>2041</v>
      </c>
      <c r="E194" t="s">
        <v>3</v>
      </c>
      <c r="F194" t="str">
        <f t="shared" si="7"/>
        <v>IADEM</v>
      </c>
      <c r="G194" s="26">
        <f>BY_Demands_Drivers!$F$8*$M$34</f>
        <v>6.9506941558406116E-2</v>
      </c>
      <c r="H194" s="26">
        <f>BY_Demands_Drivers!$G$8*$M$34</f>
        <v>1.737673538960148E-2</v>
      </c>
      <c r="I194" s="26">
        <f>BY_Demands_Drivers!$H$8*$M$34</f>
        <v>1.3553853603889225</v>
      </c>
      <c r="J194" s="26">
        <f>BY_Demands_Drivers!$I$8*$M$34</f>
        <v>1.0078506525968913</v>
      </c>
    </row>
    <row r="195" spans="3:10">
      <c r="C195" s="206" t="str">
        <f t="shared" si="6"/>
        <v>Demand</v>
      </c>
      <c r="D195">
        <f>$L$35</f>
        <v>2042</v>
      </c>
      <c r="E195" t="s">
        <v>3</v>
      </c>
      <c r="F195" t="str">
        <f t="shared" si="7"/>
        <v>IADEM</v>
      </c>
      <c r="G195" s="26">
        <f>BY_Demands_Drivers!$F$8*$M$35</f>
        <v>6.9196642712163234E-2</v>
      </c>
      <c r="H195" s="26">
        <f>BY_Demands_Drivers!$G$8*$M$35</f>
        <v>1.729916067804076E-2</v>
      </c>
      <c r="I195" s="26">
        <f>BY_Demands_Drivers!$H$8*$M$35</f>
        <v>1.3493345328871864</v>
      </c>
      <c r="J195" s="26">
        <f>BY_Demands_Drivers!$I$8*$M$35</f>
        <v>1.0033513193263695</v>
      </c>
    </row>
    <row r="196" spans="3:10">
      <c r="C196" s="206" t="str">
        <f t="shared" si="6"/>
        <v>Demand</v>
      </c>
      <c r="D196">
        <f>$L$36</f>
        <v>2043</v>
      </c>
      <c r="E196" t="s">
        <v>3</v>
      </c>
      <c r="F196" t="str">
        <f t="shared" si="7"/>
        <v>IADEM</v>
      </c>
      <c r="G196" s="26">
        <f>BY_Demands_Drivers!$F$8*$M$36</f>
        <v>6.8886343865920352E-2</v>
      </c>
      <c r="H196" s="26">
        <f>BY_Demands_Drivers!$G$8*$M$36</f>
        <v>1.7221585966480039E-2</v>
      </c>
      <c r="I196" s="26">
        <f>BY_Demands_Drivers!$H$8*$M$36</f>
        <v>1.3432837053854503</v>
      </c>
      <c r="J196" s="26">
        <f>BY_Demands_Drivers!$I$8*$M$36</f>
        <v>0.99885198605584768</v>
      </c>
    </row>
    <row r="197" spans="3:10">
      <c r="C197" s="206" t="str">
        <f t="shared" ref="C197:C260" si="8">IF(SUM(G197:J197)&gt;0,"Demand","\I:")</f>
        <v>Demand</v>
      </c>
      <c r="D197">
        <f>$L$37</f>
        <v>2044</v>
      </c>
      <c r="E197" t="s">
        <v>3</v>
      </c>
      <c r="F197" t="str">
        <f t="shared" si="7"/>
        <v>IADEM</v>
      </c>
      <c r="G197" s="26">
        <f>BY_Demands_Drivers!$F$8*$M$37</f>
        <v>6.8576045019677456E-2</v>
      </c>
      <c r="H197" s="26">
        <f>BY_Demands_Drivers!$G$8*$M$37</f>
        <v>1.7144011254919319E-2</v>
      </c>
      <c r="I197" s="26">
        <f>BY_Demands_Drivers!$H$8*$M$37</f>
        <v>1.3372328778837139</v>
      </c>
      <c r="J197" s="26">
        <f>BY_Demands_Drivers!$I$8*$M$37</f>
        <v>0.99435265278532581</v>
      </c>
    </row>
    <row r="198" spans="3:10">
      <c r="C198" s="206" t="str">
        <f t="shared" si="8"/>
        <v>Demand</v>
      </c>
      <c r="D198">
        <f>$L$38</f>
        <v>2045</v>
      </c>
      <c r="E198" t="s">
        <v>3</v>
      </c>
      <c r="F198" t="str">
        <f t="shared" si="7"/>
        <v>IADEM</v>
      </c>
      <c r="G198" s="26">
        <f>BY_Demands_Drivers!$F$8*$M$38</f>
        <v>6.8265746173434574E-2</v>
      </c>
      <c r="H198" s="26">
        <f>BY_Demands_Drivers!$G$8*$M$38</f>
        <v>1.7066436543358598E-2</v>
      </c>
      <c r="I198" s="26">
        <f>BY_Demands_Drivers!$H$8*$M$38</f>
        <v>1.3311820503819778</v>
      </c>
      <c r="J198" s="26">
        <f>BY_Demands_Drivers!$I$8*$M$38</f>
        <v>0.98985331951480404</v>
      </c>
    </row>
    <row r="199" spans="3:10">
      <c r="C199" s="206" t="str">
        <f t="shared" si="8"/>
        <v>Demand</v>
      </c>
      <c r="D199">
        <f>$L$39</f>
        <v>2046</v>
      </c>
      <c r="E199" t="s">
        <v>3</v>
      </c>
      <c r="F199" t="str">
        <f t="shared" si="7"/>
        <v>IADEM</v>
      </c>
      <c r="G199" s="26">
        <f>BY_Demands_Drivers!$F$8*$M$39</f>
        <v>6.8265746173434574E-2</v>
      </c>
      <c r="H199" s="26">
        <f>BY_Demands_Drivers!$G$8*$M$39</f>
        <v>1.7066436543358598E-2</v>
      </c>
      <c r="I199" s="26">
        <f>BY_Demands_Drivers!$H$8*$M$39</f>
        <v>1.3311820503819778</v>
      </c>
      <c r="J199" s="26">
        <f>BY_Demands_Drivers!$I$8*$M$39</f>
        <v>0.98985331951480404</v>
      </c>
    </row>
    <row r="200" spans="3:10">
      <c r="C200" s="206" t="str">
        <f t="shared" si="8"/>
        <v>Demand</v>
      </c>
      <c r="D200">
        <f>$L$40</f>
        <v>2047</v>
      </c>
      <c r="E200" t="s">
        <v>3</v>
      </c>
      <c r="F200" t="str">
        <f t="shared" si="7"/>
        <v>IADEM</v>
      </c>
      <c r="G200" s="26">
        <f>BY_Demands_Drivers!$F$8*$M$40</f>
        <v>6.8265746173434574E-2</v>
      </c>
      <c r="H200" s="26">
        <f>BY_Demands_Drivers!$G$8*$M$40</f>
        <v>1.7066436543358598E-2</v>
      </c>
      <c r="I200" s="26">
        <f>BY_Demands_Drivers!$H$8*$M$40</f>
        <v>1.3311820503819778</v>
      </c>
      <c r="J200" s="26">
        <f>BY_Demands_Drivers!$I$8*$M$40</f>
        <v>0.98985331951480404</v>
      </c>
    </row>
    <row r="201" spans="3:10">
      <c r="C201" s="206" t="str">
        <f t="shared" si="8"/>
        <v>Demand</v>
      </c>
      <c r="D201">
        <f>$L$41</f>
        <v>2048</v>
      </c>
      <c r="E201" t="s">
        <v>3</v>
      </c>
      <c r="F201" t="str">
        <f t="shared" si="7"/>
        <v>IADEM</v>
      </c>
      <c r="G201" s="26">
        <f>BY_Demands_Drivers!$F$8*$M$41</f>
        <v>6.8265746173434574E-2</v>
      </c>
      <c r="H201" s="26">
        <f>BY_Demands_Drivers!$G$8*$M$41</f>
        <v>1.7066436543358598E-2</v>
      </c>
      <c r="I201" s="26">
        <f>BY_Demands_Drivers!$H$8*$M$41</f>
        <v>1.3311820503819778</v>
      </c>
      <c r="J201" s="26">
        <f>BY_Demands_Drivers!$I$8*$M$41</f>
        <v>0.98985331951480404</v>
      </c>
    </row>
    <row r="202" spans="3:10">
      <c r="C202" s="206" t="str">
        <f t="shared" si="8"/>
        <v>Demand</v>
      </c>
      <c r="D202">
        <f>$L$42</f>
        <v>2049</v>
      </c>
      <c r="E202" t="s">
        <v>3</v>
      </c>
      <c r="F202" t="str">
        <f t="shared" si="7"/>
        <v>IADEM</v>
      </c>
      <c r="G202" s="26">
        <f>BY_Demands_Drivers!$F$8*$M$42</f>
        <v>6.8265746173434574E-2</v>
      </c>
      <c r="H202" s="26">
        <f>BY_Demands_Drivers!$G$8*$M$42</f>
        <v>1.7066436543358598E-2</v>
      </c>
      <c r="I202" s="26">
        <f>BY_Demands_Drivers!$H$8*$M$42</f>
        <v>1.3311820503819778</v>
      </c>
      <c r="J202" s="26">
        <f>BY_Demands_Drivers!$I$8*$M$42</f>
        <v>0.98985331951480404</v>
      </c>
    </row>
    <row r="203" spans="3:10">
      <c r="C203" s="206" t="str">
        <f t="shared" si="8"/>
        <v>Demand</v>
      </c>
      <c r="D203" s="23">
        <f>$L$43</f>
        <v>2050</v>
      </c>
      <c r="E203" s="23" t="s">
        <v>3</v>
      </c>
      <c r="F203" t="str">
        <f t="shared" si="7"/>
        <v>IADEM</v>
      </c>
      <c r="G203" s="44">
        <f>BY_Demands_Drivers!$F$8*$M$43</f>
        <v>6.8265746173434574E-2</v>
      </c>
      <c r="H203" s="44">
        <f>BY_Demands_Drivers!$G$8*$M$43</f>
        <v>1.7066436543358598E-2</v>
      </c>
      <c r="I203" s="44">
        <f>BY_Demands_Drivers!$H$8*$M$43</f>
        <v>1.3311820503819778</v>
      </c>
      <c r="J203" s="44">
        <f>BY_Demands_Drivers!$I$8*$M$43</f>
        <v>0.98985331951480404</v>
      </c>
    </row>
    <row r="204" spans="3:10">
      <c r="C204" s="206" t="str">
        <f t="shared" si="8"/>
        <v>Demand</v>
      </c>
      <c r="D204">
        <f>$L$4</f>
        <v>2011</v>
      </c>
      <c r="E204" t="s">
        <v>3</v>
      </c>
      <c r="F204" t="str">
        <f>BY_Demands_Drivers!$J$9</f>
        <v>IADTF</v>
      </c>
      <c r="G204" s="26">
        <f>BY_Demands_Drivers!$F$9*$M$4</f>
        <v>0.19370238072932769</v>
      </c>
      <c r="H204" s="26">
        <f>BY_Demands_Drivers!$G$9*$M$4</f>
        <v>4.8425595182332026E-2</v>
      </c>
      <c r="I204" s="26">
        <f>BY_Demands_Drivers!$H$9*$M$4</f>
        <v>3.7771964242218976</v>
      </c>
      <c r="J204" s="26">
        <f>BY_Demands_Drivers!$I$9*$M$4</f>
        <v>2.8086845205752589</v>
      </c>
    </row>
    <row r="205" spans="3:10">
      <c r="C205" s="206" t="str">
        <f t="shared" si="8"/>
        <v>Demand</v>
      </c>
      <c r="D205">
        <f>$L$5</f>
        <v>2012</v>
      </c>
      <c r="E205" t="s">
        <v>3</v>
      </c>
      <c r="F205" s="24" t="str">
        <f>$F$204</f>
        <v>IADTF</v>
      </c>
      <c r="G205" s="26">
        <f>BY_Demands_Drivers!$F$9*$M$5</f>
        <v>0.19198240424946142</v>
      </c>
      <c r="H205" s="26">
        <f>BY_Demands_Drivers!$G$9*$M$5</f>
        <v>4.7995601062365459E-2</v>
      </c>
      <c r="I205" s="26">
        <f>BY_Demands_Drivers!$H$9*$M$5</f>
        <v>3.7436568828645047</v>
      </c>
      <c r="J205" s="26">
        <f>BY_Demands_Drivers!$I$9*$M$5</f>
        <v>2.7837448616171976</v>
      </c>
    </row>
    <row r="206" spans="3:10">
      <c r="C206" s="206" t="str">
        <f t="shared" si="8"/>
        <v>Demand</v>
      </c>
      <c r="D206">
        <f>$L$6</f>
        <v>2013</v>
      </c>
      <c r="E206" t="s">
        <v>3</v>
      </c>
      <c r="F206" s="24" t="str">
        <f t="shared" ref="F206:F243" si="9">$F$204</f>
        <v>IADTF</v>
      </c>
      <c r="G206" s="26">
        <f>BY_Demands_Drivers!$F$9*$M$6</f>
        <v>0.19026242776959512</v>
      </c>
      <c r="H206" s="26">
        <f>BY_Demands_Drivers!$G$9*$M$6</f>
        <v>4.7565606942398878E-2</v>
      </c>
      <c r="I206" s="26">
        <f>BY_Demands_Drivers!$H$9*$M$6</f>
        <v>3.7101173415071118</v>
      </c>
      <c r="J206" s="26">
        <f>BY_Demands_Drivers!$I$9*$M$6</f>
        <v>2.7588052026591363</v>
      </c>
    </row>
    <row r="207" spans="3:10">
      <c r="C207" s="206" t="str">
        <f t="shared" si="8"/>
        <v>Demand</v>
      </c>
      <c r="D207">
        <f>$L$7</f>
        <v>2014</v>
      </c>
      <c r="E207" t="s">
        <v>3</v>
      </c>
      <c r="F207" s="24" t="str">
        <f t="shared" si="9"/>
        <v>IADTF</v>
      </c>
      <c r="G207" s="26">
        <f>BY_Demands_Drivers!$F$9*$M$7</f>
        <v>0.18854245128972882</v>
      </c>
      <c r="H207" s="26">
        <f>BY_Demands_Drivers!$G$9*$M$7</f>
        <v>4.7135612822432303E-2</v>
      </c>
      <c r="I207" s="26">
        <f>BY_Demands_Drivers!$H$9*$M$7</f>
        <v>3.6765778001497194</v>
      </c>
      <c r="J207" s="26">
        <f>BY_Demands_Drivers!$I$9*$M$7</f>
        <v>2.733865543701075</v>
      </c>
    </row>
    <row r="208" spans="3:10">
      <c r="C208" s="206" t="str">
        <f t="shared" si="8"/>
        <v>Demand</v>
      </c>
      <c r="D208">
        <f>$L$8</f>
        <v>2015</v>
      </c>
      <c r="E208" t="s">
        <v>3</v>
      </c>
      <c r="F208" s="24" t="str">
        <f t="shared" si="9"/>
        <v>IADTF</v>
      </c>
      <c r="G208" s="26">
        <f>BY_Demands_Drivers!$F$9*$M$8</f>
        <v>0.18682247480986253</v>
      </c>
      <c r="H208" s="26">
        <f>BY_Demands_Drivers!$G$9*$M$8</f>
        <v>4.6705618702465736E-2</v>
      </c>
      <c r="I208" s="26">
        <f>BY_Demands_Drivers!$H$9*$M$8</f>
        <v>3.6430382587923265</v>
      </c>
      <c r="J208" s="26">
        <f>BY_Demands_Drivers!$I$9*$M$8</f>
        <v>2.7089258847430138</v>
      </c>
    </row>
    <row r="209" spans="3:10">
      <c r="C209" s="206" t="str">
        <f t="shared" si="8"/>
        <v>Demand</v>
      </c>
      <c r="D209">
        <f>$L$9</f>
        <v>2016</v>
      </c>
      <c r="E209" t="s">
        <v>3</v>
      </c>
      <c r="F209" s="24" t="str">
        <f t="shared" si="9"/>
        <v>IADTF</v>
      </c>
      <c r="G209" s="26">
        <f>BY_Demands_Drivers!$F$9*$M$9</f>
        <v>0.18510249832999626</v>
      </c>
      <c r="H209" s="26">
        <f>BY_Demands_Drivers!$G$9*$M$9</f>
        <v>4.6275624582499161E-2</v>
      </c>
      <c r="I209" s="26">
        <f>BY_Demands_Drivers!$H$9*$M$9</f>
        <v>3.609498717434934</v>
      </c>
      <c r="J209" s="26">
        <f>BY_Demands_Drivers!$I$9*$M$9</f>
        <v>2.6839862257849525</v>
      </c>
    </row>
    <row r="210" spans="3:10">
      <c r="C210" s="206" t="str">
        <f t="shared" si="8"/>
        <v>Demand</v>
      </c>
      <c r="D210">
        <f>$L$10</f>
        <v>2017</v>
      </c>
      <c r="E210" t="s">
        <v>3</v>
      </c>
      <c r="F210" s="24" t="str">
        <f t="shared" si="9"/>
        <v>IADTF</v>
      </c>
      <c r="G210" s="26">
        <f>BY_Demands_Drivers!$F$9*$M$10</f>
        <v>0.18510249832999626</v>
      </c>
      <c r="H210" s="26">
        <f>BY_Demands_Drivers!$G$9*$M$10</f>
        <v>4.6275624582499161E-2</v>
      </c>
      <c r="I210" s="26">
        <f>BY_Demands_Drivers!$H$9*$M$10</f>
        <v>3.609498717434934</v>
      </c>
      <c r="J210" s="26">
        <f>BY_Demands_Drivers!$I$9*$M$10</f>
        <v>2.6839862257849525</v>
      </c>
    </row>
    <row r="211" spans="3:10">
      <c r="C211" s="206" t="str">
        <f t="shared" si="8"/>
        <v>Demand</v>
      </c>
      <c r="D211">
        <f>$L$11</f>
        <v>2018</v>
      </c>
      <c r="E211" t="s">
        <v>3</v>
      </c>
      <c r="F211" s="24" t="str">
        <f t="shared" si="9"/>
        <v>IADTF</v>
      </c>
      <c r="G211" s="26">
        <f>BY_Demands_Drivers!$F$9*$M$11</f>
        <v>0.18510249832999626</v>
      </c>
      <c r="H211" s="26">
        <f>BY_Demands_Drivers!$G$9*$M$11</f>
        <v>4.6275624582499161E-2</v>
      </c>
      <c r="I211" s="26">
        <f>BY_Demands_Drivers!$H$9*$M$11</f>
        <v>3.609498717434934</v>
      </c>
      <c r="J211" s="26">
        <f>BY_Demands_Drivers!$I$9*$M$11</f>
        <v>2.6839862257849525</v>
      </c>
    </row>
    <row r="212" spans="3:10">
      <c r="C212" s="206" t="str">
        <f t="shared" si="8"/>
        <v>Demand</v>
      </c>
      <c r="D212">
        <f>$L$12</f>
        <v>2019</v>
      </c>
      <c r="E212" t="s">
        <v>3</v>
      </c>
      <c r="F212" s="24" t="str">
        <f t="shared" si="9"/>
        <v>IADTF</v>
      </c>
      <c r="G212" s="43">
        <f>BY_Demands_Drivers!$F$9*$M$12</f>
        <v>0.18510249832999626</v>
      </c>
      <c r="H212" s="43">
        <f>BY_Demands_Drivers!$G$9*$M$12</f>
        <v>4.6275624582499161E-2</v>
      </c>
      <c r="I212" s="43">
        <f>BY_Demands_Drivers!$H$9*$M$12</f>
        <v>3.609498717434934</v>
      </c>
      <c r="J212" s="43">
        <f>BY_Demands_Drivers!$I$9*$M$12</f>
        <v>2.6839862257849525</v>
      </c>
    </row>
    <row r="213" spans="3:10">
      <c r="C213" s="206" t="str">
        <f t="shared" si="8"/>
        <v>Demand</v>
      </c>
      <c r="D213">
        <f>$L$13</f>
        <v>2020</v>
      </c>
      <c r="E213" t="s">
        <v>3</v>
      </c>
      <c r="F213" s="24" t="str">
        <f t="shared" si="9"/>
        <v>IADTF</v>
      </c>
      <c r="G213" s="43">
        <f>BY_Demands_Drivers!$F$9*$M$13</f>
        <v>0.18510249832999626</v>
      </c>
      <c r="H213" s="43">
        <f>BY_Demands_Drivers!$G$9*$M$13</f>
        <v>4.6275624582499161E-2</v>
      </c>
      <c r="I213" s="43">
        <f>BY_Demands_Drivers!$H$9*$M$13</f>
        <v>3.609498717434934</v>
      </c>
      <c r="J213" s="43">
        <f>BY_Demands_Drivers!$I$9*$M$13</f>
        <v>2.6839862257849525</v>
      </c>
    </row>
    <row r="214" spans="3:10">
      <c r="C214" s="206" t="str">
        <f t="shared" si="8"/>
        <v>Demand</v>
      </c>
      <c r="D214">
        <f>$L$14</f>
        <v>2021</v>
      </c>
      <c r="E214" t="s">
        <v>3</v>
      </c>
      <c r="F214" s="24" t="str">
        <f t="shared" si="9"/>
        <v>IADTF</v>
      </c>
      <c r="G214" s="43">
        <f>BY_Demands_Drivers!$F$9*$M$14</f>
        <v>0.18510249832999626</v>
      </c>
      <c r="H214" s="43">
        <f>BY_Demands_Drivers!$G$9*$M$14</f>
        <v>4.6275624582499161E-2</v>
      </c>
      <c r="I214" s="43">
        <f>BY_Demands_Drivers!$H$9*$M$14</f>
        <v>3.609498717434934</v>
      </c>
      <c r="J214" s="43">
        <f>BY_Demands_Drivers!$I$9*$M$14</f>
        <v>2.6839862257849525</v>
      </c>
    </row>
    <row r="215" spans="3:10">
      <c r="C215" s="206" t="str">
        <f t="shared" si="8"/>
        <v>Demand</v>
      </c>
      <c r="D215">
        <f>$L$15</f>
        <v>2022</v>
      </c>
      <c r="E215" t="s">
        <v>3</v>
      </c>
      <c r="F215" s="24" t="str">
        <f t="shared" si="9"/>
        <v>IADTF</v>
      </c>
      <c r="G215" s="43">
        <f>BY_Demands_Drivers!$F$9*$M$15</f>
        <v>0.18510249832999626</v>
      </c>
      <c r="H215" s="43">
        <f>BY_Demands_Drivers!$G$9*$M$15</f>
        <v>4.6275624582499161E-2</v>
      </c>
      <c r="I215" s="43">
        <f>BY_Demands_Drivers!$H$9*$M$15</f>
        <v>3.609498717434934</v>
      </c>
      <c r="J215" s="43">
        <f>BY_Demands_Drivers!$I$9*$M$15</f>
        <v>2.6839862257849525</v>
      </c>
    </row>
    <row r="216" spans="3:10">
      <c r="C216" s="206" t="str">
        <f t="shared" si="8"/>
        <v>Demand</v>
      </c>
      <c r="D216">
        <f>$L$16</f>
        <v>2023</v>
      </c>
      <c r="E216" t="s">
        <v>3</v>
      </c>
      <c r="F216" s="24" t="str">
        <f t="shared" si="9"/>
        <v>IADTF</v>
      </c>
      <c r="G216" s="43">
        <f>BY_Demands_Drivers!$F$9*$M$16</f>
        <v>0.18510249832999626</v>
      </c>
      <c r="H216" s="43">
        <f>BY_Demands_Drivers!$G$9*$M$16</f>
        <v>4.6275624582499161E-2</v>
      </c>
      <c r="I216" s="43">
        <f>BY_Demands_Drivers!$H$9*$M$16</f>
        <v>3.609498717434934</v>
      </c>
      <c r="J216" s="43">
        <f>BY_Demands_Drivers!$I$9*$M$16</f>
        <v>2.6839862257849525</v>
      </c>
    </row>
    <row r="217" spans="3:10">
      <c r="C217" s="206" t="str">
        <f t="shared" si="8"/>
        <v>Demand</v>
      </c>
      <c r="D217">
        <f>$L$17</f>
        <v>2024</v>
      </c>
      <c r="E217" t="s">
        <v>3</v>
      </c>
      <c r="F217" s="24" t="str">
        <f t="shared" si="9"/>
        <v>IADTF</v>
      </c>
      <c r="G217" s="26">
        <f>BY_Demands_Drivers!$F$9*$M$17</f>
        <v>0.18510249832999626</v>
      </c>
      <c r="H217" s="26">
        <f>BY_Demands_Drivers!$G$9*$M$17</f>
        <v>4.6275624582499161E-2</v>
      </c>
      <c r="I217" s="26">
        <f>BY_Demands_Drivers!$H$9*$M$17</f>
        <v>3.609498717434934</v>
      </c>
      <c r="J217" s="26">
        <f>BY_Demands_Drivers!$I$9*$M$17</f>
        <v>2.6839862257849525</v>
      </c>
    </row>
    <row r="218" spans="3:10">
      <c r="C218" s="206" t="str">
        <f t="shared" si="8"/>
        <v>Demand</v>
      </c>
      <c r="D218">
        <f>$L$18</f>
        <v>2025</v>
      </c>
      <c r="E218" t="s">
        <v>3</v>
      </c>
      <c r="F218" s="24" t="str">
        <f t="shared" si="9"/>
        <v>IADTF</v>
      </c>
      <c r="G218" s="26">
        <f>BY_Demands_Drivers!$F$9*$M$18</f>
        <v>0.18510249832999626</v>
      </c>
      <c r="H218" s="26">
        <f>BY_Demands_Drivers!$G$9*$M$18</f>
        <v>4.6275624582499161E-2</v>
      </c>
      <c r="I218" s="26">
        <f>BY_Demands_Drivers!$H$9*$M$18</f>
        <v>3.609498717434934</v>
      </c>
      <c r="J218" s="26">
        <f>BY_Demands_Drivers!$I$9*$M$18</f>
        <v>2.6839862257849525</v>
      </c>
    </row>
    <row r="219" spans="3:10">
      <c r="C219" s="206" t="str">
        <f t="shared" si="8"/>
        <v>Demand</v>
      </c>
      <c r="D219">
        <f>$L$19</f>
        <v>2026</v>
      </c>
      <c r="E219" t="s">
        <v>3</v>
      </c>
      <c r="F219" s="24" t="str">
        <f t="shared" si="9"/>
        <v>IADTF</v>
      </c>
      <c r="G219" s="26">
        <f>BY_Demands_Drivers!$F$9*$M$19</f>
        <v>0.18429770485899627</v>
      </c>
      <c r="H219" s="26">
        <f>BY_Demands_Drivers!$G$9*$M$19</f>
        <v>4.6074426214749165E-2</v>
      </c>
      <c r="I219" s="26">
        <f>BY_Demands_Drivers!$H$9*$M$19</f>
        <v>3.5938052447504343</v>
      </c>
      <c r="J219" s="26">
        <f>BY_Demands_Drivers!$I$9*$M$19</f>
        <v>2.672316720455453</v>
      </c>
    </row>
    <row r="220" spans="3:10">
      <c r="C220" s="206" t="str">
        <f t="shared" si="8"/>
        <v>Demand</v>
      </c>
      <c r="D220">
        <f>$L$20</f>
        <v>2027</v>
      </c>
      <c r="E220" t="s">
        <v>3</v>
      </c>
      <c r="F220" s="24" t="str">
        <f t="shared" si="9"/>
        <v>IADTF</v>
      </c>
      <c r="G220" s="26">
        <f>BY_Demands_Drivers!$F$9*$M$20</f>
        <v>0.18349291138799628</v>
      </c>
      <c r="H220" s="26">
        <f>BY_Demands_Drivers!$G$9*$M$20</f>
        <v>4.5873227846999168E-2</v>
      </c>
      <c r="I220" s="26">
        <f>BY_Demands_Drivers!$H$9*$M$20</f>
        <v>3.5781117720659346</v>
      </c>
      <c r="J220" s="26">
        <f>BY_Demands_Drivers!$I$9*$M$20</f>
        <v>2.660647215125953</v>
      </c>
    </row>
    <row r="221" spans="3:10">
      <c r="C221" s="206" t="str">
        <f t="shared" si="8"/>
        <v>Demand</v>
      </c>
      <c r="D221">
        <f>$L$21</f>
        <v>2028</v>
      </c>
      <c r="E221" t="s">
        <v>3</v>
      </c>
      <c r="F221" s="24" t="str">
        <f t="shared" si="9"/>
        <v>IADTF</v>
      </c>
      <c r="G221" s="26">
        <f>BY_Demands_Drivers!$F$9*$M$21</f>
        <v>0.18268811791699635</v>
      </c>
      <c r="H221" s="26">
        <f>BY_Demands_Drivers!$G$9*$M$21</f>
        <v>4.5672029479249185E-2</v>
      </c>
      <c r="I221" s="26">
        <f>BY_Demands_Drivers!$H$9*$M$21</f>
        <v>3.5624182993814357</v>
      </c>
      <c r="J221" s="26">
        <f>BY_Demands_Drivers!$I$9*$M$21</f>
        <v>2.648977709796454</v>
      </c>
    </row>
    <row r="222" spans="3:10">
      <c r="C222" s="206" t="str">
        <f t="shared" si="8"/>
        <v>Demand</v>
      </c>
      <c r="D222">
        <f>$L$22</f>
        <v>2029</v>
      </c>
      <c r="E222" t="s">
        <v>3</v>
      </c>
      <c r="F222" s="24" t="str">
        <f t="shared" si="9"/>
        <v>IADTF</v>
      </c>
      <c r="G222" s="26">
        <f>BY_Demands_Drivers!$F$9*$M$22</f>
        <v>0.18188332444599634</v>
      </c>
      <c r="H222" s="26">
        <f>BY_Demands_Drivers!$G$9*$M$22</f>
        <v>4.5470831111499181E-2</v>
      </c>
      <c r="I222" s="26">
        <f>BY_Demands_Drivers!$H$9*$M$22</f>
        <v>3.5467248266969356</v>
      </c>
      <c r="J222" s="26">
        <f>BY_Demands_Drivers!$I$9*$M$22</f>
        <v>2.6373082044669536</v>
      </c>
    </row>
    <row r="223" spans="3:10">
      <c r="C223" s="206" t="str">
        <f t="shared" si="8"/>
        <v>Demand</v>
      </c>
      <c r="D223">
        <f>$L$23</f>
        <v>2030</v>
      </c>
      <c r="E223" t="s">
        <v>3</v>
      </c>
      <c r="F223" s="24" t="str">
        <f t="shared" si="9"/>
        <v>IADTF</v>
      </c>
      <c r="G223" s="26">
        <f>BY_Demands_Drivers!$F$9*$M$23</f>
        <v>0.18107853097499638</v>
      </c>
      <c r="H223" s="26">
        <f>BY_Demands_Drivers!$G$9*$M$23</f>
        <v>4.5269632743749191E-2</v>
      </c>
      <c r="I223" s="26">
        <f>BY_Demands_Drivers!$H$9*$M$23</f>
        <v>3.5310313540124358</v>
      </c>
      <c r="J223" s="26">
        <f>BY_Demands_Drivers!$I$9*$M$23</f>
        <v>2.6256386991374541</v>
      </c>
    </row>
    <row r="224" spans="3:10">
      <c r="C224" s="206" t="str">
        <f t="shared" si="8"/>
        <v>Demand</v>
      </c>
      <c r="D224">
        <f>$L$24</f>
        <v>2031</v>
      </c>
      <c r="E224" t="s">
        <v>3</v>
      </c>
      <c r="F224" s="24" t="str">
        <f t="shared" si="9"/>
        <v>IADTF</v>
      </c>
      <c r="G224" s="26">
        <f>BY_Demands_Drivers!$F$9*$M$24</f>
        <v>0.18107853097499638</v>
      </c>
      <c r="H224" s="26">
        <f>BY_Demands_Drivers!$G$9*$M$24</f>
        <v>4.5269632743749191E-2</v>
      </c>
      <c r="I224" s="26">
        <f>BY_Demands_Drivers!$H$9*$M$24</f>
        <v>3.5310313540124358</v>
      </c>
      <c r="J224" s="26">
        <f>BY_Demands_Drivers!$I$9*$M$24</f>
        <v>2.6256386991374541</v>
      </c>
    </row>
    <row r="225" spans="3:10">
      <c r="C225" s="206" t="str">
        <f t="shared" si="8"/>
        <v>Demand</v>
      </c>
      <c r="D225">
        <f>$L$25</f>
        <v>2032</v>
      </c>
      <c r="E225" t="s">
        <v>3</v>
      </c>
      <c r="F225" s="24" t="str">
        <f t="shared" si="9"/>
        <v>IADTF</v>
      </c>
      <c r="G225" s="26">
        <f>BY_Demands_Drivers!$F$9*$M$25</f>
        <v>0.18107853097499638</v>
      </c>
      <c r="H225" s="26">
        <f>BY_Demands_Drivers!$G$9*$M$25</f>
        <v>4.5269632743749191E-2</v>
      </c>
      <c r="I225" s="26">
        <f>BY_Demands_Drivers!$H$9*$M$25</f>
        <v>3.5310313540124358</v>
      </c>
      <c r="J225" s="26">
        <f>BY_Demands_Drivers!$I$9*$M$25</f>
        <v>2.6256386991374541</v>
      </c>
    </row>
    <row r="226" spans="3:10">
      <c r="C226" s="206" t="str">
        <f t="shared" si="8"/>
        <v>Demand</v>
      </c>
      <c r="D226">
        <f>$L$26</f>
        <v>2033</v>
      </c>
      <c r="E226" t="s">
        <v>3</v>
      </c>
      <c r="F226" s="24" t="str">
        <f t="shared" si="9"/>
        <v>IADTF</v>
      </c>
      <c r="G226" s="26">
        <f>BY_Demands_Drivers!$F$9*$M$26</f>
        <v>0.18107853097499638</v>
      </c>
      <c r="H226" s="26">
        <f>BY_Demands_Drivers!$G$9*$M$26</f>
        <v>4.5269632743749191E-2</v>
      </c>
      <c r="I226" s="26">
        <f>BY_Demands_Drivers!$H$9*$M$26</f>
        <v>3.5310313540124358</v>
      </c>
      <c r="J226" s="26">
        <f>BY_Demands_Drivers!$I$9*$M$26</f>
        <v>2.6256386991374541</v>
      </c>
    </row>
    <row r="227" spans="3:10">
      <c r="C227" s="206" t="str">
        <f t="shared" si="8"/>
        <v>Demand</v>
      </c>
      <c r="D227">
        <f>$L$27</f>
        <v>2034</v>
      </c>
      <c r="E227" t="s">
        <v>3</v>
      </c>
      <c r="F227" s="24" t="str">
        <f t="shared" si="9"/>
        <v>IADTF</v>
      </c>
      <c r="G227" s="26">
        <f>BY_Demands_Drivers!$F$9*$M$27</f>
        <v>0.18107853097499638</v>
      </c>
      <c r="H227" s="26">
        <f>BY_Demands_Drivers!$G$9*$M$27</f>
        <v>4.5269632743749191E-2</v>
      </c>
      <c r="I227" s="26">
        <f>BY_Demands_Drivers!$H$9*$M$27</f>
        <v>3.5310313540124358</v>
      </c>
      <c r="J227" s="26">
        <f>BY_Demands_Drivers!$I$9*$M$27</f>
        <v>2.6256386991374541</v>
      </c>
    </row>
    <row r="228" spans="3:10">
      <c r="C228" s="206" t="str">
        <f t="shared" si="8"/>
        <v>Demand</v>
      </c>
      <c r="D228">
        <f>$L$28</f>
        <v>2035</v>
      </c>
      <c r="E228" t="s">
        <v>3</v>
      </c>
      <c r="F228" s="24" t="str">
        <f t="shared" si="9"/>
        <v>IADTF</v>
      </c>
      <c r="G228" s="26">
        <f>BY_Demands_Drivers!$F$9*$M$28</f>
        <v>0.18107853097499638</v>
      </c>
      <c r="H228" s="26">
        <f>BY_Demands_Drivers!$G$9*$M$28</f>
        <v>4.5269632743749191E-2</v>
      </c>
      <c r="I228" s="26">
        <f>BY_Demands_Drivers!$H$9*$M$28</f>
        <v>3.5310313540124358</v>
      </c>
      <c r="J228" s="26">
        <f>BY_Demands_Drivers!$I$9*$M$28</f>
        <v>2.6256386991374541</v>
      </c>
    </row>
    <row r="229" spans="3:10">
      <c r="C229" s="206" t="str">
        <f t="shared" si="8"/>
        <v>Demand</v>
      </c>
      <c r="D229">
        <f>$L$29</f>
        <v>2036</v>
      </c>
      <c r="E229" t="s">
        <v>3</v>
      </c>
      <c r="F229" s="24" t="str">
        <f t="shared" si="9"/>
        <v>IADTF</v>
      </c>
      <c r="G229" s="26">
        <f>BY_Demands_Drivers!$F$9*$M$29</f>
        <v>0.18107853097499638</v>
      </c>
      <c r="H229" s="26">
        <f>BY_Demands_Drivers!$G$9*$M$29</f>
        <v>4.5269632743749191E-2</v>
      </c>
      <c r="I229" s="26">
        <f>BY_Demands_Drivers!$H$9*$M$29</f>
        <v>3.5310313540124358</v>
      </c>
      <c r="J229" s="26">
        <f>BY_Demands_Drivers!$I$9*$M$29</f>
        <v>2.6256386991374541</v>
      </c>
    </row>
    <row r="230" spans="3:10">
      <c r="C230" s="206" t="str">
        <f t="shared" si="8"/>
        <v>Demand</v>
      </c>
      <c r="D230">
        <f>$L$30</f>
        <v>2037</v>
      </c>
      <c r="E230" t="s">
        <v>3</v>
      </c>
      <c r="F230" s="24" t="str">
        <f t="shared" si="9"/>
        <v>IADTF</v>
      </c>
      <c r="G230" s="26">
        <f>BY_Demands_Drivers!$F$9*$M$30</f>
        <v>0.18107853097499638</v>
      </c>
      <c r="H230" s="26">
        <f>BY_Demands_Drivers!$G$9*$M$30</f>
        <v>4.5269632743749191E-2</v>
      </c>
      <c r="I230" s="26">
        <f>BY_Demands_Drivers!$H$9*$M$30</f>
        <v>3.5310313540124358</v>
      </c>
      <c r="J230" s="26">
        <f>BY_Demands_Drivers!$I$9*$M$30</f>
        <v>2.6256386991374541</v>
      </c>
    </row>
    <row r="231" spans="3:10">
      <c r="C231" s="206" t="str">
        <f t="shared" si="8"/>
        <v>Demand</v>
      </c>
      <c r="D231">
        <f>$L$31</f>
        <v>2038</v>
      </c>
      <c r="E231" t="s">
        <v>3</v>
      </c>
      <c r="F231" s="24" t="str">
        <f t="shared" si="9"/>
        <v>IADTF</v>
      </c>
      <c r="G231" s="26">
        <f>BY_Demands_Drivers!$F$9*$M$31</f>
        <v>0.18107853097499638</v>
      </c>
      <c r="H231" s="26">
        <f>BY_Demands_Drivers!$G$9*$M$31</f>
        <v>4.5269632743749191E-2</v>
      </c>
      <c r="I231" s="26">
        <f>BY_Demands_Drivers!$H$9*$M$31</f>
        <v>3.5310313540124358</v>
      </c>
      <c r="J231" s="26">
        <f>BY_Demands_Drivers!$I$9*$M$31</f>
        <v>2.6256386991374541</v>
      </c>
    </row>
    <row r="232" spans="3:10">
      <c r="C232" s="206" t="str">
        <f t="shared" si="8"/>
        <v>Demand</v>
      </c>
      <c r="D232">
        <f>$L$32</f>
        <v>2039</v>
      </c>
      <c r="E232" t="s">
        <v>3</v>
      </c>
      <c r="F232" s="24" t="str">
        <f t="shared" si="9"/>
        <v>IADTF</v>
      </c>
      <c r="G232" s="26">
        <f>BY_Demands_Drivers!$F$9*$M$32</f>
        <v>0.18107853097499638</v>
      </c>
      <c r="H232" s="26">
        <f>BY_Demands_Drivers!$G$9*$M$32</f>
        <v>4.5269632743749191E-2</v>
      </c>
      <c r="I232" s="26">
        <f>BY_Demands_Drivers!$H$9*$M$32</f>
        <v>3.5310313540124358</v>
      </c>
      <c r="J232" s="26">
        <f>BY_Demands_Drivers!$I$9*$M$32</f>
        <v>2.6256386991374541</v>
      </c>
    </row>
    <row r="233" spans="3:10">
      <c r="C233" s="206" t="str">
        <f t="shared" si="8"/>
        <v>Demand</v>
      </c>
      <c r="D233">
        <f>$L$33</f>
        <v>2040</v>
      </c>
      <c r="E233" t="s">
        <v>3</v>
      </c>
      <c r="F233" s="24" t="str">
        <f t="shared" si="9"/>
        <v>IADTF</v>
      </c>
      <c r="G233" s="26">
        <f>BY_Demands_Drivers!$F$9*$M$33</f>
        <v>0.18107853097499638</v>
      </c>
      <c r="H233" s="26">
        <f>BY_Demands_Drivers!$G$9*$M$33</f>
        <v>4.5269632743749191E-2</v>
      </c>
      <c r="I233" s="26">
        <f>BY_Demands_Drivers!$H$9*$M$33</f>
        <v>3.5310313540124358</v>
      </c>
      <c r="J233" s="26">
        <f>BY_Demands_Drivers!$I$9*$M$33</f>
        <v>2.6256386991374541</v>
      </c>
    </row>
    <row r="234" spans="3:10">
      <c r="C234" s="206" t="str">
        <f t="shared" si="8"/>
        <v>Demand</v>
      </c>
      <c r="D234">
        <f>$L$34</f>
        <v>2041</v>
      </c>
      <c r="E234" t="s">
        <v>3</v>
      </c>
      <c r="F234" s="24" t="str">
        <f t="shared" si="9"/>
        <v>IADTF</v>
      </c>
      <c r="G234" s="26">
        <f>BY_Demands_Drivers!$F$9*$M$34</f>
        <v>0.18027373750399636</v>
      </c>
      <c r="H234" s="26">
        <f>BY_Demands_Drivers!$G$9*$M$34</f>
        <v>4.5068434375999188E-2</v>
      </c>
      <c r="I234" s="26">
        <f>BY_Demands_Drivers!$H$9*$M$34</f>
        <v>3.5153378813279357</v>
      </c>
      <c r="J234" s="26">
        <f>BY_Demands_Drivers!$I$9*$M$34</f>
        <v>2.6139691938079541</v>
      </c>
    </row>
    <row r="235" spans="3:10">
      <c r="C235" s="206" t="str">
        <f t="shared" si="8"/>
        <v>Demand</v>
      </c>
      <c r="D235">
        <f>$L$35</f>
        <v>2042</v>
      </c>
      <c r="E235" t="s">
        <v>3</v>
      </c>
      <c r="F235" s="24" t="str">
        <f t="shared" si="9"/>
        <v>IADTF</v>
      </c>
      <c r="G235" s="26">
        <f>BY_Demands_Drivers!$F$9*$M$35</f>
        <v>0.1794689440329964</v>
      </c>
      <c r="H235" s="26">
        <f>BY_Demands_Drivers!$G$9*$M$35</f>
        <v>4.4867236008249198E-2</v>
      </c>
      <c r="I235" s="26">
        <f>BY_Demands_Drivers!$H$9*$M$35</f>
        <v>3.4996444086434364</v>
      </c>
      <c r="J235" s="26">
        <f>BY_Demands_Drivers!$I$9*$M$35</f>
        <v>2.6022996884784546</v>
      </c>
    </row>
    <row r="236" spans="3:10">
      <c r="C236" s="206" t="str">
        <f t="shared" si="8"/>
        <v>Demand</v>
      </c>
      <c r="D236">
        <f>$L$36</f>
        <v>2043</v>
      </c>
      <c r="E236" t="s">
        <v>3</v>
      </c>
      <c r="F236" s="24" t="str">
        <f t="shared" si="9"/>
        <v>IADTF</v>
      </c>
      <c r="G236" s="26">
        <f>BY_Demands_Drivers!$F$9*$M$36</f>
        <v>0.17866415056199642</v>
      </c>
      <c r="H236" s="26">
        <f>BY_Demands_Drivers!$G$9*$M$36</f>
        <v>4.4666037640499201E-2</v>
      </c>
      <c r="I236" s="26">
        <f>BY_Demands_Drivers!$H$9*$M$36</f>
        <v>3.4839509359589367</v>
      </c>
      <c r="J236" s="26">
        <f>BY_Demands_Drivers!$I$9*$M$36</f>
        <v>2.5906301831489547</v>
      </c>
    </row>
    <row r="237" spans="3:10">
      <c r="C237" s="206" t="str">
        <f t="shared" si="8"/>
        <v>Demand</v>
      </c>
      <c r="D237">
        <f>$L$37</f>
        <v>2044</v>
      </c>
      <c r="E237" t="s">
        <v>3</v>
      </c>
      <c r="F237" s="24" t="str">
        <f t="shared" si="9"/>
        <v>IADTF</v>
      </c>
      <c r="G237" s="26">
        <f>BY_Demands_Drivers!$F$9*$M$37</f>
        <v>0.17785935709099643</v>
      </c>
      <c r="H237" s="26">
        <f>BY_Demands_Drivers!$G$9*$M$37</f>
        <v>4.4464839272749204E-2</v>
      </c>
      <c r="I237" s="26">
        <f>BY_Demands_Drivers!$H$9*$M$37</f>
        <v>3.468257463274437</v>
      </c>
      <c r="J237" s="26">
        <f>BY_Demands_Drivers!$I$9*$M$37</f>
        <v>2.5789606778194547</v>
      </c>
    </row>
    <row r="238" spans="3:10">
      <c r="C238" s="206" t="str">
        <f t="shared" si="8"/>
        <v>Demand</v>
      </c>
      <c r="D238">
        <f>$L$38</f>
        <v>2045</v>
      </c>
      <c r="E238" t="s">
        <v>3</v>
      </c>
      <c r="F238" s="24" t="str">
        <f t="shared" si="9"/>
        <v>IADTF</v>
      </c>
      <c r="G238" s="26">
        <f>BY_Demands_Drivers!$F$9*$M$38</f>
        <v>0.17705456361999644</v>
      </c>
      <c r="H238" s="26">
        <f>BY_Demands_Drivers!$G$9*$M$38</f>
        <v>4.4263640904999207E-2</v>
      </c>
      <c r="I238" s="26">
        <f>BY_Demands_Drivers!$H$9*$M$38</f>
        <v>3.4525639905899372</v>
      </c>
      <c r="J238" s="26">
        <f>BY_Demands_Drivers!$I$9*$M$38</f>
        <v>2.5672911724899552</v>
      </c>
    </row>
    <row r="239" spans="3:10">
      <c r="C239" s="206" t="str">
        <f t="shared" si="8"/>
        <v>Demand</v>
      </c>
      <c r="D239">
        <f>$L$39</f>
        <v>2046</v>
      </c>
      <c r="E239" t="s">
        <v>3</v>
      </c>
      <c r="F239" s="24" t="str">
        <f t="shared" si="9"/>
        <v>IADTF</v>
      </c>
      <c r="G239" s="26">
        <f>BY_Demands_Drivers!$F$9*$M$39</f>
        <v>0.17705456361999644</v>
      </c>
      <c r="H239" s="26">
        <f>BY_Demands_Drivers!$G$9*$M$39</f>
        <v>4.4263640904999207E-2</v>
      </c>
      <c r="I239" s="26">
        <f>BY_Demands_Drivers!$H$9*$M$39</f>
        <v>3.4525639905899372</v>
      </c>
      <c r="J239" s="26">
        <f>BY_Demands_Drivers!$I$9*$M$39</f>
        <v>2.5672911724899552</v>
      </c>
    </row>
    <row r="240" spans="3:10">
      <c r="C240" s="206" t="str">
        <f t="shared" si="8"/>
        <v>Demand</v>
      </c>
      <c r="D240">
        <f>$L$40</f>
        <v>2047</v>
      </c>
      <c r="E240" t="s">
        <v>3</v>
      </c>
      <c r="F240" s="24" t="str">
        <f t="shared" si="9"/>
        <v>IADTF</v>
      </c>
      <c r="G240" s="26">
        <f>BY_Demands_Drivers!$F$9*$M$40</f>
        <v>0.17705456361999644</v>
      </c>
      <c r="H240" s="26">
        <f>BY_Demands_Drivers!$G$9*$M$40</f>
        <v>4.4263640904999207E-2</v>
      </c>
      <c r="I240" s="26">
        <f>BY_Demands_Drivers!$H$9*$M$40</f>
        <v>3.4525639905899372</v>
      </c>
      <c r="J240" s="26">
        <f>BY_Demands_Drivers!$I$9*$M$40</f>
        <v>2.5672911724899552</v>
      </c>
    </row>
    <row r="241" spans="3:10">
      <c r="C241" s="206" t="str">
        <f t="shared" si="8"/>
        <v>Demand</v>
      </c>
      <c r="D241">
        <f>$L$41</f>
        <v>2048</v>
      </c>
      <c r="E241" t="s">
        <v>3</v>
      </c>
      <c r="F241" s="24" t="str">
        <f t="shared" si="9"/>
        <v>IADTF</v>
      </c>
      <c r="G241" s="26">
        <f>BY_Demands_Drivers!$F$9*$M$41</f>
        <v>0.17705456361999644</v>
      </c>
      <c r="H241" s="26">
        <f>BY_Demands_Drivers!$G$9*$M$41</f>
        <v>4.4263640904999207E-2</v>
      </c>
      <c r="I241" s="26">
        <f>BY_Demands_Drivers!$H$9*$M$41</f>
        <v>3.4525639905899372</v>
      </c>
      <c r="J241" s="26">
        <f>BY_Demands_Drivers!$I$9*$M$41</f>
        <v>2.5672911724899552</v>
      </c>
    </row>
    <row r="242" spans="3:10">
      <c r="C242" s="206" t="str">
        <f t="shared" si="8"/>
        <v>Demand</v>
      </c>
      <c r="D242">
        <f>$L$42</f>
        <v>2049</v>
      </c>
      <c r="E242" t="s">
        <v>3</v>
      </c>
      <c r="F242" s="24" t="str">
        <f t="shared" si="9"/>
        <v>IADTF</v>
      </c>
      <c r="G242" s="26">
        <f>BY_Demands_Drivers!$F$9*$M$42</f>
        <v>0.17705456361999644</v>
      </c>
      <c r="H242" s="26">
        <f>BY_Demands_Drivers!$G$9*$M$42</f>
        <v>4.4263640904999207E-2</v>
      </c>
      <c r="I242" s="26">
        <f>BY_Demands_Drivers!$H$9*$M$42</f>
        <v>3.4525639905899372</v>
      </c>
      <c r="J242" s="26">
        <f>BY_Demands_Drivers!$I$9*$M$42</f>
        <v>2.5672911724899552</v>
      </c>
    </row>
    <row r="243" spans="3:10">
      <c r="C243" s="206" t="str">
        <f t="shared" si="8"/>
        <v>Demand</v>
      </c>
      <c r="D243" s="23">
        <f>$L$43</f>
        <v>2050</v>
      </c>
      <c r="E243" s="23" t="s">
        <v>3</v>
      </c>
      <c r="F243" s="24" t="str">
        <f t="shared" si="9"/>
        <v>IADTF</v>
      </c>
      <c r="G243" s="44">
        <f>BY_Demands_Drivers!$F$9*$M$43</f>
        <v>0.17705456361999644</v>
      </c>
      <c r="H243" s="44">
        <f>BY_Demands_Drivers!$G$9*$M$43</f>
        <v>4.4263640904999207E-2</v>
      </c>
      <c r="I243" s="44">
        <f>BY_Demands_Drivers!$H$9*$M$43</f>
        <v>3.4525639905899372</v>
      </c>
      <c r="J243" s="44">
        <f>BY_Demands_Drivers!$I$9*$M$43</f>
        <v>2.5672911724899552</v>
      </c>
    </row>
    <row r="244" spans="3:10">
      <c r="C244" s="206" t="str">
        <f t="shared" si="8"/>
        <v>Demand</v>
      </c>
      <c r="D244">
        <f>$L$4</f>
        <v>2011</v>
      </c>
      <c r="E244" t="s">
        <v>3</v>
      </c>
      <c r="F244" s="25" t="str">
        <f>BY_Demands_Drivers!$J$10</f>
        <v>IADFL</v>
      </c>
      <c r="G244" s="26">
        <f>BY_Demands_Drivers!$F$10*$M$4</f>
        <v>8.9833581604399648E-4</v>
      </c>
      <c r="H244" s="26">
        <f>BY_Demands_Drivers!$G$10*$M$4</f>
        <v>2.2458395401099888E-4</v>
      </c>
      <c r="I244" s="26">
        <f>BY_Demands_Drivers!$H$10*$M$4</f>
        <v>1.7517548412857929E-2</v>
      </c>
      <c r="J244" s="26">
        <f>BY_Demands_Drivers!$I$10*$M$4</f>
        <v>1.3025869332637911E-2</v>
      </c>
    </row>
    <row r="245" spans="3:10">
      <c r="C245" s="206" t="str">
        <f t="shared" si="8"/>
        <v>Demand</v>
      </c>
      <c r="D245">
        <f>$L$5</f>
        <v>2012</v>
      </c>
      <c r="E245" t="s">
        <v>3</v>
      </c>
      <c r="F245" s="24" t="str">
        <f>$F$244</f>
        <v>IADFL</v>
      </c>
      <c r="G245" s="26">
        <f>BY_Demands_Drivers!$F$10*$M$5</f>
        <v>8.9035906083427996E-4</v>
      </c>
      <c r="H245" s="26">
        <f>BY_Demands_Drivers!$G$10*$M$5</f>
        <v>2.2258976520856975E-4</v>
      </c>
      <c r="I245" s="26">
        <f>BY_Demands_Drivers!$H$10*$M$5</f>
        <v>1.7362001686268457E-2</v>
      </c>
      <c r="J245" s="26">
        <f>BY_Demands_Drivers!$I$10*$M$5</f>
        <v>1.2910206382097023E-2</v>
      </c>
    </row>
    <row r="246" spans="3:10">
      <c r="C246" s="206" t="str">
        <f t="shared" si="8"/>
        <v>Demand</v>
      </c>
      <c r="D246">
        <f>$L$6</f>
        <v>2013</v>
      </c>
      <c r="E246" t="s">
        <v>3</v>
      </c>
      <c r="F246" s="24" t="str">
        <f t="shared" ref="F246:F283" si="10">$F$244</f>
        <v>IADFL</v>
      </c>
      <c r="G246" s="26">
        <f>BY_Demands_Drivers!$F$10*$M$6</f>
        <v>8.8238230562456333E-4</v>
      </c>
      <c r="H246" s="26">
        <f>BY_Demands_Drivers!$G$10*$M$6</f>
        <v>2.2059557640614059E-4</v>
      </c>
      <c r="I246" s="26">
        <f>BY_Demands_Drivers!$H$10*$M$6</f>
        <v>1.7206454959678982E-2</v>
      </c>
      <c r="J246" s="26">
        <f>BY_Demands_Drivers!$I$10*$M$6</f>
        <v>1.2794543431556131E-2</v>
      </c>
    </row>
    <row r="247" spans="3:10">
      <c r="C247" s="206" t="str">
        <f t="shared" si="8"/>
        <v>Demand</v>
      </c>
      <c r="D247">
        <f>$L$7</f>
        <v>2014</v>
      </c>
      <c r="E247" t="s">
        <v>3</v>
      </c>
      <c r="F247" s="24" t="str">
        <f t="shared" si="10"/>
        <v>IADFL</v>
      </c>
      <c r="G247" s="26">
        <f>BY_Demands_Drivers!$F$10*$M$7</f>
        <v>8.7440555041484681E-4</v>
      </c>
      <c r="H247" s="26">
        <f>BY_Demands_Drivers!$G$10*$M$7</f>
        <v>2.1860138760371146E-4</v>
      </c>
      <c r="I247" s="26">
        <f>BY_Demands_Drivers!$H$10*$M$7</f>
        <v>1.705090823308951E-2</v>
      </c>
      <c r="J247" s="26">
        <f>BY_Demands_Drivers!$I$10*$M$7</f>
        <v>1.2678880481015242E-2</v>
      </c>
    </row>
    <row r="248" spans="3:10">
      <c r="C248" s="206" t="str">
        <f t="shared" si="8"/>
        <v>Demand</v>
      </c>
      <c r="D248">
        <f>$L$8</f>
        <v>2015</v>
      </c>
      <c r="E248" t="s">
        <v>3</v>
      </c>
      <c r="F248" s="24" t="str">
        <f t="shared" si="10"/>
        <v>IADFL</v>
      </c>
      <c r="G248" s="26">
        <f>BY_Demands_Drivers!$F$10*$M$8</f>
        <v>8.6642879520513029E-4</v>
      </c>
      <c r="H248" s="26">
        <f>BY_Demands_Drivers!$G$10*$M$8</f>
        <v>2.1660719880128233E-4</v>
      </c>
      <c r="I248" s="26">
        <f>BY_Demands_Drivers!$H$10*$M$8</f>
        <v>1.6895361506500037E-2</v>
      </c>
      <c r="J248" s="26">
        <f>BY_Demands_Drivers!$I$10*$M$8</f>
        <v>1.2563217530474352E-2</v>
      </c>
    </row>
    <row r="249" spans="3:10">
      <c r="C249" s="206" t="str">
        <f t="shared" si="8"/>
        <v>Demand</v>
      </c>
      <c r="D249">
        <f>$L$9</f>
        <v>2016</v>
      </c>
      <c r="E249" t="s">
        <v>3</v>
      </c>
      <c r="F249" s="24" t="str">
        <f t="shared" si="10"/>
        <v>IADFL</v>
      </c>
      <c r="G249" s="26">
        <f>BY_Demands_Drivers!$F$10*$M$9</f>
        <v>8.5845203999541366E-4</v>
      </c>
      <c r="H249" s="26">
        <f>BY_Demands_Drivers!$G$10*$M$9</f>
        <v>2.146130099988532E-4</v>
      </c>
      <c r="I249" s="26">
        <f>BY_Demands_Drivers!$H$10*$M$9</f>
        <v>1.6739814779910565E-2</v>
      </c>
      <c r="J249" s="26">
        <f>BY_Demands_Drivers!$I$10*$M$9</f>
        <v>1.2447554579933464E-2</v>
      </c>
    </row>
    <row r="250" spans="3:10">
      <c r="C250" s="206" t="str">
        <f t="shared" si="8"/>
        <v>Demand</v>
      </c>
      <c r="D250">
        <f>$L$10</f>
        <v>2017</v>
      </c>
      <c r="E250" t="s">
        <v>3</v>
      </c>
      <c r="F250" s="24" t="str">
        <f t="shared" si="10"/>
        <v>IADFL</v>
      </c>
      <c r="G250" s="26">
        <f>BY_Demands_Drivers!$F$10*$M$10</f>
        <v>8.5845203999541366E-4</v>
      </c>
      <c r="H250" s="26">
        <f>BY_Demands_Drivers!$G$10*$M$10</f>
        <v>2.146130099988532E-4</v>
      </c>
      <c r="I250" s="26">
        <f>BY_Demands_Drivers!$H$10*$M$10</f>
        <v>1.6739814779910565E-2</v>
      </c>
      <c r="J250" s="26">
        <f>BY_Demands_Drivers!$I$10*$M$10</f>
        <v>1.2447554579933464E-2</v>
      </c>
    </row>
    <row r="251" spans="3:10">
      <c r="C251" s="206" t="str">
        <f t="shared" si="8"/>
        <v>Demand</v>
      </c>
      <c r="D251">
        <f>$L$11</f>
        <v>2018</v>
      </c>
      <c r="E251" t="s">
        <v>3</v>
      </c>
      <c r="F251" s="24" t="str">
        <f t="shared" si="10"/>
        <v>IADFL</v>
      </c>
      <c r="G251" s="26">
        <f>BY_Demands_Drivers!$F$10*$M$11</f>
        <v>8.5845203999541366E-4</v>
      </c>
      <c r="H251" s="26">
        <f>BY_Demands_Drivers!$G$10*$M$11</f>
        <v>2.146130099988532E-4</v>
      </c>
      <c r="I251" s="26">
        <f>BY_Demands_Drivers!$H$10*$M$11</f>
        <v>1.6739814779910565E-2</v>
      </c>
      <c r="J251" s="26">
        <f>BY_Demands_Drivers!$I$10*$M$11</f>
        <v>1.2447554579933464E-2</v>
      </c>
    </row>
    <row r="252" spans="3:10">
      <c r="C252" s="206" t="str">
        <f t="shared" si="8"/>
        <v>Demand</v>
      </c>
      <c r="D252">
        <f>$L$12</f>
        <v>2019</v>
      </c>
      <c r="E252" t="s">
        <v>3</v>
      </c>
      <c r="F252" s="24" t="str">
        <f t="shared" si="10"/>
        <v>IADFL</v>
      </c>
      <c r="G252" s="43">
        <f>BY_Demands_Drivers!$F$10*$M$12</f>
        <v>8.5845203999541366E-4</v>
      </c>
      <c r="H252" s="43">
        <f>BY_Demands_Drivers!$G$10*$M$12</f>
        <v>2.146130099988532E-4</v>
      </c>
      <c r="I252" s="43">
        <f>BY_Demands_Drivers!$H$10*$M$12</f>
        <v>1.6739814779910565E-2</v>
      </c>
      <c r="J252" s="43">
        <f>BY_Demands_Drivers!$I$10*$M$12</f>
        <v>1.2447554579933464E-2</v>
      </c>
    </row>
    <row r="253" spans="3:10">
      <c r="C253" s="206" t="str">
        <f t="shared" si="8"/>
        <v>Demand</v>
      </c>
      <c r="D253">
        <f>$L$13</f>
        <v>2020</v>
      </c>
      <c r="E253" t="s">
        <v>3</v>
      </c>
      <c r="F253" s="24" t="str">
        <f t="shared" si="10"/>
        <v>IADFL</v>
      </c>
      <c r="G253" s="43">
        <f>BY_Demands_Drivers!$F$10*$M$13</f>
        <v>8.5845203999541366E-4</v>
      </c>
      <c r="H253" s="43">
        <f>BY_Demands_Drivers!$G$10*$M$13</f>
        <v>2.146130099988532E-4</v>
      </c>
      <c r="I253" s="43">
        <f>BY_Demands_Drivers!$H$10*$M$13</f>
        <v>1.6739814779910565E-2</v>
      </c>
      <c r="J253" s="43">
        <f>BY_Demands_Drivers!$I$10*$M$13</f>
        <v>1.2447554579933464E-2</v>
      </c>
    </row>
    <row r="254" spans="3:10">
      <c r="C254" s="206" t="str">
        <f t="shared" si="8"/>
        <v>Demand</v>
      </c>
      <c r="D254">
        <f>$L$14</f>
        <v>2021</v>
      </c>
      <c r="E254" t="s">
        <v>3</v>
      </c>
      <c r="F254" s="24" t="str">
        <f t="shared" si="10"/>
        <v>IADFL</v>
      </c>
      <c r="G254" s="43">
        <f>BY_Demands_Drivers!$F$10*$M$14</f>
        <v>8.5845203999541366E-4</v>
      </c>
      <c r="H254" s="43">
        <f>BY_Demands_Drivers!$G$10*$M$14</f>
        <v>2.146130099988532E-4</v>
      </c>
      <c r="I254" s="43">
        <f>BY_Demands_Drivers!$H$10*$M$14</f>
        <v>1.6739814779910565E-2</v>
      </c>
      <c r="J254" s="43">
        <f>BY_Demands_Drivers!$I$10*$M$14</f>
        <v>1.2447554579933464E-2</v>
      </c>
    </row>
    <row r="255" spans="3:10">
      <c r="C255" s="206" t="str">
        <f t="shared" si="8"/>
        <v>Demand</v>
      </c>
      <c r="D255">
        <f>$L$15</f>
        <v>2022</v>
      </c>
      <c r="E255" t="s">
        <v>3</v>
      </c>
      <c r="F255" s="24" t="str">
        <f t="shared" si="10"/>
        <v>IADFL</v>
      </c>
      <c r="G255" s="43">
        <f>BY_Demands_Drivers!$F$10*$M$15</f>
        <v>8.5845203999541366E-4</v>
      </c>
      <c r="H255" s="43">
        <f>BY_Demands_Drivers!$G$10*$M$15</f>
        <v>2.146130099988532E-4</v>
      </c>
      <c r="I255" s="43">
        <f>BY_Demands_Drivers!$H$10*$M$15</f>
        <v>1.6739814779910565E-2</v>
      </c>
      <c r="J255" s="43">
        <f>BY_Demands_Drivers!$I$10*$M$15</f>
        <v>1.2447554579933464E-2</v>
      </c>
    </row>
    <row r="256" spans="3:10">
      <c r="C256" s="206" t="str">
        <f t="shared" si="8"/>
        <v>Demand</v>
      </c>
      <c r="D256">
        <f>$L$16</f>
        <v>2023</v>
      </c>
      <c r="E256" t="s">
        <v>3</v>
      </c>
      <c r="F256" s="24" t="str">
        <f t="shared" si="10"/>
        <v>IADFL</v>
      </c>
      <c r="G256" s="43">
        <f>BY_Demands_Drivers!$F$10*$M$16</f>
        <v>8.5845203999541366E-4</v>
      </c>
      <c r="H256" s="43">
        <f>BY_Demands_Drivers!$G$10*$M$16</f>
        <v>2.146130099988532E-4</v>
      </c>
      <c r="I256" s="43">
        <f>BY_Demands_Drivers!$H$10*$M$16</f>
        <v>1.6739814779910565E-2</v>
      </c>
      <c r="J256" s="43">
        <f>BY_Demands_Drivers!$I$10*$M$16</f>
        <v>1.2447554579933464E-2</v>
      </c>
    </row>
    <row r="257" spans="3:10">
      <c r="C257" s="206" t="str">
        <f t="shared" si="8"/>
        <v>Demand</v>
      </c>
      <c r="D257">
        <f>$L$17</f>
        <v>2024</v>
      </c>
      <c r="E257" t="s">
        <v>3</v>
      </c>
      <c r="F257" s="24" t="str">
        <f t="shared" si="10"/>
        <v>IADFL</v>
      </c>
      <c r="G257" s="26">
        <f>BY_Demands_Drivers!$F$10*$M$17</f>
        <v>8.5845203999541366E-4</v>
      </c>
      <c r="H257" s="26">
        <f>BY_Demands_Drivers!$G$10*$M$17</f>
        <v>2.146130099988532E-4</v>
      </c>
      <c r="I257" s="26">
        <f>BY_Demands_Drivers!$H$10*$M$17</f>
        <v>1.6739814779910565E-2</v>
      </c>
      <c r="J257" s="26">
        <f>BY_Demands_Drivers!$I$10*$M$17</f>
        <v>1.2447554579933464E-2</v>
      </c>
    </row>
    <row r="258" spans="3:10">
      <c r="C258" s="206" t="str">
        <f t="shared" si="8"/>
        <v>Demand</v>
      </c>
      <c r="D258">
        <f>$L$18</f>
        <v>2025</v>
      </c>
      <c r="E258" t="s">
        <v>3</v>
      </c>
      <c r="F258" s="24" t="str">
        <f t="shared" si="10"/>
        <v>IADFL</v>
      </c>
      <c r="G258" s="26">
        <f>BY_Demands_Drivers!$F$10*$M$18</f>
        <v>8.5845203999541366E-4</v>
      </c>
      <c r="H258" s="26">
        <f>BY_Demands_Drivers!$G$10*$M$18</f>
        <v>2.146130099988532E-4</v>
      </c>
      <c r="I258" s="26">
        <f>BY_Demands_Drivers!$H$10*$M$18</f>
        <v>1.6739814779910565E-2</v>
      </c>
      <c r="J258" s="26">
        <f>BY_Demands_Drivers!$I$10*$M$18</f>
        <v>1.2447554579933464E-2</v>
      </c>
    </row>
    <row r="259" spans="3:10">
      <c r="C259" s="206" t="str">
        <f t="shared" si="8"/>
        <v>Demand</v>
      </c>
      <c r="D259">
        <f>$L$19</f>
        <v>2026</v>
      </c>
      <c r="E259" t="s">
        <v>3</v>
      </c>
      <c r="F259" s="24" t="str">
        <f t="shared" si="10"/>
        <v>IADFL</v>
      </c>
      <c r="G259" s="26">
        <f>BY_Demands_Drivers!$F$10*$M$19</f>
        <v>8.5471963982152062E-4</v>
      </c>
      <c r="H259" s="26">
        <f>BY_Demands_Drivers!$G$10*$M$19</f>
        <v>2.1367990995537991E-4</v>
      </c>
      <c r="I259" s="26">
        <f>BY_Demands_Drivers!$H$10*$M$19</f>
        <v>1.6667032976519648E-2</v>
      </c>
      <c r="J259" s="26">
        <f>BY_Demands_Drivers!$I$10*$M$19</f>
        <v>1.2393434777412013E-2</v>
      </c>
    </row>
    <row r="260" spans="3:10">
      <c r="C260" s="206" t="str">
        <f t="shared" si="8"/>
        <v>Demand</v>
      </c>
      <c r="D260">
        <f>$L$20</f>
        <v>2027</v>
      </c>
      <c r="E260" t="s">
        <v>3</v>
      </c>
      <c r="F260" s="24" t="str">
        <f t="shared" si="10"/>
        <v>IADFL</v>
      </c>
      <c r="G260" s="26">
        <f>BY_Demands_Drivers!$F$10*$M$20</f>
        <v>8.5098723964762747E-4</v>
      </c>
      <c r="H260" s="26">
        <f>BY_Demands_Drivers!$G$10*$M$20</f>
        <v>2.1274680991190665E-4</v>
      </c>
      <c r="I260" s="26">
        <f>BY_Demands_Drivers!$H$10*$M$20</f>
        <v>1.6594251173128734E-2</v>
      </c>
      <c r="J260" s="26">
        <f>BY_Demands_Drivers!$I$10*$M$20</f>
        <v>1.2339314974890563E-2</v>
      </c>
    </row>
    <row r="261" spans="3:10">
      <c r="C261" s="206" t="str">
        <f t="shared" ref="C261:C283" si="11">IF(SUM(G261:J261)&gt;0,"Demand","\I:")</f>
        <v>Demand</v>
      </c>
      <c r="D261">
        <f>$L$21</f>
        <v>2028</v>
      </c>
      <c r="E261" t="s">
        <v>3</v>
      </c>
      <c r="F261" s="24" t="str">
        <f t="shared" si="10"/>
        <v>IADFL</v>
      </c>
      <c r="G261" s="26">
        <f>BY_Demands_Drivers!$F$10*$M$21</f>
        <v>8.4725483947373453E-4</v>
      </c>
      <c r="H261" s="26">
        <f>BY_Demands_Drivers!$G$10*$M$21</f>
        <v>2.1181370986843342E-4</v>
      </c>
      <c r="I261" s="26">
        <f>BY_Demands_Drivers!$H$10*$M$21</f>
        <v>1.6521469369737821E-2</v>
      </c>
      <c r="J261" s="26">
        <f>BY_Demands_Drivers!$I$10*$M$21</f>
        <v>1.2285195172369116E-2</v>
      </c>
    </row>
    <row r="262" spans="3:10">
      <c r="C262" s="206" t="str">
        <f t="shared" si="11"/>
        <v>Demand</v>
      </c>
      <c r="D262">
        <f>$L$22</f>
        <v>2029</v>
      </c>
      <c r="E262" t="s">
        <v>3</v>
      </c>
      <c r="F262" s="24" t="str">
        <f t="shared" si="10"/>
        <v>IADFL</v>
      </c>
      <c r="G262" s="26">
        <f>BY_Demands_Drivers!$F$10*$M$22</f>
        <v>8.4352243929984138E-4</v>
      </c>
      <c r="H262" s="26">
        <f>BY_Demands_Drivers!$G$10*$M$22</f>
        <v>2.1088060982496013E-4</v>
      </c>
      <c r="I262" s="26">
        <f>BY_Demands_Drivers!$H$10*$M$22</f>
        <v>1.6448687566346903E-2</v>
      </c>
      <c r="J262" s="26">
        <f>BY_Demands_Drivers!$I$10*$M$22</f>
        <v>1.2231075369847666E-2</v>
      </c>
    </row>
    <row r="263" spans="3:10">
      <c r="C263" s="206" t="str">
        <f t="shared" si="11"/>
        <v>Demand</v>
      </c>
      <c r="D263">
        <f>$L$23</f>
        <v>2030</v>
      </c>
      <c r="E263" t="s">
        <v>3</v>
      </c>
      <c r="F263" s="24" t="str">
        <f t="shared" si="10"/>
        <v>IADFL</v>
      </c>
      <c r="G263" s="26">
        <f>BY_Demands_Drivers!$F$10*$M$23</f>
        <v>8.3979003912594834E-4</v>
      </c>
      <c r="H263" s="26">
        <f>BY_Demands_Drivers!$G$10*$M$23</f>
        <v>2.0994750978148687E-4</v>
      </c>
      <c r="I263" s="26">
        <f>BY_Demands_Drivers!$H$10*$M$23</f>
        <v>1.637590576295599E-2</v>
      </c>
      <c r="J263" s="26">
        <f>BY_Demands_Drivers!$I$10*$M$23</f>
        <v>1.2176955567326217E-2</v>
      </c>
    </row>
    <row r="264" spans="3:10">
      <c r="C264" s="206" t="str">
        <f t="shared" si="11"/>
        <v>Demand</v>
      </c>
      <c r="D264">
        <f>$L$24</f>
        <v>2031</v>
      </c>
      <c r="E264" t="s">
        <v>3</v>
      </c>
      <c r="F264" s="24" t="str">
        <f t="shared" si="10"/>
        <v>IADFL</v>
      </c>
      <c r="G264" s="26">
        <f>BY_Demands_Drivers!$F$10*$M$24</f>
        <v>8.3979003912594834E-4</v>
      </c>
      <c r="H264" s="26">
        <f>BY_Demands_Drivers!$G$10*$M$24</f>
        <v>2.0994750978148687E-4</v>
      </c>
      <c r="I264" s="26">
        <f>BY_Demands_Drivers!$H$10*$M$24</f>
        <v>1.637590576295599E-2</v>
      </c>
      <c r="J264" s="26">
        <f>BY_Demands_Drivers!$I$10*$M$24</f>
        <v>1.2176955567326217E-2</v>
      </c>
    </row>
    <row r="265" spans="3:10">
      <c r="C265" s="206" t="str">
        <f t="shared" si="11"/>
        <v>Demand</v>
      </c>
      <c r="D265">
        <f>$L$25</f>
        <v>2032</v>
      </c>
      <c r="E265" t="s">
        <v>3</v>
      </c>
      <c r="F265" s="24" t="str">
        <f t="shared" si="10"/>
        <v>IADFL</v>
      </c>
      <c r="G265" s="26">
        <f>BY_Demands_Drivers!$F$10*$M$25</f>
        <v>8.3979003912594834E-4</v>
      </c>
      <c r="H265" s="26">
        <f>BY_Demands_Drivers!$G$10*$M$25</f>
        <v>2.0994750978148687E-4</v>
      </c>
      <c r="I265" s="26">
        <f>BY_Demands_Drivers!$H$10*$M$25</f>
        <v>1.637590576295599E-2</v>
      </c>
      <c r="J265" s="26">
        <f>BY_Demands_Drivers!$I$10*$M$25</f>
        <v>1.2176955567326217E-2</v>
      </c>
    </row>
    <row r="266" spans="3:10">
      <c r="C266" s="206" t="str">
        <f t="shared" si="11"/>
        <v>Demand</v>
      </c>
      <c r="D266">
        <f>$L$26</f>
        <v>2033</v>
      </c>
      <c r="E266" t="s">
        <v>3</v>
      </c>
      <c r="F266" s="24" t="str">
        <f t="shared" si="10"/>
        <v>IADFL</v>
      </c>
      <c r="G266" s="26">
        <f>BY_Demands_Drivers!$F$10*$M$26</f>
        <v>8.3979003912594834E-4</v>
      </c>
      <c r="H266" s="26">
        <f>BY_Demands_Drivers!$G$10*$M$26</f>
        <v>2.0994750978148687E-4</v>
      </c>
      <c r="I266" s="26">
        <f>BY_Demands_Drivers!$H$10*$M$26</f>
        <v>1.637590576295599E-2</v>
      </c>
      <c r="J266" s="26">
        <f>BY_Demands_Drivers!$I$10*$M$26</f>
        <v>1.2176955567326217E-2</v>
      </c>
    </row>
    <row r="267" spans="3:10">
      <c r="C267" s="206" t="str">
        <f t="shared" si="11"/>
        <v>Demand</v>
      </c>
      <c r="D267">
        <f>$L$27</f>
        <v>2034</v>
      </c>
      <c r="E267" t="s">
        <v>3</v>
      </c>
      <c r="F267" s="24" t="str">
        <f t="shared" si="10"/>
        <v>IADFL</v>
      </c>
      <c r="G267" s="26">
        <f>BY_Demands_Drivers!$F$10*$M$27</f>
        <v>8.3979003912594834E-4</v>
      </c>
      <c r="H267" s="26">
        <f>BY_Demands_Drivers!$G$10*$M$27</f>
        <v>2.0994750978148687E-4</v>
      </c>
      <c r="I267" s="26">
        <f>BY_Demands_Drivers!$H$10*$M$27</f>
        <v>1.637590576295599E-2</v>
      </c>
      <c r="J267" s="26">
        <f>BY_Demands_Drivers!$I$10*$M$27</f>
        <v>1.2176955567326217E-2</v>
      </c>
    </row>
    <row r="268" spans="3:10">
      <c r="C268" s="206" t="str">
        <f t="shared" si="11"/>
        <v>Demand</v>
      </c>
      <c r="D268">
        <f>$L$28</f>
        <v>2035</v>
      </c>
      <c r="E268" t="s">
        <v>3</v>
      </c>
      <c r="F268" s="24" t="str">
        <f t="shared" si="10"/>
        <v>IADFL</v>
      </c>
      <c r="G268" s="26">
        <f>BY_Demands_Drivers!$F$10*$M$28</f>
        <v>8.3979003912594834E-4</v>
      </c>
      <c r="H268" s="26">
        <f>BY_Demands_Drivers!$G$10*$M$28</f>
        <v>2.0994750978148687E-4</v>
      </c>
      <c r="I268" s="26">
        <f>BY_Demands_Drivers!$H$10*$M$28</f>
        <v>1.637590576295599E-2</v>
      </c>
      <c r="J268" s="26">
        <f>BY_Demands_Drivers!$I$10*$M$28</f>
        <v>1.2176955567326217E-2</v>
      </c>
    </row>
    <row r="269" spans="3:10">
      <c r="C269" s="206" t="str">
        <f t="shared" si="11"/>
        <v>Demand</v>
      </c>
      <c r="D269">
        <f>$L$29</f>
        <v>2036</v>
      </c>
      <c r="E269" t="s">
        <v>3</v>
      </c>
      <c r="F269" s="24" t="str">
        <f t="shared" si="10"/>
        <v>IADFL</v>
      </c>
      <c r="G269" s="26">
        <f>BY_Demands_Drivers!$F$10*$M$29</f>
        <v>8.3979003912594834E-4</v>
      </c>
      <c r="H269" s="26">
        <f>BY_Demands_Drivers!$G$10*$M$29</f>
        <v>2.0994750978148687E-4</v>
      </c>
      <c r="I269" s="26">
        <f>BY_Demands_Drivers!$H$10*$M$29</f>
        <v>1.637590576295599E-2</v>
      </c>
      <c r="J269" s="26">
        <f>BY_Demands_Drivers!$I$10*$M$29</f>
        <v>1.2176955567326217E-2</v>
      </c>
    </row>
    <row r="270" spans="3:10">
      <c r="C270" s="206" t="str">
        <f t="shared" si="11"/>
        <v>Demand</v>
      </c>
      <c r="D270">
        <f>$L$30</f>
        <v>2037</v>
      </c>
      <c r="E270" t="s">
        <v>3</v>
      </c>
      <c r="F270" s="24" t="str">
        <f t="shared" si="10"/>
        <v>IADFL</v>
      </c>
      <c r="G270" s="26">
        <f>BY_Demands_Drivers!$F$10*$M$30</f>
        <v>8.3979003912594834E-4</v>
      </c>
      <c r="H270" s="26">
        <f>BY_Demands_Drivers!$G$10*$M$30</f>
        <v>2.0994750978148687E-4</v>
      </c>
      <c r="I270" s="26">
        <f>BY_Demands_Drivers!$H$10*$M$30</f>
        <v>1.637590576295599E-2</v>
      </c>
      <c r="J270" s="26">
        <f>BY_Demands_Drivers!$I$10*$M$30</f>
        <v>1.2176955567326217E-2</v>
      </c>
    </row>
    <row r="271" spans="3:10">
      <c r="C271" s="206" t="str">
        <f t="shared" si="11"/>
        <v>Demand</v>
      </c>
      <c r="D271">
        <f>$L$31</f>
        <v>2038</v>
      </c>
      <c r="E271" t="s">
        <v>3</v>
      </c>
      <c r="F271" s="24" t="str">
        <f t="shared" si="10"/>
        <v>IADFL</v>
      </c>
      <c r="G271" s="26">
        <f>BY_Demands_Drivers!$F$10*$M$31</f>
        <v>8.3979003912594834E-4</v>
      </c>
      <c r="H271" s="26">
        <f>BY_Demands_Drivers!$G$10*$M$31</f>
        <v>2.0994750978148687E-4</v>
      </c>
      <c r="I271" s="26">
        <f>BY_Demands_Drivers!$H$10*$M$31</f>
        <v>1.637590576295599E-2</v>
      </c>
      <c r="J271" s="26">
        <f>BY_Demands_Drivers!$I$10*$M$31</f>
        <v>1.2176955567326217E-2</v>
      </c>
    </row>
    <row r="272" spans="3:10">
      <c r="C272" s="206" t="str">
        <f t="shared" si="11"/>
        <v>Demand</v>
      </c>
      <c r="D272">
        <f>$L$32</f>
        <v>2039</v>
      </c>
      <c r="E272" t="s">
        <v>3</v>
      </c>
      <c r="F272" s="24" t="str">
        <f t="shared" si="10"/>
        <v>IADFL</v>
      </c>
      <c r="G272" s="26">
        <f>BY_Demands_Drivers!$F$10*$M$32</f>
        <v>8.3979003912594834E-4</v>
      </c>
      <c r="H272" s="26">
        <f>BY_Demands_Drivers!$G$10*$M$32</f>
        <v>2.0994750978148687E-4</v>
      </c>
      <c r="I272" s="26">
        <f>BY_Demands_Drivers!$H$10*$M$32</f>
        <v>1.637590576295599E-2</v>
      </c>
      <c r="J272" s="26">
        <f>BY_Demands_Drivers!$I$10*$M$32</f>
        <v>1.2176955567326217E-2</v>
      </c>
    </row>
    <row r="273" spans="3:10">
      <c r="C273" s="206" t="str">
        <f t="shared" si="11"/>
        <v>Demand</v>
      </c>
      <c r="D273">
        <f>$L$33</f>
        <v>2040</v>
      </c>
      <c r="E273" t="s">
        <v>3</v>
      </c>
      <c r="F273" s="24" t="str">
        <f t="shared" si="10"/>
        <v>IADFL</v>
      </c>
      <c r="G273" s="26">
        <f>BY_Demands_Drivers!$F$10*$M$33</f>
        <v>8.3979003912594834E-4</v>
      </c>
      <c r="H273" s="26">
        <f>BY_Demands_Drivers!$G$10*$M$33</f>
        <v>2.0994750978148687E-4</v>
      </c>
      <c r="I273" s="26">
        <f>BY_Demands_Drivers!$H$10*$M$33</f>
        <v>1.637590576295599E-2</v>
      </c>
      <c r="J273" s="26">
        <f>BY_Demands_Drivers!$I$10*$M$33</f>
        <v>1.2176955567326217E-2</v>
      </c>
    </row>
    <row r="274" spans="3:10">
      <c r="C274" s="206" t="str">
        <f t="shared" si="11"/>
        <v>Demand</v>
      </c>
      <c r="D274">
        <f>$L$34</f>
        <v>2041</v>
      </c>
      <c r="E274" t="s">
        <v>3</v>
      </c>
      <c r="F274" s="24" t="str">
        <f t="shared" si="10"/>
        <v>IADFL</v>
      </c>
      <c r="G274" s="26">
        <f>BY_Demands_Drivers!$F$10*$M$34</f>
        <v>8.3605763895205519E-4</v>
      </c>
      <c r="H274" s="26">
        <f>BY_Demands_Drivers!$G$10*$M$34</f>
        <v>2.0901440973801355E-4</v>
      </c>
      <c r="I274" s="26">
        <f>BY_Demands_Drivers!$H$10*$M$34</f>
        <v>1.6303123959565072E-2</v>
      </c>
      <c r="J274" s="26">
        <f>BY_Demands_Drivers!$I$10*$M$34</f>
        <v>1.2122835764804765E-2</v>
      </c>
    </row>
    <row r="275" spans="3:10">
      <c r="C275" s="206" t="str">
        <f t="shared" si="11"/>
        <v>Demand</v>
      </c>
      <c r="D275">
        <f>$L$35</f>
        <v>2042</v>
      </c>
      <c r="E275" t="s">
        <v>3</v>
      </c>
      <c r="F275" s="24" t="str">
        <f t="shared" si="10"/>
        <v>IADFL</v>
      </c>
      <c r="G275" s="26">
        <f>BY_Demands_Drivers!$F$10*$M$35</f>
        <v>8.3232523877816214E-4</v>
      </c>
      <c r="H275" s="26">
        <f>BY_Demands_Drivers!$G$10*$M$35</f>
        <v>2.0808130969454032E-4</v>
      </c>
      <c r="I275" s="26">
        <f>BY_Demands_Drivers!$H$10*$M$35</f>
        <v>1.6230342156174159E-2</v>
      </c>
      <c r="J275" s="26">
        <f>BY_Demands_Drivers!$I$10*$M$35</f>
        <v>1.2068715962283316E-2</v>
      </c>
    </row>
    <row r="276" spans="3:10">
      <c r="C276" s="206" t="str">
        <f t="shared" si="11"/>
        <v>Demand</v>
      </c>
      <c r="D276">
        <f>$L$36</f>
        <v>2043</v>
      </c>
      <c r="E276" t="s">
        <v>3</v>
      </c>
      <c r="F276" s="24" t="str">
        <f t="shared" si="10"/>
        <v>IADFL</v>
      </c>
      <c r="G276" s="26">
        <f>BY_Demands_Drivers!$F$10*$M$36</f>
        <v>8.2859283860426899E-4</v>
      </c>
      <c r="H276" s="26">
        <f>BY_Demands_Drivers!$G$10*$M$36</f>
        <v>2.0714820965106703E-4</v>
      </c>
      <c r="I276" s="26">
        <f>BY_Demands_Drivers!$H$10*$M$36</f>
        <v>1.6157560352783245E-2</v>
      </c>
      <c r="J276" s="26">
        <f>BY_Demands_Drivers!$I$10*$M$36</f>
        <v>1.2014596159761866E-2</v>
      </c>
    </row>
    <row r="277" spans="3:10">
      <c r="C277" s="206" t="str">
        <f t="shared" si="11"/>
        <v>Demand</v>
      </c>
      <c r="D277">
        <f>$L$37</f>
        <v>2044</v>
      </c>
      <c r="E277" t="s">
        <v>3</v>
      </c>
      <c r="F277" s="24" t="str">
        <f t="shared" si="10"/>
        <v>IADFL</v>
      </c>
      <c r="G277" s="26">
        <f>BY_Demands_Drivers!$F$10*$M$37</f>
        <v>8.2486043843037595E-4</v>
      </c>
      <c r="H277" s="26">
        <f>BY_Demands_Drivers!$G$10*$M$37</f>
        <v>2.0621510960759377E-4</v>
      </c>
      <c r="I277" s="26">
        <f>BY_Demands_Drivers!$H$10*$M$37</f>
        <v>1.6084778549392328E-2</v>
      </c>
      <c r="J277" s="26">
        <f>BY_Demands_Drivers!$I$10*$M$37</f>
        <v>1.1960476357240417E-2</v>
      </c>
    </row>
    <row r="278" spans="3:10">
      <c r="C278" s="206" t="str">
        <f t="shared" si="11"/>
        <v>Demand</v>
      </c>
      <c r="D278">
        <f>$L$38</f>
        <v>2045</v>
      </c>
      <c r="E278" t="s">
        <v>3</v>
      </c>
      <c r="F278" s="24" t="str">
        <f t="shared" si="10"/>
        <v>IADFL</v>
      </c>
      <c r="G278" s="26">
        <f>BY_Demands_Drivers!$F$10*$M$38</f>
        <v>8.211280382564828E-4</v>
      </c>
      <c r="H278" s="26">
        <f>BY_Demands_Drivers!$G$10*$M$38</f>
        <v>2.0528200956412048E-4</v>
      </c>
      <c r="I278" s="26">
        <f>BY_Demands_Drivers!$H$10*$M$38</f>
        <v>1.6011996746001414E-2</v>
      </c>
      <c r="J278" s="26">
        <f>BY_Demands_Drivers!$I$10*$M$38</f>
        <v>1.1906356554718967E-2</v>
      </c>
    </row>
    <row r="279" spans="3:10">
      <c r="C279" s="206" t="str">
        <f t="shared" si="11"/>
        <v>Demand</v>
      </c>
      <c r="D279">
        <f>$L$39</f>
        <v>2046</v>
      </c>
      <c r="E279" t="s">
        <v>3</v>
      </c>
      <c r="F279" s="24" t="str">
        <f t="shared" si="10"/>
        <v>IADFL</v>
      </c>
      <c r="G279" s="26">
        <f>BY_Demands_Drivers!$F$10*$M$39</f>
        <v>8.211280382564828E-4</v>
      </c>
      <c r="H279" s="26">
        <f>BY_Demands_Drivers!$G$10*$M$39</f>
        <v>2.0528200956412048E-4</v>
      </c>
      <c r="I279" s="26">
        <f>BY_Demands_Drivers!$H$10*$M$39</f>
        <v>1.6011996746001414E-2</v>
      </c>
      <c r="J279" s="26">
        <f>BY_Demands_Drivers!$I$10*$M$39</f>
        <v>1.1906356554718967E-2</v>
      </c>
    </row>
    <row r="280" spans="3:10">
      <c r="C280" s="206" t="str">
        <f t="shared" si="11"/>
        <v>Demand</v>
      </c>
      <c r="D280">
        <f>$L$40</f>
        <v>2047</v>
      </c>
      <c r="E280" t="s">
        <v>3</v>
      </c>
      <c r="F280" s="24" t="str">
        <f t="shared" si="10"/>
        <v>IADFL</v>
      </c>
      <c r="G280" s="26">
        <f>BY_Demands_Drivers!$F$10*$M$40</f>
        <v>8.211280382564828E-4</v>
      </c>
      <c r="H280" s="26">
        <f>BY_Demands_Drivers!$G$10*$M$40</f>
        <v>2.0528200956412048E-4</v>
      </c>
      <c r="I280" s="26">
        <f>BY_Demands_Drivers!$H$10*$M$40</f>
        <v>1.6011996746001414E-2</v>
      </c>
      <c r="J280" s="26">
        <f>BY_Demands_Drivers!$I$10*$M$40</f>
        <v>1.1906356554718967E-2</v>
      </c>
    </row>
    <row r="281" spans="3:10">
      <c r="C281" s="206" t="str">
        <f t="shared" si="11"/>
        <v>Demand</v>
      </c>
      <c r="D281">
        <f>$L$41</f>
        <v>2048</v>
      </c>
      <c r="E281" t="s">
        <v>3</v>
      </c>
      <c r="F281" s="24" t="str">
        <f t="shared" si="10"/>
        <v>IADFL</v>
      </c>
      <c r="G281" s="26">
        <f>BY_Demands_Drivers!$F$10*$M$41</f>
        <v>8.211280382564828E-4</v>
      </c>
      <c r="H281" s="26">
        <f>BY_Demands_Drivers!$G$10*$M$41</f>
        <v>2.0528200956412048E-4</v>
      </c>
      <c r="I281" s="26">
        <f>BY_Demands_Drivers!$H$10*$M$41</f>
        <v>1.6011996746001414E-2</v>
      </c>
      <c r="J281" s="26">
        <f>BY_Demands_Drivers!$I$10*$M$41</f>
        <v>1.1906356554718967E-2</v>
      </c>
    </row>
    <row r="282" spans="3:10">
      <c r="C282" s="206" t="str">
        <f t="shared" si="11"/>
        <v>Demand</v>
      </c>
      <c r="D282">
        <f>$L$42</f>
        <v>2049</v>
      </c>
      <c r="E282" t="s">
        <v>3</v>
      </c>
      <c r="F282" s="24" t="str">
        <f t="shared" si="10"/>
        <v>IADFL</v>
      </c>
      <c r="G282" s="26">
        <f>BY_Demands_Drivers!$F$10*$M$42</f>
        <v>8.211280382564828E-4</v>
      </c>
      <c r="H282" s="26">
        <f>BY_Demands_Drivers!$G$10*$M$42</f>
        <v>2.0528200956412048E-4</v>
      </c>
      <c r="I282" s="26">
        <f>BY_Demands_Drivers!$H$10*$M$42</f>
        <v>1.6011996746001414E-2</v>
      </c>
      <c r="J282" s="26">
        <f>BY_Demands_Drivers!$I$10*$M$42</f>
        <v>1.1906356554718967E-2</v>
      </c>
    </row>
    <row r="283" spans="3:10">
      <c r="C283" s="206" t="str">
        <f t="shared" si="11"/>
        <v>Demand</v>
      </c>
      <c r="D283" s="23">
        <f>$L$43</f>
        <v>2050</v>
      </c>
      <c r="E283" s="23" t="s">
        <v>3</v>
      </c>
      <c r="F283" s="24" t="str">
        <f t="shared" si="10"/>
        <v>IADFL</v>
      </c>
      <c r="G283" s="44">
        <f>BY_Demands_Drivers!$F$10*$M$43</f>
        <v>8.211280382564828E-4</v>
      </c>
      <c r="H283" s="44">
        <f>BY_Demands_Drivers!$G$10*$M$43</f>
        <v>2.0528200956412048E-4</v>
      </c>
      <c r="I283" s="44">
        <f>BY_Demands_Drivers!$H$10*$M$43</f>
        <v>1.6011996746001414E-2</v>
      </c>
      <c r="J283" s="44">
        <f>BY_Demands_Drivers!$I$10*$M$43</f>
        <v>1.1906356554718967E-2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C2:M323"/>
  <sheetViews>
    <sheetView topLeftCell="A3" zoomScaleNormal="100" workbookViewId="0">
      <selection activeCell="M4" sqref="M4:M7"/>
    </sheetView>
  </sheetViews>
  <sheetFormatPr defaultRowHeight="14.4"/>
  <cols>
    <col min="1" max="1" width="4.109375" customWidth="1"/>
    <col min="3" max="3" width="11.44140625" bestFit="1" customWidth="1"/>
    <col min="4" max="4" width="11.6640625" customWidth="1"/>
    <col min="5" max="5" width="9.44140625" bestFit="1" customWidth="1"/>
    <col min="6" max="6" width="8.44140625" bestFit="1" customWidth="1"/>
    <col min="7" max="8" width="12.5546875" bestFit="1" customWidth="1"/>
    <col min="9" max="10" width="12.5546875" customWidth="1"/>
    <col min="12" max="12" width="9.44140625" customWidth="1"/>
    <col min="13" max="13" width="7.33203125" bestFit="1" customWidth="1"/>
  </cols>
  <sheetData>
    <row r="2" spans="3:13">
      <c r="C2" s="1" t="s">
        <v>64</v>
      </c>
      <c r="E2" s="2"/>
    </row>
    <row r="3" spans="3:13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</row>
    <row r="4" spans="3:13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t="str">
        <f>BY_Demands_Drivers!$J$11</f>
        <v>IFDMT</v>
      </c>
      <c r="G4" s="26">
        <f>BY_Demands_Drivers!$F$11*$M$4</f>
        <v>0.37563733036006736</v>
      </c>
      <c r="H4" s="26">
        <f>BY_Demands_Drivers!$G$11*$M$4</f>
        <v>0.75127466072013571</v>
      </c>
      <c r="I4" s="26">
        <f>BY_Demands_Drivers!$H$11*$M$4</f>
        <v>2.253823982160402</v>
      </c>
      <c r="J4" s="26">
        <f>BY_Demands_Drivers!$I$11*$M$4</f>
        <v>2.5042488690671156</v>
      </c>
      <c r="L4" s="18">
        <f>BY_Demands_Drivers!V4</f>
        <v>2011</v>
      </c>
      <c r="M4" s="184">
        <f>(1-$M$8)/5*4+$M$8</f>
        <v>0.98962435192217013</v>
      </c>
    </row>
    <row r="5" spans="3:13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t="str">
        <f>$F$4</f>
        <v>IFDMT</v>
      </c>
      <c r="G5" s="26">
        <f>BY_Demands_Drivers!$F$11*$M$5</f>
        <v>0.37169898674802765</v>
      </c>
      <c r="H5" s="26">
        <f>BY_Demands_Drivers!$G$11*$M$5</f>
        <v>0.7433979734960563</v>
      </c>
      <c r="I5" s="26">
        <f>BY_Demands_Drivers!$H$11*$M$5</f>
        <v>2.2301939204881638</v>
      </c>
      <c r="J5" s="26">
        <f>BY_Demands_Drivers!$I$11*$M$5</f>
        <v>2.4779932449868509</v>
      </c>
      <c r="L5" s="18">
        <f>BY_Demands_Drivers!W4</f>
        <v>2012</v>
      </c>
      <c r="M5" s="184">
        <f>(1-$M$8)/5*3+$M$8</f>
        <v>0.97924870384434026</v>
      </c>
    </row>
    <row r="6" spans="3:13" ht="15.75" customHeight="1">
      <c r="C6" s="206" t="str">
        <f t="shared" si="0"/>
        <v>Demand</v>
      </c>
      <c r="D6">
        <f>$L$6</f>
        <v>2013</v>
      </c>
      <c r="E6" t="s">
        <v>3</v>
      </c>
      <c r="F6" t="str">
        <f t="shared" ref="F6:F43" si="1">$F$4</f>
        <v>IFDMT</v>
      </c>
      <c r="G6" s="26">
        <f>BY_Demands_Drivers!$F$11*$M$6</f>
        <v>0.36776064313598805</v>
      </c>
      <c r="H6" s="26">
        <f>BY_Demands_Drivers!$G$11*$M$6</f>
        <v>0.7355212862719771</v>
      </c>
      <c r="I6" s="26">
        <f>BY_Demands_Drivers!$H$11*$M$6</f>
        <v>2.206563858815926</v>
      </c>
      <c r="J6" s="26">
        <f>BY_Demands_Drivers!$I$11*$M$6</f>
        <v>2.4517376209065866</v>
      </c>
      <c r="L6" s="18">
        <f>BY_Demands_Drivers!X4</f>
        <v>2013</v>
      </c>
      <c r="M6" s="184">
        <f>(1-$M$8)/5*2+$M$8</f>
        <v>0.9688730557665105</v>
      </c>
    </row>
    <row r="7" spans="3:13" ht="15.75" customHeight="1">
      <c r="C7" s="206" t="str">
        <f t="shared" si="0"/>
        <v>Demand</v>
      </c>
      <c r="D7">
        <f>$L$7</f>
        <v>2014</v>
      </c>
      <c r="E7" t="s">
        <v>3</v>
      </c>
      <c r="F7" t="str">
        <f t="shared" si="1"/>
        <v>IFDMT</v>
      </c>
      <c r="G7" s="26">
        <f>BY_Demands_Drivers!$F$11*$M$7</f>
        <v>0.3638222995239484</v>
      </c>
      <c r="H7" s="26">
        <f>BY_Demands_Drivers!$G$11*$M$7</f>
        <v>0.72764459904789769</v>
      </c>
      <c r="I7" s="26">
        <f>BY_Demands_Drivers!$H$11*$M$7</f>
        <v>2.1829337971436882</v>
      </c>
      <c r="J7" s="26">
        <f>BY_Demands_Drivers!$I$11*$M$7</f>
        <v>2.4254819968263224</v>
      </c>
      <c r="L7" s="18">
        <f>BY_Demands_Drivers!Y4</f>
        <v>2014</v>
      </c>
      <c r="M7" s="184">
        <f>(1-$M$8)/5*1+$M$8</f>
        <v>0.95849740768868064</v>
      </c>
    </row>
    <row r="8" spans="3:13" ht="15.75" customHeight="1">
      <c r="C8" s="206" t="str">
        <f t="shared" si="0"/>
        <v>Demand</v>
      </c>
      <c r="D8">
        <f>$L$8</f>
        <v>2015</v>
      </c>
      <c r="E8" t="s">
        <v>3</v>
      </c>
      <c r="F8" t="str">
        <f t="shared" si="1"/>
        <v>IFDMT</v>
      </c>
      <c r="G8" s="26">
        <f>BY_Demands_Drivers!$F$11*$M$8</f>
        <v>0.35988395591190869</v>
      </c>
      <c r="H8" s="26">
        <f>BY_Demands_Drivers!$G$11*$M$8</f>
        <v>0.71976791182381838</v>
      </c>
      <c r="I8" s="26">
        <f>BY_Demands_Drivers!$H$11*$M$8</f>
        <v>2.1593037354714499</v>
      </c>
      <c r="J8" s="26">
        <f>BY_Demands_Drivers!$I$11*$M$8</f>
        <v>2.3992263727460581</v>
      </c>
      <c r="L8" s="18">
        <f>BY_Demands_Drivers!Z4</f>
        <v>2015</v>
      </c>
      <c r="M8">
        <f>BY_Demands_Drivers!Z6</f>
        <v>0.94812175961085077</v>
      </c>
    </row>
    <row r="9" spans="3:13" ht="15.75" customHeight="1">
      <c r="C9" s="206" t="str">
        <f t="shared" si="0"/>
        <v>Demand</v>
      </c>
      <c r="D9">
        <f>$L$9</f>
        <v>2016</v>
      </c>
      <c r="E9" t="s">
        <v>3</v>
      </c>
      <c r="F9" t="str">
        <f t="shared" si="1"/>
        <v>IFDMT</v>
      </c>
      <c r="G9" s="26">
        <f>BY_Demands_Drivers!$F$11*$M$9</f>
        <v>0.35594561229986904</v>
      </c>
      <c r="H9" s="26">
        <f>BY_Demands_Drivers!$G$11*$M$9</f>
        <v>0.71189122459973897</v>
      </c>
      <c r="I9" s="26">
        <f>BY_Demands_Drivers!$H$11*$M$9</f>
        <v>2.1356736737992121</v>
      </c>
      <c r="J9" s="26">
        <f>BY_Demands_Drivers!$I$11*$M$9</f>
        <v>2.3729707486657934</v>
      </c>
      <c r="L9" s="18">
        <f>BY_Demands_Drivers!AA4</f>
        <v>2016</v>
      </c>
      <c r="M9">
        <f>BY_Demands_Drivers!AA6</f>
        <v>0.9377461115330209</v>
      </c>
    </row>
    <row r="10" spans="3:13" ht="15.75" customHeight="1">
      <c r="C10" s="206" t="str">
        <f t="shared" si="0"/>
        <v>Demand</v>
      </c>
      <c r="D10">
        <f>$L$10</f>
        <v>2017</v>
      </c>
      <c r="E10" t="s">
        <v>3</v>
      </c>
      <c r="F10" t="str">
        <f t="shared" si="1"/>
        <v>IFDMT</v>
      </c>
      <c r="G10" s="26">
        <f>BY_Demands_Drivers!$F$11*$M$10</f>
        <v>0.35764855671382778</v>
      </c>
      <c r="H10" s="26">
        <f>BY_Demands_Drivers!$G$11*$M$10</f>
        <v>0.71529711342765645</v>
      </c>
      <c r="I10" s="26">
        <f>BY_Demands_Drivers!$H$11*$M$10</f>
        <v>2.1458913402829647</v>
      </c>
      <c r="J10" s="26">
        <f>BY_Demands_Drivers!$I$11*$M$10</f>
        <v>2.3843237114255182</v>
      </c>
      <c r="L10" s="18">
        <f>BY_Demands_Drivers!AB4</f>
        <v>2017</v>
      </c>
      <c r="M10">
        <f>BY_Demands_Drivers!AB6</f>
        <v>0.94223255397580996</v>
      </c>
    </row>
    <row r="11" spans="3:13" ht="15.75" customHeight="1">
      <c r="C11" s="206" t="str">
        <f t="shared" si="0"/>
        <v>Demand</v>
      </c>
      <c r="D11">
        <f>$L$11</f>
        <v>2018</v>
      </c>
      <c r="E11" t="s">
        <v>3</v>
      </c>
      <c r="F11" t="str">
        <f t="shared" si="1"/>
        <v>IFDMT</v>
      </c>
      <c r="G11" s="26">
        <f>BY_Demands_Drivers!$F$11*$M$11</f>
        <v>0.35935150112778647</v>
      </c>
      <c r="H11" s="26">
        <f>BY_Demands_Drivers!$G$11*$M$11</f>
        <v>0.71870300225557382</v>
      </c>
      <c r="I11" s="26">
        <f>BY_Demands_Drivers!$H$11*$M$11</f>
        <v>2.1561090067667164</v>
      </c>
      <c r="J11" s="26">
        <f>BY_Demands_Drivers!$I$11*$M$11</f>
        <v>2.3956766741852427</v>
      </c>
      <c r="L11" s="18">
        <f>BY_Demands_Drivers!AC4</f>
        <v>2018</v>
      </c>
      <c r="M11">
        <f>BY_Demands_Drivers!AC6</f>
        <v>0.94671899641859891</v>
      </c>
    </row>
    <row r="12" spans="3:13" ht="15.75" customHeight="1">
      <c r="C12" s="206" t="str">
        <f t="shared" si="0"/>
        <v>Demand</v>
      </c>
      <c r="D12">
        <f>$L$12</f>
        <v>2019</v>
      </c>
      <c r="E12" t="s">
        <v>3</v>
      </c>
      <c r="F12" t="str">
        <f t="shared" si="1"/>
        <v>IFDMT</v>
      </c>
      <c r="G12" s="43">
        <f>BY_Demands_Drivers!$F$11*$M$12</f>
        <v>0.36105444554174515</v>
      </c>
      <c r="H12" s="43">
        <f>BY_Demands_Drivers!$G$11*$M$12</f>
        <v>0.72210889108349119</v>
      </c>
      <c r="I12" s="43">
        <f>BY_Demands_Drivers!$H$11*$M$12</f>
        <v>2.1663266732504685</v>
      </c>
      <c r="J12" s="43">
        <f>BY_Demands_Drivers!$I$11*$M$12</f>
        <v>2.4070296369449675</v>
      </c>
      <c r="L12" s="18">
        <f>BY_Demands_Drivers!AD4</f>
        <v>2019</v>
      </c>
      <c r="M12">
        <f>BY_Demands_Drivers!AD6</f>
        <v>0.95120543886138786</v>
      </c>
    </row>
    <row r="13" spans="3:13" ht="15.75" customHeight="1">
      <c r="C13" s="206" t="str">
        <f t="shared" si="0"/>
        <v>Demand</v>
      </c>
      <c r="D13">
        <f>$L$13</f>
        <v>2020</v>
      </c>
      <c r="E13" t="s">
        <v>3</v>
      </c>
      <c r="F13" t="str">
        <f t="shared" si="1"/>
        <v>IFDMT</v>
      </c>
      <c r="G13" s="43">
        <f>BY_Demands_Drivers!$F$11*$M$13</f>
        <v>0.36275738995570389</v>
      </c>
      <c r="H13" s="43">
        <f>BY_Demands_Drivers!$G$11*$M$13</f>
        <v>0.72551477991140878</v>
      </c>
      <c r="I13" s="43">
        <f>BY_Demands_Drivers!$H$11*$M$13</f>
        <v>2.176544339734221</v>
      </c>
      <c r="J13" s="43">
        <f>BY_Demands_Drivers!$I$11*$M$13</f>
        <v>2.4183825997046924</v>
      </c>
      <c r="L13" s="18">
        <f>BY_Demands_Drivers!AE4</f>
        <v>2020</v>
      </c>
      <c r="M13">
        <f>BY_Demands_Drivers!AE6</f>
        <v>0.95569188130417704</v>
      </c>
    </row>
    <row r="14" spans="3:13" ht="15.75" customHeight="1">
      <c r="C14" s="206" t="str">
        <f t="shared" si="0"/>
        <v>Demand</v>
      </c>
      <c r="D14">
        <f>$L$14</f>
        <v>2021</v>
      </c>
      <c r="E14" t="s">
        <v>3</v>
      </c>
      <c r="F14" t="str">
        <f t="shared" si="1"/>
        <v>IFDMT</v>
      </c>
      <c r="G14" s="43">
        <f>BY_Demands_Drivers!$F$11*$M$14</f>
        <v>0.3613063603958811</v>
      </c>
      <c r="H14" s="43">
        <f>BY_Demands_Drivers!$G$11*$M$14</f>
        <v>0.72261272079176309</v>
      </c>
      <c r="I14" s="43">
        <f>BY_Demands_Drivers!$H$11*$M$14</f>
        <v>2.1678381623752845</v>
      </c>
      <c r="J14" s="43">
        <f>BY_Demands_Drivers!$I$11*$M$14</f>
        <v>2.4087090693058739</v>
      </c>
      <c r="L14" s="18">
        <f>BY_Demands_Drivers!AF4</f>
        <v>2021</v>
      </c>
      <c r="M14">
        <f>BY_Demands_Drivers!AF6</f>
        <v>0.95186911377896033</v>
      </c>
    </row>
    <row r="15" spans="3:13" ht="15.75" customHeight="1">
      <c r="C15" s="206" t="str">
        <f t="shared" si="0"/>
        <v>Demand</v>
      </c>
      <c r="D15">
        <f>$L$15</f>
        <v>2022</v>
      </c>
      <c r="E15" t="s">
        <v>3</v>
      </c>
      <c r="F15" t="str">
        <f t="shared" si="1"/>
        <v>IFDMT</v>
      </c>
      <c r="G15" s="43">
        <f>BY_Demands_Drivers!$F$11*$M$15</f>
        <v>0.35985533083605825</v>
      </c>
      <c r="H15" s="43">
        <f>BY_Demands_Drivers!$G$11*$M$15</f>
        <v>0.7197106616721175</v>
      </c>
      <c r="I15" s="43">
        <f>BY_Demands_Drivers!$H$11*$M$15</f>
        <v>2.1591319850163475</v>
      </c>
      <c r="J15" s="43">
        <f>BY_Demands_Drivers!$I$11*$M$15</f>
        <v>2.399035538907055</v>
      </c>
      <c r="L15" s="18">
        <f>BY_Demands_Drivers!AG4</f>
        <v>2022</v>
      </c>
      <c r="M15">
        <f>BY_Demands_Drivers!AG6</f>
        <v>0.94804634625374362</v>
      </c>
    </row>
    <row r="16" spans="3:13" ht="15.75" customHeight="1">
      <c r="C16" s="206" t="str">
        <f t="shared" si="0"/>
        <v>Demand</v>
      </c>
      <c r="D16">
        <f>$L$16</f>
        <v>2023</v>
      </c>
      <c r="E16" t="s">
        <v>3</v>
      </c>
      <c r="F16" t="str">
        <f t="shared" si="1"/>
        <v>IFDMT</v>
      </c>
      <c r="G16" s="43">
        <f>BY_Demands_Drivers!$F$11*$M$16</f>
        <v>0.35840430127623552</v>
      </c>
      <c r="H16" s="43">
        <f>BY_Demands_Drivers!$G$11*$M$16</f>
        <v>0.71680860255247192</v>
      </c>
      <c r="I16" s="43">
        <f>BY_Demands_Drivers!$H$11*$M$16</f>
        <v>2.150425807657411</v>
      </c>
      <c r="J16" s="43">
        <f>BY_Demands_Drivers!$I$11*$M$16</f>
        <v>2.3893620085082365</v>
      </c>
      <c r="L16" s="18">
        <f>BY_Demands_Drivers!AH4</f>
        <v>2023</v>
      </c>
      <c r="M16">
        <f>BY_Demands_Drivers!AH6</f>
        <v>0.94422357872852702</v>
      </c>
    </row>
    <row r="17" spans="3:13" ht="15.75" customHeight="1">
      <c r="C17" s="206" t="str">
        <f t="shared" si="0"/>
        <v>Demand</v>
      </c>
      <c r="D17">
        <f>$L$17</f>
        <v>2024</v>
      </c>
      <c r="E17" t="s">
        <v>3</v>
      </c>
      <c r="F17" t="str">
        <f t="shared" si="1"/>
        <v>IFDMT</v>
      </c>
      <c r="G17" s="26">
        <f>BY_Demands_Drivers!$F$11*$M$17</f>
        <v>0.35695327171641272</v>
      </c>
      <c r="H17" s="26">
        <f>BY_Demands_Drivers!$G$11*$M$17</f>
        <v>0.71390654343282633</v>
      </c>
      <c r="I17" s="26">
        <f>BY_Demands_Drivers!$H$11*$M$17</f>
        <v>2.141719630298474</v>
      </c>
      <c r="J17" s="26">
        <f>BY_Demands_Drivers!$I$11*$M$17</f>
        <v>2.3796884781094181</v>
      </c>
      <c r="L17" s="18">
        <f>BY_Demands_Drivers!AI4</f>
        <v>2024</v>
      </c>
      <c r="M17">
        <f>BY_Demands_Drivers!AI6</f>
        <v>0.94040081120331043</v>
      </c>
    </row>
    <row r="18" spans="3:13" ht="15.75" customHeight="1">
      <c r="C18" s="206" t="str">
        <f t="shared" si="0"/>
        <v>Demand</v>
      </c>
      <c r="D18">
        <f>$L$18</f>
        <v>2025</v>
      </c>
      <c r="E18" t="s">
        <v>3</v>
      </c>
      <c r="F18" t="str">
        <f t="shared" si="1"/>
        <v>IFDMT</v>
      </c>
      <c r="G18" s="26">
        <f>BY_Demands_Drivers!$F$11*$M$18</f>
        <v>0.35550224215658988</v>
      </c>
      <c r="H18" s="26">
        <f>BY_Demands_Drivers!$G$11*$M$18</f>
        <v>0.71100448431318064</v>
      </c>
      <c r="I18" s="26">
        <f>BY_Demands_Drivers!$H$11*$M$18</f>
        <v>2.133013452939537</v>
      </c>
      <c r="J18" s="26">
        <f>BY_Demands_Drivers!$I$11*$M$18</f>
        <v>2.3700149477105987</v>
      </c>
      <c r="L18" s="18">
        <f>BY_Demands_Drivers!AJ4</f>
        <v>2025</v>
      </c>
      <c r="M18">
        <f>BY_Demands_Drivers!AJ6</f>
        <v>0.93657804367809361</v>
      </c>
    </row>
    <row r="19" spans="3:13" ht="15.75" customHeight="1">
      <c r="C19" s="206" t="str">
        <f t="shared" si="0"/>
        <v>Demand</v>
      </c>
      <c r="D19">
        <f>$L$19</f>
        <v>2026</v>
      </c>
      <c r="E19" t="s">
        <v>3</v>
      </c>
      <c r="F19" t="str">
        <f t="shared" si="1"/>
        <v>IFDMT</v>
      </c>
      <c r="G19" s="26">
        <f>BY_Demands_Drivers!$F$11*$M$19</f>
        <v>0.35550224215658988</v>
      </c>
      <c r="H19" s="26">
        <f>BY_Demands_Drivers!$G$11*$M$19</f>
        <v>0.71100448431318064</v>
      </c>
      <c r="I19" s="26">
        <f>BY_Demands_Drivers!$H$11*$M$19</f>
        <v>2.133013452939537</v>
      </c>
      <c r="J19" s="26">
        <f>BY_Demands_Drivers!$I$11*$M$19</f>
        <v>2.3700149477105987</v>
      </c>
      <c r="L19" s="18">
        <f>BY_Demands_Drivers!AK4</f>
        <v>2026</v>
      </c>
      <c r="M19">
        <f>BY_Demands_Drivers!AK6</f>
        <v>0.93657804367809361</v>
      </c>
    </row>
    <row r="20" spans="3:13" ht="15.75" customHeight="1">
      <c r="C20" s="206" t="str">
        <f t="shared" si="0"/>
        <v>Demand</v>
      </c>
      <c r="D20">
        <f>$L$20</f>
        <v>2027</v>
      </c>
      <c r="E20" t="s">
        <v>3</v>
      </c>
      <c r="F20" t="str">
        <f t="shared" si="1"/>
        <v>IFDMT</v>
      </c>
      <c r="G20" s="26">
        <f>BY_Demands_Drivers!$F$11*$M$20</f>
        <v>0.35550224215658988</v>
      </c>
      <c r="H20" s="26">
        <f>BY_Demands_Drivers!$G$11*$M$20</f>
        <v>0.71100448431318064</v>
      </c>
      <c r="I20" s="26">
        <f>BY_Demands_Drivers!$H$11*$M$20</f>
        <v>2.133013452939537</v>
      </c>
      <c r="J20" s="26">
        <f>BY_Demands_Drivers!$I$11*$M$20</f>
        <v>2.3700149477105987</v>
      </c>
      <c r="L20" s="18">
        <f>BY_Demands_Drivers!AL4</f>
        <v>2027</v>
      </c>
      <c r="M20">
        <f>BY_Demands_Drivers!AL6</f>
        <v>0.93657804367809361</v>
      </c>
    </row>
    <row r="21" spans="3:13" ht="15.75" customHeight="1">
      <c r="C21" s="206" t="str">
        <f t="shared" si="0"/>
        <v>Demand</v>
      </c>
      <c r="D21">
        <f>$L$21</f>
        <v>2028</v>
      </c>
      <c r="E21" t="s">
        <v>3</v>
      </c>
      <c r="F21" t="str">
        <f t="shared" si="1"/>
        <v>IFDMT</v>
      </c>
      <c r="G21" s="26">
        <f>BY_Demands_Drivers!$F$11*$M$21</f>
        <v>0.35550224215658988</v>
      </c>
      <c r="H21" s="26">
        <f>BY_Demands_Drivers!$G$11*$M$21</f>
        <v>0.71100448431318064</v>
      </c>
      <c r="I21" s="26">
        <f>BY_Demands_Drivers!$H$11*$M$21</f>
        <v>2.133013452939537</v>
      </c>
      <c r="J21" s="26">
        <f>BY_Demands_Drivers!$I$11*$M$21</f>
        <v>2.3700149477105987</v>
      </c>
      <c r="L21" s="18">
        <f>BY_Demands_Drivers!AM4</f>
        <v>2028</v>
      </c>
      <c r="M21">
        <f>BY_Demands_Drivers!AM6</f>
        <v>0.93657804367809361</v>
      </c>
    </row>
    <row r="22" spans="3:13" ht="15.75" customHeight="1">
      <c r="C22" s="206" t="str">
        <f t="shared" si="0"/>
        <v>Demand</v>
      </c>
      <c r="D22">
        <f>$L$22</f>
        <v>2029</v>
      </c>
      <c r="E22" t="s">
        <v>3</v>
      </c>
      <c r="F22" t="str">
        <f t="shared" si="1"/>
        <v>IFDMT</v>
      </c>
      <c r="G22" s="26">
        <f>BY_Demands_Drivers!$F$11*$M$22</f>
        <v>0.35550224215658988</v>
      </c>
      <c r="H22" s="26">
        <f>BY_Demands_Drivers!$G$11*$M$22</f>
        <v>0.71100448431318064</v>
      </c>
      <c r="I22" s="26">
        <f>BY_Demands_Drivers!$H$11*$M$22</f>
        <v>2.133013452939537</v>
      </c>
      <c r="J22" s="26">
        <f>BY_Demands_Drivers!$I$11*$M$22</f>
        <v>2.3700149477105987</v>
      </c>
      <c r="L22" s="18">
        <f>BY_Demands_Drivers!AN4</f>
        <v>2029</v>
      </c>
      <c r="M22">
        <f>BY_Demands_Drivers!AN6</f>
        <v>0.93657804367809361</v>
      </c>
    </row>
    <row r="23" spans="3:13" ht="15.75" customHeight="1">
      <c r="C23" s="206" t="str">
        <f t="shared" si="0"/>
        <v>Demand</v>
      </c>
      <c r="D23">
        <f>$L$23</f>
        <v>2030</v>
      </c>
      <c r="E23" t="s">
        <v>3</v>
      </c>
      <c r="F23" t="str">
        <f t="shared" si="1"/>
        <v>IFDMT</v>
      </c>
      <c r="G23" s="26">
        <f>BY_Demands_Drivers!$F$11*$M$23</f>
        <v>0.35550224215658988</v>
      </c>
      <c r="H23" s="26">
        <f>BY_Demands_Drivers!$G$11*$M$23</f>
        <v>0.71100448431318064</v>
      </c>
      <c r="I23" s="26">
        <f>BY_Demands_Drivers!$H$11*$M$23</f>
        <v>2.133013452939537</v>
      </c>
      <c r="J23" s="26">
        <f>BY_Demands_Drivers!$I$11*$M$23</f>
        <v>2.3700149477105987</v>
      </c>
      <c r="L23" s="18">
        <f>BY_Demands_Drivers!AO4</f>
        <v>2030</v>
      </c>
      <c r="M23">
        <f>BY_Demands_Drivers!AO6</f>
        <v>0.93657804367809361</v>
      </c>
    </row>
    <row r="24" spans="3:13" ht="15.75" customHeight="1">
      <c r="C24" s="206" t="str">
        <f t="shared" si="0"/>
        <v>Demand</v>
      </c>
      <c r="D24">
        <f>$L$24</f>
        <v>2031</v>
      </c>
      <c r="E24" t="s">
        <v>3</v>
      </c>
      <c r="F24" t="str">
        <f t="shared" si="1"/>
        <v>IFDMT</v>
      </c>
      <c r="G24" s="26">
        <f>BY_Demands_Drivers!$F$11*$M$24</f>
        <v>0.35695327171641272</v>
      </c>
      <c r="H24" s="26">
        <f>BY_Demands_Drivers!$G$11*$M$24</f>
        <v>0.71390654343282633</v>
      </c>
      <c r="I24" s="26">
        <f>BY_Demands_Drivers!$H$11*$M$24</f>
        <v>2.141719630298474</v>
      </c>
      <c r="J24" s="26">
        <f>BY_Demands_Drivers!$I$11*$M$24</f>
        <v>2.3796884781094181</v>
      </c>
      <c r="L24" s="18">
        <f>BY_Demands_Drivers!AP4</f>
        <v>2031</v>
      </c>
      <c r="M24">
        <f>BY_Demands_Drivers!AP6</f>
        <v>0.94040081120331043</v>
      </c>
    </row>
    <row r="25" spans="3:13" ht="15.75" customHeight="1">
      <c r="C25" s="206" t="str">
        <f t="shared" si="0"/>
        <v>Demand</v>
      </c>
      <c r="D25">
        <f>$L$25</f>
        <v>2032</v>
      </c>
      <c r="E25" t="s">
        <v>3</v>
      </c>
      <c r="F25" t="str">
        <f t="shared" si="1"/>
        <v>IFDMT</v>
      </c>
      <c r="G25" s="26">
        <f>BY_Demands_Drivers!$F$11*$M$25</f>
        <v>0.35840430127623552</v>
      </c>
      <c r="H25" s="26">
        <f>BY_Demands_Drivers!$G$11*$M$25</f>
        <v>0.71680860255247192</v>
      </c>
      <c r="I25" s="26">
        <f>BY_Demands_Drivers!$H$11*$M$25</f>
        <v>2.150425807657411</v>
      </c>
      <c r="J25" s="26">
        <f>BY_Demands_Drivers!$I$11*$M$25</f>
        <v>2.3893620085082365</v>
      </c>
      <c r="L25" s="18">
        <f>BY_Demands_Drivers!AQ4</f>
        <v>2032</v>
      </c>
      <c r="M25">
        <f>BY_Demands_Drivers!AQ6</f>
        <v>0.94422357872852702</v>
      </c>
    </row>
    <row r="26" spans="3:13" ht="15.75" customHeight="1">
      <c r="C26" s="206" t="str">
        <f t="shared" si="0"/>
        <v>Demand</v>
      </c>
      <c r="D26">
        <f>$L$26</f>
        <v>2033</v>
      </c>
      <c r="E26" t="s">
        <v>3</v>
      </c>
      <c r="F26" t="str">
        <f t="shared" si="1"/>
        <v>IFDMT</v>
      </c>
      <c r="G26" s="26">
        <f>BY_Demands_Drivers!$F$11*$M$26</f>
        <v>0.35985533083605825</v>
      </c>
      <c r="H26" s="26">
        <f>BY_Demands_Drivers!$G$11*$M$26</f>
        <v>0.7197106616721175</v>
      </c>
      <c r="I26" s="26">
        <f>BY_Demands_Drivers!$H$11*$M$26</f>
        <v>2.1591319850163475</v>
      </c>
      <c r="J26" s="26">
        <f>BY_Demands_Drivers!$I$11*$M$26</f>
        <v>2.399035538907055</v>
      </c>
      <c r="L26" s="18">
        <f>BY_Demands_Drivers!AR4</f>
        <v>2033</v>
      </c>
      <c r="M26">
        <f>BY_Demands_Drivers!AR6</f>
        <v>0.94804634625374362</v>
      </c>
    </row>
    <row r="27" spans="3:13" ht="15.75" customHeight="1">
      <c r="C27" s="206" t="str">
        <f t="shared" si="0"/>
        <v>Demand</v>
      </c>
      <c r="D27">
        <f>$L$27</f>
        <v>2034</v>
      </c>
      <c r="E27" t="s">
        <v>3</v>
      </c>
      <c r="F27" t="str">
        <f t="shared" si="1"/>
        <v>IFDMT</v>
      </c>
      <c r="G27" s="26">
        <f>BY_Demands_Drivers!$F$11*$M$27</f>
        <v>0.3613063603958811</v>
      </c>
      <c r="H27" s="26">
        <f>BY_Demands_Drivers!$G$11*$M$27</f>
        <v>0.72261272079176309</v>
      </c>
      <c r="I27" s="26">
        <f>BY_Demands_Drivers!$H$11*$M$27</f>
        <v>2.1678381623752845</v>
      </c>
      <c r="J27" s="26">
        <f>BY_Demands_Drivers!$I$11*$M$27</f>
        <v>2.4087090693058739</v>
      </c>
      <c r="L27" s="18">
        <f>BY_Demands_Drivers!AS4</f>
        <v>2034</v>
      </c>
      <c r="M27">
        <f>BY_Demands_Drivers!AS6</f>
        <v>0.95186911377896033</v>
      </c>
    </row>
    <row r="28" spans="3:13" ht="15.75" customHeight="1">
      <c r="C28" s="206" t="str">
        <f t="shared" si="0"/>
        <v>Demand</v>
      </c>
      <c r="D28">
        <f>$L$28</f>
        <v>2035</v>
      </c>
      <c r="E28" t="s">
        <v>3</v>
      </c>
      <c r="F28" t="str">
        <f t="shared" si="1"/>
        <v>IFDMT</v>
      </c>
      <c r="G28" s="26">
        <f>BY_Demands_Drivers!$F$11*$M$28</f>
        <v>0.36275738995570389</v>
      </c>
      <c r="H28" s="26">
        <f>BY_Demands_Drivers!$G$11*$M$28</f>
        <v>0.72551477991140878</v>
      </c>
      <c r="I28" s="26">
        <f>BY_Demands_Drivers!$H$11*$M$28</f>
        <v>2.176544339734221</v>
      </c>
      <c r="J28" s="26">
        <f>BY_Demands_Drivers!$I$11*$M$28</f>
        <v>2.4183825997046924</v>
      </c>
      <c r="L28" s="18">
        <f>BY_Demands_Drivers!AT4</f>
        <v>2035</v>
      </c>
      <c r="M28">
        <f>BY_Demands_Drivers!AT6</f>
        <v>0.95569188130417704</v>
      </c>
    </row>
    <row r="29" spans="3:13" ht="15.75" customHeight="1">
      <c r="C29" s="206" t="str">
        <f t="shared" si="0"/>
        <v>Demand</v>
      </c>
      <c r="D29">
        <f>$L$29</f>
        <v>2036</v>
      </c>
      <c r="E29" t="s">
        <v>3</v>
      </c>
      <c r="F29" t="str">
        <f t="shared" si="1"/>
        <v>IFDMT</v>
      </c>
      <c r="G29" s="26">
        <f>BY_Demands_Drivers!$F$11*$M$29</f>
        <v>0.36420841951552668</v>
      </c>
      <c r="H29" s="26">
        <f>BY_Demands_Drivers!$G$11*$M$29</f>
        <v>0.72841683903105436</v>
      </c>
      <c r="I29" s="26">
        <f>BY_Demands_Drivers!$H$11*$M$29</f>
        <v>2.185250517093158</v>
      </c>
      <c r="J29" s="26">
        <f>BY_Demands_Drivers!$I$11*$M$29</f>
        <v>2.4280561301035113</v>
      </c>
      <c r="L29" s="18">
        <f>BY_Demands_Drivers!AU4</f>
        <v>2036</v>
      </c>
      <c r="M29">
        <f>BY_Demands_Drivers!AU6</f>
        <v>0.95951464882939375</v>
      </c>
    </row>
    <row r="30" spans="3:13" ht="15.75" customHeight="1">
      <c r="C30" s="206" t="str">
        <f t="shared" si="0"/>
        <v>Demand</v>
      </c>
      <c r="D30">
        <f>$L$30</f>
        <v>2037</v>
      </c>
      <c r="E30" t="s">
        <v>3</v>
      </c>
      <c r="F30" t="str">
        <f t="shared" si="1"/>
        <v>IFDMT</v>
      </c>
      <c r="G30" s="26">
        <f>BY_Demands_Drivers!$F$11*$M$30</f>
        <v>0.36565944907534959</v>
      </c>
      <c r="H30" s="26">
        <f>BY_Demands_Drivers!$G$11*$M$30</f>
        <v>0.73131889815070006</v>
      </c>
      <c r="I30" s="26">
        <f>BY_Demands_Drivers!$H$11*$M$30</f>
        <v>2.1939566944520954</v>
      </c>
      <c r="J30" s="26">
        <f>BY_Demands_Drivers!$I$11*$M$30</f>
        <v>2.4377296605023302</v>
      </c>
      <c r="L30" s="18">
        <f>BY_Demands_Drivers!AV4</f>
        <v>2037</v>
      </c>
      <c r="M30">
        <f>BY_Demands_Drivers!AV6</f>
        <v>0.96333741635461057</v>
      </c>
    </row>
    <row r="31" spans="3:13" ht="15.75" customHeight="1">
      <c r="C31" s="206" t="str">
        <f t="shared" si="0"/>
        <v>Demand</v>
      </c>
      <c r="D31">
        <f>$L$31</f>
        <v>2038</v>
      </c>
      <c r="E31" t="s">
        <v>3</v>
      </c>
      <c r="F31" t="str">
        <f t="shared" si="1"/>
        <v>IFDMT</v>
      </c>
      <c r="G31" s="26">
        <f>BY_Demands_Drivers!$F$11*$M$31</f>
        <v>0.36711047863517232</v>
      </c>
      <c r="H31" s="26">
        <f>BY_Demands_Drivers!$G$11*$M$31</f>
        <v>0.73422095727034564</v>
      </c>
      <c r="I31" s="26">
        <f>BY_Demands_Drivers!$H$11*$M$31</f>
        <v>2.2026628718110319</v>
      </c>
      <c r="J31" s="26">
        <f>BY_Demands_Drivers!$I$11*$M$31</f>
        <v>2.4474031909011487</v>
      </c>
      <c r="L31" s="18">
        <f>BY_Demands_Drivers!AW4</f>
        <v>2038</v>
      </c>
      <c r="M31">
        <f>BY_Demands_Drivers!AW6</f>
        <v>0.96716018387982716</v>
      </c>
    </row>
    <row r="32" spans="3:13" ht="15.75" customHeight="1">
      <c r="C32" s="206" t="str">
        <f t="shared" si="0"/>
        <v>Demand</v>
      </c>
      <c r="D32">
        <f>$L$32</f>
        <v>2039</v>
      </c>
      <c r="E32" t="s">
        <v>3</v>
      </c>
      <c r="F32" t="str">
        <f t="shared" si="1"/>
        <v>IFDMT</v>
      </c>
      <c r="G32" s="26">
        <f>BY_Demands_Drivers!$F$11*$M$32</f>
        <v>0.36856150819499517</v>
      </c>
      <c r="H32" s="26">
        <f>BY_Demands_Drivers!$G$11*$M$32</f>
        <v>0.73712301638999123</v>
      </c>
      <c r="I32" s="26">
        <f>BY_Demands_Drivers!$H$11*$M$32</f>
        <v>2.2113690491699689</v>
      </c>
      <c r="J32" s="26">
        <f>BY_Demands_Drivers!$I$11*$M$32</f>
        <v>2.4570767212999676</v>
      </c>
      <c r="L32" s="18">
        <f>BY_Demands_Drivers!AX4</f>
        <v>2039</v>
      </c>
      <c r="M32">
        <f>BY_Demands_Drivers!AX6</f>
        <v>0.97098295140504387</v>
      </c>
    </row>
    <row r="33" spans="3:13" ht="15.75" customHeight="1">
      <c r="C33" s="206" t="str">
        <f t="shared" si="0"/>
        <v>Demand</v>
      </c>
      <c r="D33">
        <f>$L$33</f>
        <v>2040</v>
      </c>
      <c r="E33" t="s">
        <v>3</v>
      </c>
      <c r="F33" t="str">
        <f t="shared" si="1"/>
        <v>IFDMT</v>
      </c>
      <c r="G33" s="26">
        <f>BY_Demands_Drivers!$F$11*$M$33</f>
        <v>0.37001253775481796</v>
      </c>
      <c r="H33" s="26">
        <f>BY_Demands_Drivers!$G$11*$M$33</f>
        <v>0.74002507550963692</v>
      </c>
      <c r="I33" s="26">
        <f>BY_Demands_Drivers!$H$11*$M$33</f>
        <v>2.2200752265289059</v>
      </c>
      <c r="J33" s="26">
        <f>BY_Demands_Drivers!$I$11*$M$33</f>
        <v>2.4667502516987865</v>
      </c>
      <c r="L33" s="18">
        <f>BY_Demands_Drivers!AY4</f>
        <v>2040</v>
      </c>
      <c r="M33">
        <f>BY_Demands_Drivers!AY6</f>
        <v>0.97480571893026058</v>
      </c>
    </row>
    <row r="34" spans="3:13" ht="15.75" customHeight="1">
      <c r="C34" s="206" t="str">
        <f t="shared" si="0"/>
        <v>Demand</v>
      </c>
      <c r="D34">
        <f>$L$34</f>
        <v>2041</v>
      </c>
      <c r="E34" t="s">
        <v>3</v>
      </c>
      <c r="F34" t="str">
        <f t="shared" si="1"/>
        <v>IFDMT</v>
      </c>
      <c r="G34" s="26">
        <f>BY_Demands_Drivers!$F$11*$M$34</f>
        <v>0.37146356731464081</v>
      </c>
      <c r="H34" s="26">
        <f>BY_Demands_Drivers!$G$11*$M$34</f>
        <v>0.7429271346292825</v>
      </c>
      <c r="I34" s="26">
        <f>BY_Demands_Drivers!$H$11*$M$34</f>
        <v>2.2287814038878424</v>
      </c>
      <c r="J34" s="26">
        <f>BY_Demands_Drivers!$I$11*$M$34</f>
        <v>2.4764237820976049</v>
      </c>
      <c r="L34" s="18">
        <f>BY_Demands_Drivers!AZ4</f>
        <v>2041</v>
      </c>
      <c r="M34">
        <f>BY_Demands_Drivers!AZ6</f>
        <v>0.97862848645547729</v>
      </c>
    </row>
    <row r="35" spans="3:13" ht="15.75" customHeight="1">
      <c r="C35" s="206" t="str">
        <f t="shared" si="0"/>
        <v>Demand</v>
      </c>
      <c r="D35">
        <f>$L$35</f>
        <v>2042</v>
      </c>
      <c r="E35" t="s">
        <v>3</v>
      </c>
      <c r="F35" t="str">
        <f t="shared" si="1"/>
        <v>IFDMT</v>
      </c>
      <c r="G35" s="26">
        <f>BY_Demands_Drivers!$F$11*$M$35</f>
        <v>0.3729145968744636</v>
      </c>
      <c r="H35" s="26">
        <f>BY_Demands_Drivers!$G$11*$M$35</f>
        <v>0.7458291937489282</v>
      </c>
      <c r="I35" s="26">
        <f>BY_Demands_Drivers!$H$11*$M$35</f>
        <v>2.2374875812467794</v>
      </c>
      <c r="J35" s="26">
        <f>BY_Demands_Drivers!$I$11*$M$35</f>
        <v>2.4860973124964239</v>
      </c>
      <c r="L35" s="18">
        <f>BY_Demands_Drivers!BA4</f>
        <v>2042</v>
      </c>
      <c r="M35">
        <f>BY_Demands_Drivers!BA6</f>
        <v>0.98245125398069399</v>
      </c>
    </row>
    <row r="36" spans="3:13">
      <c r="C36" s="206" t="str">
        <f t="shared" si="0"/>
        <v>Demand</v>
      </c>
      <c r="D36">
        <f>$L$36</f>
        <v>2043</v>
      </c>
      <c r="E36" t="s">
        <v>3</v>
      </c>
      <c r="F36" t="str">
        <f t="shared" si="1"/>
        <v>IFDMT</v>
      </c>
      <c r="G36" s="26">
        <f>BY_Demands_Drivers!$F$11*$M$36</f>
        <v>0.37436562643428645</v>
      </c>
      <c r="H36" s="26">
        <f>BY_Demands_Drivers!$G$11*$M$36</f>
        <v>0.74873125286857389</v>
      </c>
      <c r="I36" s="26">
        <f>BY_Demands_Drivers!$H$11*$M$36</f>
        <v>2.2461937586057164</v>
      </c>
      <c r="J36" s="26">
        <f>BY_Demands_Drivers!$I$11*$M$36</f>
        <v>2.4957708428952428</v>
      </c>
      <c r="L36" s="18">
        <f>BY_Demands_Drivers!BB4</f>
        <v>2043</v>
      </c>
      <c r="M36">
        <f>BY_Demands_Drivers!BB6</f>
        <v>0.98627402150591081</v>
      </c>
    </row>
    <row r="37" spans="3:13">
      <c r="C37" s="206" t="str">
        <f t="shared" si="0"/>
        <v>Demand</v>
      </c>
      <c r="D37">
        <f>$L$37</f>
        <v>2044</v>
      </c>
      <c r="E37" t="s">
        <v>3</v>
      </c>
      <c r="F37" t="str">
        <f t="shared" si="1"/>
        <v>IFDMT</v>
      </c>
      <c r="G37" s="26">
        <f>BY_Demands_Drivers!$F$11*$M$37</f>
        <v>0.37581665599410929</v>
      </c>
      <c r="H37" s="26">
        <f>BY_Demands_Drivers!$G$11*$M$37</f>
        <v>0.75163331198821959</v>
      </c>
      <c r="I37" s="26">
        <f>BY_Demands_Drivers!$H$11*$M$37</f>
        <v>2.2548999359646533</v>
      </c>
      <c r="J37" s="26">
        <f>BY_Demands_Drivers!$I$11*$M$37</f>
        <v>2.5054443732940617</v>
      </c>
      <c r="L37" s="18">
        <f>BY_Demands_Drivers!BC4</f>
        <v>2044</v>
      </c>
      <c r="M37">
        <f>BY_Demands_Drivers!BC6</f>
        <v>0.99009678903112752</v>
      </c>
    </row>
    <row r="38" spans="3:13">
      <c r="C38" s="206" t="str">
        <f t="shared" si="0"/>
        <v>Demand</v>
      </c>
      <c r="D38">
        <f>$L$38</f>
        <v>2045</v>
      </c>
      <c r="E38" t="s">
        <v>3</v>
      </c>
      <c r="F38" t="str">
        <f t="shared" si="1"/>
        <v>IFDMT</v>
      </c>
      <c r="G38" s="26">
        <f>BY_Demands_Drivers!$F$11*$M$38</f>
        <v>0.37726768555393209</v>
      </c>
      <c r="H38" s="26">
        <f>BY_Demands_Drivers!$G$11*$M$38</f>
        <v>0.75453537110786517</v>
      </c>
      <c r="I38" s="26">
        <f>BY_Demands_Drivers!$H$11*$M$38</f>
        <v>2.2636061133235903</v>
      </c>
      <c r="J38" s="26">
        <f>BY_Demands_Drivers!$I$11*$M$38</f>
        <v>2.5151179036928806</v>
      </c>
      <c r="L38" s="18">
        <f>BY_Demands_Drivers!BD4</f>
        <v>2045</v>
      </c>
      <c r="M38">
        <f>BY_Demands_Drivers!BD6</f>
        <v>0.99391955655634423</v>
      </c>
    </row>
    <row r="39" spans="3:13">
      <c r="C39" s="206" t="str">
        <f t="shared" si="0"/>
        <v>Demand</v>
      </c>
      <c r="D39">
        <f>$L$39</f>
        <v>2046</v>
      </c>
      <c r="E39" t="s">
        <v>3</v>
      </c>
      <c r="F39" t="str">
        <f t="shared" si="1"/>
        <v>IFDMT</v>
      </c>
      <c r="G39" s="26">
        <f>BY_Demands_Drivers!$F$11*$M$39</f>
        <v>0.37871871511375493</v>
      </c>
      <c r="H39" s="26">
        <f>BY_Demands_Drivers!$G$11*$M$39</f>
        <v>0.75743743022751076</v>
      </c>
      <c r="I39" s="26">
        <f>BY_Demands_Drivers!$H$11*$M$39</f>
        <v>2.2723122906825273</v>
      </c>
      <c r="J39" s="26">
        <f>BY_Demands_Drivers!$I$11*$M$39</f>
        <v>2.524791434091699</v>
      </c>
      <c r="L39" s="18">
        <f>BY_Demands_Drivers!BE4</f>
        <v>2046</v>
      </c>
      <c r="M39">
        <f>BY_Demands_Drivers!BE6</f>
        <v>0.99774232408156094</v>
      </c>
    </row>
    <row r="40" spans="3:13">
      <c r="C40" s="206" t="str">
        <f t="shared" si="0"/>
        <v>Demand</v>
      </c>
      <c r="D40">
        <f>$L$40</f>
        <v>2047</v>
      </c>
      <c r="E40" t="s">
        <v>3</v>
      </c>
      <c r="F40" t="str">
        <f t="shared" si="1"/>
        <v>IFDMT</v>
      </c>
      <c r="G40" s="26">
        <f>BY_Demands_Drivers!$F$11*$M$40</f>
        <v>0.38016974467357767</v>
      </c>
      <c r="H40" s="26">
        <f>BY_Demands_Drivers!$G$11*$M$40</f>
        <v>0.76033948934715634</v>
      </c>
      <c r="I40" s="26">
        <f>BY_Demands_Drivers!$H$11*$M$40</f>
        <v>2.2810184680414638</v>
      </c>
      <c r="J40" s="26">
        <f>BY_Demands_Drivers!$I$11*$M$40</f>
        <v>2.5344649644905175</v>
      </c>
      <c r="L40" s="18">
        <f>BY_Demands_Drivers!BF4</f>
        <v>2047</v>
      </c>
      <c r="M40">
        <f>BY_Demands_Drivers!BF6</f>
        <v>1.0015650916067775</v>
      </c>
    </row>
    <row r="41" spans="3:13">
      <c r="C41" s="206" t="str">
        <f t="shared" si="0"/>
        <v>Demand</v>
      </c>
      <c r="D41">
        <f>$L$41</f>
        <v>2048</v>
      </c>
      <c r="E41" t="s">
        <v>3</v>
      </c>
      <c r="F41" t="str">
        <f t="shared" si="1"/>
        <v>IFDMT</v>
      </c>
      <c r="G41" s="26">
        <f>BY_Demands_Drivers!$F$11*$M$41</f>
        <v>0.38162077423340052</v>
      </c>
      <c r="H41" s="26">
        <f>BY_Demands_Drivers!$G$11*$M$41</f>
        <v>0.76324154846680203</v>
      </c>
      <c r="I41" s="26">
        <f>BY_Demands_Drivers!$H$11*$M$41</f>
        <v>2.2897246454004008</v>
      </c>
      <c r="J41" s="26">
        <f>BY_Demands_Drivers!$I$11*$M$41</f>
        <v>2.5441384948893364</v>
      </c>
      <c r="L41" s="18">
        <f>BY_Demands_Drivers!BG4</f>
        <v>2048</v>
      </c>
      <c r="M41">
        <f>BY_Demands_Drivers!BG6</f>
        <v>1.0053878591319942</v>
      </c>
    </row>
    <row r="42" spans="3:13">
      <c r="C42" s="206" t="str">
        <f t="shared" si="0"/>
        <v>Demand</v>
      </c>
      <c r="D42">
        <f>$L$42</f>
        <v>2049</v>
      </c>
      <c r="E42" t="s">
        <v>3</v>
      </c>
      <c r="F42" t="str">
        <f t="shared" si="1"/>
        <v>IFDMT</v>
      </c>
      <c r="G42" s="26">
        <f>BY_Demands_Drivers!$F$11*$M$42</f>
        <v>0.38307180379322331</v>
      </c>
      <c r="H42" s="26">
        <f>BY_Demands_Drivers!$G$11*$M$42</f>
        <v>0.76614360758644762</v>
      </c>
      <c r="I42" s="26">
        <f>BY_Demands_Drivers!$H$11*$M$42</f>
        <v>2.2984308227593377</v>
      </c>
      <c r="J42" s="26">
        <f>BY_Demands_Drivers!$I$11*$M$42</f>
        <v>2.5538120252881553</v>
      </c>
      <c r="L42" s="18">
        <f>BY_Demands_Drivers!BH4</f>
        <v>2049</v>
      </c>
      <c r="M42">
        <f>BY_Demands_Drivers!BH6</f>
        <v>1.009210626657211</v>
      </c>
    </row>
    <row r="43" spans="3:13">
      <c r="C43" s="206" t="str">
        <f t="shared" si="0"/>
        <v>Demand</v>
      </c>
      <c r="D43" s="23">
        <f>$L$43</f>
        <v>2050</v>
      </c>
      <c r="E43" s="23" t="s">
        <v>3</v>
      </c>
      <c r="F43" t="str">
        <f t="shared" si="1"/>
        <v>IFDMT</v>
      </c>
      <c r="G43" s="44">
        <f>BY_Demands_Drivers!$F$11*$M$43</f>
        <v>0.3845228333530461</v>
      </c>
      <c r="H43" s="44">
        <f>BY_Demands_Drivers!$G$11*$M$43</f>
        <v>0.76904566670609331</v>
      </c>
      <c r="I43" s="44">
        <f>BY_Demands_Drivers!$H$11*$M$43</f>
        <v>2.3071370001182747</v>
      </c>
      <c r="J43" s="44">
        <f>BY_Demands_Drivers!$I$11*$M$43</f>
        <v>2.5634855556869742</v>
      </c>
      <c r="L43" s="18">
        <f>BY_Demands_Drivers!BI4</f>
        <v>2050</v>
      </c>
      <c r="M43">
        <f>BY_Demands_Drivers!BI6</f>
        <v>1.0130333941824277</v>
      </c>
    </row>
    <row r="44" spans="3:13">
      <c r="C44" s="206" t="str">
        <f t="shared" si="0"/>
        <v>Demand</v>
      </c>
      <c r="D44">
        <f>$L$4</f>
        <v>2011</v>
      </c>
      <c r="E44" t="s">
        <v>3</v>
      </c>
      <c r="F44" t="str">
        <f>BY_Demands_Drivers!$J$12</f>
        <v>IFDHT</v>
      </c>
      <c r="G44" s="26">
        <f>BY_Demands_Drivers!$F$12*$M$4</f>
        <v>2.1034276978094065E-2</v>
      </c>
      <c r="H44" s="26">
        <f>BY_Demands_Drivers!$G$12*$M$4</f>
        <v>4.206855395618813E-2</v>
      </c>
      <c r="I44" s="26">
        <f>BY_Demands_Drivers!$H$12*$M$4</f>
        <v>0.12620566186856397</v>
      </c>
      <c r="J44" s="26">
        <f>BY_Demands_Drivers!$I$12*$M$4</f>
        <v>0.14022851318729343</v>
      </c>
    </row>
    <row r="45" spans="3:13">
      <c r="C45" s="206" t="str">
        <f t="shared" si="0"/>
        <v>Demand</v>
      </c>
      <c r="D45">
        <f>$L$5</f>
        <v>2012</v>
      </c>
      <c r="E45" t="s">
        <v>3</v>
      </c>
      <c r="F45" t="str">
        <f>$F$44</f>
        <v>IFDHT</v>
      </c>
      <c r="G45" s="26">
        <f>BY_Demands_Drivers!$F$12*$M$5</f>
        <v>2.0813744555794229E-2</v>
      </c>
      <c r="H45" s="26">
        <f>BY_Demands_Drivers!$G$12*$M$5</f>
        <v>4.1627489111588457E-2</v>
      </c>
      <c r="I45" s="26">
        <f>BY_Demands_Drivers!$H$12*$M$5</f>
        <v>0.12488246733476496</v>
      </c>
      <c r="J45" s="26">
        <f>BY_Demands_Drivers!$I$12*$M$5</f>
        <v>0.13875829703862785</v>
      </c>
    </row>
    <row r="46" spans="3:13">
      <c r="C46" s="206" t="str">
        <f t="shared" si="0"/>
        <v>Demand</v>
      </c>
      <c r="D46">
        <f>$L$6</f>
        <v>2013</v>
      </c>
      <c r="E46" t="s">
        <v>3</v>
      </c>
      <c r="F46" t="str">
        <f t="shared" ref="F46:F83" si="2">$F$44</f>
        <v>IFDHT</v>
      </c>
      <c r="G46" s="26">
        <f>BY_Demands_Drivers!$F$12*$M$6</f>
        <v>2.0593212133494392E-2</v>
      </c>
      <c r="H46" s="26">
        <f>BY_Demands_Drivers!$G$12*$M$6</f>
        <v>4.1186424266988785E-2</v>
      </c>
      <c r="I46" s="26">
        <f>BY_Demands_Drivers!$H$12*$M$6</f>
        <v>0.12355927280096596</v>
      </c>
      <c r="J46" s="26">
        <f>BY_Demands_Drivers!$I$12*$M$6</f>
        <v>0.13728808088996228</v>
      </c>
    </row>
    <row r="47" spans="3:13">
      <c r="C47" s="206" t="str">
        <f t="shared" si="0"/>
        <v>Demand</v>
      </c>
      <c r="D47">
        <f>$L$7</f>
        <v>2014</v>
      </c>
      <c r="E47" t="s">
        <v>3</v>
      </c>
      <c r="F47" t="str">
        <f t="shared" si="2"/>
        <v>IFDHT</v>
      </c>
      <c r="G47" s="26">
        <f>BY_Demands_Drivers!$F$12*$M$7</f>
        <v>2.0372679711194556E-2</v>
      </c>
      <c r="H47" s="26">
        <f>BY_Demands_Drivers!$G$12*$M$7</f>
        <v>4.0745359422389112E-2</v>
      </c>
      <c r="I47" s="26">
        <f>BY_Demands_Drivers!$H$12*$M$7</f>
        <v>0.12223607826716694</v>
      </c>
      <c r="J47" s="26">
        <f>BY_Demands_Drivers!$I$12*$M$7</f>
        <v>0.1358178647412967</v>
      </c>
    </row>
    <row r="48" spans="3:13">
      <c r="C48" s="206" t="str">
        <f t="shared" si="0"/>
        <v>Demand</v>
      </c>
      <c r="D48">
        <f>$L$8</f>
        <v>2015</v>
      </c>
      <c r="E48" t="s">
        <v>3</v>
      </c>
      <c r="F48" t="str">
        <f t="shared" si="2"/>
        <v>IFDHT</v>
      </c>
      <c r="G48" s="26">
        <f>BY_Demands_Drivers!$F$12*$M$8</f>
        <v>2.0152147288894719E-2</v>
      </c>
      <c r="H48" s="26">
        <f>BY_Demands_Drivers!$G$12*$M$8</f>
        <v>4.0304294577789439E-2</v>
      </c>
      <c r="I48" s="26">
        <f>BY_Demands_Drivers!$H$12*$M$8</f>
        <v>0.12091288373336792</v>
      </c>
      <c r="J48" s="26">
        <f>BY_Demands_Drivers!$I$12*$M$8</f>
        <v>0.13434764859263112</v>
      </c>
    </row>
    <row r="49" spans="3:10">
      <c r="C49" s="206" t="str">
        <f t="shared" si="0"/>
        <v>Demand</v>
      </c>
      <c r="D49">
        <f>$L$9</f>
        <v>2016</v>
      </c>
      <c r="E49" t="s">
        <v>3</v>
      </c>
      <c r="F49" t="str">
        <f t="shared" si="2"/>
        <v>IFDHT</v>
      </c>
      <c r="G49" s="26">
        <f>BY_Demands_Drivers!$F$12*$M$9</f>
        <v>1.9931614866594879E-2</v>
      </c>
      <c r="H49" s="26">
        <f>BY_Demands_Drivers!$G$12*$M$9</f>
        <v>3.9863229733189759E-2</v>
      </c>
      <c r="I49" s="26">
        <f>BY_Demands_Drivers!$H$12*$M$9</f>
        <v>0.1195896891995689</v>
      </c>
      <c r="J49" s="26">
        <f>BY_Demands_Drivers!$I$12*$M$9</f>
        <v>0.13287743244396555</v>
      </c>
    </row>
    <row r="50" spans="3:10">
      <c r="C50" s="206" t="str">
        <f t="shared" si="0"/>
        <v>Demand</v>
      </c>
      <c r="D50">
        <f>$L$10</f>
        <v>2017</v>
      </c>
      <c r="E50" t="s">
        <v>3</v>
      </c>
      <c r="F50" t="str">
        <f t="shared" si="2"/>
        <v>IFDHT</v>
      </c>
      <c r="G50" s="26">
        <f>BY_Demands_Drivers!$F$12*$M$10</f>
        <v>2.00269733456022E-2</v>
      </c>
      <c r="H50" s="26">
        <f>BY_Demands_Drivers!$G$12*$M$10</f>
        <v>4.0053946691204399E-2</v>
      </c>
      <c r="I50" s="26">
        <f>BY_Demands_Drivers!$H$12*$M$10</f>
        <v>0.12016184007361282</v>
      </c>
      <c r="J50" s="26">
        <f>BY_Demands_Drivers!$I$12*$M$10</f>
        <v>0.13351315563734767</v>
      </c>
    </row>
    <row r="51" spans="3:10">
      <c r="C51" s="206" t="str">
        <f t="shared" si="0"/>
        <v>Demand</v>
      </c>
      <c r="D51">
        <f>$L$11</f>
        <v>2018</v>
      </c>
      <c r="E51" t="s">
        <v>3</v>
      </c>
      <c r="F51" t="str">
        <f t="shared" si="2"/>
        <v>IFDHT</v>
      </c>
      <c r="G51" s="26">
        <f>BY_Demands_Drivers!$F$12*$M$11</f>
        <v>2.0122331824609516E-2</v>
      </c>
      <c r="H51" s="26">
        <f>BY_Demands_Drivers!$G$12*$M$11</f>
        <v>4.0244663649219033E-2</v>
      </c>
      <c r="I51" s="26">
        <f>BY_Demands_Drivers!$H$12*$M$11</f>
        <v>0.12073399094765672</v>
      </c>
      <c r="J51" s="26">
        <f>BY_Demands_Drivers!$I$12*$M$11</f>
        <v>0.13414887883072979</v>
      </c>
    </row>
    <row r="52" spans="3:10">
      <c r="C52" s="206" t="str">
        <f t="shared" si="0"/>
        <v>Demand</v>
      </c>
      <c r="D52">
        <f>$L$12</f>
        <v>2019</v>
      </c>
      <c r="E52" t="s">
        <v>3</v>
      </c>
      <c r="F52" t="str">
        <f t="shared" si="2"/>
        <v>IFDHT</v>
      </c>
      <c r="G52" s="43">
        <f>BY_Demands_Drivers!$F$12*$M$12</f>
        <v>2.0217690303616833E-2</v>
      </c>
      <c r="H52" s="43">
        <f>BY_Demands_Drivers!$G$12*$M$12</f>
        <v>4.0435380607233666E-2</v>
      </c>
      <c r="I52" s="43">
        <f>BY_Demands_Drivers!$H$12*$M$12</f>
        <v>0.12130614182170062</v>
      </c>
      <c r="J52" s="43">
        <f>BY_Demands_Drivers!$I$12*$M$12</f>
        <v>0.13478460202411191</v>
      </c>
    </row>
    <row r="53" spans="3:10">
      <c r="C53" s="206" t="str">
        <f t="shared" si="0"/>
        <v>Demand</v>
      </c>
      <c r="D53">
        <f>$L$13</f>
        <v>2020</v>
      </c>
      <c r="E53" t="s">
        <v>3</v>
      </c>
      <c r="F53" t="str">
        <f t="shared" si="2"/>
        <v>IFDHT</v>
      </c>
      <c r="G53" s="43">
        <f>BY_Demands_Drivers!$F$12*$M$13</f>
        <v>2.0313048782624153E-2</v>
      </c>
      <c r="H53" s="43">
        <f>BY_Demands_Drivers!$G$12*$M$13</f>
        <v>4.0626097565248306E-2</v>
      </c>
      <c r="I53" s="43">
        <f>BY_Demands_Drivers!$H$12*$M$13</f>
        <v>0.12187829269574454</v>
      </c>
      <c r="J53" s="43">
        <f>BY_Demands_Drivers!$I$12*$M$13</f>
        <v>0.13542032521749403</v>
      </c>
    </row>
    <row r="54" spans="3:10">
      <c r="C54" s="206" t="str">
        <f t="shared" si="0"/>
        <v>Demand</v>
      </c>
      <c r="D54">
        <f>$L$14</f>
        <v>2021</v>
      </c>
      <c r="E54" t="s">
        <v>3</v>
      </c>
      <c r="F54" t="str">
        <f t="shared" si="2"/>
        <v>IFDHT</v>
      </c>
      <c r="G54" s="43">
        <f>BY_Demands_Drivers!$F$12*$M$14</f>
        <v>2.0231796587493658E-2</v>
      </c>
      <c r="H54" s="43">
        <f>BY_Demands_Drivers!$G$12*$M$14</f>
        <v>4.0463593174987315E-2</v>
      </c>
      <c r="I54" s="43">
        <f>BY_Demands_Drivers!$H$12*$M$14</f>
        <v>0.12139077952496156</v>
      </c>
      <c r="J54" s="43">
        <f>BY_Demands_Drivers!$I$12*$M$14</f>
        <v>0.13487864391662407</v>
      </c>
    </row>
    <row r="55" spans="3:10">
      <c r="C55" s="206" t="str">
        <f t="shared" si="0"/>
        <v>Demand</v>
      </c>
      <c r="D55">
        <f>$L$15</f>
        <v>2022</v>
      </c>
      <c r="E55" t="s">
        <v>3</v>
      </c>
      <c r="F55" t="str">
        <f t="shared" si="2"/>
        <v>IFDHT</v>
      </c>
      <c r="G55" s="43">
        <f>BY_Demands_Drivers!$F$12*$M$15</f>
        <v>2.0150544392363162E-2</v>
      </c>
      <c r="H55" s="43">
        <f>BY_Demands_Drivers!$G$12*$M$15</f>
        <v>4.0301088784726324E-2</v>
      </c>
      <c r="I55" s="43">
        <f>BY_Demands_Drivers!$H$12*$M$15</f>
        <v>0.12090326635417858</v>
      </c>
      <c r="J55" s="43">
        <f>BY_Demands_Drivers!$I$12*$M$15</f>
        <v>0.13433696261575409</v>
      </c>
    </row>
    <row r="56" spans="3:10">
      <c r="C56" s="206" t="str">
        <f t="shared" si="0"/>
        <v>Demand</v>
      </c>
      <c r="D56">
        <f>$L$16</f>
        <v>2023</v>
      </c>
      <c r="E56" t="s">
        <v>3</v>
      </c>
      <c r="F56" t="str">
        <f t="shared" si="2"/>
        <v>IFDHT</v>
      </c>
      <c r="G56" s="43">
        <f>BY_Demands_Drivers!$F$12*$M$16</f>
        <v>2.0069292197232667E-2</v>
      </c>
      <c r="H56" s="43">
        <f>BY_Demands_Drivers!$G$12*$M$16</f>
        <v>4.0138584394465333E-2</v>
      </c>
      <c r="I56" s="43">
        <f>BY_Demands_Drivers!$H$12*$M$16</f>
        <v>0.12041575318339562</v>
      </c>
      <c r="J56" s="43">
        <f>BY_Demands_Drivers!$I$12*$M$16</f>
        <v>0.13379528131488413</v>
      </c>
    </row>
    <row r="57" spans="3:10">
      <c r="C57" s="206" t="str">
        <f t="shared" si="0"/>
        <v>Demand</v>
      </c>
      <c r="D57">
        <f>$L$17</f>
        <v>2024</v>
      </c>
      <c r="E57" t="s">
        <v>3</v>
      </c>
      <c r="F57" t="str">
        <f t="shared" si="2"/>
        <v>IFDHT</v>
      </c>
      <c r="G57" s="26">
        <f>BY_Demands_Drivers!$F$12*$M$17</f>
        <v>1.9988040002102175E-2</v>
      </c>
      <c r="H57" s="26">
        <f>BY_Demands_Drivers!$G$12*$M$17</f>
        <v>3.9976080004204349E-2</v>
      </c>
      <c r="I57" s="26">
        <f>BY_Demands_Drivers!$H$12*$M$17</f>
        <v>0.11992824001261265</v>
      </c>
      <c r="J57" s="26">
        <f>BY_Demands_Drivers!$I$12*$M$17</f>
        <v>0.13325360001401418</v>
      </c>
    </row>
    <row r="58" spans="3:10">
      <c r="C58" s="206" t="str">
        <f t="shared" si="0"/>
        <v>Demand</v>
      </c>
      <c r="D58">
        <f>$L$18</f>
        <v>2025</v>
      </c>
      <c r="E58" t="s">
        <v>3</v>
      </c>
      <c r="F58" t="str">
        <f t="shared" si="2"/>
        <v>IFDHT</v>
      </c>
      <c r="G58" s="26">
        <f>BY_Demands_Drivers!$F$12*$M$18</f>
        <v>1.9906787806971676E-2</v>
      </c>
      <c r="H58" s="26">
        <f>BY_Demands_Drivers!$G$12*$M$18</f>
        <v>3.9813575613943351E-2</v>
      </c>
      <c r="I58" s="26">
        <f>BY_Demands_Drivers!$H$12*$M$18</f>
        <v>0.11944072684182966</v>
      </c>
      <c r="J58" s="26">
        <f>BY_Demands_Drivers!$I$12*$M$18</f>
        <v>0.13271191871314417</v>
      </c>
    </row>
    <row r="59" spans="3:10">
      <c r="C59" s="206" t="str">
        <f t="shared" si="0"/>
        <v>Demand</v>
      </c>
      <c r="D59">
        <f>$L$19</f>
        <v>2026</v>
      </c>
      <c r="E59" t="s">
        <v>3</v>
      </c>
      <c r="F59" t="str">
        <f t="shared" si="2"/>
        <v>IFDHT</v>
      </c>
      <c r="G59" s="26">
        <f>BY_Demands_Drivers!$F$12*$M$19</f>
        <v>1.9906787806971676E-2</v>
      </c>
      <c r="H59" s="26">
        <f>BY_Demands_Drivers!$G$12*$M$19</f>
        <v>3.9813575613943351E-2</v>
      </c>
      <c r="I59" s="26">
        <f>BY_Demands_Drivers!$H$12*$M$19</f>
        <v>0.11944072684182966</v>
      </c>
      <c r="J59" s="26">
        <f>BY_Demands_Drivers!$I$12*$M$19</f>
        <v>0.13271191871314417</v>
      </c>
    </row>
    <row r="60" spans="3:10">
      <c r="C60" s="206" t="str">
        <f t="shared" si="0"/>
        <v>Demand</v>
      </c>
      <c r="D60">
        <f>$L$20</f>
        <v>2027</v>
      </c>
      <c r="E60" t="s">
        <v>3</v>
      </c>
      <c r="F60" t="str">
        <f t="shared" si="2"/>
        <v>IFDHT</v>
      </c>
      <c r="G60" s="26">
        <f>BY_Demands_Drivers!$F$12*$M$20</f>
        <v>1.9906787806971676E-2</v>
      </c>
      <c r="H60" s="26">
        <f>BY_Demands_Drivers!$G$12*$M$20</f>
        <v>3.9813575613943351E-2</v>
      </c>
      <c r="I60" s="26">
        <f>BY_Demands_Drivers!$H$12*$M$20</f>
        <v>0.11944072684182966</v>
      </c>
      <c r="J60" s="26">
        <f>BY_Demands_Drivers!$I$12*$M$20</f>
        <v>0.13271191871314417</v>
      </c>
    </row>
    <row r="61" spans="3:10">
      <c r="C61" s="206" t="str">
        <f t="shared" si="0"/>
        <v>Demand</v>
      </c>
      <c r="D61">
        <f>$L$21</f>
        <v>2028</v>
      </c>
      <c r="E61" t="s">
        <v>3</v>
      </c>
      <c r="F61" t="str">
        <f t="shared" si="2"/>
        <v>IFDHT</v>
      </c>
      <c r="G61" s="26">
        <f>BY_Demands_Drivers!$F$12*$M$21</f>
        <v>1.9906787806971676E-2</v>
      </c>
      <c r="H61" s="26">
        <f>BY_Demands_Drivers!$G$12*$M$21</f>
        <v>3.9813575613943351E-2</v>
      </c>
      <c r="I61" s="26">
        <f>BY_Demands_Drivers!$H$12*$M$21</f>
        <v>0.11944072684182966</v>
      </c>
      <c r="J61" s="26">
        <f>BY_Demands_Drivers!$I$12*$M$21</f>
        <v>0.13271191871314417</v>
      </c>
    </row>
    <row r="62" spans="3:10">
      <c r="C62" s="206" t="str">
        <f t="shared" si="0"/>
        <v>Demand</v>
      </c>
      <c r="D62">
        <f>$L$22</f>
        <v>2029</v>
      </c>
      <c r="E62" t="s">
        <v>3</v>
      </c>
      <c r="F62" t="str">
        <f t="shared" si="2"/>
        <v>IFDHT</v>
      </c>
      <c r="G62" s="26">
        <f>BY_Demands_Drivers!$F$12*$M$22</f>
        <v>1.9906787806971676E-2</v>
      </c>
      <c r="H62" s="26">
        <f>BY_Demands_Drivers!$G$12*$M$22</f>
        <v>3.9813575613943351E-2</v>
      </c>
      <c r="I62" s="26">
        <f>BY_Demands_Drivers!$H$12*$M$22</f>
        <v>0.11944072684182966</v>
      </c>
      <c r="J62" s="26">
        <f>BY_Demands_Drivers!$I$12*$M$22</f>
        <v>0.13271191871314417</v>
      </c>
    </row>
    <row r="63" spans="3:10">
      <c r="C63" s="206" t="str">
        <f t="shared" si="0"/>
        <v>Demand</v>
      </c>
      <c r="D63">
        <f>$L$23</f>
        <v>2030</v>
      </c>
      <c r="E63" t="s">
        <v>3</v>
      </c>
      <c r="F63" t="str">
        <f t="shared" si="2"/>
        <v>IFDHT</v>
      </c>
      <c r="G63" s="26">
        <f>BY_Demands_Drivers!$F$12*$M$23</f>
        <v>1.9906787806971676E-2</v>
      </c>
      <c r="H63" s="26">
        <f>BY_Demands_Drivers!$G$12*$M$23</f>
        <v>3.9813575613943351E-2</v>
      </c>
      <c r="I63" s="26">
        <f>BY_Demands_Drivers!$H$12*$M$23</f>
        <v>0.11944072684182966</v>
      </c>
      <c r="J63" s="26">
        <f>BY_Demands_Drivers!$I$12*$M$23</f>
        <v>0.13271191871314417</v>
      </c>
    </row>
    <row r="64" spans="3:10">
      <c r="C64" s="206" t="str">
        <f t="shared" si="0"/>
        <v>Demand</v>
      </c>
      <c r="D64">
        <f>$L$24</f>
        <v>2031</v>
      </c>
      <c r="E64" t="s">
        <v>3</v>
      </c>
      <c r="F64" t="str">
        <f t="shared" si="2"/>
        <v>IFDHT</v>
      </c>
      <c r="G64" s="26">
        <f>BY_Demands_Drivers!$F$12*$M$24</f>
        <v>1.9988040002102175E-2</v>
      </c>
      <c r="H64" s="26">
        <f>BY_Demands_Drivers!$G$12*$M$24</f>
        <v>3.9976080004204349E-2</v>
      </c>
      <c r="I64" s="26">
        <f>BY_Demands_Drivers!$H$12*$M$24</f>
        <v>0.11992824001261265</v>
      </c>
      <c r="J64" s="26">
        <f>BY_Demands_Drivers!$I$12*$M$24</f>
        <v>0.13325360001401418</v>
      </c>
    </row>
    <row r="65" spans="3:10">
      <c r="C65" s="206" t="str">
        <f t="shared" si="0"/>
        <v>Demand</v>
      </c>
      <c r="D65">
        <f>$L$25</f>
        <v>2032</v>
      </c>
      <c r="E65" t="s">
        <v>3</v>
      </c>
      <c r="F65" t="str">
        <f t="shared" si="2"/>
        <v>IFDHT</v>
      </c>
      <c r="G65" s="26">
        <f>BY_Demands_Drivers!$F$12*$M$25</f>
        <v>2.0069292197232667E-2</v>
      </c>
      <c r="H65" s="26">
        <f>BY_Demands_Drivers!$G$12*$M$25</f>
        <v>4.0138584394465333E-2</v>
      </c>
      <c r="I65" s="26">
        <f>BY_Demands_Drivers!$H$12*$M$25</f>
        <v>0.12041575318339562</v>
      </c>
      <c r="J65" s="26">
        <f>BY_Demands_Drivers!$I$12*$M$25</f>
        <v>0.13379528131488413</v>
      </c>
    </row>
    <row r="66" spans="3:10">
      <c r="C66" s="206" t="str">
        <f t="shared" si="0"/>
        <v>Demand</v>
      </c>
      <c r="D66">
        <f>$L$26</f>
        <v>2033</v>
      </c>
      <c r="E66" t="s">
        <v>3</v>
      </c>
      <c r="F66" t="str">
        <f t="shared" si="2"/>
        <v>IFDHT</v>
      </c>
      <c r="G66" s="26">
        <f>BY_Demands_Drivers!$F$12*$M$26</f>
        <v>2.0150544392363162E-2</v>
      </c>
      <c r="H66" s="26">
        <f>BY_Demands_Drivers!$G$12*$M$26</f>
        <v>4.0301088784726324E-2</v>
      </c>
      <c r="I66" s="26">
        <f>BY_Demands_Drivers!$H$12*$M$26</f>
        <v>0.12090326635417858</v>
      </c>
      <c r="J66" s="26">
        <f>BY_Demands_Drivers!$I$12*$M$26</f>
        <v>0.13433696261575409</v>
      </c>
    </row>
    <row r="67" spans="3:10">
      <c r="C67" s="206" t="str">
        <f t="shared" si="0"/>
        <v>Demand</v>
      </c>
      <c r="D67">
        <f>$L$27</f>
        <v>2034</v>
      </c>
      <c r="E67" t="s">
        <v>3</v>
      </c>
      <c r="F67" t="str">
        <f t="shared" si="2"/>
        <v>IFDHT</v>
      </c>
      <c r="G67" s="26">
        <f>BY_Demands_Drivers!$F$12*$M$27</f>
        <v>2.0231796587493658E-2</v>
      </c>
      <c r="H67" s="26">
        <f>BY_Demands_Drivers!$G$12*$M$27</f>
        <v>4.0463593174987315E-2</v>
      </c>
      <c r="I67" s="26">
        <f>BY_Demands_Drivers!$H$12*$M$27</f>
        <v>0.12139077952496156</v>
      </c>
      <c r="J67" s="26">
        <f>BY_Demands_Drivers!$I$12*$M$27</f>
        <v>0.13487864391662407</v>
      </c>
    </row>
    <row r="68" spans="3:10">
      <c r="C68" s="206" t="str">
        <f t="shared" si="0"/>
        <v>Demand</v>
      </c>
      <c r="D68">
        <f>$L$28</f>
        <v>2035</v>
      </c>
      <c r="E68" t="s">
        <v>3</v>
      </c>
      <c r="F68" t="str">
        <f t="shared" si="2"/>
        <v>IFDHT</v>
      </c>
      <c r="G68" s="26">
        <f>BY_Demands_Drivers!$F$12*$M$28</f>
        <v>2.0313048782624153E-2</v>
      </c>
      <c r="H68" s="26">
        <f>BY_Demands_Drivers!$G$12*$M$28</f>
        <v>4.0626097565248306E-2</v>
      </c>
      <c r="I68" s="26">
        <f>BY_Demands_Drivers!$H$12*$M$28</f>
        <v>0.12187829269574454</v>
      </c>
      <c r="J68" s="26">
        <f>BY_Demands_Drivers!$I$12*$M$28</f>
        <v>0.13542032521749403</v>
      </c>
    </row>
    <row r="69" spans="3:10">
      <c r="C69" s="206" t="str">
        <f t="shared" ref="C69:C132" si="3">IF(SUM(G69:J69)&gt;0,"Demand","\I:")</f>
        <v>Demand</v>
      </c>
      <c r="D69">
        <f>$L$29</f>
        <v>2036</v>
      </c>
      <c r="E69" t="s">
        <v>3</v>
      </c>
      <c r="F69" t="str">
        <f t="shared" si="2"/>
        <v>IFDHT</v>
      </c>
      <c r="G69" s="26">
        <f>BY_Demands_Drivers!$F$12*$M$29</f>
        <v>2.0394300977754652E-2</v>
      </c>
      <c r="H69" s="26">
        <f>BY_Demands_Drivers!$G$12*$M$29</f>
        <v>4.0788601955509304E-2</v>
      </c>
      <c r="I69" s="26">
        <f>BY_Demands_Drivers!$H$12*$M$29</f>
        <v>0.12236580586652751</v>
      </c>
      <c r="J69" s="26">
        <f>BY_Demands_Drivers!$I$12*$M$29</f>
        <v>0.13596200651836401</v>
      </c>
    </row>
    <row r="70" spans="3:10">
      <c r="C70" s="206" t="str">
        <f t="shared" si="3"/>
        <v>Demand</v>
      </c>
      <c r="D70">
        <f>$L$30</f>
        <v>2037</v>
      </c>
      <c r="E70" t="s">
        <v>3</v>
      </c>
      <c r="F70" t="str">
        <f t="shared" si="2"/>
        <v>IFDHT</v>
      </c>
      <c r="G70" s="26">
        <f>BY_Demands_Drivers!$F$12*$M$30</f>
        <v>2.0475553172885151E-2</v>
      </c>
      <c r="H70" s="26">
        <f>BY_Demands_Drivers!$G$12*$M$30</f>
        <v>4.0951106345770302E-2</v>
      </c>
      <c r="I70" s="26">
        <f>BY_Demands_Drivers!$H$12*$M$30</f>
        <v>0.1228533190373105</v>
      </c>
      <c r="J70" s="26">
        <f>BY_Demands_Drivers!$I$12*$M$30</f>
        <v>0.136503687819234</v>
      </c>
    </row>
    <row r="71" spans="3:10">
      <c r="C71" s="206" t="str">
        <f t="shared" si="3"/>
        <v>Demand</v>
      </c>
      <c r="D71">
        <f>$L$31</f>
        <v>2038</v>
      </c>
      <c r="E71" t="s">
        <v>3</v>
      </c>
      <c r="F71" t="str">
        <f t="shared" si="2"/>
        <v>IFDHT</v>
      </c>
      <c r="G71" s="26">
        <f>BY_Demands_Drivers!$F$12*$M$31</f>
        <v>2.0556805368015643E-2</v>
      </c>
      <c r="H71" s="26">
        <f>BY_Demands_Drivers!$G$12*$M$31</f>
        <v>4.1113610736031286E-2</v>
      </c>
      <c r="I71" s="26">
        <f>BY_Demands_Drivers!$H$12*$M$31</f>
        <v>0.12334083220809347</v>
      </c>
      <c r="J71" s="26">
        <f>BY_Demands_Drivers!$I$12*$M$31</f>
        <v>0.13704536912010398</v>
      </c>
    </row>
    <row r="72" spans="3:10">
      <c r="C72" s="206" t="str">
        <f t="shared" si="3"/>
        <v>Demand</v>
      </c>
      <c r="D72">
        <f>$L$32</f>
        <v>2039</v>
      </c>
      <c r="E72" t="s">
        <v>3</v>
      </c>
      <c r="F72" t="str">
        <f t="shared" si="2"/>
        <v>IFDHT</v>
      </c>
      <c r="G72" s="26">
        <f>BY_Demands_Drivers!$F$12*$M$32</f>
        <v>2.0638057563146142E-2</v>
      </c>
      <c r="H72" s="26">
        <f>BY_Demands_Drivers!$G$12*$M$32</f>
        <v>4.1276115126292284E-2</v>
      </c>
      <c r="I72" s="26">
        <f>BY_Demands_Drivers!$H$12*$M$32</f>
        <v>0.12382834537887645</v>
      </c>
      <c r="J72" s="26">
        <f>BY_Demands_Drivers!$I$12*$M$32</f>
        <v>0.13758705042097394</v>
      </c>
    </row>
    <row r="73" spans="3:10">
      <c r="C73" s="206" t="str">
        <f t="shared" si="3"/>
        <v>Demand</v>
      </c>
      <c r="D73">
        <f>$L$33</f>
        <v>2040</v>
      </c>
      <c r="E73" t="s">
        <v>3</v>
      </c>
      <c r="F73" t="str">
        <f t="shared" si="2"/>
        <v>IFDHT</v>
      </c>
      <c r="G73" s="26">
        <f>BY_Demands_Drivers!$F$12*$M$33</f>
        <v>2.0719309758276638E-2</v>
      </c>
      <c r="H73" s="26">
        <f>BY_Demands_Drivers!$G$12*$M$33</f>
        <v>4.1438619516553275E-2</v>
      </c>
      <c r="I73" s="26">
        <f>BY_Demands_Drivers!$H$12*$M$33</f>
        <v>0.12431585854965943</v>
      </c>
      <c r="J73" s="26">
        <f>BY_Demands_Drivers!$I$12*$M$33</f>
        <v>0.13812873172184392</v>
      </c>
    </row>
    <row r="74" spans="3:10">
      <c r="C74" s="206" t="str">
        <f t="shared" si="3"/>
        <v>Demand</v>
      </c>
      <c r="D74">
        <f>$L$34</f>
        <v>2041</v>
      </c>
      <c r="E74" t="s">
        <v>3</v>
      </c>
      <c r="F74" t="str">
        <f t="shared" si="2"/>
        <v>IFDHT</v>
      </c>
      <c r="G74" s="26">
        <f>BY_Demands_Drivers!$F$12*$M$34</f>
        <v>2.0800561953407133E-2</v>
      </c>
      <c r="H74" s="26">
        <f>BY_Demands_Drivers!$G$12*$M$34</f>
        <v>4.1601123906814266E-2</v>
      </c>
      <c r="I74" s="26">
        <f>BY_Demands_Drivers!$H$12*$M$34</f>
        <v>0.12480337172044241</v>
      </c>
      <c r="J74" s="26">
        <f>BY_Demands_Drivers!$I$12*$M$34</f>
        <v>0.13867041302271391</v>
      </c>
    </row>
    <row r="75" spans="3:10">
      <c r="C75" s="206" t="str">
        <f t="shared" si="3"/>
        <v>Demand</v>
      </c>
      <c r="D75">
        <f>$L$35</f>
        <v>2042</v>
      </c>
      <c r="E75" t="s">
        <v>3</v>
      </c>
      <c r="F75" t="str">
        <f t="shared" si="2"/>
        <v>IFDHT</v>
      </c>
      <c r="G75" s="26">
        <f>BY_Demands_Drivers!$F$12*$M$35</f>
        <v>2.0881814148537632E-2</v>
      </c>
      <c r="H75" s="26">
        <f>BY_Demands_Drivers!$G$12*$M$35</f>
        <v>4.1763628297075264E-2</v>
      </c>
      <c r="I75" s="26">
        <f>BY_Demands_Drivers!$H$12*$M$35</f>
        <v>0.12529088489122539</v>
      </c>
      <c r="J75" s="26">
        <f>BY_Demands_Drivers!$I$12*$M$35</f>
        <v>0.13921209432358386</v>
      </c>
    </row>
    <row r="76" spans="3:10">
      <c r="C76" s="206" t="str">
        <f t="shared" si="3"/>
        <v>Demand</v>
      </c>
      <c r="D76">
        <f>$L$36</f>
        <v>2043</v>
      </c>
      <c r="E76" t="s">
        <v>3</v>
      </c>
      <c r="F76" t="str">
        <f t="shared" si="2"/>
        <v>IFDHT</v>
      </c>
      <c r="G76" s="26">
        <f>BY_Demands_Drivers!$F$12*$M$36</f>
        <v>2.0963066343668131E-2</v>
      </c>
      <c r="H76" s="26">
        <f>BY_Demands_Drivers!$G$12*$M$36</f>
        <v>4.1926132687336262E-2</v>
      </c>
      <c r="I76" s="26">
        <f>BY_Demands_Drivers!$H$12*$M$36</f>
        <v>0.12577839806200838</v>
      </c>
      <c r="J76" s="26">
        <f>BY_Demands_Drivers!$I$12*$M$36</f>
        <v>0.13975377562445387</v>
      </c>
    </row>
    <row r="77" spans="3:10">
      <c r="C77" s="206" t="str">
        <f t="shared" si="3"/>
        <v>Demand</v>
      </c>
      <c r="D77">
        <f>$L$37</f>
        <v>2044</v>
      </c>
      <c r="E77" t="s">
        <v>3</v>
      </c>
      <c r="F77" t="str">
        <f t="shared" si="2"/>
        <v>IFDHT</v>
      </c>
      <c r="G77" s="26">
        <f>BY_Demands_Drivers!$F$12*$M$37</f>
        <v>2.1044318538798627E-2</v>
      </c>
      <c r="H77" s="26">
        <f>BY_Demands_Drivers!$G$12*$M$37</f>
        <v>4.2088637077597253E-2</v>
      </c>
      <c r="I77" s="26">
        <f>BY_Demands_Drivers!$H$12*$M$37</f>
        <v>0.12626591123279135</v>
      </c>
      <c r="J77" s="26">
        <f>BY_Demands_Drivers!$I$12*$M$37</f>
        <v>0.14029545692532386</v>
      </c>
    </row>
    <row r="78" spans="3:10">
      <c r="C78" s="206" t="str">
        <f t="shared" si="3"/>
        <v>Demand</v>
      </c>
      <c r="D78">
        <f>$L$38</f>
        <v>2045</v>
      </c>
      <c r="E78" t="s">
        <v>3</v>
      </c>
      <c r="F78" t="str">
        <f t="shared" si="2"/>
        <v>IFDHT</v>
      </c>
      <c r="G78" s="26">
        <f>BY_Demands_Drivers!$F$12*$M$38</f>
        <v>2.1125570733929122E-2</v>
      </c>
      <c r="H78" s="26">
        <f>BY_Demands_Drivers!$G$12*$M$38</f>
        <v>4.2251141467858244E-2</v>
      </c>
      <c r="I78" s="26">
        <f>BY_Demands_Drivers!$H$12*$M$38</f>
        <v>0.12675342440357434</v>
      </c>
      <c r="J78" s="26">
        <f>BY_Demands_Drivers!$I$12*$M$38</f>
        <v>0.14083713822619381</v>
      </c>
    </row>
    <row r="79" spans="3:10">
      <c r="C79" s="206" t="str">
        <f t="shared" si="3"/>
        <v>Demand</v>
      </c>
      <c r="D79">
        <f>$L$39</f>
        <v>2046</v>
      </c>
      <c r="E79" t="s">
        <v>3</v>
      </c>
      <c r="F79" t="str">
        <f t="shared" si="2"/>
        <v>IFDHT</v>
      </c>
      <c r="G79" s="26">
        <f>BY_Demands_Drivers!$F$12*$M$39</f>
        <v>2.1206822929059621E-2</v>
      </c>
      <c r="H79" s="26">
        <f>BY_Demands_Drivers!$G$12*$M$39</f>
        <v>4.2413645858119242E-2</v>
      </c>
      <c r="I79" s="26">
        <f>BY_Demands_Drivers!$H$12*$M$39</f>
        <v>0.12724093757435731</v>
      </c>
      <c r="J79" s="26">
        <f>BY_Demands_Drivers!$I$12*$M$39</f>
        <v>0.1413788195270638</v>
      </c>
    </row>
    <row r="80" spans="3:10">
      <c r="C80" s="206" t="str">
        <f t="shared" si="3"/>
        <v>Demand</v>
      </c>
      <c r="D80">
        <f>$L$40</f>
        <v>2047</v>
      </c>
      <c r="E80" t="s">
        <v>3</v>
      </c>
      <c r="F80" t="str">
        <f t="shared" si="2"/>
        <v>IFDHT</v>
      </c>
      <c r="G80" s="26">
        <f>BY_Demands_Drivers!$F$12*$M$40</f>
        <v>2.1288075124190113E-2</v>
      </c>
      <c r="H80" s="26">
        <f>BY_Demands_Drivers!$G$12*$M$40</f>
        <v>4.2576150248380226E-2</v>
      </c>
      <c r="I80" s="26">
        <f>BY_Demands_Drivers!$H$12*$M$40</f>
        <v>0.12772845074514028</v>
      </c>
      <c r="J80" s="26">
        <f>BY_Demands_Drivers!$I$12*$M$40</f>
        <v>0.14192050082793375</v>
      </c>
    </row>
    <row r="81" spans="3:10">
      <c r="C81" s="206" t="str">
        <f t="shared" si="3"/>
        <v>Demand</v>
      </c>
      <c r="D81">
        <f>$L$41</f>
        <v>2048</v>
      </c>
      <c r="E81" t="s">
        <v>3</v>
      </c>
      <c r="F81" t="str">
        <f t="shared" si="2"/>
        <v>IFDHT</v>
      </c>
      <c r="G81" s="26">
        <f>BY_Demands_Drivers!$F$12*$M$41</f>
        <v>2.1369327319320612E-2</v>
      </c>
      <c r="H81" s="26">
        <f>BY_Demands_Drivers!$G$12*$M$41</f>
        <v>4.2738654638641224E-2</v>
      </c>
      <c r="I81" s="26">
        <f>BY_Demands_Drivers!$H$12*$M$41</f>
        <v>0.12821596391592324</v>
      </c>
      <c r="J81" s="26">
        <f>BY_Demands_Drivers!$I$12*$M$41</f>
        <v>0.14246218212880374</v>
      </c>
    </row>
    <row r="82" spans="3:10">
      <c r="C82" s="206" t="str">
        <f t="shared" si="3"/>
        <v>Demand</v>
      </c>
      <c r="D82">
        <f>$L$42</f>
        <v>2049</v>
      </c>
      <c r="E82" t="s">
        <v>3</v>
      </c>
      <c r="F82" t="str">
        <f t="shared" si="2"/>
        <v>IFDHT</v>
      </c>
      <c r="G82" s="26">
        <f>BY_Demands_Drivers!$F$12*$M$42</f>
        <v>2.1450579514451108E-2</v>
      </c>
      <c r="H82" s="26">
        <f>BY_Demands_Drivers!$G$12*$M$42</f>
        <v>4.2901159028902215E-2</v>
      </c>
      <c r="I82" s="26">
        <f>BY_Demands_Drivers!$H$12*$M$42</f>
        <v>0.12870347708670624</v>
      </c>
      <c r="J82" s="26">
        <f>BY_Demands_Drivers!$I$12*$M$42</f>
        <v>0.14300386342967372</v>
      </c>
    </row>
    <row r="83" spans="3:10">
      <c r="C83" s="206" t="str">
        <f t="shared" si="3"/>
        <v>Demand</v>
      </c>
      <c r="D83" s="23">
        <f>$L$43</f>
        <v>2050</v>
      </c>
      <c r="E83" s="23" t="s">
        <v>3</v>
      </c>
      <c r="F83" t="str">
        <f t="shared" si="2"/>
        <v>IFDHT</v>
      </c>
      <c r="G83" s="44">
        <f>BY_Demands_Drivers!$F$12*$M$43</f>
        <v>2.1531831709581603E-2</v>
      </c>
      <c r="H83" s="44">
        <f>BY_Demands_Drivers!$G$12*$M$43</f>
        <v>4.3063663419163206E-2</v>
      </c>
      <c r="I83" s="44">
        <f>BY_Demands_Drivers!$H$12*$M$43</f>
        <v>0.1291909902574892</v>
      </c>
      <c r="J83" s="44">
        <f>BY_Demands_Drivers!$I$12*$M$43</f>
        <v>0.14354554473054368</v>
      </c>
    </row>
    <row r="84" spans="3:10">
      <c r="C84" s="206" t="str">
        <f t="shared" si="3"/>
        <v>Demand</v>
      </c>
      <c r="D84">
        <f>$L$4</f>
        <v>2011</v>
      </c>
      <c r="E84" t="s">
        <v>3</v>
      </c>
      <c r="F84" t="str">
        <f>BY_Demands_Drivers!$J$13</f>
        <v>IFDRH</v>
      </c>
      <c r="G84" s="26">
        <f>BY_Demands_Drivers!$F$13*$M$4</f>
        <v>6.2807443031608706E-2</v>
      </c>
      <c r="H84" s="26">
        <f>BY_Demands_Drivers!$G$13*$M$4</f>
        <v>0.12561488606321758</v>
      </c>
      <c r="I84" s="26">
        <f>BY_Demands_Drivers!$H$13*$M$4</f>
        <v>0.37684465818965179</v>
      </c>
      <c r="J84" s="26">
        <f>BY_Demands_Drivers!$I$13*$M$4</f>
        <v>0.41871628687739132</v>
      </c>
    </row>
    <row r="85" spans="3:10">
      <c r="C85" s="206" t="str">
        <f t="shared" si="3"/>
        <v>Demand</v>
      </c>
      <c r="D85">
        <f>$L$5</f>
        <v>2012</v>
      </c>
      <c r="E85" t="s">
        <v>3</v>
      </c>
      <c r="F85" t="str">
        <f>$F$84</f>
        <v>IFDRH</v>
      </c>
      <c r="G85" s="26">
        <f>BY_Demands_Drivers!$F$13*$M$5</f>
        <v>6.2148942738746493E-2</v>
      </c>
      <c r="H85" s="26">
        <f>BY_Demands_Drivers!$G$13*$M$5</f>
        <v>0.12429788547749318</v>
      </c>
      <c r="I85" s="26">
        <f>BY_Demands_Drivers!$H$13*$M$5</f>
        <v>0.37289365643247857</v>
      </c>
      <c r="J85" s="26">
        <f>BY_Demands_Drivers!$I$13*$M$5</f>
        <v>0.41432628492497658</v>
      </c>
    </row>
    <row r="86" spans="3:10">
      <c r="C86" s="206" t="str">
        <f t="shared" si="3"/>
        <v>Demand</v>
      </c>
      <c r="D86">
        <f>$L$6</f>
        <v>2013</v>
      </c>
      <c r="E86" t="s">
        <v>3</v>
      </c>
      <c r="F86" t="str">
        <f t="shared" ref="F86:F123" si="4">$F$84</f>
        <v>IFDRH</v>
      </c>
      <c r="G86" s="26">
        <f>BY_Demands_Drivers!$F$13*$M$6</f>
        <v>6.1490442445884294E-2</v>
      </c>
      <c r="H86" s="26">
        <f>BY_Demands_Drivers!$G$13*$M$6</f>
        <v>0.12298088489176878</v>
      </c>
      <c r="I86" s="26">
        <f>BY_Demands_Drivers!$H$13*$M$6</f>
        <v>0.36894265467530535</v>
      </c>
      <c r="J86" s="26">
        <f>BY_Demands_Drivers!$I$13*$M$6</f>
        <v>0.40993628297256191</v>
      </c>
    </row>
    <row r="87" spans="3:10">
      <c r="C87" s="206" t="str">
        <f t="shared" si="3"/>
        <v>Demand</v>
      </c>
      <c r="D87">
        <f>$L$7</f>
        <v>2014</v>
      </c>
      <c r="E87" t="s">
        <v>3</v>
      </c>
      <c r="F87" t="str">
        <f t="shared" si="4"/>
        <v>IFDRH</v>
      </c>
      <c r="G87" s="26">
        <f>BY_Demands_Drivers!$F$13*$M$7</f>
        <v>6.0831942153022088E-2</v>
      </c>
      <c r="H87" s="26">
        <f>BY_Demands_Drivers!$G$13*$M$7</f>
        <v>0.12166388430604437</v>
      </c>
      <c r="I87" s="26">
        <f>BY_Demands_Drivers!$H$13*$M$7</f>
        <v>0.36499165291813213</v>
      </c>
      <c r="J87" s="26">
        <f>BY_Demands_Drivers!$I$13*$M$7</f>
        <v>0.40554628102014723</v>
      </c>
    </row>
    <row r="88" spans="3:10">
      <c r="C88" s="206" t="str">
        <f t="shared" si="3"/>
        <v>Demand</v>
      </c>
      <c r="D88">
        <f>$L$8</f>
        <v>2015</v>
      </c>
      <c r="E88" t="s">
        <v>3</v>
      </c>
      <c r="F88" t="str">
        <f t="shared" si="4"/>
        <v>IFDRH</v>
      </c>
      <c r="G88" s="26">
        <f>BY_Demands_Drivers!$F$13*$M$8</f>
        <v>6.0173441860159882E-2</v>
      </c>
      <c r="H88" s="26">
        <f>BY_Demands_Drivers!$G$13*$M$8</f>
        <v>0.12034688372031994</v>
      </c>
      <c r="I88" s="26">
        <f>BY_Demands_Drivers!$H$13*$M$8</f>
        <v>0.3610406511609589</v>
      </c>
      <c r="J88" s="26">
        <f>BY_Demands_Drivers!$I$13*$M$8</f>
        <v>0.40115627906773249</v>
      </c>
    </row>
    <row r="89" spans="3:10">
      <c r="C89" s="206" t="str">
        <f t="shared" si="3"/>
        <v>Demand</v>
      </c>
      <c r="D89">
        <f>$L$9</f>
        <v>2016</v>
      </c>
      <c r="E89" t="s">
        <v>3</v>
      </c>
      <c r="F89" t="str">
        <f t="shared" si="4"/>
        <v>IFDRH</v>
      </c>
      <c r="G89" s="26">
        <f>BY_Demands_Drivers!$F$13*$M$9</f>
        <v>5.9514941567297676E-2</v>
      </c>
      <c r="H89" s="26">
        <f>BY_Demands_Drivers!$G$13*$M$9</f>
        <v>0.11902988313459553</v>
      </c>
      <c r="I89" s="26">
        <f>BY_Demands_Drivers!$H$13*$M$9</f>
        <v>0.35708964940378568</v>
      </c>
      <c r="J89" s="26">
        <f>BY_Demands_Drivers!$I$13*$M$9</f>
        <v>0.39676627711531781</v>
      </c>
    </row>
    <row r="90" spans="3:10">
      <c r="C90" s="206" t="str">
        <f t="shared" si="3"/>
        <v>Demand</v>
      </c>
      <c r="D90">
        <f>$L$10</f>
        <v>2017</v>
      </c>
      <c r="E90" t="s">
        <v>3</v>
      </c>
      <c r="F90" t="str">
        <f t="shared" si="4"/>
        <v>IFDRH</v>
      </c>
      <c r="G90" s="26">
        <f>BY_Demands_Drivers!$F$13*$M$10</f>
        <v>5.9799677869100225E-2</v>
      </c>
      <c r="H90" s="26">
        <f>BY_Demands_Drivers!$G$13*$M$10</f>
        <v>0.11959935573820064</v>
      </c>
      <c r="I90" s="26">
        <f>BY_Demands_Drivers!$H$13*$M$10</f>
        <v>0.358798067214601</v>
      </c>
      <c r="J90" s="26">
        <f>BY_Demands_Drivers!$I$13*$M$10</f>
        <v>0.3986645191273348</v>
      </c>
    </row>
    <row r="91" spans="3:10">
      <c r="C91" s="206" t="str">
        <f t="shared" si="3"/>
        <v>Demand</v>
      </c>
      <c r="D91">
        <f>$L$11</f>
        <v>2018</v>
      </c>
      <c r="E91" t="s">
        <v>3</v>
      </c>
      <c r="F91" t="str">
        <f t="shared" si="4"/>
        <v>IFDRH</v>
      </c>
      <c r="G91" s="26">
        <f>BY_Demands_Drivers!$F$13*$M$11</f>
        <v>6.0084414170902774E-2</v>
      </c>
      <c r="H91" s="26">
        <f>BY_Demands_Drivers!$G$13*$M$11</f>
        <v>0.12016882834180573</v>
      </c>
      <c r="I91" s="26">
        <f>BY_Demands_Drivers!$H$13*$M$11</f>
        <v>0.36050648502541627</v>
      </c>
      <c r="J91" s="26">
        <f>BY_Demands_Drivers!$I$13*$M$11</f>
        <v>0.4005627611393518</v>
      </c>
    </row>
    <row r="92" spans="3:10">
      <c r="C92" s="206" t="str">
        <f t="shared" si="3"/>
        <v>Demand</v>
      </c>
      <c r="D92">
        <f>$L$12</f>
        <v>2019</v>
      </c>
      <c r="E92" t="s">
        <v>3</v>
      </c>
      <c r="F92" t="str">
        <f t="shared" si="4"/>
        <v>IFDRH</v>
      </c>
      <c r="G92" s="43">
        <f>BY_Demands_Drivers!$F$13*$M$12</f>
        <v>6.0369150472705316E-2</v>
      </c>
      <c r="H92" s="43">
        <f>BY_Demands_Drivers!$G$13*$M$12</f>
        <v>0.12073830094541081</v>
      </c>
      <c r="I92" s="43">
        <f>BY_Demands_Drivers!$H$13*$M$12</f>
        <v>0.36221490283623153</v>
      </c>
      <c r="J92" s="43">
        <f>BY_Demands_Drivers!$I$13*$M$12</f>
        <v>0.40246100315136873</v>
      </c>
    </row>
    <row r="93" spans="3:10">
      <c r="C93" s="206" t="str">
        <f t="shared" si="3"/>
        <v>Demand</v>
      </c>
      <c r="D93">
        <f>$L$13</f>
        <v>2020</v>
      </c>
      <c r="E93" t="s">
        <v>3</v>
      </c>
      <c r="F93" t="str">
        <f t="shared" si="4"/>
        <v>IFDRH</v>
      </c>
      <c r="G93" s="43">
        <f>BY_Demands_Drivers!$F$13*$M$13</f>
        <v>6.0653886774507879E-2</v>
      </c>
      <c r="H93" s="43">
        <f>BY_Demands_Drivers!$G$13*$M$13</f>
        <v>0.12130777354901594</v>
      </c>
      <c r="I93" s="43">
        <f>BY_Demands_Drivers!$H$13*$M$13</f>
        <v>0.36392332064704686</v>
      </c>
      <c r="J93" s="43">
        <f>BY_Demands_Drivers!$I$13*$M$13</f>
        <v>0.40435924516338578</v>
      </c>
    </row>
    <row r="94" spans="3:10">
      <c r="C94" s="206" t="str">
        <f t="shared" si="3"/>
        <v>Demand</v>
      </c>
      <c r="D94">
        <f>$L$14</f>
        <v>2021</v>
      </c>
      <c r="E94" t="s">
        <v>3</v>
      </c>
      <c r="F94" t="str">
        <f t="shared" si="4"/>
        <v>IFDRH</v>
      </c>
      <c r="G94" s="43">
        <f>BY_Demands_Drivers!$F$13*$M$14</f>
        <v>6.0411271227409843E-2</v>
      </c>
      <c r="H94" s="43">
        <f>BY_Demands_Drivers!$G$13*$M$14</f>
        <v>0.12082254245481987</v>
      </c>
      <c r="I94" s="43">
        <f>BY_Demands_Drivers!$H$13*$M$14</f>
        <v>0.36246762736445864</v>
      </c>
      <c r="J94" s="43">
        <f>BY_Demands_Drivers!$I$13*$M$14</f>
        <v>0.40274180818273225</v>
      </c>
    </row>
    <row r="95" spans="3:10">
      <c r="C95" s="206" t="str">
        <f t="shared" si="3"/>
        <v>Demand</v>
      </c>
      <c r="D95">
        <f>$L$15</f>
        <v>2022</v>
      </c>
      <c r="E95" t="s">
        <v>3</v>
      </c>
      <c r="F95" t="str">
        <f t="shared" si="4"/>
        <v>IFDRH</v>
      </c>
      <c r="G95" s="43">
        <f>BY_Demands_Drivers!$F$13*$M$15</f>
        <v>6.0168655680311815E-2</v>
      </c>
      <c r="H95" s="43">
        <f>BY_Demands_Drivers!$G$13*$M$15</f>
        <v>0.12033731136062381</v>
      </c>
      <c r="I95" s="43">
        <f>BY_Demands_Drivers!$H$13*$M$15</f>
        <v>0.36101193408187049</v>
      </c>
      <c r="J95" s="43">
        <f>BY_Demands_Drivers!$I$13*$M$15</f>
        <v>0.40112437120207872</v>
      </c>
    </row>
    <row r="96" spans="3:10">
      <c r="C96" s="206" t="str">
        <f t="shared" si="3"/>
        <v>Demand</v>
      </c>
      <c r="D96">
        <f>$L$16</f>
        <v>2023</v>
      </c>
      <c r="E96" t="s">
        <v>3</v>
      </c>
      <c r="F96" t="str">
        <f t="shared" si="4"/>
        <v>IFDRH</v>
      </c>
      <c r="G96" s="43">
        <f>BY_Demands_Drivers!$F$13*$M$16</f>
        <v>5.9926040133213787E-2</v>
      </c>
      <c r="H96" s="43">
        <f>BY_Demands_Drivers!$G$13*$M$16</f>
        <v>0.11985208026642775</v>
      </c>
      <c r="I96" s="43">
        <f>BY_Demands_Drivers!$H$13*$M$16</f>
        <v>0.35955624079928233</v>
      </c>
      <c r="J96" s="43">
        <f>BY_Demands_Drivers!$I$13*$M$16</f>
        <v>0.39950693422142519</v>
      </c>
    </row>
    <row r="97" spans="3:10">
      <c r="C97" s="206" t="str">
        <f t="shared" si="3"/>
        <v>Demand</v>
      </c>
      <c r="D97">
        <f>$L$17</f>
        <v>2024</v>
      </c>
      <c r="E97" t="s">
        <v>3</v>
      </c>
      <c r="F97" t="str">
        <f t="shared" si="4"/>
        <v>IFDRH</v>
      </c>
      <c r="G97" s="26">
        <f>BY_Demands_Drivers!$F$13*$M$17</f>
        <v>5.9683424586115766E-2</v>
      </c>
      <c r="H97" s="26">
        <f>BY_Demands_Drivers!$G$13*$M$17</f>
        <v>0.11936684917223171</v>
      </c>
      <c r="I97" s="26">
        <f>BY_Demands_Drivers!$H$13*$M$17</f>
        <v>0.35810054751669418</v>
      </c>
      <c r="J97" s="26">
        <f>BY_Demands_Drivers!$I$13*$M$17</f>
        <v>0.39788949724077172</v>
      </c>
    </row>
    <row r="98" spans="3:10">
      <c r="C98" s="206" t="str">
        <f t="shared" si="3"/>
        <v>Demand</v>
      </c>
      <c r="D98">
        <f>$L$18</f>
        <v>2025</v>
      </c>
      <c r="E98" t="s">
        <v>3</v>
      </c>
      <c r="F98" t="str">
        <f t="shared" si="4"/>
        <v>IFDRH</v>
      </c>
      <c r="G98" s="26">
        <f>BY_Demands_Drivers!$F$13*$M$18</f>
        <v>5.9440809039017724E-2</v>
      </c>
      <c r="H98" s="26">
        <f>BY_Demands_Drivers!$G$13*$M$18</f>
        <v>0.11888161807803563</v>
      </c>
      <c r="I98" s="26">
        <f>BY_Demands_Drivers!$H$13*$M$18</f>
        <v>0.35664485423410597</v>
      </c>
      <c r="J98" s="26">
        <f>BY_Demands_Drivers!$I$13*$M$18</f>
        <v>0.39627206026011813</v>
      </c>
    </row>
    <row r="99" spans="3:10">
      <c r="C99" s="206" t="str">
        <f t="shared" si="3"/>
        <v>Demand</v>
      </c>
      <c r="D99">
        <f>$L$19</f>
        <v>2026</v>
      </c>
      <c r="E99" t="s">
        <v>3</v>
      </c>
      <c r="F99" t="str">
        <f t="shared" si="4"/>
        <v>IFDRH</v>
      </c>
      <c r="G99" s="26">
        <f>BY_Demands_Drivers!$F$13*$M$19</f>
        <v>5.9440809039017724E-2</v>
      </c>
      <c r="H99" s="26">
        <f>BY_Demands_Drivers!$G$13*$M$19</f>
        <v>0.11888161807803563</v>
      </c>
      <c r="I99" s="26">
        <f>BY_Demands_Drivers!$H$13*$M$19</f>
        <v>0.35664485423410597</v>
      </c>
      <c r="J99" s="26">
        <f>BY_Demands_Drivers!$I$13*$M$19</f>
        <v>0.39627206026011813</v>
      </c>
    </row>
    <row r="100" spans="3:10">
      <c r="C100" s="206" t="str">
        <f t="shared" si="3"/>
        <v>Demand</v>
      </c>
      <c r="D100">
        <f>$L$20</f>
        <v>2027</v>
      </c>
      <c r="E100" t="s">
        <v>3</v>
      </c>
      <c r="F100" t="str">
        <f t="shared" si="4"/>
        <v>IFDRH</v>
      </c>
      <c r="G100" s="26">
        <f>BY_Demands_Drivers!$F$13*$M$20</f>
        <v>5.9440809039017724E-2</v>
      </c>
      <c r="H100" s="26">
        <f>BY_Demands_Drivers!$G$13*$M$20</f>
        <v>0.11888161807803563</v>
      </c>
      <c r="I100" s="26">
        <f>BY_Demands_Drivers!$H$13*$M$20</f>
        <v>0.35664485423410597</v>
      </c>
      <c r="J100" s="26">
        <f>BY_Demands_Drivers!$I$13*$M$20</f>
        <v>0.39627206026011813</v>
      </c>
    </row>
    <row r="101" spans="3:10">
      <c r="C101" s="206" t="str">
        <f t="shared" si="3"/>
        <v>Demand</v>
      </c>
      <c r="D101">
        <f>$L$21</f>
        <v>2028</v>
      </c>
      <c r="E101" t="s">
        <v>3</v>
      </c>
      <c r="F101" t="str">
        <f t="shared" si="4"/>
        <v>IFDRH</v>
      </c>
      <c r="G101" s="26">
        <f>BY_Demands_Drivers!$F$13*$M$21</f>
        <v>5.9440809039017724E-2</v>
      </c>
      <c r="H101" s="26">
        <f>BY_Demands_Drivers!$G$13*$M$21</f>
        <v>0.11888161807803563</v>
      </c>
      <c r="I101" s="26">
        <f>BY_Demands_Drivers!$H$13*$M$21</f>
        <v>0.35664485423410597</v>
      </c>
      <c r="J101" s="26">
        <f>BY_Demands_Drivers!$I$13*$M$21</f>
        <v>0.39627206026011813</v>
      </c>
    </row>
    <row r="102" spans="3:10">
      <c r="C102" s="206" t="str">
        <f t="shared" si="3"/>
        <v>Demand</v>
      </c>
      <c r="D102">
        <f>$L$22</f>
        <v>2029</v>
      </c>
      <c r="E102" t="s">
        <v>3</v>
      </c>
      <c r="F102" t="str">
        <f t="shared" si="4"/>
        <v>IFDRH</v>
      </c>
      <c r="G102" s="26">
        <f>BY_Demands_Drivers!$F$13*$M$22</f>
        <v>5.9440809039017724E-2</v>
      </c>
      <c r="H102" s="26">
        <f>BY_Demands_Drivers!$G$13*$M$22</f>
        <v>0.11888161807803563</v>
      </c>
      <c r="I102" s="26">
        <f>BY_Demands_Drivers!$H$13*$M$22</f>
        <v>0.35664485423410597</v>
      </c>
      <c r="J102" s="26">
        <f>BY_Demands_Drivers!$I$13*$M$22</f>
        <v>0.39627206026011813</v>
      </c>
    </row>
    <row r="103" spans="3:10">
      <c r="C103" s="206" t="str">
        <f t="shared" si="3"/>
        <v>Demand</v>
      </c>
      <c r="D103">
        <f>$L$23</f>
        <v>2030</v>
      </c>
      <c r="E103" t="s">
        <v>3</v>
      </c>
      <c r="F103" t="str">
        <f t="shared" si="4"/>
        <v>IFDRH</v>
      </c>
      <c r="G103" s="26">
        <f>BY_Demands_Drivers!$F$13*$M$23</f>
        <v>5.9440809039017724E-2</v>
      </c>
      <c r="H103" s="26">
        <f>BY_Demands_Drivers!$G$13*$M$23</f>
        <v>0.11888161807803563</v>
      </c>
      <c r="I103" s="26">
        <f>BY_Demands_Drivers!$H$13*$M$23</f>
        <v>0.35664485423410597</v>
      </c>
      <c r="J103" s="26">
        <f>BY_Demands_Drivers!$I$13*$M$23</f>
        <v>0.39627206026011813</v>
      </c>
    </row>
    <row r="104" spans="3:10">
      <c r="C104" s="206" t="str">
        <f t="shared" si="3"/>
        <v>Demand</v>
      </c>
      <c r="D104">
        <f>$L$24</f>
        <v>2031</v>
      </c>
      <c r="E104" t="s">
        <v>3</v>
      </c>
      <c r="F104" t="str">
        <f t="shared" si="4"/>
        <v>IFDRH</v>
      </c>
      <c r="G104" s="26">
        <f>BY_Demands_Drivers!$F$13*$M$24</f>
        <v>5.9683424586115766E-2</v>
      </c>
      <c r="H104" s="26">
        <f>BY_Demands_Drivers!$G$13*$M$24</f>
        <v>0.11936684917223171</v>
      </c>
      <c r="I104" s="26">
        <f>BY_Demands_Drivers!$H$13*$M$24</f>
        <v>0.35810054751669418</v>
      </c>
      <c r="J104" s="26">
        <f>BY_Demands_Drivers!$I$13*$M$24</f>
        <v>0.39788949724077172</v>
      </c>
    </row>
    <row r="105" spans="3:10">
      <c r="C105" s="206" t="str">
        <f t="shared" si="3"/>
        <v>Demand</v>
      </c>
      <c r="D105">
        <f>$L$25</f>
        <v>2032</v>
      </c>
      <c r="E105" t="s">
        <v>3</v>
      </c>
      <c r="F105" t="str">
        <f t="shared" si="4"/>
        <v>IFDRH</v>
      </c>
      <c r="G105" s="26">
        <f>BY_Demands_Drivers!$F$13*$M$25</f>
        <v>5.9926040133213787E-2</v>
      </c>
      <c r="H105" s="26">
        <f>BY_Demands_Drivers!$G$13*$M$25</f>
        <v>0.11985208026642775</v>
      </c>
      <c r="I105" s="26">
        <f>BY_Demands_Drivers!$H$13*$M$25</f>
        <v>0.35955624079928233</v>
      </c>
      <c r="J105" s="26">
        <f>BY_Demands_Drivers!$I$13*$M$25</f>
        <v>0.39950693422142519</v>
      </c>
    </row>
    <row r="106" spans="3:10">
      <c r="C106" s="206" t="str">
        <f t="shared" si="3"/>
        <v>Demand</v>
      </c>
      <c r="D106">
        <f>$L$26</f>
        <v>2033</v>
      </c>
      <c r="E106" t="s">
        <v>3</v>
      </c>
      <c r="F106" t="str">
        <f t="shared" si="4"/>
        <v>IFDRH</v>
      </c>
      <c r="G106" s="26">
        <f>BY_Demands_Drivers!$F$13*$M$26</f>
        <v>6.0168655680311815E-2</v>
      </c>
      <c r="H106" s="26">
        <f>BY_Demands_Drivers!$G$13*$M$26</f>
        <v>0.12033731136062381</v>
      </c>
      <c r="I106" s="26">
        <f>BY_Demands_Drivers!$H$13*$M$26</f>
        <v>0.36101193408187049</v>
      </c>
      <c r="J106" s="26">
        <f>BY_Demands_Drivers!$I$13*$M$26</f>
        <v>0.40112437120207872</v>
      </c>
    </row>
    <row r="107" spans="3:10">
      <c r="C107" s="206" t="str">
        <f t="shared" si="3"/>
        <v>Demand</v>
      </c>
      <c r="D107">
        <f>$L$27</f>
        <v>2034</v>
      </c>
      <c r="E107" t="s">
        <v>3</v>
      </c>
      <c r="F107" t="str">
        <f t="shared" si="4"/>
        <v>IFDRH</v>
      </c>
      <c r="G107" s="26">
        <f>BY_Demands_Drivers!$F$13*$M$27</f>
        <v>6.0411271227409843E-2</v>
      </c>
      <c r="H107" s="26">
        <f>BY_Demands_Drivers!$G$13*$M$27</f>
        <v>0.12082254245481987</v>
      </c>
      <c r="I107" s="26">
        <f>BY_Demands_Drivers!$H$13*$M$27</f>
        <v>0.36246762736445864</v>
      </c>
      <c r="J107" s="26">
        <f>BY_Demands_Drivers!$I$13*$M$27</f>
        <v>0.40274180818273225</v>
      </c>
    </row>
    <row r="108" spans="3:10">
      <c r="C108" s="206" t="str">
        <f t="shared" si="3"/>
        <v>Demand</v>
      </c>
      <c r="D108">
        <f>$L$28</f>
        <v>2035</v>
      </c>
      <c r="E108" t="s">
        <v>3</v>
      </c>
      <c r="F108" t="str">
        <f t="shared" si="4"/>
        <v>IFDRH</v>
      </c>
      <c r="G108" s="26">
        <f>BY_Demands_Drivers!$F$13*$M$28</f>
        <v>6.0653886774507879E-2</v>
      </c>
      <c r="H108" s="26">
        <f>BY_Demands_Drivers!$G$13*$M$28</f>
        <v>0.12130777354901594</v>
      </c>
      <c r="I108" s="26">
        <f>BY_Demands_Drivers!$H$13*$M$28</f>
        <v>0.36392332064704686</v>
      </c>
      <c r="J108" s="26">
        <f>BY_Demands_Drivers!$I$13*$M$28</f>
        <v>0.40435924516338578</v>
      </c>
    </row>
    <row r="109" spans="3:10">
      <c r="C109" s="206" t="str">
        <f t="shared" si="3"/>
        <v>Demand</v>
      </c>
      <c r="D109">
        <f>$L$29</f>
        <v>2036</v>
      </c>
      <c r="E109" t="s">
        <v>3</v>
      </c>
      <c r="F109" t="str">
        <f t="shared" si="4"/>
        <v>IFDRH</v>
      </c>
      <c r="G109" s="26">
        <f>BY_Demands_Drivers!$F$13*$M$29</f>
        <v>6.0896502321605907E-2</v>
      </c>
      <c r="H109" s="26">
        <f>BY_Demands_Drivers!$G$13*$M$29</f>
        <v>0.12179300464321199</v>
      </c>
      <c r="I109" s="26">
        <f>BY_Demands_Drivers!$H$13*$M$29</f>
        <v>0.36537901392963507</v>
      </c>
      <c r="J109" s="26">
        <f>BY_Demands_Drivers!$I$13*$M$29</f>
        <v>0.40597668214403937</v>
      </c>
    </row>
    <row r="110" spans="3:10">
      <c r="C110" s="206" t="str">
        <f t="shared" si="3"/>
        <v>Demand</v>
      </c>
      <c r="D110">
        <f>$L$30</f>
        <v>2037</v>
      </c>
      <c r="E110" t="s">
        <v>3</v>
      </c>
      <c r="F110" t="str">
        <f t="shared" si="4"/>
        <v>IFDRH</v>
      </c>
      <c r="G110" s="26">
        <f>BY_Demands_Drivers!$F$13*$M$30</f>
        <v>6.1139117868703949E-2</v>
      </c>
      <c r="H110" s="26">
        <f>BY_Demands_Drivers!$G$13*$M$30</f>
        <v>0.12227823573740808</v>
      </c>
      <c r="I110" s="26">
        <f>BY_Demands_Drivers!$H$13*$M$30</f>
        <v>0.36683470721222328</v>
      </c>
      <c r="J110" s="26">
        <f>BY_Demands_Drivers!$I$13*$M$30</f>
        <v>0.40759411912469296</v>
      </c>
    </row>
    <row r="111" spans="3:10">
      <c r="C111" s="206" t="str">
        <f t="shared" si="3"/>
        <v>Demand</v>
      </c>
      <c r="D111">
        <f>$L$31</f>
        <v>2038</v>
      </c>
      <c r="E111" t="s">
        <v>3</v>
      </c>
      <c r="F111" t="str">
        <f t="shared" si="4"/>
        <v>IFDRH</v>
      </c>
      <c r="G111" s="26">
        <f>BY_Demands_Drivers!$F$13*$M$31</f>
        <v>6.138173341580197E-2</v>
      </c>
      <c r="H111" s="26">
        <f>BY_Demands_Drivers!$G$13*$M$31</f>
        <v>0.12276346683160413</v>
      </c>
      <c r="I111" s="26">
        <f>BY_Demands_Drivers!$H$13*$M$31</f>
        <v>0.36829040049481143</v>
      </c>
      <c r="J111" s="26">
        <f>BY_Demands_Drivers!$I$13*$M$31</f>
        <v>0.40921155610534643</v>
      </c>
    </row>
    <row r="112" spans="3:10">
      <c r="C112" s="206" t="str">
        <f t="shared" si="3"/>
        <v>Demand</v>
      </c>
      <c r="D112">
        <f>$L$32</f>
        <v>2039</v>
      </c>
      <c r="E112" t="s">
        <v>3</v>
      </c>
      <c r="F112" t="str">
        <f t="shared" si="4"/>
        <v>IFDRH</v>
      </c>
      <c r="G112" s="26">
        <f>BY_Demands_Drivers!$F$13*$M$32</f>
        <v>6.1624348962899998E-2</v>
      </c>
      <c r="H112" s="26">
        <f>BY_Demands_Drivers!$G$13*$M$32</f>
        <v>0.12324869792580019</v>
      </c>
      <c r="I112" s="26">
        <f>BY_Demands_Drivers!$H$13*$M$32</f>
        <v>0.36974609377739959</v>
      </c>
      <c r="J112" s="26">
        <f>BY_Demands_Drivers!$I$13*$M$32</f>
        <v>0.41082899308599996</v>
      </c>
    </row>
    <row r="113" spans="3:10">
      <c r="C113" s="206" t="str">
        <f t="shared" si="3"/>
        <v>Demand</v>
      </c>
      <c r="D113">
        <f>$L$33</f>
        <v>2040</v>
      </c>
      <c r="E113" t="s">
        <v>3</v>
      </c>
      <c r="F113" t="str">
        <f t="shared" si="4"/>
        <v>IFDRH</v>
      </c>
      <c r="G113" s="26">
        <f>BY_Demands_Drivers!$F$13*$M$33</f>
        <v>6.1866964509998033E-2</v>
      </c>
      <c r="H113" s="26">
        <f>BY_Demands_Drivers!$G$13*$M$33</f>
        <v>0.12373392901999626</v>
      </c>
      <c r="I113" s="26">
        <f>BY_Demands_Drivers!$H$13*$M$33</f>
        <v>0.3712017870599878</v>
      </c>
      <c r="J113" s="26">
        <f>BY_Demands_Drivers!$I$13*$M$33</f>
        <v>0.41244643006665349</v>
      </c>
    </row>
    <row r="114" spans="3:10">
      <c r="C114" s="206" t="str">
        <f t="shared" si="3"/>
        <v>Demand</v>
      </c>
      <c r="D114">
        <f>$L$34</f>
        <v>2041</v>
      </c>
      <c r="E114" t="s">
        <v>3</v>
      </c>
      <c r="F114" t="str">
        <f t="shared" si="4"/>
        <v>IFDRH</v>
      </c>
      <c r="G114" s="26">
        <f>BY_Demands_Drivers!$F$13*$M$34</f>
        <v>6.2109580057096062E-2</v>
      </c>
      <c r="H114" s="26">
        <f>BY_Demands_Drivers!$G$13*$M$34</f>
        <v>0.12421916011419232</v>
      </c>
      <c r="I114" s="26">
        <f>BY_Demands_Drivers!$H$13*$M$34</f>
        <v>0.37265748034257595</v>
      </c>
      <c r="J114" s="26">
        <f>BY_Demands_Drivers!$I$13*$M$34</f>
        <v>0.41406386704730708</v>
      </c>
    </row>
    <row r="115" spans="3:10">
      <c r="C115" s="206" t="str">
        <f t="shared" si="3"/>
        <v>Demand</v>
      </c>
      <c r="D115">
        <f>$L$35</f>
        <v>2042</v>
      </c>
      <c r="E115" t="s">
        <v>3</v>
      </c>
      <c r="F115" t="str">
        <f t="shared" si="4"/>
        <v>IFDRH</v>
      </c>
      <c r="G115" s="26">
        <f>BY_Demands_Drivers!$F$13*$M$35</f>
        <v>6.2352195604194097E-2</v>
      </c>
      <c r="H115" s="26">
        <f>BY_Demands_Drivers!$G$13*$M$35</f>
        <v>0.12470439120838839</v>
      </c>
      <c r="I115" s="26">
        <f>BY_Demands_Drivers!$H$13*$M$35</f>
        <v>0.37411317362516416</v>
      </c>
      <c r="J115" s="26">
        <f>BY_Demands_Drivers!$I$13*$M$35</f>
        <v>0.41568130402796061</v>
      </c>
    </row>
    <row r="116" spans="3:10">
      <c r="C116" s="206" t="str">
        <f t="shared" si="3"/>
        <v>Demand</v>
      </c>
      <c r="D116">
        <f>$L$36</f>
        <v>2043</v>
      </c>
      <c r="E116" t="s">
        <v>3</v>
      </c>
      <c r="F116" t="str">
        <f t="shared" si="4"/>
        <v>IFDRH</v>
      </c>
      <c r="G116" s="26">
        <f>BY_Demands_Drivers!$F$13*$M$36</f>
        <v>6.2594811151292132E-2</v>
      </c>
      <c r="H116" s="26">
        <f>BY_Demands_Drivers!$G$13*$M$36</f>
        <v>0.12518962230258446</v>
      </c>
      <c r="I116" s="26">
        <f>BY_Demands_Drivers!$H$13*$M$36</f>
        <v>0.37556886690775237</v>
      </c>
      <c r="J116" s="26">
        <f>BY_Demands_Drivers!$I$13*$M$36</f>
        <v>0.41729874100861419</v>
      </c>
    </row>
    <row r="117" spans="3:10">
      <c r="C117" s="206" t="str">
        <f t="shared" si="3"/>
        <v>Demand</v>
      </c>
      <c r="D117">
        <f>$L$37</f>
        <v>2044</v>
      </c>
      <c r="E117" t="s">
        <v>3</v>
      </c>
      <c r="F117" t="str">
        <f t="shared" si="4"/>
        <v>IFDRH</v>
      </c>
      <c r="G117" s="26">
        <f>BY_Demands_Drivers!$F$13*$M$37</f>
        <v>6.2837426698390167E-2</v>
      </c>
      <c r="H117" s="26">
        <f>BY_Demands_Drivers!$G$13*$M$37</f>
        <v>0.12567485339678053</v>
      </c>
      <c r="I117" s="26">
        <f>BY_Demands_Drivers!$H$13*$M$37</f>
        <v>0.37702456019034059</v>
      </c>
      <c r="J117" s="26">
        <f>BY_Demands_Drivers!$I$13*$M$37</f>
        <v>0.41891617798926772</v>
      </c>
    </row>
    <row r="118" spans="3:10">
      <c r="C118" s="206" t="str">
        <f t="shared" si="3"/>
        <v>Demand</v>
      </c>
      <c r="D118">
        <f>$L$38</f>
        <v>2045</v>
      </c>
      <c r="E118" t="s">
        <v>3</v>
      </c>
      <c r="F118" t="str">
        <f t="shared" si="4"/>
        <v>IFDRH</v>
      </c>
      <c r="G118" s="26">
        <f>BY_Demands_Drivers!$F$13*$M$38</f>
        <v>6.3080042245488202E-2</v>
      </c>
      <c r="H118" s="26">
        <f>BY_Demands_Drivers!$G$13*$M$38</f>
        <v>0.1261600844909766</v>
      </c>
      <c r="I118" s="26">
        <f>BY_Demands_Drivers!$H$13*$M$38</f>
        <v>0.3784802534729288</v>
      </c>
      <c r="J118" s="26">
        <f>BY_Demands_Drivers!$I$13*$M$38</f>
        <v>0.42053361496992125</v>
      </c>
    </row>
    <row r="119" spans="3:10">
      <c r="C119" s="206" t="str">
        <f t="shared" si="3"/>
        <v>Demand</v>
      </c>
      <c r="D119">
        <f>$L$39</f>
        <v>2046</v>
      </c>
      <c r="E119" t="s">
        <v>3</v>
      </c>
      <c r="F119" t="str">
        <f t="shared" si="4"/>
        <v>IFDRH</v>
      </c>
      <c r="G119" s="26">
        <f>BY_Demands_Drivers!$F$13*$M$39</f>
        <v>6.3322657792586223E-2</v>
      </c>
      <c r="H119" s="26">
        <f>BY_Demands_Drivers!$G$13*$M$39</f>
        <v>0.12664531558517264</v>
      </c>
      <c r="I119" s="26">
        <f>BY_Demands_Drivers!$H$13*$M$39</f>
        <v>0.37993594675551695</v>
      </c>
      <c r="J119" s="26">
        <f>BY_Demands_Drivers!$I$13*$M$39</f>
        <v>0.42215105195057484</v>
      </c>
    </row>
    <row r="120" spans="3:10">
      <c r="C120" s="206" t="str">
        <f t="shared" si="3"/>
        <v>Demand</v>
      </c>
      <c r="D120">
        <f>$L$40</f>
        <v>2047</v>
      </c>
      <c r="E120" t="s">
        <v>3</v>
      </c>
      <c r="F120" t="str">
        <f t="shared" si="4"/>
        <v>IFDRH</v>
      </c>
      <c r="G120" s="26">
        <f>BY_Demands_Drivers!$F$13*$M$40</f>
        <v>6.3565273339684258E-2</v>
      </c>
      <c r="H120" s="26">
        <f>BY_Demands_Drivers!$G$13*$M$40</f>
        <v>0.12713054667936871</v>
      </c>
      <c r="I120" s="26">
        <f>BY_Demands_Drivers!$H$13*$M$40</f>
        <v>0.38139164003810511</v>
      </c>
      <c r="J120" s="26">
        <f>BY_Demands_Drivers!$I$13*$M$40</f>
        <v>0.42376848893122832</v>
      </c>
    </row>
    <row r="121" spans="3:10">
      <c r="C121" s="206" t="str">
        <f t="shared" si="3"/>
        <v>Demand</v>
      </c>
      <c r="D121">
        <f>$L$41</f>
        <v>2048</v>
      </c>
      <c r="E121" t="s">
        <v>3</v>
      </c>
      <c r="F121" t="str">
        <f t="shared" si="4"/>
        <v>IFDRH</v>
      </c>
      <c r="G121" s="26">
        <f>BY_Demands_Drivers!$F$13*$M$41</f>
        <v>6.380788888678228E-2</v>
      </c>
      <c r="H121" s="26">
        <f>BY_Demands_Drivers!$G$13*$M$41</f>
        <v>0.12761577777356475</v>
      </c>
      <c r="I121" s="26">
        <f>BY_Demands_Drivers!$H$13*$M$41</f>
        <v>0.38284733332069332</v>
      </c>
      <c r="J121" s="26">
        <f>BY_Demands_Drivers!$I$13*$M$41</f>
        <v>0.42538592591188185</v>
      </c>
    </row>
    <row r="122" spans="3:10">
      <c r="C122" s="206" t="str">
        <f t="shared" si="3"/>
        <v>Demand</v>
      </c>
      <c r="D122">
        <f>$L$42</f>
        <v>2049</v>
      </c>
      <c r="E122" t="s">
        <v>3</v>
      </c>
      <c r="F122" t="str">
        <f t="shared" si="4"/>
        <v>IFDRH</v>
      </c>
      <c r="G122" s="26">
        <f>BY_Demands_Drivers!$F$13*$M$42</f>
        <v>6.4050504433880315E-2</v>
      </c>
      <c r="H122" s="26">
        <f>BY_Demands_Drivers!$G$13*$M$42</f>
        <v>0.12810100886776082</v>
      </c>
      <c r="I122" s="26">
        <f>BY_Demands_Drivers!$H$13*$M$42</f>
        <v>0.38430302660328147</v>
      </c>
      <c r="J122" s="26">
        <f>BY_Demands_Drivers!$I$13*$M$42</f>
        <v>0.42700336289253543</v>
      </c>
    </row>
    <row r="123" spans="3:10">
      <c r="C123" s="206" t="str">
        <f t="shared" si="3"/>
        <v>Demand</v>
      </c>
      <c r="D123" s="23">
        <f>$L$43</f>
        <v>2050</v>
      </c>
      <c r="E123" s="23" t="s">
        <v>3</v>
      </c>
      <c r="F123" t="str">
        <f t="shared" si="4"/>
        <v>IFDRH</v>
      </c>
      <c r="G123" s="44">
        <f>BY_Demands_Drivers!$F$13*$M$43</f>
        <v>6.429311998097835E-2</v>
      </c>
      <c r="H123" s="44">
        <f>BY_Demands_Drivers!$G$13*$M$43</f>
        <v>0.12858623996195689</v>
      </c>
      <c r="I123" s="44">
        <f>BY_Demands_Drivers!$H$13*$M$43</f>
        <v>0.38575871988586968</v>
      </c>
      <c r="J123" s="44">
        <f>BY_Demands_Drivers!$I$13*$M$43</f>
        <v>0.42862079987318896</v>
      </c>
    </row>
    <row r="124" spans="3:10">
      <c r="C124" s="206" t="str">
        <f t="shared" si="3"/>
        <v>Demand</v>
      </c>
      <c r="D124">
        <f>$L$4</f>
        <v>2011</v>
      </c>
      <c r="E124" t="s">
        <v>3</v>
      </c>
      <c r="F124" t="str">
        <f>BY_Demands_Drivers!$J$14</f>
        <v>IFDLA</v>
      </c>
      <c r="G124" s="26">
        <f>BY_Demands_Drivers!$F$14*$M$4</f>
        <v>4.8950654508841965E-2</v>
      </c>
      <c r="H124" s="26">
        <f>BY_Demands_Drivers!$G$14*$M$4</f>
        <v>9.790130901768393E-2</v>
      </c>
      <c r="I124" s="26">
        <f>BY_Demands_Drivers!$H$14*$M$4</f>
        <v>0.29370392705305137</v>
      </c>
      <c r="J124" s="26">
        <f>BY_Demands_Drivers!$I$14*$M$4</f>
        <v>0.32633769672561275</v>
      </c>
    </row>
    <row r="125" spans="3:10">
      <c r="C125" s="206" t="str">
        <f t="shared" si="3"/>
        <v>Demand</v>
      </c>
      <c r="D125">
        <f>$L$5</f>
        <v>2012</v>
      </c>
      <c r="E125" t="s">
        <v>3</v>
      </c>
      <c r="F125" t="str">
        <f>$F$124</f>
        <v>IFDLA</v>
      </c>
      <c r="G125" s="26">
        <f>BY_Demands_Drivers!$F$14*$M$5</f>
        <v>4.8437434756946528E-2</v>
      </c>
      <c r="H125" s="26">
        <f>BY_Demands_Drivers!$G$14*$M$5</f>
        <v>9.6874869513893055E-2</v>
      </c>
      <c r="I125" s="26">
        <f>BY_Demands_Drivers!$H$14*$M$5</f>
        <v>0.29062460854167871</v>
      </c>
      <c r="J125" s="26">
        <f>BY_Demands_Drivers!$I$14*$M$5</f>
        <v>0.32291623171297645</v>
      </c>
    </row>
    <row r="126" spans="3:10">
      <c r="C126" s="206" t="str">
        <f t="shared" si="3"/>
        <v>Demand</v>
      </c>
      <c r="D126">
        <f>$L$6</f>
        <v>2013</v>
      </c>
      <c r="E126" t="s">
        <v>3</v>
      </c>
      <c r="F126" t="str">
        <f t="shared" ref="F126:F163" si="5">$F$124</f>
        <v>IFDLA</v>
      </c>
      <c r="G126" s="26">
        <f>BY_Demands_Drivers!$F$14*$M$6</f>
        <v>4.7924215005051091E-2</v>
      </c>
      <c r="H126" s="26">
        <f>BY_Demands_Drivers!$G$14*$M$6</f>
        <v>9.5848430010102181E-2</v>
      </c>
      <c r="I126" s="26">
        <f>BY_Demands_Drivers!$H$14*$M$6</f>
        <v>0.28754529003030616</v>
      </c>
      <c r="J126" s="26">
        <f>BY_Demands_Drivers!$I$14*$M$6</f>
        <v>0.31949476670034027</v>
      </c>
    </row>
    <row r="127" spans="3:10">
      <c r="C127" s="206" t="str">
        <f t="shared" si="3"/>
        <v>Demand</v>
      </c>
      <c r="D127">
        <f>$L$7</f>
        <v>2014</v>
      </c>
      <c r="E127" t="s">
        <v>3</v>
      </c>
      <c r="F127" t="str">
        <f t="shared" si="5"/>
        <v>IFDLA</v>
      </c>
      <c r="G127" s="26">
        <f>BY_Demands_Drivers!$F$14*$M$7</f>
        <v>4.7410995253155654E-2</v>
      </c>
      <c r="H127" s="26">
        <f>BY_Demands_Drivers!$G$14*$M$7</f>
        <v>9.4821990506311307E-2</v>
      </c>
      <c r="I127" s="26">
        <f>BY_Demands_Drivers!$H$14*$M$7</f>
        <v>0.28446597151893349</v>
      </c>
      <c r="J127" s="26">
        <f>BY_Demands_Drivers!$I$14*$M$7</f>
        <v>0.31607330168770403</v>
      </c>
    </row>
    <row r="128" spans="3:10">
      <c r="C128" s="206" t="str">
        <f t="shared" si="3"/>
        <v>Demand</v>
      </c>
      <c r="D128">
        <f>$L$8</f>
        <v>2015</v>
      </c>
      <c r="E128" t="s">
        <v>3</v>
      </c>
      <c r="F128" t="str">
        <f t="shared" si="5"/>
        <v>IFDLA</v>
      </c>
      <c r="G128" s="26">
        <f>BY_Demands_Drivers!$F$14*$M$8</f>
        <v>4.6897775501260217E-2</v>
      </c>
      <c r="H128" s="26">
        <f>BY_Demands_Drivers!$G$14*$M$8</f>
        <v>9.3795551002520433E-2</v>
      </c>
      <c r="I128" s="26">
        <f>BY_Demands_Drivers!$H$14*$M$8</f>
        <v>0.28138665300756088</v>
      </c>
      <c r="J128" s="26">
        <f>BY_Demands_Drivers!$I$14*$M$8</f>
        <v>0.31265183667506774</v>
      </c>
    </row>
    <row r="129" spans="3:10">
      <c r="C129" s="206" t="str">
        <f t="shared" si="3"/>
        <v>Demand</v>
      </c>
      <c r="D129">
        <f>$L$9</f>
        <v>2016</v>
      </c>
      <c r="E129" t="s">
        <v>3</v>
      </c>
      <c r="F129" t="str">
        <f t="shared" si="5"/>
        <v>IFDLA</v>
      </c>
      <c r="G129" s="26">
        <f>BY_Demands_Drivers!$F$14*$M$9</f>
        <v>4.6384555749364779E-2</v>
      </c>
      <c r="H129" s="26">
        <f>BY_Demands_Drivers!$G$14*$M$9</f>
        <v>9.2769111498729559E-2</v>
      </c>
      <c r="I129" s="26">
        <f>BY_Demands_Drivers!$H$14*$M$9</f>
        <v>0.27830733449618827</v>
      </c>
      <c r="J129" s="26">
        <f>BY_Demands_Drivers!$I$14*$M$9</f>
        <v>0.3092303716624315</v>
      </c>
    </row>
    <row r="130" spans="3:10">
      <c r="C130" s="206" t="str">
        <f t="shared" si="3"/>
        <v>Demand</v>
      </c>
      <c r="D130">
        <f>$L$10</f>
        <v>2017</v>
      </c>
      <c r="E130" t="s">
        <v>3</v>
      </c>
      <c r="F130" t="str">
        <f t="shared" si="5"/>
        <v>IFDLA</v>
      </c>
      <c r="G130" s="26">
        <f>BY_Demands_Drivers!$F$14*$M$10</f>
        <v>4.6606472574232928E-2</v>
      </c>
      <c r="H130" s="26">
        <f>BY_Demands_Drivers!$G$14*$M$10</f>
        <v>9.3212945148465856E-2</v>
      </c>
      <c r="I130" s="26">
        <f>BY_Demands_Drivers!$H$14*$M$10</f>
        <v>0.27963883544539719</v>
      </c>
      <c r="J130" s="26">
        <f>BY_Demands_Drivers!$I$14*$M$10</f>
        <v>0.31070981716155255</v>
      </c>
    </row>
    <row r="131" spans="3:10">
      <c r="C131" s="206" t="str">
        <f t="shared" si="3"/>
        <v>Demand</v>
      </c>
      <c r="D131">
        <f>$L$11</f>
        <v>2018</v>
      </c>
      <c r="E131" t="s">
        <v>3</v>
      </c>
      <c r="F131" t="str">
        <f t="shared" si="5"/>
        <v>IFDLA</v>
      </c>
      <c r="G131" s="26">
        <f>BY_Demands_Drivers!$F$14*$M$11</f>
        <v>4.6828389399101077E-2</v>
      </c>
      <c r="H131" s="26">
        <f>BY_Demands_Drivers!$G$14*$M$11</f>
        <v>9.3656778798202153E-2</v>
      </c>
      <c r="I131" s="26">
        <f>BY_Demands_Drivers!$H$14*$M$11</f>
        <v>0.28097033639460606</v>
      </c>
      <c r="J131" s="26">
        <f>BY_Demands_Drivers!$I$14*$M$11</f>
        <v>0.31218926266067354</v>
      </c>
    </row>
    <row r="132" spans="3:10">
      <c r="C132" s="206" t="str">
        <f t="shared" si="3"/>
        <v>Demand</v>
      </c>
      <c r="D132">
        <f>$L$12</f>
        <v>2019</v>
      </c>
      <c r="E132" t="s">
        <v>3</v>
      </c>
      <c r="F132" t="str">
        <f t="shared" si="5"/>
        <v>IFDLA</v>
      </c>
      <c r="G132" s="43">
        <f>BY_Demands_Drivers!$F$14*$M$12</f>
        <v>4.7050306223969225E-2</v>
      </c>
      <c r="H132" s="43">
        <f>BY_Demands_Drivers!$G$14*$M$12</f>
        <v>9.410061244793845E-2</v>
      </c>
      <c r="I132" s="43">
        <f>BY_Demands_Drivers!$H$14*$M$12</f>
        <v>0.28230183734381498</v>
      </c>
      <c r="J132" s="43">
        <f>BY_Demands_Drivers!$I$14*$M$12</f>
        <v>0.31366870815979453</v>
      </c>
    </row>
    <row r="133" spans="3:10">
      <c r="C133" s="206" t="str">
        <f t="shared" ref="C133:C196" si="6">IF(SUM(G133:J133)&gt;0,"Demand","\I:")</f>
        <v>Demand</v>
      </c>
      <c r="D133">
        <f>$L$13</f>
        <v>2020</v>
      </c>
      <c r="E133" t="s">
        <v>3</v>
      </c>
      <c r="F133" t="str">
        <f t="shared" si="5"/>
        <v>IFDLA</v>
      </c>
      <c r="G133" s="43">
        <f>BY_Demands_Drivers!$F$14*$M$13</f>
        <v>4.7272223048837388E-2</v>
      </c>
      <c r="H133" s="43">
        <f>BY_Demands_Drivers!$G$14*$M$13</f>
        <v>9.4544446097674775E-2</v>
      </c>
      <c r="I133" s="43">
        <f>BY_Demands_Drivers!$H$14*$M$13</f>
        <v>0.2836333382930239</v>
      </c>
      <c r="J133" s="43">
        <f>BY_Demands_Drivers!$I$14*$M$13</f>
        <v>0.31514815365891558</v>
      </c>
    </row>
    <row r="134" spans="3:10">
      <c r="C134" s="206" t="str">
        <f t="shared" si="6"/>
        <v>Demand</v>
      </c>
      <c r="D134">
        <f>$L$14</f>
        <v>2021</v>
      </c>
      <c r="E134" t="s">
        <v>3</v>
      </c>
      <c r="F134" t="str">
        <f t="shared" si="5"/>
        <v>IFDLA</v>
      </c>
      <c r="G134" s="43">
        <f>BY_Demands_Drivers!$F$14*$M$14</f>
        <v>4.7083134156642038E-2</v>
      </c>
      <c r="H134" s="43">
        <f>BY_Demands_Drivers!$G$14*$M$14</f>
        <v>9.4166268313284077E-2</v>
      </c>
      <c r="I134" s="43">
        <f>BY_Demands_Drivers!$H$14*$M$14</f>
        <v>0.2824988049398518</v>
      </c>
      <c r="J134" s="43">
        <f>BY_Demands_Drivers!$I$14*$M$14</f>
        <v>0.31388756104427989</v>
      </c>
    </row>
    <row r="135" spans="3:10">
      <c r="C135" s="206" t="str">
        <f t="shared" si="6"/>
        <v>Demand</v>
      </c>
      <c r="D135">
        <f>$L$15</f>
        <v>2022</v>
      </c>
      <c r="E135" t="s">
        <v>3</v>
      </c>
      <c r="F135" t="str">
        <f t="shared" si="5"/>
        <v>IFDLA</v>
      </c>
      <c r="G135" s="43">
        <f>BY_Demands_Drivers!$F$14*$M$15</f>
        <v>4.6894045264446689E-2</v>
      </c>
      <c r="H135" s="43">
        <f>BY_Demands_Drivers!$G$14*$M$15</f>
        <v>9.3788090528893378E-2</v>
      </c>
      <c r="I135" s="43">
        <f>BY_Demands_Drivers!$H$14*$M$15</f>
        <v>0.2813642715866797</v>
      </c>
      <c r="J135" s="43">
        <f>BY_Demands_Drivers!$I$14*$M$15</f>
        <v>0.31262696842964427</v>
      </c>
    </row>
    <row r="136" spans="3:10">
      <c r="C136" s="206" t="str">
        <f t="shared" si="6"/>
        <v>Demand</v>
      </c>
      <c r="D136">
        <f>$L$16</f>
        <v>2023</v>
      </c>
      <c r="E136" t="s">
        <v>3</v>
      </c>
      <c r="F136" t="str">
        <f t="shared" si="5"/>
        <v>IFDLA</v>
      </c>
      <c r="G136" s="43">
        <f>BY_Demands_Drivers!$F$14*$M$16</f>
        <v>4.6704956372251347E-2</v>
      </c>
      <c r="H136" s="43">
        <f>BY_Demands_Drivers!$G$14*$M$16</f>
        <v>9.3409912744502693E-2</v>
      </c>
      <c r="I136" s="43">
        <f>BY_Demands_Drivers!$H$14*$M$16</f>
        <v>0.28022973823350766</v>
      </c>
      <c r="J136" s="43">
        <f>BY_Demands_Drivers!$I$14*$M$16</f>
        <v>0.31136637581500859</v>
      </c>
    </row>
    <row r="137" spans="3:10">
      <c r="C137" s="206" t="str">
        <f t="shared" si="6"/>
        <v>Demand</v>
      </c>
      <c r="D137">
        <f>$L$17</f>
        <v>2024</v>
      </c>
      <c r="E137" t="s">
        <v>3</v>
      </c>
      <c r="F137" t="str">
        <f t="shared" si="5"/>
        <v>IFDLA</v>
      </c>
      <c r="G137" s="26">
        <f>BY_Demands_Drivers!$F$14*$M$17</f>
        <v>4.6515867480055997E-2</v>
      </c>
      <c r="H137" s="26">
        <f>BY_Demands_Drivers!$G$14*$M$17</f>
        <v>9.3031734960111995E-2</v>
      </c>
      <c r="I137" s="26">
        <f>BY_Demands_Drivers!$H$14*$M$17</f>
        <v>0.27909520488033557</v>
      </c>
      <c r="J137" s="26">
        <f>BY_Demands_Drivers!$I$14*$M$17</f>
        <v>0.31010578320037296</v>
      </c>
    </row>
    <row r="138" spans="3:10">
      <c r="C138" s="206" t="str">
        <f t="shared" si="6"/>
        <v>Demand</v>
      </c>
      <c r="D138">
        <f>$L$18</f>
        <v>2025</v>
      </c>
      <c r="E138" t="s">
        <v>3</v>
      </c>
      <c r="F138" t="str">
        <f t="shared" si="5"/>
        <v>IFDLA</v>
      </c>
      <c r="G138" s="26">
        <f>BY_Demands_Drivers!$F$14*$M$18</f>
        <v>4.6326778587860641E-2</v>
      </c>
      <c r="H138" s="26">
        <f>BY_Demands_Drivers!$G$14*$M$18</f>
        <v>9.2653557175721282E-2</v>
      </c>
      <c r="I138" s="26">
        <f>BY_Demands_Drivers!$H$14*$M$18</f>
        <v>0.27796067152716347</v>
      </c>
      <c r="J138" s="26">
        <f>BY_Demands_Drivers!$I$14*$M$18</f>
        <v>0.30884519058573728</v>
      </c>
    </row>
    <row r="139" spans="3:10">
      <c r="C139" s="206" t="str">
        <f t="shared" si="6"/>
        <v>Demand</v>
      </c>
      <c r="D139">
        <f>$L$19</f>
        <v>2026</v>
      </c>
      <c r="E139" t="s">
        <v>3</v>
      </c>
      <c r="F139" t="str">
        <f t="shared" si="5"/>
        <v>IFDLA</v>
      </c>
      <c r="G139" s="26">
        <f>BY_Demands_Drivers!$F$14*$M$19</f>
        <v>4.6326778587860641E-2</v>
      </c>
      <c r="H139" s="26">
        <f>BY_Demands_Drivers!$G$14*$M$19</f>
        <v>9.2653557175721282E-2</v>
      </c>
      <c r="I139" s="26">
        <f>BY_Demands_Drivers!$H$14*$M$19</f>
        <v>0.27796067152716347</v>
      </c>
      <c r="J139" s="26">
        <f>BY_Demands_Drivers!$I$14*$M$19</f>
        <v>0.30884519058573728</v>
      </c>
    </row>
    <row r="140" spans="3:10">
      <c r="C140" s="206" t="str">
        <f t="shared" si="6"/>
        <v>Demand</v>
      </c>
      <c r="D140">
        <f>$L$20</f>
        <v>2027</v>
      </c>
      <c r="E140" t="s">
        <v>3</v>
      </c>
      <c r="F140" t="str">
        <f t="shared" si="5"/>
        <v>IFDLA</v>
      </c>
      <c r="G140" s="26">
        <f>BY_Demands_Drivers!$F$14*$M$20</f>
        <v>4.6326778587860641E-2</v>
      </c>
      <c r="H140" s="26">
        <f>BY_Demands_Drivers!$G$14*$M$20</f>
        <v>9.2653557175721282E-2</v>
      </c>
      <c r="I140" s="26">
        <f>BY_Demands_Drivers!$H$14*$M$20</f>
        <v>0.27796067152716347</v>
      </c>
      <c r="J140" s="26">
        <f>BY_Demands_Drivers!$I$14*$M$20</f>
        <v>0.30884519058573728</v>
      </c>
    </row>
    <row r="141" spans="3:10">
      <c r="C141" s="206" t="str">
        <f t="shared" si="6"/>
        <v>Demand</v>
      </c>
      <c r="D141">
        <f>$L$21</f>
        <v>2028</v>
      </c>
      <c r="E141" t="s">
        <v>3</v>
      </c>
      <c r="F141" t="str">
        <f t="shared" si="5"/>
        <v>IFDLA</v>
      </c>
      <c r="G141" s="26">
        <f>BY_Demands_Drivers!$F$14*$M$21</f>
        <v>4.6326778587860641E-2</v>
      </c>
      <c r="H141" s="26">
        <f>BY_Demands_Drivers!$G$14*$M$21</f>
        <v>9.2653557175721282E-2</v>
      </c>
      <c r="I141" s="26">
        <f>BY_Demands_Drivers!$H$14*$M$21</f>
        <v>0.27796067152716347</v>
      </c>
      <c r="J141" s="26">
        <f>BY_Demands_Drivers!$I$14*$M$21</f>
        <v>0.30884519058573728</v>
      </c>
    </row>
    <row r="142" spans="3:10">
      <c r="C142" s="206" t="str">
        <f t="shared" si="6"/>
        <v>Demand</v>
      </c>
      <c r="D142">
        <f>$L$22</f>
        <v>2029</v>
      </c>
      <c r="E142" t="s">
        <v>3</v>
      </c>
      <c r="F142" t="str">
        <f t="shared" si="5"/>
        <v>IFDLA</v>
      </c>
      <c r="G142" s="26">
        <f>BY_Demands_Drivers!$F$14*$M$22</f>
        <v>4.6326778587860641E-2</v>
      </c>
      <c r="H142" s="26">
        <f>BY_Demands_Drivers!$G$14*$M$22</f>
        <v>9.2653557175721282E-2</v>
      </c>
      <c r="I142" s="26">
        <f>BY_Demands_Drivers!$H$14*$M$22</f>
        <v>0.27796067152716347</v>
      </c>
      <c r="J142" s="26">
        <f>BY_Demands_Drivers!$I$14*$M$22</f>
        <v>0.30884519058573728</v>
      </c>
    </row>
    <row r="143" spans="3:10">
      <c r="C143" s="206" t="str">
        <f t="shared" si="6"/>
        <v>Demand</v>
      </c>
      <c r="D143">
        <f>$L$23</f>
        <v>2030</v>
      </c>
      <c r="E143" t="s">
        <v>3</v>
      </c>
      <c r="F143" t="str">
        <f t="shared" si="5"/>
        <v>IFDLA</v>
      </c>
      <c r="G143" s="26">
        <f>BY_Demands_Drivers!$F$14*$M$23</f>
        <v>4.6326778587860641E-2</v>
      </c>
      <c r="H143" s="26">
        <f>BY_Demands_Drivers!$G$14*$M$23</f>
        <v>9.2653557175721282E-2</v>
      </c>
      <c r="I143" s="26">
        <f>BY_Demands_Drivers!$H$14*$M$23</f>
        <v>0.27796067152716347</v>
      </c>
      <c r="J143" s="26">
        <f>BY_Demands_Drivers!$I$14*$M$23</f>
        <v>0.30884519058573728</v>
      </c>
    </row>
    <row r="144" spans="3:10">
      <c r="C144" s="206" t="str">
        <f t="shared" si="6"/>
        <v>Demand</v>
      </c>
      <c r="D144">
        <f>$L$24</f>
        <v>2031</v>
      </c>
      <c r="E144" t="s">
        <v>3</v>
      </c>
      <c r="F144" t="str">
        <f t="shared" si="5"/>
        <v>IFDLA</v>
      </c>
      <c r="G144" s="26">
        <f>BY_Demands_Drivers!$F$14*$M$24</f>
        <v>4.6515867480055997E-2</v>
      </c>
      <c r="H144" s="26">
        <f>BY_Demands_Drivers!$G$14*$M$24</f>
        <v>9.3031734960111995E-2</v>
      </c>
      <c r="I144" s="26">
        <f>BY_Demands_Drivers!$H$14*$M$24</f>
        <v>0.27909520488033557</v>
      </c>
      <c r="J144" s="26">
        <f>BY_Demands_Drivers!$I$14*$M$24</f>
        <v>0.31010578320037296</v>
      </c>
    </row>
    <row r="145" spans="3:10">
      <c r="C145" s="206" t="str">
        <f t="shared" si="6"/>
        <v>Demand</v>
      </c>
      <c r="D145">
        <f>$L$25</f>
        <v>2032</v>
      </c>
      <c r="E145" t="s">
        <v>3</v>
      </c>
      <c r="F145" t="str">
        <f t="shared" si="5"/>
        <v>IFDLA</v>
      </c>
      <c r="G145" s="26">
        <f>BY_Demands_Drivers!$F$14*$M$25</f>
        <v>4.6704956372251347E-2</v>
      </c>
      <c r="H145" s="26">
        <f>BY_Demands_Drivers!$G$14*$M$25</f>
        <v>9.3409912744502693E-2</v>
      </c>
      <c r="I145" s="26">
        <f>BY_Demands_Drivers!$H$14*$M$25</f>
        <v>0.28022973823350766</v>
      </c>
      <c r="J145" s="26">
        <f>BY_Demands_Drivers!$I$14*$M$25</f>
        <v>0.31136637581500859</v>
      </c>
    </row>
    <row r="146" spans="3:10">
      <c r="C146" s="206" t="str">
        <f t="shared" si="6"/>
        <v>Demand</v>
      </c>
      <c r="D146">
        <f>$L$26</f>
        <v>2033</v>
      </c>
      <c r="E146" t="s">
        <v>3</v>
      </c>
      <c r="F146" t="str">
        <f t="shared" si="5"/>
        <v>IFDLA</v>
      </c>
      <c r="G146" s="26">
        <f>BY_Demands_Drivers!$F$14*$M$26</f>
        <v>4.6894045264446689E-2</v>
      </c>
      <c r="H146" s="26">
        <f>BY_Demands_Drivers!$G$14*$M$26</f>
        <v>9.3788090528893378E-2</v>
      </c>
      <c r="I146" s="26">
        <f>BY_Demands_Drivers!$H$14*$M$26</f>
        <v>0.2813642715866797</v>
      </c>
      <c r="J146" s="26">
        <f>BY_Demands_Drivers!$I$14*$M$26</f>
        <v>0.31262696842964427</v>
      </c>
    </row>
    <row r="147" spans="3:10">
      <c r="C147" s="206" t="str">
        <f t="shared" si="6"/>
        <v>Demand</v>
      </c>
      <c r="D147">
        <f>$L$27</f>
        <v>2034</v>
      </c>
      <c r="E147" t="s">
        <v>3</v>
      </c>
      <c r="F147" t="str">
        <f t="shared" si="5"/>
        <v>IFDLA</v>
      </c>
      <c r="G147" s="26">
        <f>BY_Demands_Drivers!$F$14*$M$27</f>
        <v>4.7083134156642038E-2</v>
      </c>
      <c r="H147" s="26">
        <f>BY_Demands_Drivers!$G$14*$M$27</f>
        <v>9.4166268313284077E-2</v>
      </c>
      <c r="I147" s="26">
        <f>BY_Demands_Drivers!$H$14*$M$27</f>
        <v>0.2824988049398518</v>
      </c>
      <c r="J147" s="26">
        <f>BY_Demands_Drivers!$I$14*$M$27</f>
        <v>0.31388756104427989</v>
      </c>
    </row>
    <row r="148" spans="3:10">
      <c r="C148" s="206" t="str">
        <f t="shared" si="6"/>
        <v>Demand</v>
      </c>
      <c r="D148">
        <f>$L$28</f>
        <v>2035</v>
      </c>
      <c r="E148" t="s">
        <v>3</v>
      </c>
      <c r="F148" t="str">
        <f t="shared" si="5"/>
        <v>IFDLA</v>
      </c>
      <c r="G148" s="26">
        <f>BY_Demands_Drivers!$F$14*$M$28</f>
        <v>4.7272223048837388E-2</v>
      </c>
      <c r="H148" s="26">
        <f>BY_Demands_Drivers!$G$14*$M$28</f>
        <v>9.4544446097674775E-2</v>
      </c>
      <c r="I148" s="26">
        <f>BY_Demands_Drivers!$H$14*$M$28</f>
        <v>0.2836333382930239</v>
      </c>
      <c r="J148" s="26">
        <f>BY_Demands_Drivers!$I$14*$M$28</f>
        <v>0.31514815365891558</v>
      </c>
    </row>
    <row r="149" spans="3:10">
      <c r="C149" s="206" t="str">
        <f t="shared" si="6"/>
        <v>Demand</v>
      </c>
      <c r="D149">
        <f>$L$29</f>
        <v>2036</v>
      </c>
      <c r="E149" t="s">
        <v>3</v>
      </c>
      <c r="F149" t="str">
        <f t="shared" si="5"/>
        <v>IFDLA</v>
      </c>
      <c r="G149" s="26">
        <f>BY_Demands_Drivers!$F$14*$M$29</f>
        <v>4.7461311941032737E-2</v>
      </c>
      <c r="H149" s="26">
        <f>BY_Demands_Drivers!$G$14*$M$29</f>
        <v>9.4922623882065474E-2</v>
      </c>
      <c r="I149" s="26">
        <f>BY_Demands_Drivers!$H$14*$M$29</f>
        <v>0.28476787164619599</v>
      </c>
      <c r="J149" s="26">
        <f>BY_Demands_Drivers!$I$14*$M$29</f>
        <v>0.31640874627355126</v>
      </c>
    </row>
    <row r="150" spans="3:10">
      <c r="C150" s="206" t="str">
        <f t="shared" si="6"/>
        <v>Demand</v>
      </c>
      <c r="D150">
        <f>$L$30</f>
        <v>2037</v>
      </c>
      <c r="E150" t="s">
        <v>3</v>
      </c>
      <c r="F150" t="str">
        <f t="shared" si="5"/>
        <v>IFDLA</v>
      </c>
      <c r="G150" s="26">
        <f>BY_Demands_Drivers!$F$14*$M$30</f>
        <v>4.7650400833228093E-2</v>
      </c>
      <c r="H150" s="26">
        <f>BY_Demands_Drivers!$G$14*$M$30</f>
        <v>9.5300801666456186E-2</v>
      </c>
      <c r="I150" s="26">
        <f>BY_Demands_Drivers!$H$14*$M$30</f>
        <v>0.28590240499936814</v>
      </c>
      <c r="J150" s="26">
        <f>BY_Demands_Drivers!$I$14*$M$30</f>
        <v>0.31766933888818694</v>
      </c>
    </row>
    <row r="151" spans="3:10">
      <c r="C151" s="206" t="str">
        <f t="shared" si="6"/>
        <v>Demand</v>
      </c>
      <c r="D151">
        <f>$L$31</f>
        <v>2038</v>
      </c>
      <c r="E151" t="s">
        <v>3</v>
      </c>
      <c r="F151" t="str">
        <f t="shared" si="5"/>
        <v>IFDLA</v>
      </c>
      <c r="G151" s="26">
        <f>BY_Demands_Drivers!$F$14*$M$31</f>
        <v>4.7839489725423436E-2</v>
      </c>
      <c r="H151" s="26">
        <f>BY_Demands_Drivers!$G$14*$M$31</f>
        <v>9.5678979450846871E-2</v>
      </c>
      <c r="I151" s="26">
        <f>BY_Demands_Drivers!$H$14*$M$31</f>
        <v>0.28703693835254018</v>
      </c>
      <c r="J151" s="26">
        <f>BY_Demands_Drivers!$I$14*$M$31</f>
        <v>0.31892993150282256</v>
      </c>
    </row>
    <row r="152" spans="3:10">
      <c r="C152" s="206" t="str">
        <f t="shared" si="6"/>
        <v>Demand</v>
      </c>
      <c r="D152">
        <f>$L$32</f>
        <v>2039</v>
      </c>
      <c r="E152" t="s">
        <v>3</v>
      </c>
      <c r="F152" t="str">
        <f t="shared" si="5"/>
        <v>IFDLA</v>
      </c>
      <c r="G152" s="26">
        <f>BY_Demands_Drivers!$F$14*$M$32</f>
        <v>4.8028578617618785E-2</v>
      </c>
      <c r="H152" s="26">
        <f>BY_Demands_Drivers!$G$14*$M$32</f>
        <v>9.605715723523757E-2</v>
      </c>
      <c r="I152" s="26">
        <f>BY_Demands_Drivers!$H$14*$M$32</f>
        <v>0.28817147170571228</v>
      </c>
      <c r="J152" s="26">
        <f>BY_Demands_Drivers!$I$14*$M$32</f>
        <v>0.32019052411745824</v>
      </c>
    </row>
    <row r="153" spans="3:10">
      <c r="C153" s="206" t="str">
        <f t="shared" si="6"/>
        <v>Demand</v>
      </c>
      <c r="D153">
        <f>$L$33</f>
        <v>2040</v>
      </c>
      <c r="E153" t="s">
        <v>3</v>
      </c>
      <c r="F153" t="str">
        <f t="shared" si="5"/>
        <v>IFDLA</v>
      </c>
      <c r="G153" s="26">
        <f>BY_Demands_Drivers!$F$14*$M$33</f>
        <v>4.8217667509814134E-2</v>
      </c>
      <c r="H153" s="26">
        <f>BY_Demands_Drivers!$G$14*$M$33</f>
        <v>9.6435335019628268E-2</v>
      </c>
      <c r="I153" s="26">
        <f>BY_Demands_Drivers!$H$14*$M$33</f>
        <v>0.28930600505888437</v>
      </c>
      <c r="J153" s="26">
        <f>BY_Demands_Drivers!$I$14*$M$33</f>
        <v>0.32145111673209387</v>
      </c>
    </row>
    <row r="154" spans="3:10">
      <c r="C154" s="206" t="str">
        <f t="shared" si="6"/>
        <v>Demand</v>
      </c>
      <c r="D154">
        <f>$L$34</f>
        <v>2041</v>
      </c>
      <c r="E154" t="s">
        <v>3</v>
      </c>
      <c r="F154" t="str">
        <f t="shared" si="5"/>
        <v>IFDLA</v>
      </c>
      <c r="G154" s="26">
        <f>BY_Demands_Drivers!$F$14*$M$34</f>
        <v>4.8406756402009483E-2</v>
      </c>
      <c r="H154" s="26">
        <f>BY_Demands_Drivers!$G$14*$M$34</f>
        <v>9.6813512804018967E-2</v>
      </c>
      <c r="I154" s="26">
        <f>BY_Demands_Drivers!$H$14*$M$34</f>
        <v>0.29044053841205647</v>
      </c>
      <c r="J154" s="26">
        <f>BY_Demands_Drivers!$I$14*$M$34</f>
        <v>0.32271170934672955</v>
      </c>
    </row>
    <row r="155" spans="3:10">
      <c r="C155" s="206" t="str">
        <f t="shared" si="6"/>
        <v>Demand</v>
      </c>
      <c r="D155">
        <f>$L$35</f>
        <v>2042</v>
      </c>
      <c r="E155" t="s">
        <v>3</v>
      </c>
      <c r="F155" t="str">
        <f t="shared" si="5"/>
        <v>IFDLA</v>
      </c>
      <c r="G155" s="26">
        <f>BY_Demands_Drivers!$F$14*$M$35</f>
        <v>4.8595845294204833E-2</v>
      </c>
      <c r="H155" s="26">
        <f>BY_Demands_Drivers!$G$14*$M$35</f>
        <v>9.7191690588409665E-2</v>
      </c>
      <c r="I155" s="26">
        <f>BY_Demands_Drivers!$H$14*$M$35</f>
        <v>0.29157507176522857</v>
      </c>
      <c r="J155" s="26">
        <f>BY_Demands_Drivers!$I$14*$M$35</f>
        <v>0.32397230196136523</v>
      </c>
    </row>
    <row r="156" spans="3:10">
      <c r="C156" s="206" t="str">
        <f t="shared" si="6"/>
        <v>Demand</v>
      </c>
      <c r="D156">
        <f>$L$36</f>
        <v>2043</v>
      </c>
      <c r="E156" t="s">
        <v>3</v>
      </c>
      <c r="F156" t="str">
        <f t="shared" si="5"/>
        <v>IFDLA</v>
      </c>
      <c r="G156" s="26">
        <f>BY_Demands_Drivers!$F$14*$M$36</f>
        <v>4.8784934186400189E-2</v>
      </c>
      <c r="H156" s="26">
        <f>BY_Demands_Drivers!$G$14*$M$36</f>
        <v>9.7569868372800378E-2</v>
      </c>
      <c r="I156" s="26">
        <f>BY_Demands_Drivers!$H$14*$M$36</f>
        <v>0.29270960511840072</v>
      </c>
      <c r="J156" s="26">
        <f>BY_Demands_Drivers!$I$14*$M$36</f>
        <v>0.32523289457600091</v>
      </c>
    </row>
    <row r="157" spans="3:10">
      <c r="C157" s="206" t="str">
        <f t="shared" si="6"/>
        <v>Demand</v>
      </c>
      <c r="D157">
        <f>$L$37</f>
        <v>2044</v>
      </c>
      <c r="E157" t="s">
        <v>3</v>
      </c>
      <c r="F157" t="str">
        <f t="shared" si="5"/>
        <v>IFDLA</v>
      </c>
      <c r="G157" s="26">
        <f>BY_Demands_Drivers!$F$14*$M$37</f>
        <v>4.8974023078595538E-2</v>
      </c>
      <c r="H157" s="26">
        <f>BY_Demands_Drivers!$G$14*$M$37</f>
        <v>9.7948046157191077E-2</v>
      </c>
      <c r="I157" s="26">
        <f>BY_Demands_Drivers!$H$14*$M$37</f>
        <v>0.29384413847157281</v>
      </c>
      <c r="J157" s="26">
        <f>BY_Demands_Drivers!$I$14*$M$37</f>
        <v>0.32649348719063659</v>
      </c>
    </row>
    <row r="158" spans="3:10">
      <c r="C158" s="206" t="str">
        <f t="shared" si="6"/>
        <v>Demand</v>
      </c>
      <c r="D158">
        <f>$L$38</f>
        <v>2045</v>
      </c>
      <c r="E158" t="s">
        <v>3</v>
      </c>
      <c r="F158" t="str">
        <f t="shared" si="5"/>
        <v>IFDLA</v>
      </c>
      <c r="G158" s="26">
        <f>BY_Demands_Drivers!$F$14*$M$38</f>
        <v>4.9163111970790888E-2</v>
      </c>
      <c r="H158" s="26">
        <f>BY_Demands_Drivers!$G$14*$M$38</f>
        <v>9.8326223941581775E-2</v>
      </c>
      <c r="I158" s="26">
        <f>BY_Demands_Drivers!$H$14*$M$38</f>
        <v>0.29497867182474491</v>
      </c>
      <c r="J158" s="26">
        <f>BY_Demands_Drivers!$I$14*$M$38</f>
        <v>0.32775407980527221</v>
      </c>
    </row>
    <row r="159" spans="3:10">
      <c r="C159" s="206" t="str">
        <f t="shared" si="6"/>
        <v>Demand</v>
      </c>
      <c r="D159">
        <f>$L$39</f>
        <v>2046</v>
      </c>
      <c r="E159" t="s">
        <v>3</v>
      </c>
      <c r="F159" t="str">
        <f t="shared" si="5"/>
        <v>IFDLA</v>
      </c>
      <c r="G159" s="26">
        <f>BY_Demands_Drivers!$F$14*$M$39</f>
        <v>4.9352200862986237E-2</v>
      </c>
      <c r="H159" s="26">
        <f>BY_Demands_Drivers!$G$14*$M$39</f>
        <v>9.8704401725972474E-2</v>
      </c>
      <c r="I159" s="26">
        <f>BY_Demands_Drivers!$H$14*$M$39</f>
        <v>0.296113205177917</v>
      </c>
      <c r="J159" s="26">
        <f>BY_Demands_Drivers!$I$14*$M$39</f>
        <v>0.32901467241990789</v>
      </c>
    </row>
    <row r="160" spans="3:10">
      <c r="C160" s="206" t="str">
        <f t="shared" si="6"/>
        <v>Demand</v>
      </c>
      <c r="D160">
        <f>$L$40</f>
        <v>2047</v>
      </c>
      <c r="E160" t="s">
        <v>3</v>
      </c>
      <c r="F160" t="str">
        <f t="shared" si="5"/>
        <v>IFDLA</v>
      </c>
      <c r="G160" s="26">
        <f>BY_Demands_Drivers!$F$14*$M$40</f>
        <v>4.9541289755181579E-2</v>
      </c>
      <c r="H160" s="26">
        <f>BY_Demands_Drivers!$G$14*$M$40</f>
        <v>9.9082579510363158E-2</v>
      </c>
      <c r="I160" s="26">
        <f>BY_Demands_Drivers!$H$14*$M$40</f>
        <v>0.29724773853108905</v>
      </c>
      <c r="J160" s="26">
        <f>BY_Demands_Drivers!$I$14*$M$40</f>
        <v>0.33027526503454352</v>
      </c>
    </row>
    <row r="161" spans="3:10">
      <c r="C161" s="206" t="str">
        <f t="shared" si="6"/>
        <v>Demand</v>
      </c>
      <c r="D161">
        <f>$L$41</f>
        <v>2048</v>
      </c>
      <c r="E161" t="s">
        <v>3</v>
      </c>
      <c r="F161" t="str">
        <f t="shared" si="5"/>
        <v>IFDLA</v>
      </c>
      <c r="G161" s="26">
        <f>BY_Demands_Drivers!$F$14*$M$41</f>
        <v>4.9730378647376929E-2</v>
      </c>
      <c r="H161" s="26">
        <f>BY_Demands_Drivers!$G$14*$M$41</f>
        <v>9.9460757294753857E-2</v>
      </c>
      <c r="I161" s="26">
        <f>BY_Demands_Drivers!$H$14*$M$41</f>
        <v>0.29838227188426114</v>
      </c>
      <c r="J161" s="26">
        <f>BY_Demands_Drivers!$I$14*$M$41</f>
        <v>0.3315358576491792</v>
      </c>
    </row>
    <row r="162" spans="3:10">
      <c r="C162" s="206" t="str">
        <f t="shared" si="6"/>
        <v>Demand</v>
      </c>
      <c r="D162">
        <f>$L$42</f>
        <v>2049</v>
      </c>
      <c r="E162" t="s">
        <v>3</v>
      </c>
      <c r="F162" t="str">
        <f t="shared" si="5"/>
        <v>IFDLA</v>
      </c>
      <c r="G162" s="26">
        <f>BY_Demands_Drivers!$F$14*$M$42</f>
        <v>4.9919467539572278E-2</v>
      </c>
      <c r="H162" s="26">
        <f>BY_Demands_Drivers!$G$14*$M$42</f>
        <v>9.9838935079144556E-2</v>
      </c>
      <c r="I162" s="26">
        <f>BY_Demands_Drivers!$H$14*$M$42</f>
        <v>0.29951680523743324</v>
      </c>
      <c r="J162" s="26">
        <f>BY_Demands_Drivers!$I$14*$M$42</f>
        <v>0.33279645026381482</v>
      </c>
    </row>
    <row r="163" spans="3:10">
      <c r="C163" s="206" t="str">
        <f t="shared" si="6"/>
        <v>Demand</v>
      </c>
      <c r="D163" s="23">
        <f>$L$43</f>
        <v>2050</v>
      </c>
      <c r="E163" s="23" t="s">
        <v>3</v>
      </c>
      <c r="F163" t="str">
        <f t="shared" si="5"/>
        <v>IFDLA</v>
      </c>
      <c r="G163" s="44">
        <f>BY_Demands_Drivers!$F$14*$M$43</f>
        <v>5.0108556431767627E-2</v>
      </c>
      <c r="H163" s="44">
        <f>BY_Demands_Drivers!$G$14*$M$43</f>
        <v>0.10021711286353525</v>
      </c>
      <c r="I163" s="44">
        <f>BY_Demands_Drivers!$H$14*$M$43</f>
        <v>0.30065133859060533</v>
      </c>
      <c r="J163" s="44">
        <f>BY_Demands_Drivers!$I$14*$M$43</f>
        <v>0.33405704287845051</v>
      </c>
    </row>
    <row r="164" spans="3:10">
      <c r="C164" s="206" t="str">
        <f t="shared" si="6"/>
        <v>Demand</v>
      </c>
      <c r="D164">
        <f>$L$4</f>
        <v>2011</v>
      </c>
      <c r="E164" t="s">
        <v>3</v>
      </c>
      <c r="F164" t="str">
        <f>BY_Demands_Drivers!$J$15</f>
        <v>IFDEM</v>
      </c>
      <c r="G164" s="26">
        <f>BY_Demands_Drivers!$F$15*$M$4</f>
        <v>0.50033217132925722</v>
      </c>
      <c r="H164" s="26">
        <f>BY_Demands_Drivers!$G$15*$M$4</f>
        <v>1.0006643426585125</v>
      </c>
      <c r="I164" s="26">
        <f>BY_Demands_Drivers!$H$15*$M$4</f>
        <v>3.0019930279755473</v>
      </c>
      <c r="J164" s="26">
        <f>BY_Demands_Drivers!$I$15*$M$4</f>
        <v>3.3355478088617154</v>
      </c>
    </row>
    <row r="165" spans="3:10">
      <c r="C165" s="206" t="str">
        <f t="shared" si="6"/>
        <v>Demand</v>
      </c>
      <c r="D165">
        <f>$L$5</f>
        <v>2012</v>
      </c>
      <c r="E165" t="s">
        <v>3</v>
      </c>
      <c r="F165" t="str">
        <f>$F$164</f>
        <v>IFDEM</v>
      </c>
      <c r="G165" s="26">
        <f>BY_Demands_Drivers!$F$15*$M$5</f>
        <v>0.49508647328065353</v>
      </c>
      <c r="H165" s="26">
        <f>BY_Demands_Drivers!$G$15*$M$5</f>
        <v>0.99017294656130506</v>
      </c>
      <c r="I165" s="26">
        <f>BY_Demands_Drivers!$H$15*$M$5</f>
        <v>2.9705188396839253</v>
      </c>
      <c r="J165" s="26">
        <f>BY_Demands_Drivers!$I$15*$M$5</f>
        <v>3.3005764885376907</v>
      </c>
    </row>
    <row r="166" spans="3:10">
      <c r="C166" s="206" t="str">
        <f t="shared" si="6"/>
        <v>Demand</v>
      </c>
      <c r="D166">
        <f>$L$6</f>
        <v>2013</v>
      </c>
      <c r="E166" t="s">
        <v>3</v>
      </c>
      <c r="F166" t="str">
        <f t="shared" ref="F166:F203" si="7">$F$164</f>
        <v>IFDEM</v>
      </c>
      <c r="G166" s="26">
        <f>BY_Demands_Drivers!$F$15*$M$6</f>
        <v>0.48984077523204989</v>
      </c>
      <c r="H166" s="26">
        <f>BY_Demands_Drivers!$G$15*$M$6</f>
        <v>0.97968155046409777</v>
      </c>
      <c r="I166" s="26">
        <f>BY_Demands_Drivers!$H$15*$M$6</f>
        <v>2.9390446513923032</v>
      </c>
      <c r="J166" s="26">
        <f>BY_Demands_Drivers!$I$15*$M$6</f>
        <v>3.265605168213666</v>
      </c>
    </row>
    <row r="167" spans="3:10">
      <c r="C167" s="206" t="str">
        <f t="shared" si="6"/>
        <v>Demand</v>
      </c>
      <c r="D167">
        <f>$L$7</f>
        <v>2014</v>
      </c>
      <c r="E167" t="s">
        <v>3</v>
      </c>
      <c r="F167" t="str">
        <f t="shared" si="7"/>
        <v>IFDEM</v>
      </c>
      <c r="G167" s="26">
        <f>BY_Demands_Drivers!$F$15*$M$7</f>
        <v>0.48459507718344613</v>
      </c>
      <c r="H167" s="26">
        <f>BY_Demands_Drivers!$G$15*$M$7</f>
        <v>0.96919015436689038</v>
      </c>
      <c r="I167" s="26">
        <f>BY_Demands_Drivers!$H$15*$M$7</f>
        <v>2.9075704631006807</v>
      </c>
      <c r="J167" s="26">
        <f>BY_Demands_Drivers!$I$15*$M$7</f>
        <v>3.2306338478896413</v>
      </c>
    </row>
    <row r="168" spans="3:10">
      <c r="C168" s="206" t="str">
        <f t="shared" si="6"/>
        <v>Demand</v>
      </c>
      <c r="D168">
        <f>$L$8</f>
        <v>2015</v>
      </c>
      <c r="E168" t="s">
        <v>3</v>
      </c>
      <c r="F168" t="str">
        <f t="shared" si="7"/>
        <v>IFDEM</v>
      </c>
      <c r="G168" s="26">
        <f>BY_Demands_Drivers!$F$15*$M$8</f>
        <v>0.47934937913484243</v>
      </c>
      <c r="H168" s="26">
        <f>BY_Demands_Drivers!$G$15*$M$8</f>
        <v>0.95869875826968298</v>
      </c>
      <c r="I168" s="26">
        <f>BY_Demands_Drivers!$H$15*$M$8</f>
        <v>2.8760962748090582</v>
      </c>
      <c r="J168" s="26">
        <f>BY_Demands_Drivers!$I$15*$M$8</f>
        <v>3.1956625275656165</v>
      </c>
    </row>
    <row r="169" spans="3:10">
      <c r="C169" s="206" t="str">
        <f t="shared" si="6"/>
        <v>Demand</v>
      </c>
      <c r="D169">
        <f>$L$9</f>
        <v>2016</v>
      </c>
      <c r="E169" t="s">
        <v>3</v>
      </c>
      <c r="F169" t="str">
        <f t="shared" si="7"/>
        <v>IFDEM</v>
      </c>
      <c r="G169" s="26">
        <f>BY_Demands_Drivers!$F$15*$M$9</f>
        <v>0.47410368108623868</v>
      </c>
      <c r="H169" s="26">
        <f>BY_Demands_Drivers!$G$15*$M$9</f>
        <v>0.94820736217247548</v>
      </c>
      <c r="I169" s="26">
        <f>BY_Demands_Drivers!$H$15*$M$9</f>
        <v>2.8446220865174361</v>
      </c>
      <c r="J169" s="26">
        <f>BY_Demands_Drivers!$I$15*$M$9</f>
        <v>3.1606912072415914</v>
      </c>
    </row>
    <row r="170" spans="3:10">
      <c r="C170" s="206" t="str">
        <f t="shared" si="6"/>
        <v>Demand</v>
      </c>
      <c r="D170">
        <f>$L$10</f>
        <v>2017</v>
      </c>
      <c r="E170" t="s">
        <v>3</v>
      </c>
      <c r="F170" t="str">
        <f t="shared" si="7"/>
        <v>IFDEM</v>
      </c>
      <c r="G170" s="26">
        <f>BY_Demands_Drivers!$F$15*$M$10</f>
        <v>0.47637192709755038</v>
      </c>
      <c r="H170" s="26">
        <f>BY_Demands_Drivers!$G$15*$M$10</f>
        <v>0.95274385419509888</v>
      </c>
      <c r="I170" s="26">
        <f>BY_Demands_Drivers!$H$15*$M$10</f>
        <v>2.8582315625853063</v>
      </c>
      <c r="J170" s="26">
        <f>BY_Demands_Drivers!$I$15*$M$10</f>
        <v>3.1758128473170029</v>
      </c>
    </row>
    <row r="171" spans="3:10">
      <c r="C171" s="206" t="str">
        <f t="shared" si="6"/>
        <v>Demand</v>
      </c>
      <c r="D171">
        <f>$L$11</f>
        <v>2018</v>
      </c>
      <c r="E171" t="s">
        <v>3</v>
      </c>
      <c r="F171" t="str">
        <f t="shared" si="7"/>
        <v>IFDEM</v>
      </c>
      <c r="G171" s="26">
        <f>BY_Demands_Drivers!$F$15*$M$11</f>
        <v>0.47864017310886203</v>
      </c>
      <c r="H171" s="26">
        <f>BY_Demands_Drivers!$G$15*$M$11</f>
        <v>0.95728034621772218</v>
      </c>
      <c r="I171" s="26">
        <f>BY_Demands_Drivers!$H$15*$M$11</f>
        <v>2.8718410386531761</v>
      </c>
      <c r="J171" s="26">
        <f>BY_Demands_Drivers!$I$15*$M$11</f>
        <v>3.1909344873924139</v>
      </c>
    </row>
    <row r="172" spans="3:10">
      <c r="C172" s="206" t="str">
        <f t="shared" si="6"/>
        <v>Demand</v>
      </c>
      <c r="D172">
        <f>$L$12</f>
        <v>2019</v>
      </c>
      <c r="E172" t="s">
        <v>3</v>
      </c>
      <c r="F172" t="str">
        <f t="shared" si="7"/>
        <v>IFDEM</v>
      </c>
      <c r="G172" s="43">
        <f>BY_Demands_Drivers!$F$15*$M$12</f>
        <v>0.48090841912017368</v>
      </c>
      <c r="H172" s="43">
        <f>BY_Demands_Drivers!$G$15*$M$12</f>
        <v>0.96181683824034547</v>
      </c>
      <c r="I172" s="43">
        <f>BY_Demands_Drivers!$H$15*$M$12</f>
        <v>2.8854505147210459</v>
      </c>
      <c r="J172" s="43">
        <f>BY_Demands_Drivers!$I$15*$M$12</f>
        <v>3.206056127467825</v>
      </c>
    </row>
    <row r="173" spans="3:10">
      <c r="C173" s="206" t="str">
        <f t="shared" si="6"/>
        <v>Demand</v>
      </c>
      <c r="D173">
        <f>$L$13</f>
        <v>2020</v>
      </c>
      <c r="E173" t="s">
        <v>3</v>
      </c>
      <c r="F173" t="str">
        <f t="shared" si="7"/>
        <v>IFDEM</v>
      </c>
      <c r="G173" s="43">
        <f>BY_Demands_Drivers!$F$15*$M$13</f>
        <v>0.48317666513148544</v>
      </c>
      <c r="H173" s="43">
        <f>BY_Demands_Drivers!$G$15*$M$13</f>
        <v>0.96635333026296899</v>
      </c>
      <c r="I173" s="43">
        <f>BY_Demands_Drivers!$H$15*$M$13</f>
        <v>2.8990599907889165</v>
      </c>
      <c r="J173" s="43">
        <f>BY_Demands_Drivers!$I$15*$M$13</f>
        <v>3.2211777675432365</v>
      </c>
    </row>
    <row r="174" spans="3:10">
      <c r="C174" s="206" t="str">
        <f t="shared" si="6"/>
        <v>Demand</v>
      </c>
      <c r="D174">
        <f>$L$14</f>
        <v>2021</v>
      </c>
      <c r="E174" t="s">
        <v>3</v>
      </c>
      <c r="F174" t="str">
        <f t="shared" si="7"/>
        <v>IFDEM</v>
      </c>
      <c r="G174" s="43">
        <f>BY_Demands_Drivers!$F$15*$M$14</f>
        <v>0.48124395847095952</v>
      </c>
      <c r="H174" s="43">
        <f>BY_Demands_Drivers!$G$15*$M$14</f>
        <v>0.96248791694191704</v>
      </c>
      <c r="I174" s="43">
        <f>BY_Demands_Drivers!$H$15*$M$14</f>
        <v>2.8874637508257606</v>
      </c>
      <c r="J174" s="43">
        <f>BY_Demands_Drivers!$I$15*$M$14</f>
        <v>3.2082930564730634</v>
      </c>
    </row>
    <row r="175" spans="3:10">
      <c r="C175" s="206" t="str">
        <f t="shared" si="6"/>
        <v>Demand</v>
      </c>
      <c r="D175">
        <f>$L$15</f>
        <v>2022</v>
      </c>
      <c r="E175" t="s">
        <v>3</v>
      </c>
      <c r="F175" t="str">
        <f t="shared" si="7"/>
        <v>IFDEM</v>
      </c>
      <c r="G175" s="43">
        <f>BY_Demands_Drivers!$F$15*$M$15</f>
        <v>0.47931125181043355</v>
      </c>
      <c r="H175" s="43">
        <f>BY_Demands_Drivers!$G$15*$M$15</f>
        <v>0.95862250362086521</v>
      </c>
      <c r="I175" s="43">
        <f>BY_Demands_Drivers!$H$15*$M$15</f>
        <v>2.8758675108626051</v>
      </c>
      <c r="J175" s="43">
        <f>BY_Demands_Drivers!$I$15*$M$15</f>
        <v>3.1954083454028908</v>
      </c>
    </row>
    <row r="176" spans="3:10">
      <c r="C176" s="206" t="str">
        <f t="shared" si="6"/>
        <v>Demand</v>
      </c>
      <c r="D176">
        <f>$L$16</f>
        <v>2023</v>
      </c>
      <c r="E176" t="s">
        <v>3</v>
      </c>
      <c r="F176" t="str">
        <f t="shared" si="7"/>
        <v>IFDEM</v>
      </c>
      <c r="G176" s="43">
        <f>BY_Demands_Drivers!$F$15*$M$16</f>
        <v>0.47737854514990768</v>
      </c>
      <c r="H176" s="43">
        <f>BY_Demands_Drivers!$G$15*$M$16</f>
        <v>0.95475709029981348</v>
      </c>
      <c r="I176" s="43">
        <f>BY_Demands_Drivers!$H$15*$M$16</f>
        <v>2.86427127089945</v>
      </c>
      <c r="J176" s="43">
        <f>BY_Demands_Drivers!$I$15*$M$16</f>
        <v>3.1825236343327181</v>
      </c>
    </row>
    <row r="177" spans="3:10">
      <c r="C177" s="206" t="str">
        <f t="shared" si="6"/>
        <v>Demand</v>
      </c>
      <c r="D177">
        <f>$L$17</f>
        <v>2024</v>
      </c>
      <c r="E177" t="s">
        <v>3</v>
      </c>
      <c r="F177" t="str">
        <f t="shared" si="7"/>
        <v>IFDEM</v>
      </c>
      <c r="G177" s="26">
        <f>BY_Demands_Drivers!$F$15*$M$17</f>
        <v>0.47544583848938177</v>
      </c>
      <c r="H177" s="26">
        <f>BY_Demands_Drivers!$G$15*$M$17</f>
        <v>0.95089167697876165</v>
      </c>
      <c r="I177" s="26">
        <f>BY_Demands_Drivers!$H$15*$M$17</f>
        <v>2.8526750309362945</v>
      </c>
      <c r="J177" s="26">
        <f>BY_Demands_Drivers!$I$15*$M$17</f>
        <v>3.1696389232625455</v>
      </c>
    </row>
    <row r="178" spans="3:10">
      <c r="C178" s="206" t="str">
        <f t="shared" si="6"/>
        <v>Demand</v>
      </c>
      <c r="D178">
        <f>$L$18</f>
        <v>2025</v>
      </c>
      <c r="E178" t="s">
        <v>3</v>
      </c>
      <c r="F178" t="str">
        <f t="shared" si="7"/>
        <v>IFDEM</v>
      </c>
      <c r="G178" s="26">
        <f>BY_Demands_Drivers!$F$15*$M$18</f>
        <v>0.47351313182885579</v>
      </c>
      <c r="H178" s="26">
        <f>BY_Demands_Drivers!$G$15*$M$18</f>
        <v>0.9470262636577097</v>
      </c>
      <c r="I178" s="26">
        <f>BY_Demands_Drivers!$H$15*$M$18</f>
        <v>2.8410787909731385</v>
      </c>
      <c r="J178" s="26">
        <f>BY_Demands_Drivers!$I$15*$M$18</f>
        <v>3.156754212192372</v>
      </c>
    </row>
    <row r="179" spans="3:10">
      <c r="C179" s="206" t="str">
        <f t="shared" si="6"/>
        <v>Demand</v>
      </c>
      <c r="D179">
        <f>$L$19</f>
        <v>2026</v>
      </c>
      <c r="E179" t="s">
        <v>3</v>
      </c>
      <c r="F179" t="str">
        <f t="shared" si="7"/>
        <v>IFDEM</v>
      </c>
      <c r="G179" s="26">
        <f>BY_Demands_Drivers!$F$15*$M$19</f>
        <v>0.47351313182885579</v>
      </c>
      <c r="H179" s="26">
        <f>BY_Demands_Drivers!$G$15*$M$19</f>
        <v>0.9470262636577097</v>
      </c>
      <c r="I179" s="26">
        <f>BY_Demands_Drivers!$H$15*$M$19</f>
        <v>2.8410787909731385</v>
      </c>
      <c r="J179" s="26">
        <f>BY_Demands_Drivers!$I$15*$M$19</f>
        <v>3.156754212192372</v>
      </c>
    </row>
    <row r="180" spans="3:10">
      <c r="C180" s="206" t="str">
        <f t="shared" si="6"/>
        <v>Demand</v>
      </c>
      <c r="D180">
        <f>$L$20</f>
        <v>2027</v>
      </c>
      <c r="E180" t="s">
        <v>3</v>
      </c>
      <c r="F180" t="str">
        <f t="shared" si="7"/>
        <v>IFDEM</v>
      </c>
      <c r="G180" s="26">
        <f>BY_Demands_Drivers!$F$15*$M$20</f>
        <v>0.47351313182885579</v>
      </c>
      <c r="H180" s="26">
        <f>BY_Demands_Drivers!$G$15*$M$20</f>
        <v>0.9470262636577097</v>
      </c>
      <c r="I180" s="26">
        <f>BY_Demands_Drivers!$H$15*$M$20</f>
        <v>2.8410787909731385</v>
      </c>
      <c r="J180" s="26">
        <f>BY_Demands_Drivers!$I$15*$M$20</f>
        <v>3.156754212192372</v>
      </c>
    </row>
    <row r="181" spans="3:10">
      <c r="C181" s="206" t="str">
        <f t="shared" si="6"/>
        <v>Demand</v>
      </c>
      <c r="D181">
        <f>$L$21</f>
        <v>2028</v>
      </c>
      <c r="E181" t="s">
        <v>3</v>
      </c>
      <c r="F181" t="str">
        <f t="shared" si="7"/>
        <v>IFDEM</v>
      </c>
      <c r="G181" s="26">
        <f>BY_Demands_Drivers!$F$15*$M$21</f>
        <v>0.47351313182885579</v>
      </c>
      <c r="H181" s="26">
        <f>BY_Demands_Drivers!$G$15*$M$21</f>
        <v>0.9470262636577097</v>
      </c>
      <c r="I181" s="26">
        <f>BY_Demands_Drivers!$H$15*$M$21</f>
        <v>2.8410787909731385</v>
      </c>
      <c r="J181" s="26">
        <f>BY_Demands_Drivers!$I$15*$M$21</f>
        <v>3.156754212192372</v>
      </c>
    </row>
    <row r="182" spans="3:10">
      <c r="C182" s="206" t="str">
        <f t="shared" si="6"/>
        <v>Demand</v>
      </c>
      <c r="D182">
        <f>$L$22</f>
        <v>2029</v>
      </c>
      <c r="E182" t="s">
        <v>3</v>
      </c>
      <c r="F182" t="str">
        <f t="shared" si="7"/>
        <v>IFDEM</v>
      </c>
      <c r="G182" s="26">
        <f>BY_Demands_Drivers!$F$15*$M$22</f>
        <v>0.47351313182885579</v>
      </c>
      <c r="H182" s="26">
        <f>BY_Demands_Drivers!$G$15*$M$22</f>
        <v>0.9470262636577097</v>
      </c>
      <c r="I182" s="26">
        <f>BY_Demands_Drivers!$H$15*$M$22</f>
        <v>2.8410787909731385</v>
      </c>
      <c r="J182" s="26">
        <f>BY_Demands_Drivers!$I$15*$M$22</f>
        <v>3.156754212192372</v>
      </c>
    </row>
    <row r="183" spans="3:10">
      <c r="C183" s="206" t="str">
        <f t="shared" si="6"/>
        <v>Demand</v>
      </c>
      <c r="D183">
        <f>$L$23</f>
        <v>2030</v>
      </c>
      <c r="E183" t="s">
        <v>3</v>
      </c>
      <c r="F183" t="str">
        <f t="shared" si="7"/>
        <v>IFDEM</v>
      </c>
      <c r="G183" s="26">
        <f>BY_Demands_Drivers!$F$15*$M$23</f>
        <v>0.47351313182885579</v>
      </c>
      <c r="H183" s="26">
        <f>BY_Demands_Drivers!$G$15*$M$23</f>
        <v>0.9470262636577097</v>
      </c>
      <c r="I183" s="26">
        <f>BY_Demands_Drivers!$H$15*$M$23</f>
        <v>2.8410787909731385</v>
      </c>
      <c r="J183" s="26">
        <f>BY_Demands_Drivers!$I$15*$M$23</f>
        <v>3.156754212192372</v>
      </c>
    </row>
    <row r="184" spans="3:10">
      <c r="C184" s="206" t="str">
        <f t="shared" si="6"/>
        <v>Demand</v>
      </c>
      <c r="D184">
        <f>$L$24</f>
        <v>2031</v>
      </c>
      <c r="E184" t="s">
        <v>3</v>
      </c>
      <c r="F184" t="str">
        <f t="shared" si="7"/>
        <v>IFDEM</v>
      </c>
      <c r="G184" s="26">
        <f>BY_Demands_Drivers!$F$15*$M$24</f>
        <v>0.47544583848938177</v>
      </c>
      <c r="H184" s="26">
        <f>BY_Demands_Drivers!$G$15*$M$24</f>
        <v>0.95089167697876165</v>
      </c>
      <c r="I184" s="26">
        <f>BY_Demands_Drivers!$H$15*$M$24</f>
        <v>2.8526750309362945</v>
      </c>
      <c r="J184" s="26">
        <f>BY_Demands_Drivers!$I$15*$M$24</f>
        <v>3.1696389232625455</v>
      </c>
    </row>
    <row r="185" spans="3:10">
      <c r="C185" s="206" t="str">
        <f t="shared" si="6"/>
        <v>Demand</v>
      </c>
      <c r="D185">
        <f>$L$25</f>
        <v>2032</v>
      </c>
      <c r="E185" t="s">
        <v>3</v>
      </c>
      <c r="F185" t="str">
        <f t="shared" si="7"/>
        <v>IFDEM</v>
      </c>
      <c r="G185" s="26">
        <f>BY_Demands_Drivers!$F$15*$M$25</f>
        <v>0.47737854514990768</v>
      </c>
      <c r="H185" s="26">
        <f>BY_Demands_Drivers!$G$15*$M$25</f>
        <v>0.95475709029981348</v>
      </c>
      <c r="I185" s="26">
        <f>BY_Demands_Drivers!$H$15*$M$25</f>
        <v>2.86427127089945</v>
      </c>
      <c r="J185" s="26">
        <f>BY_Demands_Drivers!$I$15*$M$25</f>
        <v>3.1825236343327181</v>
      </c>
    </row>
    <row r="186" spans="3:10">
      <c r="C186" s="206" t="str">
        <f t="shared" si="6"/>
        <v>Demand</v>
      </c>
      <c r="D186">
        <f>$L$26</f>
        <v>2033</v>
      </c>
      <c r="E186" t="s">
        <v>3</v>
      </c>
      <c r="F186" t="str">
        <f t="shared" si="7"/>
        <v>IFDEM</v>
      </c>
      <c r="G186" s="26">
        <f>BY_Demands_Drivers!$F$15*$M$26</f>
        <v>0.47931125181043355</v>
      </c>
      <c r="H186" s="26">
        <f>BY_Demands_Drivers!$G$15*$M$26</f>
        <v>0.95862250362086521</v>
      </c>
      <c r="I186" s="26">
        <f>BY_Demands_Drivers!$H$15*$M$26</f>
        <v>2.8758675108626051</v>
      </c>
      <c r="J186" s="26">
        <f>BY_Demands_Drivers!$I$15*$M$26</f>
        <v>3.1954083454028908</v>
      </c>
    </row>
    <row r="187" spans="3:10">
      <c r="C187" s="206" t="str">
        <f t="shared" si="6"/>
        <v>Demand</v>
      </c>
      <c r="D187">
        <f>$L$27</f>
        <v>2034</v>
      </c>
      <c r="E187" t="s">
        <v>3</v>
      </c>
      <c r="F187" t="str">
        <f t="shared" si="7"/>
        <v>IFDEM</v>
      </c>
      <c r="G187" s="26">
        <f>BY_Demands_Drivers!$F$15*$M$27</f>
        <v>0.48124395847095952</v>
      </c>
      <c r="H187" s="26">
        <f>BY_Demands_Drivers!$G$15*$M$27</f>
        <v>0.96248791694191704</v>
      </c>
      <c r="I187" s="26">
        <f>BY_Demands_Drivers!$H$15*$M$27</f>
        <v>2.8874637508257606</v>
      </c>
      <c r="J187" s="26">
        <f>BY_Demands_Drivers!$I$15*$M$27</f>
        <v>3.2082930564730634</v>
      </c>
    </row>
    <row r="188" spans="3:10">
      <c r="C188" s="206" t="str">
        <f t="shared" si="6"/>
        <v>Demand</v>
      </c>
      <c r="D188">
        <f>$L$28</f>
        <v>2035</v>
      </c>
      <c r="E188" t="s">
        <v>3</v>
      </c>
      <c r="F188" t="str">
        <f t="shared" si="7"/>
        <v>IFDEM</v>
      </c>
      <c r="G188" s="26">
        <f>BY_Demands_Drivers!$F$15*$M$28</f>
        <v>0.48317666513148544</v>
      </c>
      <c r="H188" s="26">
        <f>BY_Demands_Drivers!$G$15*$M$28</f>
        <v>0.96635333026296899</v>
      </c>
      <c r="I188" s="26">
        <f>BY_Demands_Drivers!$H$15*$M$28</f>
        <v>2.8990599907889165</v>
      </c>
      <c r="J188" s="26">
        <f>BY_Demands_Drivers!$I$15*$M$28</f>
        <v>3.2211777675432365</v>
      </c>
    </row>
    <row r="189" spans="3:10">
      <c r="C189" s="206" t="str">
        <f t="shared" si="6"/>
        <v>Demand</v>
      </c>
      <c r="D189">
        <f>$L$29</f>
        <v>2036</v>
      </c>
      <c r="E189" t="s">
        <v>3</v>
      </c>
      <c r="F189" t="str">
        <f t="shared" si="7"/>
        <v>IFDEM</v>
      </c>
      <c r="G189" s="26">
        <f>BY_Demands_Drivers!$F$15*$M$29</f>
        <v>0.48510937179201136</v>
      </c>
      <c r="H189" s="26">
        <f>BY_Demands_Drivers!$G$15*$M$29</f>
        <v>0.97021874358402083</v>
      </c>
      <c r="I189" s="26">
        <f>BY_Demands_Drivers!$H$15*$M$29</f>
        <v>2.910656230752072</v>
      </c>
      <c r="J189" s="26">
        <f>BY_Demands_Drivers!$I$15*$M$29</f>
        <v>3.2340624786134096</v>
      </c>
    </row>
    <row r="190" spans="3:10">
      <c r="C190" s="206" t="str">
        <f t="shared" si="6"/>
        <v>Demand</v>
      </c>
      <c r="D190">
        <f>$L$30</f>
        <v>2037</v>
      </c>
      <c r="E190" t="s">
        <v>3</v>
      </c>
      <c r="F190" t="str">
        <f t="shared" si="7"/>
        <v>IFDEM</v>
      </c>
      <c r="G190" s="26">
        <f>BY_Demands_Drivers!$F$15*$M$30</f>
        <v>0.48704207845253739</v>
      </c>
      <c r="H190" s="26">
        <f>BY_Demands_Drivers!$G$15*$M$30</f>
        <v>0.97408415690507277</v>
      </c>
      <c r="I190" s="26">
        <f>BY_Demands_Drivers!$H$15*$M$30</f>
        <v>2.922252470715228</v>
      </c>
      <c r="J190" s="26">
        <f>BY_Demands_Drivers!$I$15*$M$30</f>
        <v>3.2469471896835826</v>
      </c>
    </row>
    <row r="191" spans="3:10">
      <c r="C191" s="206" t="str">
        <f t="shared" si="6"/>
        <v>Demand</v>
      </c>
      <c r="D191">
        <f>$L$31</f>
        <v>2038</v>
      </c>
      <c r="E191" t="s">
        <v>3</v>
      </c>
      <c r="F191" t="str">
        <f t="shared" si="7"/>
        <v>IFDEM</v>
      </c>
      <c r="G191" s="26">
        <f>BY_Demands_Drivers!$F$15*$M$31</f>
        <v>0.48897478511306325</v>
      </c>
      <c r="H191" s="26">
        <f>BY_Demands_Drivers!$G$15*$M$31</f>
        <v>0.97794957022612461</v>
      </c>
      <c r="I191" s="26">
        <f>BY_Demands_Drivers!$H$15*$M$31</f>
        <v>2.9338487106783835</v>
      </c>
      <c r="J191" s="26">
        <f>BY_Demands_Drivers!$I$15*$M$31</f>
        <v>3.2598319007537553</v>
      </c>
    </row>
    <row r="192" spans="3:10">
      <c r="C192" s="206" t="str">
        <f t="shared" si="6"/>
        <v>Demand</v>
      </c>
      <c r="D192">
        <f>$L$32</f>
        <v>2039</v>
      </c>
      <c r="E192" t="s">
        <v>3</v>
      </c>
      <c r="F192" t="str">
        <f t="shared" si="7"/>
        <v>IFDEM</v>
      </c>
      <c r="G192" s="26">
        <f>BY_Demands_Drivers!$F$15*$M$32</f>
        <v>0.49090749177358922</v>
      </c>
      <c r="H192" s="26">
        <f>BY_Demands_Drivers!$G$15*$M$32</f>
        <v>0.98181498354717645</v>
      </c>
      <c r="I192" s="26">
        <f>BY_Demands_Drivers!$H$15*$M$32</f>
        <v>2.945444950641539</v>
      </c>
      <c r="J192" s="26">
        <f>BY_Demands_Drivers!$I$15*$M$32</f>
        <v>3.2727166118239284</v>
      </c>
    </row>
    <row r="193" spans="3:10">
      <c r="C193" s="206" t="str">
        <f t="shared" si="6"/>
        <v>Demand</v>
      </c>
      <c r="D193">
        <f>$L$33</f>
        <v>2040</v>
      </c>
      <c r="E193" t="s">
        <v>3</v>
      </c>
      <c r="F193" t="str">
        <f t="shared" si="7"/>
        <v>IFDEM</v>
      </c>
      <c r="G193" s="26">
        <f>BY_Demands_Drivers!$F$15*$M$33</f>
        <v>0.49284019843411514</v>
      </c>
      <c r="H193" s="26">
        <f>BY_Demands_Drivers!$G$15*$M$33</f>
        <v>0.98568039686822839</v>
      </c>
      <c r="I193" s="26">
        <f>BY_Demands_Drivers!$H$15*$M$33</f>
        <v>2.9570411906046949</v>
      </c>
      <c r="J193" s="26">
        <f>BY_Demands_Drivers!$I$15*$M$33</f>
        <v>3.2856013228941015</v>
      </c>
    </row>
    <row r="194" spans="3:10">
      <c r="C194" s="206" t="str">
        <f t="shared" si="6"/>
        <v>Demand</v>
      </c>
      <c r="D194">
        <f>$L$34</f>
        <v>2041</v>
      </c>
      <c r="E194" t="s">
        <v>3</v>
      </c>
      <c r="F194" t="str">
        <f t="shared" si="7"/>
        <v>IFDEM</v>
      </c>
      <c r="G194" s="26">
        <f>BY_Demands_Drivers!$F$15*$M$34</f>
        <v>0.49477290509464111</v>
      </c>
      <c r="H194" s="26">
        <f>BY_Demands_Drivers!$G$15*$M$34</f>
        <v>0.98954581018928023</v>
      </c>
      <c r="I194" s="26">
        <f>BY_Demands_Drivers!$H$15*$M$34</f>
        <v>2.9686374305678505</v>
      </c>
      <c r="J194" s="26">
        <f>BY_Demands_Drivers!$I$15*$M$34</f>
        <v>3.2984860339642741</v>
      </c>
    </row>
    <row r="195" spans="3:10">
      <c r="C195" s="206" t="str">
        <f t="shared" si="6"/>
        <v>Demand</v>
      </c>
      <c r="D195">
        <f>$L$35</f>
        <v>2042</v>
      </c>
      <c r="E195" t="s">
        <v>3</v>
      </c>
      <c r="F195" t="str">
        <f t="shared" si="7"/>
        <v>IFDEM</v>
      </c>
      <c r="G195" s="26">
        <f>BY_Demands_Drivers!$F$15*$M$35</f>
        <v>0.49670561175516703</v>
      </c>
      <c r="H195" s="26">
        <f>BY_Demands_Drivers!$G$15*$M$35</f>
        <v>0.99341122351033206</v>
      </c>
      <c r="I195" s="26">
        <f>BY_Demands_Drivers!$H$15*$M$35</f>
        <v>2.980233670531006</v>
      </c>
      <c r="J195" s="26">
        <f>BY_Demands_Drivers!$I$15*$M$35</f>
        <v>3.3113707450344472</v>
      </c>
    </row>
    <row r="196" spans="3:10">
      <c r="C196" s="206" t="str">
        <f t="shared" si="6"/>
        <v>Demand</v>
      </c>
      <c r="D196">
        <f>$L$36</f>
        <v>2043</v>
      </c>
      <c r="E196" t="s">
        <v>3</v>
      </c>
      <c r="F196" t="str">
        <f t="shared" si="7"/>
        <v>IFDEM</v>
      </c>
      <c r="G196" s="26">
        <f>BY_Demands_Drivers!$F$15*$M$36</f>
        <v>0.498638318415693</v>
      </c>
      <c r="H196" s="26">
        <f>BY_Demands_Drivers!$G$15*$M$36</f>
        <v>0.99727663683138412</v>
      </c>
      <c r="I196" s="26">
        <f>BY_Demands_Drivers!$H$15*$M$36</f>
        <v>2.9918299104941619</v>
      </c>
      <c r="J196" s="26">
        <f>BY_Demands_Drivers!$I$15*$M$36</f>
        <v>3.3242554561046203</v>
      </c>
    </row>
    <row r="197" spans="3:10">
      <c r="C197" s="206" t="str">
        <f t="shared" ref="C197:C260" si="8">IF(SUM(G197:J197)&gt;0,"Demand","\I:")</f>
        <v>Demand</v>
      </c>
      <c r="D197">
        <f>$L$37</f>
        <v>2044</v>
      </c>
      <c r="E197" t="s">
        <v>3</v>
      </c>
      <c r="F197" t="str">
        <f t="shared" si="7"/>
        <v>IFDEM</v>
      </c>
      <c r="G197" s="26">
        <f>BY_Demands_Drivers!$F$15*$M$37</f>
        <v>0.50057102507621898</v>
      </c>
      <c r="H197" s="26">
        <f>BY_Demands_Drivers!$G$15*$M$37</f>
        <v>1.001142050152436</v>
      </c>
      <c r="I197" s="26">
        <f>BY_Demands_Drivers!$H$15*$M$37</f>
        <v>3.0034261504573179</v>
      </c>
      <c r="J197" s="26">
        <f>BY_Demands_Drivers!$I$15*$M$37</f>
        <v>3.3371401671747933</v>
      </c>
    </row>
    <row r="198" spans="3:10">
      <c r="C198" s="206" t="str">
        <f t="shared" si="8"/>
        <v>Demand</v>
      </c>
      <c r="D198">
        <f>$L$38</f>
        <v>2045</v>
      </c>
      <c r="E198" t="s">
        <v>3</v>
      </c>
      <c r="F198" t="str">
        <f t="shared" si="7"/>
        <v>IFDEM</v>
      </c>
      <c r="G198" s="26">
        <f>BY_Demands_Drivers!$F$15*$M$38</f>
        <v>0.5025037317367449</v>
      </c>
      <c r="H198" s="26">
        <f>BY_Demands_Drivers!$G$15*$M$38</f>
        <v>1.0050074634734878</v>
      </c>
      <c r="I198" s="26">
        <f>BY_Demands_Drivers!$H$15*$M$38</f>
        <v>3.0150223904204734</v>
      </c>
      <c r="J198" s="26">
        <f>BY_Demands_Drivers!$I$15*$M$38</f>
        <v>3.3500248782449664</v>
      </c>
    </row>
    <row r="199" spans="3:10">
      <c r="C199" s="206" t="str">
        <f t="shared" si="8"/>
        <v>Demand</v>
      </c>
      <c r="D199">
        <f>$L$39</f>
        <v>2046</v>
      </c>
      <c r="E199" t="s">
        <v>3</v>
      </c>
      <c r="F199" t="str">
        <f t="shared" si="7"/>
        <v>IFDEM</v>
      </c>
      <c r="G199" s="26">
        <f>BY_Demands_Drivers!$F$15*$M$39</f>
        <v>0.50443643839727081</v>
      </c>
      <c r="H199" s="26">
        <f>BY_Demands_Drivers!$G$15*$M$39</f>
        <v>1.0088728767945396</v>
      </c>
      <c r="I199" s="26">
        <f>BY_Demands_Drivers!$H$15*$M$39</f>
        <v>3.0266186303836289</v>
      </c>
      <c r="J199" s="26">
        <f>BY_Demands_Drivers!$I$15*$M$39</f>
        <v>3.3629095893151395</v>
      </c>
    </row>
    <row r="200" spans="3:10">
      <c r="C200" s="206" t="str">
        <f t="shared" si="8"/>
        <v>Demand</v>
      </c>
      <c r="D200">
        <f>$L$40</f>
        <v>2047</v>
      </c>
      <c r="E200" t="s">
        <v>3</v>
      </c>
      <c r="F200" t="str">
        <f t="shared" si="7"/>
        <v>IFDEM</v>
      </c>
      <c r="G200" s="26">
        <f>BY_Demands_Drivers!$F$15*$M$40</f>
        <v>0.50636914505779673</v>
      </c>
      <c r="H200" s="26">
        <f>BY_Demands_Drivers!$G$15*$M$40</f>
        <v>1.0127382901155915</v>
      </c>
      <c r="I200" s="26">
        <f>BY_Demands_Drivers!$H$15*$M$40</f>
        <v>3.0382148703467844</v>
      </c>
      <c r="J200" s="26">
        <f>BY_Demands_Drivers!$I$15*$M$40</f>
        <v>3.3757943003853117</v>
      </c>
    </row>
    <row r="201" spans="3:10">
      <c r="C201" s="206" t="str">
        <f t="shared" si="8"/>
        <v>Demand</v>
      </c>
      <c r="D201">
        <f>$L$41</f>
        <v>2048</v>
      </c>
      <c r="E201" t="s">
        <v>3</v>
      </c>
      <c r="F201" t="str">
        <f t="shared" si="7"/>
        <v>IFDEM</v>
      </c>
      <c r="G201" s="26">
        <f>BY_Demands_Drivers!$F$15*$M$41</f>
        <v>0.50830185171832265</v>
      </c>
      <c r="H201" s="26">
        <f>BY_Demands_Drivers!$G$15*$M$41</f>
        <v>1.0166037034366433</v>
      </c>
      <c r="I201" s="26">
        <f>BY_Demands_Drivers!$H$15*$M$41</f>
        <v>3.0498111103099399</v>
      </c>
      <c r="J201" s="26">
        <f>BY_Demands_Drivers!$I$15*$M$41</f>
        <v>3.3886790114554848</v>
      </c>
    </row>
    <row r="202" spans="3:10">
      <c r="C202" s="206" t="str">
        <f t="shared" si="8"/>
        <v>Demand</v>
      </c>
      <c r="D202">
        <f>$L$42</f>
        <v>2049</v>
      </c>
      <c r="E202" t="s">
        <v>3</v>
      </c>
      <c r="F202" t="str">
        <f t="shared" si="7"/>
        <v>IFDEM</v>
      </c>
      <c r="G202" s="26">
        <f>BY_Demands_Drivers!$F$15*$M$42</f>
        <v>0.51023455837884857</v>
      </c>
      <c r="H202" s="26">
        <f>BY_Demands_Drivers!$G$15*$M$42</f>
        <v>1.0204691167576951</v>
      </c>
      <c r="I202" s="26">
        <f>BY_Demands_Drivers!$H$15*$M$42</f>
        <v>3.0614073502730959</v>
      </c>
      <c r="J202" s="26">
        <f>BY_Demands_Drivers!$I$15*$M$42</f>
        <v>3.4015637225256579</v>
      </c>
    </row>
    <row r="203" spans="3:10">
      <c r="C203" s="206" t="str">
        <f t="shared" si="8"/>
        <v>Demand</v>
      </c>
      <c r="D203" s="23">
        <f>$L$43</f>
        <v>2050</v>
      </c>
      <c r="E203" s="23" t="s">
        <v>3</v>
      </c>
      <c r="F203" t="str">
        <f t="shared" si="7"/>
        <v>IFDEM</v>
      </c>
      <c r="G203" s="44">
        <f>BY_Demands_Drivers!$F$15*$M$43</f>
        <v>0.5121672650393746</v>
      </c>
      <c r="H203" s="44">
        <f>BY_Demands_Drivers!$G$15*$M$43</f>
        <v>1.0243345300787472</v>
      </c>
      <c r="I203" s="44">
        <f>BY_Demands_Drivers!$H$15*$M$43</f>
        <v>3.0730035902362514</v>
      </c>
      <c r="J203" s="44">
        <f>BY_Demands_Drivers!$I$15*$M$43</f>
        <v>3.4144484335958305</v>
      </c>
    </row>
    <row r="204" spans="3:10">
      <c r="C204" s="206" t="str">
        <f t="shared" si="8"/>
        <v>Demand</v>
      </c>
      <c r="D204">
        <f>$L$4</f>
        <v>2011</v>
      </c>
      <c r="E204" t="s">
        <v>3</v>
      </c>
      <c r="F204" t="str">
        <f>BY_Demands_Drivers!$J$16</f>
        <v>IFDTF</v>
      </c>
      <c r="G204" s="26">
        <f>BY_Demands_Drivers!$F$16*$M$4</f>
        <v>4.1575572722042299E-2</v>
      </c>
      <c r="H204" s="26">
        <f>BY_Demands_Drivers!$G$16*$M$4</f>
        <v>8.3151145444084598E-2</v>
      </c>
      <c r="I204" s="26">
        <f>BY_Demands_Drivers!$H$16*$M$4</f>
        <v>0.24945343633225339</v>
      </c>
      <c r="J204" s="26">
        <f>BY_Demands_Drivers!$I$16*$M$4</f>
        <v>0.277170484813615</v>
      </c>
    </row>
    <row r="205" spans="3:10">
      <c r="C205" s="206" t="str">
        <f t="shared" si="8"/>
        <v>Demand</v>
      </c>
      <c r="D205">
        <f>$L$5</f>
        <v>2012</v>
      </c>
      <c r="E205" t="s">
        <v>3</v>
      </c>
      <c r="F205" t="str">
        <f>$F$204</f>
        <v>IFDTF</v>
      </c>
      <c r="G205" s="26">
        <f>BY_Demands_Drivers!$F$16*$M$5</f>
        <v>4.1139676505098706E-2</v>
      </c>
      <c r="H205" s="26">
        <f>BY_Demands_Drivers!$G$16*$M$5</f>
        <v>8.2279353010197412E-2</v>
      </c>
      <c r="I205" s="26">
        <f>BY_Demands_Drivers!$H$16*$M$5</f>
        <v>0.24683805903059181</v>
      </c>
      <c r="J205" s="26">
        <f>BY_Demands_Drivers!$I$16*$M$5</f>
        <v>0.27426451003399105</v>
      </c>
    </row>
    <row r="206" spans="3:10">
      <c r="C206" s="206" t="str">
        <f t="shared" si="8"/>
        <v>Demand</v>
      </c>
      <c r="D206">
        <f>$L$6</f>
        <v>2013</v>
      </c>
      <c r="E206" t="s">
        <v>3</v>
      </c>
      <c r="F206" t="str">
        <f t="shared" ref="F206:F243" si="9">$F$204</f>
        <v>IFDTF</v>
      </c>
      <c r="G206" s="26">
        <f>BY_Demands_Drivers!$F$16*$M$6</f>
        <v>4.0703780288155106E-2</v>
      </c>
      <c r="H206" s="26">
        <f>BY_Demands_Drivers!$G$16*$M$6</f>
        <v>8.1407560576310212E-2</v>
      </c>
      <c r="I206" s="26">
        <f>BY_Demands_Drivers!$H$16*$M$6</f>
        <v>0.24422268172893025</v>
      </c>
      <c r="J206" s="26">
        <f>BY_Demands_Drivers!$I$16*$M$6</f>
        <v>0.27135853525436709</v>
      </c>
    </row>
    <row r="207" spans="3:10">
      <c r="C207" s="206" t="str">
        <f t="shared" si="8"/>
        <v>Demand</v>
      </c>
      <c r="D207">
        <f>$L$7</f>
        <v>2014</v>
      </c>
      <c r="E207" t="s">
        <v>3</v>
      </c>
      <c r="F207" t="str">
        <f t="shared" si="9"/>
        <v>IFDTF</v>
      </c>
      <c r="G207" s="26">
        <f>BY_Demands_Drivers!$F$16*$M$7</f>
        <v>4.0267884071211513E-2</v>
      </c>
      <c r="H207" s="26">
        <f>BY_Demands_Drivers!$G$16*$M$7</f>
        <v>8.0535768142423025E-2</v>
      </c>
      <c r="I207" s="26">
        <f>BY_Demands_Drivers!$H$16*$M$7</f>
        <v>0.24160730442726866</v>
      </c>
      <c r="J207" s="26">
        <f>BY_Demands_Drivers!$I$16*$M$7</f>
        <v>0.26845256047474308</v>
      </c>
    </row>
    <row r="208" spans="3:10">
      <c r="C208" s="206" t="str">
        <f t="shared" si="8"/>
        <v>Demand</v>
      </c>
      <c r="D208">
        <f>$L$8</f>
        <v>2015</v>
      </c>
      <c r="E208" t="s">
        <v>3</v>
      </c>
      <c r="F208" t="str">
        <f t="shared" si="9"/>
        <v>IFDTF</v>
      </c>
      <c r="G208" s="26">
        <f>BY_Demands_Drivers!$F$16*$M$8</f>
        <v>3.9831987854267913E-2</v>
      </c>
      <c r="H208" s="26">
        <f>BY_Demands_Drivers!$G$16*$M$8</f>
        <v>7.9663975708535825E-2</v>
      </c>
      <c r="I208" s="26">
        <f>BY_Demands_Drivers!$H$16*$M$8</f>
        <v>0.23899192712560707</v>
      </c>
      <c r="J208" s="26">
        <f>BY_Demands_Drivers!$I$16*$M$8</f>
        <v>0.26554658569511913</v>
      </c>
    </row>
    <row r="209" spans="3:10">
      <c r="C209" s="206" t="str">
        <f t="shared" si="8"/>
        <v>Demand</v>
      </c>
      <c r="D209">
        <f>$L$9</f>
        <v>2016</v>
      </c>
      <c r="E209" t="s">
        <v>3</v>
      </c>
      <c r="F209" t="str">
        <f t="shared" si="9"/>
        <v>IFDTF</v>
      </c>
      <c r="G209" s="26">
        <f>BY_Demands_Drivers!$F$16*$M$9</f>
        <v>3.9396091637324313E-2</v>
      </c>
      <c r="H209" s="26">
        <f>BY_Demands_Drivers!$G$16*$M$9</f>
        <v>7.8792183274648625E-2</v>
      </c>
      <c r="I209" s="26">
        <f>BY_Demands_Drivers!$H$16*$M$9</f>
        <v>0.23637654982394549</v>
      </c>
      <c r="J209" s="26">
        <f>BY_Demands_Drivers!$I$16*$M$9</f>
        <v>0.26264061091549512</v>
      </c>
    </row>
    <row r="210" spans="3:10">
      <c r="C210" s="206" t="str">
        <f t="shared" si="8"/>
        <v>Demand</v>
      </c>
      <c r="D210">
        <f>$L$10</f>
        <v>2017</v>
      </c>
      <c r="E210" t="s">
        <v>3</v>
      </c>
      <c r="F210" t="str">
        <f t="shared" si="9"/>
        <v>IFDTF</v>
      </c>
      <c r="G210" s="26">
        <f>BY_Demands_Drivers!$F$16*$M$10</f>
        <v>3.9584573674656093E-2</v>
      </c>
      <c r="H210" s="26">
        <f>BY_Demands_Drivers!$G$16*$M$10</f>
        <v>7.9169147349312186E-2</v>
      </c>
      <c r="I210" s="26">
        <f>BY_Demands_Drivers!$H$16*$M$10</f>
        <v>0.23750744204793617</v>
      </c>
      <c r="J210" s="26">
        <f>BY_Demands_Drivers!$I$16*$M$10</f>
        <v>0.26389715783104034</v>
      </c>
    </row>
    <row r="211" spans="3:10">
      <c r="C211" s="206" t="str">
        <f t="shared" si="8"/>
        <v>Demand</v>
      </c>
      <c r="D211">
        <f>$L$11</f>
        <v>2018</v>
      </c>
      <c r="E211" t="s">
        <v>3</v>
      </c>
      <c r="F211" t="str">
        <f t="shared" si="9"/>
        <v>IFDTF</v>
      </c>
      <c r="G211" s="26">
        <f>BY_Demands_Drivers!$F$16*$M$11</f>
        <v>3.9773055711987873E-2</v>
      </c>
      <c r="H211" s="26">
        <f>BY_Demands_Drivers!$G$16*$M$11</f>
        <v>7.9546111423975746E-2</v>
      </c>
      <c r="I211" s="26">
        <f>BY_Demands_Drivers!$H$16*$M$11</f>
        <v>0.23863833427192682</v>
      </c>
      <c r="J211" s="26">
        <f>BY_Demands_Drivers!$I$16*$M$11</f>
        <v>0.26515370474658551</v>
      </c>
    </row>
    <row r="212" spans="3:10">
      <c r="C212" s="206" t="str">
        <f t="shared" si="8"/>
        <v>Demand</v>
      </c>
      <c r="D212">
        <f>$L$12</f>
        <v>2019</v>
      </c>
      <c r="E212" t="s">
        <v>3</v>
      </c>
      <c r="F212" t="str">
        <f t="shared" si="9"/>
        <v>IFDTF</v>
      </c>
      <c r="G212" s="43">
        <f>BY_Demands_Drivers!$F$16*$M$12</f>
        <v>3.9961537749319646E-2</v>
      </c>
      <c r="H212" s="43">
        <f>BY_Demands_Drivers!$G$16*$M$12</f>
        <v>7.9923075498639293E-2</v>
      </c>
      <c r="I212" s="43">
        <f>BY_Demands_Drivers!$H$16*$M$12</f>
        <v>0.23976922649591748</v>
      </c>
      <c r="J212" s="43">
        <f>BY_Demands_Drivers!$I$16*$M$12</f>
        <v>0.26641025166213067</v>
      </c>
    </row>
    <row r="213" spans="3:10">
      <c r="C213" s="206" t="str">
        <f t="shared" si="8"/>
        <v>Demand</v>
      </c>
      <c r="D213">
        <f>$L$13</f>
        <v>2020</v>
      </c>
      <c r="E213" t="s">
        <v>3</v>
      </c>
      <c r="F213" t="str">
        <f t="shared" si="9"/>
        <v>IFDTF</v>
      </c>
      <c r="G213" s="43">
        <f>BY_Demands_Drivers!$F$16*$M$13</f>
        <v>4.0150019786651434E-2</v>
      </c>
      <c r="H213" s="43">
        <f>BY_Demands_Drivers!$G$16*$M$13</f>
        <v>8.0300039573302867E-2</v>
      </c>
      <c r="I213" s="43">
        <f>BY_Demands_Drivers!$H$16*$M$13</f>
        <v>0.24090011871990819</v>
      </c>
      <c r="J213" s="43">
        <f>BY_Demands_Drivers!$I$16*$M$13</f>
        <v>0.26766679857767589</v>
      </c>
    </row>
    <row r="214" spans="3:10">
      <c r="C214" s="206" t="str">
        <f t="shared" si="8"/>
        <v>Demand</v>
      </c>
      <c r="D214">
        <f>$L$14</f>
        <v>2021</v>
      </c>
      <c r="E214" t="s">
        <v>3</v>
      </c>
      <c r="F214" t="str">
        <f t="shared" si="9"/>
        <v>IFDTF</v>
      </c>
      <c r="G214" s="43">
        <f>BY_Demands_Drivers!$F$16*$M$14</f>
        <v>3.9989419707504824E-2</v>
      </c>
      <c r="H214" s="43">
        <f>BY_Demands_Drivers!$G$16*$M$14</f>
        <v>7.9978839415009648E-2</v>
      </c>
      <c r="I214" s="43">
        <f>BY_Demands_Drivers!$H$16*$M$14</f>
        <v>0.23993651824502857</v>
      </c>
      <c r="J214" s="43">
        <f>BY_Demands_Drivers!$I$16*$M$14</f>
        <v>0.26659613138336519</v>
      </c>
    </row>
    <row r="215" spans="3:10">
      <c r="C215" s="206" t="str">
        <f t="shared" si="8"/>
        <v>Demand</v>
      </c>
      <c r="D215">
        <f>$L$15</f>
        <v>2022</v>
      </c>
      <c r="E215" t="s">
        <v>3</v>
      </c>
      <c r="F215" t="str">
        <f t="shared" si="9"/>
        <v>IFDTF</v>
      </c>
      <c r="G215" s="43">
        <f>BY_Demands_Drivers!$F$16*$M$15</f>
        <v>3.9828819628358221E-2</v>
      </c>
      <c r="H215" s="43">
        <f>BY_Demands_Drivers!$G$16*$M$15</f>
        <v>7.9657639256716442E-2</v>
      </c>
      <c r="I215" s="43">
        <f>BY_Demands_Drivers!$H$16*$M$15</f>
        <v>0.23897291777014892</v>
      </c>
      <c r="J215" s="43">
        <f>BY_Demands_Drivers!$I$16*$M$15</f>
        <v>0.26552546418905448</v>
      </c>
    </row>
    <row r="216" spans="3:10">
      <c r="C216" s="206" t="str">
        <f t="shared" si="8"/>
        <v>Demand</v>
      </c>
      <c r="D216">
        <f>$L$16</f>
        <v>2023</v>
      </c>
      <c r="E216" t="s">
        <v>3</v>
      </c>
      <c r="F216" t="str">
        <f t="shared" si="9"/>
        <v>IFDTF</v>
      </c>
      <c r="G216" s="43">
        <f>BY_Demands_Drivers!$F$16*$M$16</f>
        <v>3.9668219549211618E-2</v>
      </c>
      <c r="H216" s="43">
        <f>BY_Demands_Drivers!$G$16*$M$16</f>
        <v>7.9336439098423236E-2</v>
      </c>
      <c r="I216" s="43">
        <f>BY_Demands_Drivers!$H$16*$M$16</f>
        <v>0.23800931729526933</v>
      </c>
      <c r="J216" s="43">
        <f>BY_Demands_Drivers!$I$16*$M$16</f>
        <v>0.26445479699474383</v>
      </c>
    </row>
    <row r="217" spans="3:10">
      <c r="C217" s="206" t="str">
        <f t="shared" si="8"/>
        <v>Demand</v>
      </c>
      <c r="D217">
        <f>$L$17</f>
        <v>2024</v>
      </c>
      <c r="E217" t="s">
        <v>3</v>
      </c>
      <c r="F217" t="str">
        <f t="shared" si="9"/>
        <v>IFDTF</v>
      </c>
      <c r="G217" s="26">
        <f>BY_Demands_Drivers!$F$16*$M$17</f>
        <v>3.9507619470065015E-2</v>
      </c>
      <c r="H217" s="26">
        <f>BY_Demands_Drivers!$G$16*$M$17</f>
        <v>7.9015238940130031E-2</v>
      </c>
      <c r="I217" s="26">
        <f>BY_Demands_Drivers!$H$16*$M$17</f>
        <v>0.23704571682038972</v>
      </c>
      <c r="J217" s="26">
        <f>BY_Demands_Drivers!$I$16*$M$17</f>
        <v>0.26338412980043319</v>
      </c>
    </row>
    <row r="218" spans="3:10">
      <c r="C218" s="206" t="str">
        <f t="shared" si="8"/>
        <v>Demand</v>
      </c>
      <c r="D218">
        <f>$L$18</f>
        <v>2025</v>
      </c>
      <c r="E218" t="s">
        <v>3</v>
      </c>
      <c r="F218" t="str">
        <f t="shared" si="9"/>
        <v>IFDTF</v>
      </c>
      <c r="G218" s="26">
        <f>BY_Demands_Drivers!$F$16*$M$18</f>
        <v>3.9347019390918406E-2</v>
      </c>
      <c r="H218" s="26">
        <f>BY_Demands_Drivers!$G$16*$M$18</f>
        <v>7.8694038781836811E-2</v>
      </c>
      <c r="I218" s="26">
        <f>BY_Demands_Drivers!$H$16*$M$18</f>
        <v>0.23608211634551007</v>
      </c>
      <c r="J218" s="26">
        <f>BY_Demands_Drivers!$I$16*$M$18</f>
        <v>0.26231346260612243</v>
      </c>
    </row>
    <row r="219" spans="3:10">
      <c r="C219" s="206" t="str">
        <f t="shared" si="8"/>
        <v>Demand</v>
      </c>
      <c r="D219">
        <f>$L$19</f>
        <v>2026</v>
      </c>
      <c r="E219" t="s">
        <v>3</v>
      </c>
      <c r="F219" t="str">
        <f t="shared" si="9"/>
        <v>IFDTF</v>
      </c>
      <c r="G219" s="26">
        <f>BY_Demands_Drivers!$F$16*$M$19</f>
        <v>3.9347019390918406E-2</v>
      </c>
      <c r="H219" s="26">
        <f>BY_Demands_Drivers!$G$16*$M$19</f>
        <v>7.8694038781836811E-2</v>
      </c>
      <c r="I219" s="26">
        <f>BY_Demands_Drivers!$H$16*$M$19</f>
        <v>0.23608211634551007</v>
      </c>
      <c r="J219" s="26">
        <f>BY_Demands_Drivers!$I$16*$M$19</f>
        <v>0.26231346260612243</v>
      </c>
    </row>
    <row r="220" spans="3:10">
      <c r="C220" s="206" t="str">
        <f t="shared" si="8"/>
        <v>Demand</v>
      </c>
      <c r="D220">
        <f>$L$20</f>
        <v>2027</v>
      </c>
      <c r="E220" t="s">
        <v>3</v>
      </c>
      <c r="F220" t="str">
        <f t="shared" si="9"/>
        <v>IFDTF</v>
      </c>
      <c r="G220" s="26">
        <f>BY_Demands_Drivers!$F$16*$M$20</f>
        <v>3.9347019390918406E-2</v>
      </c>
      <c r="H220" s="26">
        <f>BY_Demands_Drivers!$G$16*$M$20</f>
        <v>7.8694038781836811E-2</v>
      </c>
      <c r="I220" s="26">
        <f>BY_Demands_Drivers!$H$16*$M$20</f>
        <v>0.23608211634551007</v>
      </c>
      <c r="J220" s="26">
        <f>BY_Demands_Drivers!$I$16*$M$20</f>
        <v>0.26231346260612243</v>
      </c>
    </row>
    <row r="221" spans="3:10">
      <c r="C221" s="206" t="str">
        <f t="shared" si="8"/>
        <v>Demand</v>
      </c>
      <c r="D221">
        <f>$L$21</f>
        <v>2028</v>
      </c>
      <c r="E221" t="s">
        <v>3</v>
      </c>
      <c r="F221" t="str">
        <f t="shared" si="9"/>
        <v>IFDTF</v>
      </c>
      <c r="G221" s="26">
        <f>BY_Demands_Drivers!$F$16*$M$21</f>
        <v>3.9347019390918406E-2</v>
      </c>
      <c r="H221" s="26">
        <f>BY_Demands_Drivers!$G$16*$M$21</f>
        <v>7.8694038781836811E-2</v>
      </c>
      <c r="I221" s="26">
        <f>BY_Demands_Drivers!$H$16*$M$21</f>
        <v>0.23608211634551007</v>
      </c>
      <c r="J221" s="26">
        <f>BY_Demands_Drivers!$I$16*$M$21</f>
        <v>0.26231346260612243</v>
      </c>
    </row>
    <row r="222" spans="3:10">
      <c r="C222" s="206" t="str">
        <f t="shared" si="8"/>
        <v>Demand</v>
      </c>
      <c r="D222">
        <f>$L$22</f>
        <v>2029</v>
      </c>
      <c r="E222" t="s">
        <v>3</v>
      </c>
      <c r="F222" t="str">
        <f t="shared" si="9"/>
        <v>IFDTF</v>
      </c>
      <c r="G222" s="26">
        <f>BY_Demands_Drivers!$F$16*$M$22</f>
        <v>3.9347019390918406E-2</v>
      </c>
      <c r="H222" s="26">
        <f>BY_Demands_Drivers!$G$16*$M$22</f>
        <v>7.8694038781836811E-2</v>
      </c>
      <c r="I222" s="26">
        <f>BY_Demands_Drivers!$H$16*$M$22</f>
        <v>0.23608211634551007</v>
      </c>
      <c r="J222" s="26">
        <f>BY_Demands_Drivers!$I$16*$M$22</f>
        <v>0.26231346260612243</v>
      </c>
    </row>
    <row r="223" spans="3:10">
      <c r="C223" s="206" t="str">
        <f t="shared" si="8"/>
        <v>Demand</v>
      </c>
      <c r="D223">
        <f>$L$23</f>
        <v>2030</v>
      </c>
      <c r="E223" t="s">
        <v>3</v>
      </c>
      <c r="F223" t="str">
        <f t="shared" si="9"/>
        <v>IFDTF</v>
      </c>
      <c r="G223" s="26">
        <f>BY_Demands_Drivers!$F$16*$M$23</f>
        <v>3.9347019390918406E-2</v>
      </c>
      <c r="H223" s="26">
        <f>BY_Demands_Drivers!$G$16*$M$23</f>
        <v>7.8694038781836811E-2</v>
      </c>
      <c r="I223" s="26">
        <f>BY_Demands_Drivers!$H$16*$M$23</f>
        <v>0.23608211634551007</v>
      </c>
      <c r="J223" s="26">
        <f>BY_Demands_Drivers!$I$16*$M$23</f>
        <v>0.26231346260612243</v>
      </c>
    </row>
    <row r="224" spans="3:10">
      <c r="C224" s="206" t="str">
        <f t="shared" si="8"/>
        <v>Demand</v>
      </c>
      <c r="D224">
        <f>$L$24</f>
        <v>2031</v>
      </c>
      <c r="E224" t="s">
        <v>3</v>
      </c>
      <c r="F224" t="str">
        <f t="shared" si="9"/>
        <v>IFDTF</v>
      </c>
      <c r="G224" s="26">
        <f>BY_Demands_Drivers!$F$16*$M$24</f>
        <v>3.9507619470065015E-2</v>
      </c>
      <c r="H224" s="26">
        <f>BY_Demands_Drivers!$G$16*$M$24</f>
        <v>7.9015238940130031E-2</v>
      </c>
      <c r="I224" s="26">
        <f>BY_Demands_Drivers!$H$16*$M$24</f>
        <v>0.23704571682038972</v>
      </c>
      <c r="J224" s="26">
        <f>BY_Demands_Drivers!$I$16*$M$24</f>
        <v>0.26338412980043319</v>
      </c>
    </row>
    <row r="225" spans="3:10">
      <c r="C225" s="206" t="str">
        <f t="shared" si="8"/>
        <v>Demand</v>
      </c>
      <c r="D225">
        <f>$L$25</f>
        <v>2032</v>
      </c>
      <c r="E225" t="s">
        <v>3</v>
      </c>
      <c r="F225" t="str">
        <f t="shared" si="9"/>
        <v>IFDTF</v>
      </c>
      <c r="G225" s="26">
        <f>BY_Demands_Drivers!$F$16*$M$25</f>
        <v>3.9668219549211618E-2</v>
      </c>
      <c r="H225" s="26">
        <f>BY_Demands_Drivers!$G$16*$M$25</f>
        <v>7.9336439098423236E-2</v>
      </c>
      <c r="I225" s="26">
        <f>BY_Demands_Drivers!$H$16*$M$25</f>
        <v>0.23800931729526933</v>
      </c>
      <c r="J225" s="26">
        <f>BY_Demands_Drivers!$I$16*$M$25</f>
        <v>0.26445479699474383</v>
      </c>
    </row>
    <row r="226" spans="3:10">
      <c r="C226" s="206" t="str">
        <f t="shared" si="8"/>
        <v>Demand</v>
      </c>
      <c r="D226">
        <f>$L$26</f>
        <v>2033</v>
      </c>
      <c r="E226" t="s">
        <v>3</v>
      </c>
      <c r="F226" t="str">
        <f t="shared" si="9"/>
        <v>IFDTF</v>
      </c>
      <c r="G226" s="26">
        <f>BY_Demands_Drivers!$F$16*$M$26</f>
        <v>3.9828819628358221E-2</v>
      </c>
      <c r="H226" s="26">
        <f>BY_Demands_Drivers!$G$16*$M$26</f>
        <v>7.9657639256716442E-2</v>
      </c>
      <c r="I226" s="26">
        <f>BY_Demands_Drivers!$H$16*$M$26</f>
        <v>0.23897291777014892</v>
      </c>
      <c r="J226" s="26">
        <f>BY_Demands_Drivers!$I$16*$M$26</f>
        <v>0.26552546418905448</v>
      </c>
    </row>
    <row r="227" spans="3:10">
      <c r="C227" s="206" t="str">
        <f t="shared" si="8"/>
        <v>Demand</v>
      </c>
      <c r="D227">
        <f>$L$27</f>
        <v>2034</v>
      </c>
      <c r="E227" t="s">
        <v>3</v>
      </c>
      <c r="F227" t="str">
        <f t="shared" si="9"/>
        <v>IFDTF</v>
      </c>
      <c r="G227" s="26">
        <f>BY_Demands_Drivers!$F$16*$M$27</f>
        <v>3.9989419707504824E-2</v>
      </c>
      <c r="H227" s="26">
        <f>BY_Demands_Drivers!$G$16*$M$27</f>
        <v>7.9978839415009648E-2</v>
      </c>
      <c r="I227" s="26">
        <f>BY_Demands_Drivers!$H$16*$M$27</f>
        <v>0.23993651824502857</v>
      </c>
      <c r="J227" s="26">
        <f>BY_Demands_Drivers!$I$16*$M$27</f>
        <v>0.26659613138336519</v>
      </c>
    </row>
    <row r="228" spans="3:10">
      <c r="C228" s="206" t="str">
        <f t="shared" si="8"/>
        <v>Demand</v>
      </c>
      <c r="D228">
        <f>$L$28</f>
        <v>2035</v>
      </c>
      <c r="E228" t="s">
        <v>3</v>
      </c>
      <c r="F228" t="str">
        <f t="shared" si="9"/>
        <v>IFDTF</v>
      </c>
      <c r="G228" s="26">
        <f>BY_Demands_Drivers!$F$16*$M$28</f>
        <v>4.0150019786651434E-2</v>
      </c>
      <c r="H228" s="26">
        <f>BY_Demands_Drivers!$G$16*$M$28</f>
        <v>8.0300039573302867E-2</v>
      </c>
      <c r="I228" s="26">
        <f>BY_Demands_Drivers!$H$16*$M$28</f>
        <v>0.24090011871990819</v>
      </c>
      <c r="J228" s="26">
        <f>BY_Demands_Drivers!$I$16*$M$28</f>
        <v>0.26766679857767589</v>
      </c>
    </row>
    <row r="229" spans="3:10">
      <c r="C229" s="206" t="str">
        <f t="shared" si="8"/>
        <v>Demand</v>
      </c>
      <c r="D229">
        <f>$L$29</f>
        <v>2036</v>
      </c>
      <c r="E229" t="s">
        <v>3</v>
      </c>
      <c r="F229" t="str">
        <f t="shared" si="9"/>
        <v>IFDTF</v>
      </c>
      <c r="G229" s="26">
        <f>BY_Demands_Drivers!$F$16*$M$29</f>
        <v>4.0310619865798036E-2</v>
      </c>
      <c r="H229" s="26">
        <f>BY_Demands_Drivers!$G$16*$M$29</f>
        <v>8.0621239731596073E-2</v>
      </c>
      <c r="I229" s="26">
        <f>BY_Demands_Drivers!$H$16*$M$29</f>
        <v>0.24186371919478783</v>
      </c>
      <c r="J229" s="26">
        <f>BY_Demands_Drivers!$I$16*$M$29</f>
        <v>0.26873746577198659</v>
      </c>
    </row>
    <row r="230" spans="3:10">
      <c r="C230" s="206" t="str">
        <f t="shared" si="8"/>
        <v>Demand</v>
      </c>
      <c r="D230">
        <f>$L$30</f>
        <v>2037</v>
      </c>
      <c r="E230" t="s">
        <v>3</v>
      </c>
      <c r="F230" t="str">
        <f t="shared" si="9"/>
        <v>IFDTF</v>
      </c>
      <c r="G230" s="26">
        <f>BY_Demands_Drivers!$F$16*$M$30</f>
        <v>4.0471219944944646E-2</v>
      </c>
      <c r="H230" s="26">
        <f>BY_Demands_Drivers!$G$16*$M$30</f>
        <v>8.0942439889889292E-2</v>
      </c>
      <c r="I230" s="26">
        <f>BY_Demands_Drivers!$H$16*$M$30</f>
        <v>0.2428273196696675</v>
      </c>
      <c r="J230" s="26">
        <f>BY_Demands_Drivers!$I$16*$M$30</f>
        <v>0.26980813296629735</v>
      </c>
    </row>
    <row r="231" spans="3:10">
      <c r="C231" s="206" t="str">
        <f t="shared" si="8"/>
        <v>Demand</v>
      </c>
      <c r="D231">
        <f>$L$31</f>
        <v>2038</v>
      </c>
      <c r="E231" t="s">
        <v>3</v>
      </c>
      <c r="F231" t="str">
        <f t="shared" si="9"/>
        <v>IFDTF</v>
      </c>
      <c r="G231" s="26">
        <f>BY_Demands_Drivers!$F$16*$M$31</f>
        <v>4.0631820024091249E-2</v>
      </c>
      <c r="H231" s="26">
        <f>BY_Demands_Drivers!$G$16*$M$31</f>
        <v>8.1263640048182498E-2</v>
      </c>
      <c r="I231" s="26">
        <f>BY_Demands_Drivers!$H$16*$M$31</f>
        <v>0.24379092014454709</v>
      </c>
      <c r="J231" s="26">
        <f>BY_Demands_Drivers!$I$16*$M$31</f>
        <v>0.270878800160608</v>
      </c>
    </row>
    <row r="232" spans="3:10">
      <c r="C232" s="206" t="str">
        <f t="shared" si="8"/>
        <v>Demand</v>
      </c>
      <c r="D232">
        <f>$L$32</f>
        <v>2039</v>
      </c>
      <c r="E232" t="s">
        <v>3</v>
      </c>
      <c r="F232" t="str">
        <f t="shared" si="9"/>
        <v>IFDTF</v>
      </c>
      <c r="G232" s="26">
        <f>BY_Demands_Drivers!$F$16*$M$32</f>
        <v>4.0792420103237859E-2</v>
      </c>
      <c r="H232" s="26">
        <f>BY_Demands_Drivers!$G$16*$M$32</f>
        <v>8.1584840206475717E-2</v>
      </c>
      <c r="I232" s="26">
        <f>BY_Demands_Drivers!$H$16*$M$32</f>
        <v>0.24475452061942674</v>
      </c>
      <c r="J232" s="26">
        <f>BY_Demands_Drivers!$I$16*$M$32</f>
        <v>0.27194946735491871</v>
      </c>
    </row>
    <row r="233" spans="3:10">
      <c r="C233" s="206" t="str">
        <f t="shared" si="8"/>
        <v>Demand</v>
      </c>
      <c r="D233">
        <f>$L$33</f>
        <v>2040</v>
      </c>
      <c r="E233" t="s">
        <v>3</v>
      </c>
      <c r="F233" t="str">
        <f t="shared" si="9"/>
        <v>IFDTF</v>
      </c>
      <c r="G233" s="26">
        <f>BY_Demands_Drivers!$F$16*$M$33</f>
        <v>4.0953020182384461E-2</v>
      </c>
      <c r="H233" s="26">
        <f>BY_Demands_Drivers!$G$16*$M$33</f>
        <v>8.1906040364768923E-2</v>
      </c>
      <c r="I233" s="26">
        <f>BY_Demands_Drivers!$H$16*$M$33</f>
        <v>0.24571812109430635</v>
      </c>
      <c r="J233" s="26">
        <f>BY_Demands_Drivers!$I$16*$M$33</f>
        <v>0.27302013454922941</v>
      </c>
    </row>
    <row r="234" spans="3:10">
      <c r="C234" s="206" t="str">
        <f t="shared" si="8"/>
        <v>Demand</v>
      </c>
      <c r="D234">
        <f>$L$34</f>
        <v>2041</v>
      </c>
      <c r="E234" t="s">
        <v>3</v>
      </c>
      <c r="F234" t="str">
        <f t="shared" si="9"/>
        <v>IFDTF</v>
      </c>
      <c r="G234" s="26">
        <f>BY_Demands_Drivers!$F$16*$M$34</f>
        <v>4.1113620261531064E-2</v>
      </c>
      <c r="H234" s="26">
        <f>BY_Demands_Drivers!$G$16*$M$34</f>
        <v>8.2227240523062128E-2</v>
      </c>
      <c r="I234" s="26">
        <f>BY_Demands_Drivers!$H$16*$M$34</f>
        <v>0.246681721569186</v>
      </c>
      <c r="J234" s="26">
        <f>BY_Demands_Drivers!$I$16*$M$34</f>
        <v>0.27409080174354011</v>
      </c>
    </row>
    <row r="235" spans="3:10">
      <c r="C235" s="206" t="str">
        <f t="shared" si="8"/>
        <v>Demand</v>
      </c>
      <c r="D235">
        <f>$L$35</f>
        <v>2042</v>
      </c>
      <c r="E235" t="s">
        <v>3</v>
      </c>
      <c r="F235" t="str">
        <f t="shared" si="9"/>
        <v>IFDTF</v>
      </c>
      <c r="G235" s="26">
        <f>BY_Demands_Drivers!$F$16*$M$35</f>
        <v>4.1274220340677674E-2</v>
      </c>
      <c r="H235" s="26">
        <f>BY_Demands_Drivers!$G$16*$M$35</f>
        <v>8.2548440681355348E-2</v>
      </c>
      <c r="I235" s="26">
        <f>BY_Demands_Drivers!$H$16*$M$35</f>
        <v>0.24764532204406561</v>
      </c>
      <c r="J235" s="26">
        <f>BY_Demands_Drivers!$I$16*$M$35</f>
        <v>0.27516146893785082</v>
      </c>
    </row>
    <row r="236" spans="3:10">
      <c r="C236" s="206" t="str">
        <f t="shared" si="8"/>
        <v>Demand</v>
      </c>
      <c r="D236">
        <f>$L$36</f>
        <v>2043</v>
      </c>
      <c r="E236" t="s">
        <v>3</v>
      </c>
      <c r="F236" t="str">
        <f t="shared" si="9"/>
        <v>IFDTF</v>
      </c>
      <c r="G236" s="26">
        <f>BY_Demands_Drivers!$F$16*$M$36</f>
        <v>4.1434820419824284E-2</v>
      </c>
      <c r="H236" s="26">
        <f>BY_Demands_Drivers!$G$16*$M$36</f>
        <v>8.2869640839648567E-2</v>
      </c>
      <c r="I236" s="26">
        <f>BY_Demands_Drivers!$H$16*$M$36</f>
        <v>0.24860892251894529</v>
      </c>
      <c r="J236" s="26">
        <f>BY_Demands_Drivers!$I$16*$M$36</f>
        <v>0.27623213613216158</v>
      </c>
    </row>
    <row r="237" spans="3:10">
      <c r="C237" s="206" t="str">
        <f t="shared" si="8"/>
        <v>Demand</v>
      </c>
      <c r="D237">
        <f>$L$37</f>
        <v>2044</v>
      </c>
      <c r="E237" t="s">
        <v>3</v>
      </c>
      <c r="F237" t="str">
        <f t="shared" si="9"/>
        <v>IFDTF</v>
      </c>
      <c r="G237" s="26">
        <f>BY_Demands_Drivers!$F$16*$M$37</f>
        <v>4.1595420498970886E-2</v>
      </c>
      <c r="H237" s="26">
        <f>BY_Demands_Drivers!$G$16*$M$37</f>
        <v>8.3190840997941773E-2</v>
      </c>
      <c r="I237" s="26">
        <f>BY_Demands_Drivers!$H$16*$M$37</f>
        <v>0.24957252299382493</v>
      </c>
      <c r="J237" s="26">
        <f>BY_Demands_Drivers!$I$16*$M$37</f>
        <v>0.27730280332647228</v>
      </c>
    </row>
    <row r="238" spans="3:10">
      <c r="C238" s="206" t="str">
        <f t="shared" si="8"/>
        <v>Demand</v>
      </c>
      <c r="D238">
        <f>$L$38</f>
        <v>2045</v>
      </c>
      <c r="E238" t="s">
        <v>3</v>
      </c>
      <c r="F238" t="str">
        <f t="shared" si="9"/>
        <v>IFDTF</v>
      </c>
      <c r="G238" s="26">
        <f>BY_Demands_Drivers!$F$16*$M$38</f>
        <v>4.1756020578117496E-2</v>
      </c>
      <c r="H238" s="26">
        <f>BY_Demands_Drivers!$G$16*$M$38</f>
        <v>8.3512041156234992E-2</v>
      </c>
      <c r="I238" s="26">
        <f>BY_Demands_Drivers!$H$16*$M$38</f>
        <v>0.25053612346870457</v>
      </c>
      <c r="J238" s="26">
        <f>BY_Demands_Drivers!$I$16*$M$38</f>
        <v>0.27837347052078298</v>
      </c>
    </row>
    <row r="239" spans="3:10">
      <c r="C239" s="206" t="str">
        <f t="shared" si="8"/>
        <v>Demand</v>
      </c>
      <c r="D239">
        <f>$L$39</f>
        <v>2046</v>
      </c>
      <c r="E239" t="s">
        <v>3</v>
      </c>
      <c r="F239" t="str">
        <f t="shared" si="9"/>
        <v>IFDTF</v>
      </c>
      <c r="G239" s="26">
        <f>BY_Demands_Drivers!$F$16*$M$39</f>
        <v>4.1916620657264099E-2</v>
      </c>
      <c r="H239" s="26">
        <f>BY_Demands_Drivers!$G$16*$M$39</f>
        <v>8.3833241314528198E-2</v>
      </c>
      <c r="I239" s="26">
        <f>BY_Demands_Drivers!$H$16*$M$39</f>
        <v>0.25149972394358416</v>
      </c>
      <c r="J239" s="26">
        <f>BY_Demands_Drivers!$I$16*$M$39</f>
        <v>0.27944413771509369</v>
      </c>
    </row>
    <row r="240" spans="3:10">
      <c r="C240" s="206" t="str">
        <f t="shared" si="8"/>
        <v>Demand</v>
      </c>
      <c r="D240">
        <f>$L$40</f>
        <v>2047</v>
      </c>
      <c r="E240" t="s">
        <v>3</v>
      </c>
      <c r="F240" t="str">
        <f t="shared" si="9"/>
        <v>IFDTF</v>
      </c>
      <c r="G240" s="26">
        <f>BY_Demands_Drivers!$F$16*$M$40</f>
        <v>4.2077220736410702E-2</v>
      </c>
      <c r="H240" s="26">
        <f>BY_Demands_Drivers!$G$16*$M$40</f>
        <v>8.4154441472821404E-2</v>
      </c>
      <c r="I240" s="26">
        <f>BY_Demands_Drivers!$H$16*$M$40</f>
        <v>0.25246332441846381</v>
      </c>
      <c r="J240" s="26">
        <f>BY_Demands_Drivers!$I$16*$M$40</f>
        <v>0.28051480490940434</v>
      </c>
    </row>
    <row r="241" spans="3:10">
      <c r="C241" s="206" t="str">
        <f t="shared" si="8"/>
        <v>Demand</v>
      </c>
      <c r="D241">
        <f>$L$41</f>
        <v>2048</v>
      </c>
      <c r="E241" t="s">
        <v>3</v>
      </c>
      <c r="F241" t="str">
        <f t="shared" si="9"/>
        <v>IFDTF</v>
      </c>
      <c r="G241" s="26">
        <f>BY_Demands_Drivers!$F$16*$M$41</f>
        <v>4.2237820815557305E-2</v>
      </c>
      <c r="H241" s="26">
        <f>BY_Demands_Drivers!$G$16*$M$41</f>
        <v>8.4475641631114609E-2</v>
      </c>
      <c r="I241" s="26">
        <f>BY_Demands_Drivers!$H$16*$M$41</f>
        <v>0.2534269248933434</v>
      </c>
      <c r="J241" s="26">
        <f>BY_Demands_Drivers!$I$16*$M$41</f>
        <v>0.28158547210371504</v>
      </c>
    </row>
    <row r="242" spans="3:10">
      <c r="C242" s="206" t="str">
        <f t="shared" si="8"/>
        <v>Demand</v>
      </c>
      <c r="D242">
        <f>$L$42</f>
        <v>2049</v>
      </c>
      <c r="E242" t="s">
        <v>3</v>
      </c>
      <c r="F242" t="str">
        <f t="shared" si="9"/>
        <v>IFDTF</v>
      </c>
      <c r="G242" s="26">
        <f>BY_Demands_Drivers!$F$16*$M$42</f>
        <v>4.2398420894703914E-2</v>
      </c>
      <c r="H242" s="26">
        <f>BY_Demands_Drivers!$G$16*$M$42</f>
        <v>8.4796841789407829E-2</v>
      </c>
      <c r="I242" s="26">
        <f>BY_Demands_Drivers!$H$16*$M$42</f>
        <v>0.25439052536822304</v>
      </c>
      <c r="J242" s="26">
        <f>BY_Demands_Drivers!$I$16*$M$42</f>
        <v>0.28265613929802574</v>
      </c>
    </row>
    <row r="243" spans="3:10">
      <c r="C243" s="206" t="str">
        <f t="shared" si="8"/>
        <v>Demand</v>
      </c>
      <c r="D243" s="23">
        <f>$L$43</f>
        <v>2050</v>
      </c>
      <c r="E243" s="23" t="s">
        <v>3</v>
      </c>
      <c r="F243" t="str">
        <f t="shared" si="9"/>
        <v>IFDTF</v>
      </c>
      <c r="G243" s="44">
        <f>BY_Demands_Drivers!$F$16*$M$43</f>
        <v>4.2559020973850517E-2</v>
      </c>
      <c r="H243" s="44">
        <f>BY_Demands_Drivers!$G$16*$M$43</f>
        <v>8.5118041947701034E-2</v>
      </c>
      <c r="I243" s="44">
        <f>BY_Demands_Drivers!$H$16*$M$43</f>
        <v>0.25535412584310269</v>
      </c>
      <c r="J243" s="44">
        <f>BY_Demands_Drivers!$I$16*$M$43</f>
        <v>0.28372680649233645</v>
      </c>
    </row>
    <row r="244" spans="3:10">
      <c r="C244" s="206" t="str">
        <f t="shared" si="8"/>
        <v>Demand</v>
      </c>
      <c r="D244">
        <f>$L$4</f>
        <v>2011</v>
      </c>
      <c r="E244" t="s">
        <v>3</v>
      </c>
      <c r="F244" s="25" t="str">
        <f>BY_Demands_Drivers!$J$17</f>
        <v>IFDFL</v>
      </c>
      <c r="G244" s="26">
        <f>BY_Demands_Drivers!$F$17*$M$4</f>
        <v>3.2999148756921587E-2</v>
      </c>
      <c r="H244" s="26">
        <f>BY_Demands_Drivers!$G$17*$M$4</f>
        <v>6.5998297513843174E-2</v>
      </c>
      <c r="I244" s="26">
        <f>BY_Demands_Drivers!$H$17*$M$4</f>
        <v>0.19799489254152952</v>
      </c>
      <c r="J244" s="26">
        <f>BY_Demands_Drivers!$I$17*$M$4</f>
        <v>0.21999432504614358</v>
      </c>
    </row>
    <row r="245" spans="3:10">
      <c r="C245" s="206" t="str">
        <f t="shared" si="8"/>
        <v>Demand</v>
      </c>
      <c r="D245">
        <f>$L$5</f>
        <v>2012</v>
      </c>
      <c r="E245" t="s">
        <v>3</v>
      </c>
      <c r="F245" s="24" t="str">
        <f>$F$244</f>
        <v>IFDFL</v>
      </c>
      <c r="G245" s="26">
        <f>BY_Demands_Drivers!$F$17*$M$5</f>
        <v>3.2653171463916671E-2</v>
      </c>
      <c r="H245" s="26">
        <f>BY_Demands_Drivers!$G$17*$M$5</f>
        <v>6.5306342927833341E-2</v>
      </c>
      <c r="I245" s="26">
        <f>BY_Demands_Drivers!$H$17*$M$5</f>
        <v>0.19591902878350004</v>
      </c>
      <c r="J245" s="26">
        <f>BY_Demands_Drivers!$I$17*$M$5</f>
        <v>0.21768780975944416</v>
      </c>
    </row>
    <row r="246" spans="3:10">
      <c r="C246" s="206" t="str">
        <f t="shared" si="8"/>
        <v>Demand</v>
      </c>
      <c r="D246">
        <f>$L$6</f>
        <v>2013</v>
      </c>
      <c r="E246" t="s">
        <v>3</v>
      </c>
      <c r="F246" s="24" t="str">
        <f t="shared" ref="F246:F283" si="10">$F$244</f>
        <v>IFDFL</v>
      </c>
      <c r="G246" s="26">
        <f>BY_Demands_Drivers!$F$17*$M$6</f>
        <v>3.2307194170911761E-2</v>
      </c>
      <c r="H246" s="26">
        <f>BY_Demands_Drivers!$G$17*$M$6</f>
        <v>6.4614388341823523E-2</v>
      </c>
      <c r="I246" s="26">
        <f>BY_Demands_Drivers!$H$17*$M$6</f>
        <v>0.19384316502547055</v>
      </c>
      <c r="J246" s="26">
        <f>BY_Demands_Drivers!$I$17*$M$6</f>
        <v>0.21538129447274473</v>
      </c>
    </row>
    <row r="247" spans="3:10">
      <c r="C247" s="206" t="str">
        <f t="shared" si="8"/>
        <v>Demand</v>
      </c>
      <c r="D247">
        <f>$L$7</f>
        <v>2014</v>
      </c>
      <c r="E247" t="s">
        <v>3</v>
      </c>
      <c r="F247" s="24" t="str">
        <f t="shared" si="10"/>
        <v>IFDFL</v>
      </c>
      <c r="G247" s="26">
        <f>BY_Demands_Drivers!$F$17*$M$7</f>
        <v>3.1961216877906845E-2</v>
      </c>
      <c r="H247" s="26">
        <f>BY_Demands_Drivers!$G$17*$M$7</f>
        <v>6.392243375581369E-2</v>
      </c>
      <c r="I247" s="26">
        <f>BY_Demands_Drivers!$H$17*$M$7</f>
        <v>0.19176730126744107</v>
      </c>
      <c r="J247" s="26">
        <f>BY_Demands_Drivers!$I$17*$M$7</f>
        <v>0.21307477918604531</v>
      </c>
    </row>
    <row r="248" spans="3:10">
      <c r="C248" s="206" t="str">
        <f t="shared" si="8"/>
        <v>Demand</v>
      </c>
      <c r="D248">
        <f>$L$8</f>
        <v>2015</v>
      </c>
      <c r="E248" t="s">
        <v>3</v>
      </c>
      <c r="F248" s="24" t="str">
        <f t="shared" si="10"/>
        <v>IFDFL</v>
      </c>
      <c r="G248" s="26">
        <f>BY_Demands_Drivers!$F$17*$M$8</f>
        <v>3.1615239584901936E-2</v>
      </c>
      <c r="H248" s="26">
        <f>BY_Demands_Drivers!$G$17*$M$8</f>
        <v>6.3230479169803872E-2</v>
      </c>
      <c r="I248" s="26">
        <f>BY_Demands_Drivers!$H$17*$M$8</f>
        <v>0.18969143750941159</v>
      </c>
      <c r="J248" s="26">
        <f>BY_Demands_Drivers!$I$17*$M$8</f>
        <v>0.21076826389934589</v>
      </c>
    </row>
    <row r="249" spans="3:10">
      <c r="C249" s="206" t="str">
        <f t="shared" si="8"/>
        <v>Demand</v>
      </c>
      <c r="D249">
        <f>$L$9</f>
        <v>2016</v>
      </c>
      <c r="E249" t="s">
        <v>3</v>
      </c>
      <c r="F249" s="24" t="str">
        <f t="shared" si="10"/>
        <v>IFDFL</v>
      </c>
      <c r="G249" s="26">
        <f>BY_Demands_Drivers!$F$17*$M$9</f>
        <v>3.126926229189702E-2</v>
      </c>
      <c r="H249" s="26">
        <f>BY_Demands_Drivers!$G$17*$M$9</f>
        <v>6.2538524583794039E-2</v>
      </c>
      <c r="I249" s="26">
        <f>BY_Demands_Drivers!$H$17*$M$9</f>
        <v>0.1876155737513821</v>
      </c>
      <c r="J249" s="26">
        <f>BY_Demands_Drivers!$I$17*$M$9</f>
        <v>0.20846174861264646</v>
      </c>
    </row>
    <row r="250" spans="3:10">
      <c r="C250" s="206" t="str">
        <f t="shared" si="8"/>
        <v>Demand</v>
      </c>
      <c r="D250">
        <f>$L$10</f>
        <v>2017</v>
      </c>
      <c r="E250" t="s">
        <v>3</v>
      </c>
      <c r="F250" s="24" t="str">
        <f t="shared" si="10"/>
        <v>IFDFL</v>
      </c>
      <c r="G250" s="26">
        <f>BY_Demands_Drivers!$F$17*$M$10</f>
        <v>3.1418863280667564E-2</v>
      </c>
      <c r="H250" s="26">
        <f>BY_Demands_Drivers!$G$17*$M$10</f>
        <v>6.2837726561335128E-2</v>
      </c>
      <c r="I250" s="26">
        <f>BY_Demands_Drivers!$H$17*$M$10</f>
        <v>0.18851317968400536</v>
      </c>
      <c r="J250" s="26">
        <f>BY_Demands_Drivers!$I$17*$M$10</f>
        <v>0.20945908853778342</v>
      </c>
    </row>
    <row r="251" spans="3:10">
      <c r="C251" s="206" t="str">
        <f t="shared" si="8"/>
        <v>Demand</v>
      </c>
      <c r="D251">
        <f>$L$11</f>
        <v>2018</v>
      </c>
      <c r="E251" t="s">
        <v>3</v>
      </c>
      <c r="F251" s="24" t="str">
        <f t="shared" si="10"/>
        <v>IFDFL</v>
      </c>
      <c r="G251" s="26">
        <f>BY_Demands_Drivers!$F$17*$M$11</f>
        <v>3.1568464269438101E-2</v>
      </c>
      <c r="H251" s="26">
        <f>BY_Demands_Drivers!$G$17*$M$11</f>
        <v>6.3136928538876202E-2</v>
      </c>
      <c r="I251" s="26">
        <f>BY_Demands_Drivers!$H$17*$M$11</f>
        <v>0.18941078561662858</v>
      </c>
      <c r="J251" s="26">
        <f>BY_Demands_Drivers!$I$17*$M$11</f>
        <v>0.21045642846292031</v>
      </c>
    </row>
    <row r="252" spans="3:10">
      <c r="C252" s="206" t="str">
        <f t="shared" si="8"/>
        <v>Demand</v>
      </c>
      <c r="D252">
        <f>$L$12</f>
        <v>2019</v>
      </c>
      <c r="E252" t="s">
        <v>3</v>
      </c>
      <c r="F252" s="24" t="str">
        <f t="shared" si="10"/>
        <v>IFDFL</v>
      </c>
      <c r="G252" s="43">
        <f>BY_Demands_Drivers!$F$17*$M$12</f>
        <v>3.1718065258208639E-2</v>
      </c>
      <c r="H252" s="43">
        <f>BY_Demands_Drivers!$G$17*$M$12</f>
        <v>6.3436130516417277E-2</v>
      </c>
      <c r="I252" s="43">
        <f>BY_Demands_Drivers!$H$17*$M$12</f>
        <v>0.1903083915492518</v>
      </c>
      <c r="J252" s="43">
        <f>BY_Demands_Drivers!$I$17*$M$12</f>
        <v>0.21145376838805724</v>
      </c>
    </row>
    <row r="253" spans="3:10">
      <c r="C253" s="206" t="str">
        <f t="shared" si="8"/>
        <v>Demand</v>
      </c>
      <c r="D253">
        <f>$L$13</f>
        <v>2020</v>
      </c>
      <c r="E253" t="s">
        <v>3</v>
      </c>
      <c r="F253" s="24" t="str">
        <f t="shared" si="10"/>
        <v>IFDFL</v>
      </c>
      <c r="G253" s="43">
        <f>BY_Demands_Drivers!$F$17*$M$13</f>
        <v>3.1867666246979183E-2</v>
      </c>
      <c r="H253" s="43">
        <f>BY_Demands_Drivers!$G$17*$M$13</f>
        <v>6.3735332493958366E-2</v>
      </c>
      <c r="I253" s="43">
        <f>BY_Demands_Drivers!$H$17*$M$13</f>
        <v>0.19120599748187508</v>
      </c>
      <c r="J253" s="43">
        <f>BY_Demands_Drivers!$I$17*$M$13</f>
        <v>0.21245110831319422</v>
      </c>
    </row>
    <row r="254" spans="3:10">
      <c r="C254" s="206" t="str">
        <f t="shared" si="8"/>
        <v>Demand</v>
      </c>
      <c r="D254">
        <f>$L$14</f>
        <v>2021</v>
      </c>
      <c r="E254" t="s">
        <v>3</v>
      </c>
      <c r="F254" s="24" t="str">
        <f t="shared" si="10"/>
        <v>IFDFL</v>
      </c>
      <c r="G254" s="43">
        <f>BY_Demands_Drivers!$F$17*$M$14</f>
        <v>3.1740195581991267E-2</v>
      </c>
      <c r="H254" s="43">
        <f>BY_Demands_Drivers!$G$17*$M$14</f>
        <v>6.3480391163982533E-2</v>
      </c>
      <c r="I254" s="43">
        <f>BY_Demands_Drivers!$H$17*$M$14</f>
        <v>0.19044117349194759</v>
      </c>
      <c r="J254" s="43">
        <f>BY_Demands_Drivers!$I$17*$M$14</f>
        <v>0.21160130387994142</v>
      </c>
    </row>
    <row r="255" spans="3:10">
      <c r="C255" s="206" t="str">
        <f t="shared" si="8"/>
        <v>Demand</v>
      </c>
      <c r="D255">
        <f>$L$15</f>
        <v>2022</v>
      </c>
      <c r="E255" t="s">
        <v>3</v>
      </c>
      <c r="F255" s="24" t="str">
        <f t="shared" si="10"/>
        <v>IFDFL</v>
      </c>
      <c r="G255" s="43">
        <f>BY_Demands_Drivers!$F$17*$M$15</f>
        <v>3.161272491700335E-2</v>
      </c>
      <c r="H255" s="43">
        <f>BY_Demands_Drivers!$G$17*$M$15</f>
        <v>6.32254498340067E-2</v>
      </c>
      <c r="I255" s="43">
        <f>BY_Demands_Drivers!$H$17*$M$15</f>
        <v>0.18967634950202009</v>
      </c>
      <c r="J255" s="43">
        <f>BY_Demands_Drivers!$I$17*$M$15</f>
        <v>0.21075149944668864</v>
      </c>
    </row>
    <row r="256" spans="3:10">
      <c r="C256" s="206" t="str">
        <f t="shared" si="8"/>
        <v>Demand</v>
      </c>
      <c r="D256">
        <f>$L$16</f>
        <v>2023</v>
      </c>
      <c r="E256" t="s">
        <v>3</v>
      </c>
      <c r="F256" s="24" t="str">
        <f t="shared" si="10"/>
        <v>IFDFL</v>
      </c>
      <c r="G256" s="43">
        <f>BY_Demands_Drivers!$F$17*$M$16</f>
        <v>3.1485254252015434E-2</v>
      </c>
      <c r="H256" s="43">
        <f>BY_Demands_Drivers!$G$17*$M$16</f>
        <v>6.2970508504030867E-2</v>
      </c>
      <c r="I256" s="43">
        <f>BY_Demands_Drivers!$H$17*$M$16</f>
        <v>0.18891152551209259</v>
      </c>
      <c r="J256" s="43">
        <f>BY_Demands_Drivers!$I$17*$M$16</f>
        <v>0.20990169501343589</v>
      </c>
    </row>
    <row r="257" spans="3:10">
      <c r="C257" s="206" t="str">
        <f t="shared" si="8"/>
        <v>Demand</v>
      </c>
      <c r="D257">
        <f>$L$17</f>
        <v>2024</v>
      </c>
      <c r="E257" t="s">
        <v>3</v>
      </c>
      <c r="F257" s="24" t="str">
        <f t="shared" si="10"/>
        <v>IFDFL</v>
      </c>
      <c r="G257" s="26">
        <f>BY_Demands_Drivers!$F$17*$M$17</f>
        <v>3.1357783587027524E-2</v>
      </c>
      <c r="H257" s="26">
        <f>BY_Demands_Drivers!$G$17*$M$17</f>
        <v>6.2715567174055048E-2</v>
      </c>
      <c r="I257" s="26">
        <f>BY_Demands_Drivers!$H$17*$M$17</f>
        <v>0.18814670152216512</v>
      </c>
      <c r="J257" s="26">
        <f>BY_Demands_Drivers!$I$17*$M$17</f>
        <v>0.20905189058018314</v>
      </c>
    </row>
    <row r="258" spans="3:10">
      <c r="C258" s="206" t="str">
        <f t="shared" si="8"/>
        <v>Demand</v>
      </c>
      <c r="D258">
        <f>$L$18</f>
        <v>2025</v>
      </c>
      <c r="E258" t="s">
        <v>3</v>
      </c>
      <c r="F258" s="24" t="str">
        <f t="shared" si="10"/>
        <v>IFDFL</v>
      </c>
      <c r="G258" s="26">
        <f>BY_Demands_Drivers!$F$17*$M$18</f>
        <v>3.1230312922039601E-2</v>
      </c>
      <c r="H258" s="26">
        <f>BY_Demands_Drivers!$G$17*$M$18</f>
        <v>6.2460625844079201E-2</v>
      </c>
      <c r="I258" s="26">
        <f>BY_Demands_Drivers!$H$17*$M$18</f>
        <v>0.18738187753223759</v>
      </c>
      <c r="J258" s="26">
        <f>BY_Demands_Drivers!$I$17*$M$18</f>
        <v>0.20820208614693034</v>
      </c>
    </row>
    <row r="259" spans="3:10">
      <c r="C259" s="206" t="str">
        <f t="shared" si="8"/>
        <v>Demand</v>
      </c>
      <c r="D259">
        <f>$L$19</f>
        <v>2026</v>
      </c>
      <c r="E259" t="s">
        <v>3</v>
      </c>
      <c r="F259" s="24" t="str">
        <f t="shared" si="10"/>
        <v>IFDFL</v>
      </c>
      <c r="G259" s="26">
        <f>BY_Demands_Drivers!$F$17*$M$19</f>
        <v>3.1230312922039601E-2</v>
      </c>
      <c r="H259" s="26">
        <f>BY_Demands_Drivers!$G$17*$M$19</f>
        <v>6.2460625844079201E-2</v>
      </c>
      <c r="I259" s="26">
        <f>BY_Demands_Drivers!$H$17*$M$19</f>
        <v>0.18738187753223759</v>
      </c>
      <c r="J259" s="26">
        <f>BY_Demands_Drivers!$I$17*$M$19</f>
        <v>0.20820208614693034</v>
      </c>
    </row>
    <row r="260" spans="3:10">
      <c r="C260" s="206" t="str">
        <f t="shared" si="8"/>
        <v>Demand</v>
      </c>
      <c r="D260">
        <f>$L$20</f>
        <v>2027</v>
      </c>
      <c r="E260" t="s">
        <v>3</v>
      </c>
      <c r="F260" s="24" t="str">
        <f t="shared" si="10"/>
        <v>IFDFL</v>
      </c>
      <c r="G260" s="26">
        <f>BY_Demands_Drivers!$F$17*$M$20</f>
        <v>3.1230312922039601E-2</v>
      </c>
      <c r="H260" s="26">
        <f>BY_Demands_Drivers!$G$17*$M$20</f>
        <v>6.2460625844079201E-2</v>
      </c>
      <c r="I260" s="26">
        <f>BY_Demands_Drivers!$H$17*$M$20</f>
        <v>0.18738187753223759</v>
      </c>
      <c r="J260" s="26">
        <f>BY_Demands_Drivers!$I$17*$M$20</f>
        <v>0.20820208614693034</v>
      </c>
    </row>
    <row r="261" spans="3:10">
      <c r="C261" s="206" t="str">
        <f t="shared" ref="C261:C283" si="11">IF(SUM(G261:J261)&gt;0,"Demand","\I:")</f>
        <v>Demand</v>
      </c>
      <c r="D261">
        <f>$L$21</f>
        <v>2028</v>
      </c>
      <c r="E261" t="s">
        <v>3</v>
      </c>
      <c r="F261" s="24" t="str">
        <f t="shared" si="10"/>
        <v>IFDFL</v>
      </c>
      <c r="G261" s="26">
        <f>BY_Demands_Drivers!$F$17*$M$21</f>
        <v>3.1230312922039601E-2</v>
      </c>
      <c r="H261" s="26">
        <f>BY_Demands_Drivers!$G$17*$M$21</f>
        <v>6.2460625844079201E-2</v>
      </c>
      <c r="I261" s="26">
        <f>BY_Demands_Drivers!$H$17*$M$21</f>
        <v>0.18738187753223759</v>
      </c>
      <c r="J261" s="26">
        <f>BY_Demands_Drivers!$I$17*$M$21</f>
        <v>0.20820208614693034</v>
      </c>
    </row>
    <row r="262" spans="3:10">
      <c r="C262" s="206" t="str">
        <f t="shared" si="11"/>
        <v>Demand</v>
      </c>
      <c r="D262">
        <f>$L$22</f>
        <v>2029</v>
      </c>
      <c r="E262" t="s">
        <v>3</v>
      </c>
      <c r="F262" s="24" t="str">
        <f t="shared" si="10"/>
        <v>IFDFL</v>
      </c>
      <c r="G262" s="26">
        <f>BY_Demands_Drivers!$F$17*$M$22</f>
        <v>3.1230312922039601E-2</v>
      </c>
      <c r="H262" s="26">
        <f>BY_Demands_Drivers!$G$17*$M$22</f>
        <v>6.2460625844079201E-2</v>
      </c>
      <c r="I262" s="26">
        <f>BY_Demands_Drivers!$H$17*$M$22</f>
        <v>0.18738187753223759</v>
      </c>
      <c r="J262" s="26">
        <f>BY_Demands_Drivers!$I$17*$M$22</f>
        <v>0.20820208614693034</v>
      </c>
    </row>
    <row r="263" spans="3:10">
      <c r="C263" s="206" t="str">
        <f t="shared" si="11"/>
        <v>Demand</v>
      </c>
      <c r="D263">
        <f>$L$23</f>
        <v>2030</v>
      </c>
      <c r="E263" t="s">
        <v>3</v>
      </c>
      <c r="F263" s="24" t="str">
        <f t="shared" si="10"/>
        <v>IFDFL</v>
      </c>
      <c r="G263" s="26">
        <f>BY_Demands_Drivers!$F$17*$M$23</f>
        <v>3.1230312922039601E-2</v>
      </c>
      <c r="H263" s="26">
        <f>BY_Demands_Drivers!$G$17*$M$23</f>
        <v>6.2460625844079201E-2</v>
      </c>
      <c r="I263" s="26">
        <f>BY_Demands_Drivers!$H$17*$M$23</f>
        <v>0.18738187753223759</v>
      </c>
      <c r="J263" s="26">
        <f>BY_Demands_Drivers!$I$17*$M$23</f>
        <v>0.20820208614693034</v>
      </c>
    </row>
    <row r="264" spans="3:10">
      <c r="C264" s="206" t="str">
        <f t="shared" si="11"/>
        <v>Demand</v>
      </c>
      <c r="D264">
        <f>$L$24</f>
        <v>2031</v>
      </c>
      <c r="E264" t="s">
        <v>3</v>
      </c>
      <c r="F264" s="24" t="str">
        <f t="shared" si="10"/>
        <v>IFDFL</v>
      </c>
      <c r="G264" s="26">
        <f>BY_Demands_Drivers!$F$17*$M$24</f>
        <v>3.1357783587027524E-2</v>
      </c>
      <c r="H264" s="26">
        <f>BY_Demands_Drivers!$G$17*$M$24</f>
        <v>6.2715567174055048E-2</v>
      </c>
      <c r="I264" s="26">
        <f>BY_Demands_Drivers!$H$17*$M$24</f>
        <v>0.18814670152216512</v>
      </c>
      <c r="J264" s="26">
        <f>BY_Demands_Drivers!$I$17*$M$24</f>
        <v>0.20905189058018314</v>
      </c>
    </row>
    <row r="265" spans="3:10">
      <c r="C265" s="206" t="str">
        <f t="shared" si="11"/>
        <v>Demand</v>
      </c>
      <c r="D265">
        <f>$L$25</f>
        <v>2032</v>
      </c>
      <c r="E265" t="s">
        <v>3</v>
      </c>
      <c r="F265" s="24" t="str">
        <f t="shared" si="10"/>
        <v>IFDFL</v>
      </c>
      <c r="G265" s="26">
        <f>BY_Demands_Drivers!$F$17*$M$25</f>
        <v>3.1485254252015434E-2</v>
      </c>
      <c r="H265" s="26">
        <f>BY_Demands_Drivers!$G$17*$M$25</f>
        <v>6.2970508504030867E-2</v>
      </c>
      <c r="I265" s="26">
        <f>BY_Demands_Drivers!$H$17*$M$25</f>
        <v>0.18891152551209259</v>
      </c>
      <c r="J265" s="26">
        <f>BY_Demands_Drivers!$I$17*$M$25</f>
        <v>0.20990169501343589</v>
      </c>
    </row>
    <row r="266" spans="3:10">
      <c r="C266" s="206" t="str">
        <f t="shared" si="11"/>
        <v>Demand</v>
      </c>
      <c r="D266">
        <f>$L$26</f>
        <v>2033</v>
      </c>
      <c r="E266" t="s">
        <v>3</v>
      </c>
      <c r="F266" s="24" t="str">
        <f t="shared" si="10"/>
        <v>IFDFL</v>
      </c>
      <c r="G266" s="26">
        <f>BY_Demands_Drivers!$F$17*$M$26</f>
        <v>3.161272491700335E-2</v>
      </c>
      <c r="H266" s="26">
        <f>BY_Demands_Drivers!$G$17*$M$26</f>
        <v>6.32254498340067E-2</v>
      </c>
      <c r="I266" s="26">
        <f>BY_Demands_Drivers!$H$17*$M$26</f>
        <v>0.18967634950202009</v>
      </c>
      <c r="J266" s="26">
        <f>BY_Demands_Drivers!$I$17*$M$26</f>
        <v>0.21075149944668864</v>
      </c>
    </row>
    <row r="267" spans="3:10">
      <c r="C267" s="206" t="str">
        <f t="shared" si="11"/>
        <v>Demand</v>
      </c>
      <c r="D267">
        <f>$L$27</f>
        <v>2034</v>
      </c>
      <c r="E267" t="s">
        <v>3</v>
      </c>
      <c r="F267" s="24" t="str">
        <f t="shared" si="10"/>
        <v>IFDFL</v>
      </c>
      <c r="G267" s="26">
        <f>BY_Demands_Drivers!$F$17*$M$27</f>
        <v>3.1740195581991267E-2</v>
      </c>
      <c r="H267" s="26">
        <f>BY_Demands_Drivers!$G$17*$M$27</f>
        <v>6.3480391163982533E-2</v>
      </c>
      <c r="I267" s="26">
        <f>BY_Demands_Drivers!$H$17*$M$27</f>
        <v>0.19044117349194759</v>
      </c>
      <c r="J267" s="26">
        <f>BY_Demands_Drivers!$I$17*$M$27</f>
        <v>0.21160130387994142</v>
      </c>
    </row>
    <row r="268" spans="3:10">
      <c r="C268" s="206" t="str">
        <f t="shared" si="11"/>
        <v>Demand</v>
      </c>
      <c r="D268">
        <f>$L$28</f>
        <v>2035</v>
      </c>
      <c r="E268" t="s">
        <v>3</v>
      </c>
      <c r="F268" s="24" t="str">
        <f t="shared" si="10"/>
        <v>IFDFL</v>
      </c>
      <c r="G268" s="26">
        <f>BY_Demands_Drivers!$F$17*$M$28</f>
        <v>3.1867666246979183E-2</v>
      </c>
      <c r="H268" s="26">
        <f>BY_Demands_Drivers!$G$17*$M$28</f>
        <v>6.3735332493958366E-2</v>
      </c>
      <c r="I268" s="26">
        <f>BY_Demands_Drivers!$H$17*$M$28</f>
        <v>0.19120599748187508</v>
      </c>
      <c r="J268" s="26">
        <f>BY_Demands_Drivers!$I$17*$M$28</f>
        <v>0.21245110831319422</v>
      </c>
    </row>
    <row r="269" spans="3:10">
      <c r="C269" s="206" t="str">
        <f t="shared" si="11"/>
        <v>Demand</v>
      </c>
      <c r="D269">
        <f>$L$29</f>
        <v>2036</v>
      </c>
      <c r="E269" t="s">
        <v>3</v>
      </c>
      <c r="F269" s="24" t="str">
        <f t="shared" si="10"/>
        <v>IFDFL</v>
      </c>
      <c r="G269" s="26">
        <f>BY_Demands_Drivers!$F$17*$M$29</f>
        <v>3.1995136911967099E-2</v>
      </c>
      <c r="H269" s="26">
        <f>BY_Demands_Drivers!$G$17*$M$29</f>
        <v>6.3990273823934199E-2</v>
      </c>
      <c r="I269" s="26">
        <f>BY_Demands_Drivers!$H$17*$M$29</f>
        <v>0.19197082147180258</v>
      </c>
      <c r="J269" s="26">
        <f>BY_Demands_Drivers!$I$17*$M$29</f>
        <v>0.213300912746447</v>
      </c>
    </row>
    <row r="270" spans="3:10">
      <c r="C270" s="206" t="str">
        <f t="shared" si="11"/>
        <v>Demand</v>
      </c>
      <c r="D270">
        <f>$L$30</f>
        <v>2037</v>
      </c>
      <c r="E270" t="s">
        <v>3</v>
      </c>
      <c r="F270" s="24" t="str">
        <f t="shared" si="10"/>
        <v>IFDFL</v>
      </c>
      <c r="G270" s="26">
        <f>BY_Demands_Drivers!$F$17*$M$30</f>
        <v>3.2122607576955016E-2</v>
      </c>
      <c r="H270" s="26">
        <f>BY_Demands_Drivers!$G$17*$M$30</f>
        <v>6.4245215153910032E-2</v>
      </c>
      <c r="I270" s="26">
        <f>BY_Demands_Drivers!$H$17*$M$30</f>
        <v>0.19273564546173011</v>
      </c>
      <c r="J270" s="26">
        <f>BY_Demands_Drivers!$I$17*$M$30</f>
        <v>0.21415071717969977</v>
      </c>
    </row>
    <row r="271" spans="3:10">
      <c r="C271" s="206" t="str">
        <f t="shared" si="11"/>
        <v>Demand</v>
      </c>
      <c r="D271">
        <f>$L$31</f>
        <v>2038</v>
      </c>
      <c r="E271" t="s">
        <v>3</v>
      </c>
      <c r="F271" s="24" t="str">
        <f t="shared" si="10"/>
        <v>IFDFL</v>
      </c>
      <c r="G271" s="26">
        <f>BY_Demands_Drivers!$F$17*$M$31</f>
        <v>3.2250078241942932E-2</v>
      </c>
      <c r="H271" s="26">
        <f>BY_Demands_Drivers!$G$17*$M$31</f>
        <v>6.4500156483885865E-2</v>
      </c>
      <c r="I271" s="26">
        <f>BY_Demands_Drivers!$H$17*$M$31</f>
        <v>0.19350046945165758</v>
      </c>
      <c r="J271" s="26">
        <f>BY_Demands_Drivers!$I$17*$M$31</f>
        <v>0.21500052161295255</v>
      </c>
    </row>
    <row r="272" spans="3:10">
      <c r="C272" s="206" t="str">
        <f t="shared" si="11"/>
        <v>Demand</v>
      </c>
      <c r="D272">
        <f>$L$32</f>
        <v>2039</v>
      </c>
      <c r="E272" t="s">
        <v>3</v>
      </c>
      <c r="F272" s="24" t="str">
        <f t="shared" si="10"/>
        <v>IFDFL</v>
      </c>
      <c r="G272" s="26">
        <f>BY_Demands_Drivers!$F$17*$M$32</f>
        <v>3.2377548906930849E-2</v>
      </c>
      <c r="H272" s="26">
        <f>BY_Demands_Drivers!$G$17*$M$32</f>
        <v>6.4755097813861698E-2</v>
      </c>
      <c r="I272" s="26">
        <f>BY_Demands_Drivers!$H$17*$M$32</f>
        <v>0.19426529344158508</v>
      </c>
      <c r="J272" s="26">
        <f>BY_Demands_Drivers!$I$17*$M$32</f>
        <v>0.21585032604620533</v>
      </c>
    </row>
    <row r="273" spans="3:10">
      <c r="C273" s="206" t="str">
        <f t="shared" si="11"/>
        <v>Demand</v>
      </c>
      <c r="D273">
        <f>$L$33</f>
        <v>2040</v>
      </c>
      <c r="E273" t="s">
        <v>3</v>
      </c>
      <c r="F273" s="24" t="str">
        <f t="shared" si="10"/>
        <v>IFDFL</v>
      </c>
      <c r="G273" s="26">
        <f>BY_Demands_Drivers!$F$17*$M$33</f>
        <v>3.2505019571918765E-2</v>
      </c>
      <c r="H273" s="26">
        <f>BY_Demands_Drivers!$G$17*$M$33</f>
        <v>6.5010039143837531E-2</v>
      </c>
      <c r="I273" s="26">
        <f>BY_Demands_Drivers!$H$17*$M$33</f>
        <v>0.19503011743151258</v>
      </c>
      <c r="J273" s="26">
        <f>BY_Demands_Drivers!$I$17*$M$33</f>
        <v>0.2167001304794581</v>
      </c>
    </row>
    <row r="274" spans="3:10">
      <c r="C274" s="206" t="str">
        <f t="shared" si="11"/>
        <v>Demand</v>
      </c>
      <c r="D274">
        <f>$L$34</f>
        <v>2041</v>
      </c>
      <c r="E274" t="s">
        <v>3</v>
      </c>
      <c r="F274" s="24" t="str">
        <f t="shared" si="10"/>
        <v>IFDFL</v>
      </c>
      <c r="G274" s="26">
        <f>BY_Demands_Drivers!$F$17*$M$34</f>
        <v>3.2632490236906682E-2</v>
      </c>
      <c r="H274" s="26">
        <f>BY_Demands_Drivers!$G$17*$M$34</f>
        <v>6.5264980473813364E-2</v>
      </c>
      <c r="I274" s="26">
        <f>BY_Demands_Drivers!$H$17*$M$34</f>
        <v>0.19579494142144008</v>
      </c>
      <c r="J274" s="26">
        <f>BY_Demands_Drivers!$I$17*$M$34</f>
        <v>0.21754993491271088</v>
      </c>
    </row>
    <row r="275" spans="3:10">
      <c r="C275" s="206" t="str">
        <f t="shared" si="11"/>
        <v>Demand</v>
      </c>
      <c r="D275">
        <f>$L$35</f>
        <v>2042</v>
      </c>
      <c r="E275" t="s">
        <v>3</v>
      </c>
      <c r="F275" s="24" t="str">
        <f t="shared" si="10"/>
        <v>IFDFL</v>
      </c>
      <c r="G275" s="26">
        <f>BY_Demands_Drivers!$F$17*$M$35</f>
        <v>3.2759960901894598E-2</v>
      </c>
      <c r="H275" s="26">
        <f>BY_Demands_Drivers!$G$17*$M$35</f>
        <v>6.5519921803789197E-2</v>
      </c>
      <c r="I275" s="26">
        <f>BY_Demands_Drivers!$H$17*$M$35</f>
        <v>0.19655976541136758</v>
      </c>
      <c r="J275" s="26">
        <f>BY_Demands_Drivers!$I$17*$M$35</f>
        <v>0.21839973934596366</v>
      </c>
    </row>
    <row r="276" spans="3:10">
      <c r="C276" s="206" t="str">
        <f t="shared" si="11"/>
        <v>Demand</v>
      </c>
      <c r="D276">
        <f>$L$36</f>
        <v>2043</v>
      </c>
      <c r="E276" t="s">
        <v>3</v>
      </c>
      <c r="F276" s="24" t="str">
        <f t="shared" si="10"/>
        <v>IFDFL</v>
      </c>
      <c r="G276" s="26">
        <f>BY_Demands_Drivers!$F$17*$M$36</f>
        <v>3.2887431566882522E-2</v>
      </c>
      <c r="H276" s="26">
        <f>BY_Demands_Drivers!$G$17*$M$36</f>
        <v>6.5774863133765044E-2</v>
      </c>
      <c r="I276" s="26">
        <f>BY_Demands_Drivers!$H$17*$M$36</f>
        <v>0.1973245894012951</v>
      </c>
      <c r="J276" s="26">
        <f>BY_Demands_Drivers!$I$17*$M$36</f>
        <v>0.21924954377921643</v>
      </c>
    </row>
    <row r="277" spans="3:10">
      <c r="C277" s="206" t="str">
        <f t="shared" si="11"/>
        <v>Demand</v>
      </c>
      <c r="D277">
        <f>$L$37</f>
        <v>2044</v>
      </c>
      <c r="E277" t="s">
        <v>3</v>
      </c>
      <c r="F277" s="24" t="str">
        <f t="shared" si="10"/>
        <v>IFDFL</v>
      </c>
      <c r="G277" s="26">
        <f>BY_Demands_Drivers!$F$17*$M$37</f>
        <v>3.3014902231870438E-2</v>
      </c>
      <c r="H277" s="26">
        <f>BY_Demands_Drivers!$G$17*$M$37</f>
        <v>6.6029804463740877E-2</v>
      </c>
      <c r="I277" s="26">
        <f>BY_Demands_Drivers!$H$17*$M$37</f>
        <v>0.1980894133912226</v>
      </c>
      <c r="J277" s="26">
        <f>BY_Demands_Drivers!$I$17*$M$37</f>
        <v>0.22009934821246921</v>
      </c>
    </row>
    <row r="278" spans="3:10">
      <c r="C278" s="206" t="str">
        <f t="shared" si="11"/>
        <v>Demand</v>
      </c>
      <c r="D278">
        <f>$L$38</f>
        <v>2045</v>
      </c>
      <c r="E278" t="s">
        <v>3</v>
      </c>
      <c r="F278" s="24" t="str">
        <f t="shared" si="10"/>
        <v>IFDFL</v>
      </c>
      <c r="G278" s="26">
        <f>BY_Demands_Drivers!$F$17*$M$38</f>
        <v>3.3142372896858355E-2</v>
      </c>
      <c r="H278" s="26">
        <f>BY_Demands_Drivers!$G$17*$M$38</f>
        <v>6.6284745793716709E-2</v>
      </c>
      <c r="I278" s="26">
        <f>BY_Demands_Drivers!$H$17*$M$38</f>
        <v>0.1988542373811501</v>
      </c>
      <c r="J278" s="26">
        <f>BY_Demands_Drivers!$I$17*$M$38</f>
        <v>0.22094915264572199</v>
      </c>
    </row>
    <row r="279" spans="3:10">
      <c r="C279" s="206" t="str">
        <f t="shared" si="11"/>
        <v>Demand</v>
      </c>
      <c r="D279">
        <f>$L$39</f>
        <v>2046</v>
      </c>
      <c r="E279" t="s">
        <v>3</v>
      </c>
      <c r="F279" s="24" t="str">
        <f t="shared" si="10"/>
        <v>IFDFL</v>
      </c>
      <c r="G279" s="26">
        <f>BY_Demands_Drivers!$F$17*$M$39</f>
        <v>3.3269843561846271E-2</v>
      </c>
      <c r="H279" s="26">
        <f>BY_Demands_Drivers!$G$17*$M$39</f>
        <v>6.6539687123692542E-2</v>
      </c>
      <c r="I279" s="26">
        <f>BY_Demands_Drivers!$H$17*$M$39</f>
        <v>0.1996190613710776</v>
      </c>
      <c r="J279" s="26">
        <f>BY_Demands_Drivers!$I$17*$M$39</f>
        <v>0.22179895707897479</v>
      </c>
    </row>
    <row r="280" spans="3:10">
      <c r="C280" s="206" t="str">
        <f t="shared" si="11"/>
        <v>Demand</v>
      </c>
      <c r="D280">
        <f>$L$40</f>
        <v>2047</v>
      </c>
      <c r="E280" t="s">
        <v>3</v>
      </c>
      <c r="F280" s="24" t="str">
        <f t="shared" si="10"/>
        <v>IFDFL</v>
      </c>
      <c r="G280" s="26">
        <f>BY_Demands_Drivers!$F$17*$M$40</f>
        <v>3.3397314226834181E-2</v>
      </c>
      <c r="H280" s="26">
        <f>BY_Demands_Drivers!$G$17*$M$40</f>
        <v>6.6794628453668362E-2</v>
      </c>
      <c r="I280" s="26">
        <f>BY_Demands_Drivers!$H$17*$M$40</f>
        <v>0.20038388536100507</v>
      </c>
      <c r="J280" s="26">
        <f>BY_Demands_Drivers!$I$17*$M$40</f>
        <v>0.22264876151222754</v>
      </c>
    </row>
    <row r="281" spans="3:10">
      <c r="C281" s="206" t="str">
        <f t="shared" si="11"/>
        <v>Demand</v>
      </c>
      <c r="D281">
        <f>$L$41</f>
        <v>2048</v>
      </c>
      <c r="E281" t="s">
        <v>3</v>
      </c>
      <c r="F281" s="24" t="str">
        <f t="shared" si="10"/>
        <v>IFDFL</v>
      </c>
      <c r="G281" s="26">
        <f>BY_Demands_Drivers!$F$17*$M$41</f>
        <v>3.3524784891822097E-2</v>
      </c>
      <c r="H281" s="26">
        <f>BY_Demands_Drivers!$G$17*$M$41</f>
        <v>6.7049569783644195E-2</v>
      </c>
      <c r="I281" s="26">
        <f>BY_Demands_Drivers!$H$17*$M$41</f>
        <v>0.20114870935093257</v>
      </c>
      <c r="J281" s="26">
        <f>BY_Demands_Drivers!$I$17*$M$41</f>
        <v>0.22349856594548032</v>
      </c>
    </row>
    <row r="282" spans="3:10">
      <c r="C282" s="206" t="str">
        <f t="shared" si="11"/>
        <v>Demand</v>
      </c>
      <c r="D282">
        <f>$L$42</f>
        <v>2049</v>
      </c>
      <c r="E282" t="s">
        <v>3</v>
      </c>
      <c r="F282" s="24" t="str">
        <f t="shared" si="10"/>
        <v>IFDFL</v>
      </c>
      <c r="G282" s="26">
        <f>BY_Demands_Drivers!$F$17*$M$42</f>
        <v>3.3652255556810014E-2</v>
      </c>
      <c r="H282" s="26">
        <f>BY_Demands_Drivers!$G$17*$M$42</f>
        <v>6.7304511113620027E-2</v>
      </c>
      <c r="I282" s="26">
        <f>BY_Demands_Drivers!$H$17*$M$42</f>
        <v>0.20191353334086007</v>
      </c>
      <c r="J282" s="26">
        <f>BY_Demands_Drivers!$I$17*$M$42</f>
        <v>0.22434837037873309</v>
      </c>
    </row>
    <row r="283" spans="3:10">
      <c r="C283" s="206" t="str">
        <f t="shared" si="11"/>
        <v>Demand</v>
      </c>
      <c r="D283" s="23">
        <f>$L$43</f>
        <v>2050</v>
      </c>
      <c r="E283" s="23" t="s">
        <v>3</v>
      </c>
      <c r="F283" s="24" t="str">
        <f t="shared" si="10"/>
        <v>IFDFL</v>
      </c>
      <c r="G283" s="44">
        <f>BY_Demands_Drivers!$F$17*$M$43</f>
        <v>3.377972622179793E-2</v>
      </c>
      <c r="H283" s="44">
        <f>BY_Demands_Drivers!$G$17*$M$43</f>
        <v>6.755945244359586E-2</v>
      </c>
      <c r="I283" s="44">
        <f>BY_Demands_Drivers!$H$17*$M$43</f>
        <v>0.20267835733078757</v>
      </c>
      <c r="J283" s="44">
        <f>BY_Demands_Drivers!$I$17*$M$43</f>
        <v>0.22519817481198587</v>
      </c>
    </row>
    <row r="284" spans="3:10">
      <c r="C284" s="206"/>
      <c r="F284" s="25"/>
      <c r="G284" s="26"/>
      <c r="H284" s="26"/>
      <c r="I284" s="26"/>
      <c r="J284" s="26"/>
    </row>
    <row r="285" spans="3:10">
      <c r="C285" s="206"/>
      <c r="F285" s="24"/>
      <c r="G285" s="26"/>
      <c r="H285" s="26"/>
      <c r="I285" s="26"/>
      <c r="J285" s="26"/>
    </row>
    <row r="286" spans="3:10">
      <c r="C286" s="206"/>
      <c r="F286" s="24"/>
      <c r="G286" s="26"/>
      <c r="H286" s="26"/>
      <c r="I286" s="26"/>
      <c r="J286" s="26"/>
    </row>
    <row r="287" spans="3:10">
      <c r="C287" s="206"/>
      <c r="F287" s="24"/>
      <c r="G287" s="26"/>
      <c r="H287" s="26"/>
      <c r="I287" s="26"/>
      <c r="J287" s="26"/>
    </row>
    <row r="288" spans="3:10">
      <c r="C288" s="206"/>
      <c r="F288" s="24"/>
      <c r="G288" s="26"/>
      <c r="H288" s="26"/>
      <c r="I288" s="26"/>
      <c r="J288" s="26"/>
    </row>
    <row r="289" spans="3:10">
      <c r="C289" s="206"/>
      <c r="F289" s="24"/>
      <c r="G289" s="26"/>
      <c r="H289" s="26"/>
      <c r="I289" s="26"/>
      <c r="J289" s="26"/>
    </row>
    <row r="290" spans="3:10">
      <c r="C290" s="206"/>
      <c r="F290" s="24"/>
      <c r="G290" s="26"/>
      <c r="H290" s="26"/>
      <c r="I290" s="26"/>
      <c r="J290" s="26"/>
    </row>
    <row r="291" spans="3:10">
      <c r="C291" s="206"/>
      <c r="F291" s="24"/>
      <c r="G291" s="26"/>
      <c r="H291" s="26"/>
      <c r="I291" s="26"/>
      <c r="J291" s="26"/>
    </row>
    <row r="292" spans="3:10">
      <c r="C292" s="206"/>
      <c r="F292" s="24"/>
      <c r="G292" s="43"/>
      <c r="H292" s="43"/>
      <c r="I292" s="43"/>
      <c r="J292" s="43"/>
    </row>
    <row r="293" spans="3:10">
      <c r="C293" s="206"/>
      <c r="F293" s="24"/>
      <c r="G293" s="43"/>
      <c r="H293" s="43"/>
      <c r="I293" s="43"/>
      <c r="J293" s="43"/>
    </row>
    <row r="294" spans="3:10">
      <c r="C294" s="206"/>
      <c r="F294" s="24"/>
      <c r="G294" s="43"/>
      <c r="H294" s="43"/>
      <c r="I294" s="43"/>
      <c r="J294" s="43"/>
    </row>
    <row r="295" spans="3:10">
      <c r="C295" s="206"/>
      <c r="F295" s="24"/>
      <c r="G295" s="43"/>
      <c r="H295" s="43"/>
      <c r="I295" s="43"/>
      <c r="J295" s="43"/>
    </row>
    <row r="296" spans="3:10">
      <c r="C296" s="206"/>
      <c r="F296" s="24"/>
      <c r="G296" s="43"/>
      <c r="H296" s="43"/>
      <c r="I296" s="43"/>
      <c r="J296" s="43"/>
    </row>
    <row r="297" spans="3:10">
      <c r="C297" s="206"/>
      <c r="F297" s="24"/>
      <c r="G297" s="26"/>
      <c r="H297" s="26"/>
      <c r="I297" s="26"/>
      <c r="J297" s="26"/>
    </row>
    <row r="298" spans="3:10">
      <c r="C298" s="206"/>
      <c r="F298" s="24"/>
      <c r="G298" s="26"/>
      <c r="H298" s="26"/>
      <c r="I298" s="26"/>
      <c r="J298" s="26"/>
    </row>
    <row r="299" spans="3:10">
      <c r="C299" s="206"/>
      <c r="F299" s="24"/>
      <c r="G299" s="26"/>
      <c r="H299" s="26"/>
      <c r="I299" s="26"/>
      <c r="J299" s="26"/>
    </row>
    <row r="300" spans="3:10">
      <c r="C300" s="206"/>
      <c r="F300" s="24"/>
      <c r="G300" s="26"/>
      <c r="H300" s="26"/>
      <c r="I300" s="26"/>
      <c r="J300" s="26"/>
    </row>
    <row r="301" spans="3:10">
      <c r="C301" s="206"/>
      <c r="F301" s="24"/>
      <c r="G301" s="26"/>
      <c r="H301" s="26"/>
      <c r="I301" s="26"/>
      <c r="J301" s="26"/>
    </row>
    <row r="302" spans="3:10">
      <c r="C302" s="206"/>
      <c r="F302" s="24"/>
      <c r="G302" s="26"/>
      <c r="H302" s="26"/>
      <c r="I302" s="26"/>
      <c r="J302" s="26"/>
    </row>
    <row r="303" spans="3:10">
      <c r="C303" s="206"/>
      <c r="F303" s="24"/>
      <c r="G303" s="26"/>
      <c r="H303" s="26"/>
      <c r="I303" s="26"/>
      <c r="J303" s="26"/>
    </row>
    <row r="304" spans="3:10">
      <c r="C304" s="206"/>
      <c r="F304" s="24"/>
      <c r="G304" s="26"/>
      <c r="H304" s="26"/>
      <c r="I304" s="26"/>
      <c r="J304" s="26"/>
    </row>
    <row r="305" spans="3:10">
      <c r="C305" s="206"/>
      <c r="F305" s="24"/>
      <c r="G305" s="26"/>
      <c r="H305" s="26"/>
      <c r="I305" s="26"/>
      <c r="J305" s="26"/>
    </row>
    <row r="306" spans="3:10">
      <c r="C306" s="206"/>
      <c r="F306" s="24"/>
      <c r="G306" s="26"/>
      <c r="H306" s="26"/>
      <c r="I306" s="26"/>
      <c r="J306" s="26"/>
    </row>
    <row r="307" spans="3:10">
      <c r="C307" s="206"/>
      <c r="F307" s="24"/>
      <c r="G307" s="26"/>
      <c r="H307" s="26"/>
      <c r="I307" s="26"/>
      <c r="J307" s="26"/>
    </row>
    <row r="308" spans="3:10">
      <c r="C308" s="206"/>
      <c r="F308" s="24"/>
      <c r="G308" s="26"/>
      <c r="H308" s="26"/>
      <c r="I308" s="26"/>
      <c r="J308" s="26"/>
    </row>
    <row r="309" spans="3:10">
      <c r="C309" s="206"/>
      <c r="F309" s="24"/>
      <c r="G309" s="26"/>
      <c r="H309" s="26"/>
      <c r="I309" s="26"/>
      <c r="J309" s="26"/>
    </row>
    <row r="310" spans="3:10">
      <c r="C310" s="206"/>
      <c r="F310" s="24"/>
      <c r="G310" s="26"/>
      <c r="H310" s="26"/>
      <c r="I310" s="26"/>
      <c r="J310" s="26"/>
    </row>
    <row r="311" spans="3:10">
      <c r="C311" s="206"/>
      <c r="F311" s="24"/>
      <c r="G311" s="26"/>
      <c r="H311" s="26"/>
      <c r="I311" s="26"/>
      <c r="J311" s="26"/>
    </row>
    <row r="312" spans="3:10">
      <c r="C312" s="206"/>
      <c r="F312" s="24"/>
      <c r="G312" s="26"/>
      <c r="H312" s="26"/>
      <c r="I312" s="26"/>
      <c r="J312" s="26"/>
    </row>
    <row r="313" spans="3:10">
      <c r="C313" s="206"/>
      <c r="F313" s="24"/>
      <c r="G313" s="26"/>
      <c r="H313" s="26"/>
      <c r="I313" s="26"/>
      <c r="J313" s="26"/>
    </row>
    <row r="314" spans="3:10">
      <c r="C314" s="206"/>
      <c r="F314" s="24"/>
      <c r="G314" s="26"/>
      <c r="H314" s="26"/>
      <c r="I314" s="26"/>
      <c r="J314" s="26"/>
    </row>
    <row r="315" spans="3:10">
      <c r="C315" s="206"/>
      <c r="F315" s="24"/>
      <c r="G315" s="26"/>
      <c r="H315" s="26"/>
      <c r="I315" s="26"/>
      <c r="J315" s="26"/>
    </row>
    <row r="316" spans="3:10">
      <c r="C316" s="206"/>
      <c r="F316" s="24"/>
      <c r="G316" s="26"/>
      <c r="H316" s="26"/>
      <c r="I316" s="26"/>
      <c r="J316" s="26"/>
    </row>
    <row r="317" spans="3:10">
      <c r="C317" s="206"/>
      <c r="F317" s="24"/>
      <c r="G317" s="26"/>
      <c r="H317" s="26"/>
      <c r="I317" s="26"/>
      <c r="J317" s="26"/>
    </row>
    <row r="318" spans="3:10">
      <c r="C318" s="206"/>
      <c r="F318" s="24"/>
      <c r="G318" s="26"/>
      <c r="H318" s="26"/>
      <c r="I318" s="26"/>
      <c r="J318" s="26"/>
    </row>
    <row r="319" spans="3:10">
      <c r="C319" s="206"/>
      <c r="F319" s="24"/>
      <c r="G319" s="26"/>
      <c r="H319" s="26"/>
      <c r="I319" s="26"/>
      <c r="J319" s="26"/>
    </row>
    <row r="320" spans="3:10">
      <c r="C320" s="206"/>
      <c r="F320" s="24"/>
      <c r="G320" s="26"/>
      <c r="H320" s="26"/>
      <c r="I320" s="26"/>
      <c r="J320" s="26"/>
    </row>
    <row r="321" spans="3:10">
      <c r="C321" s="206"/>
      <c r="F321" s="24"/>
      <c r="G321" s="26"/>
      <c r="H321" s="26"/>
      <c r="I321" s="26"/>
      <c r="J321" s="26"/>
    </row>
    <row r="322" spans="3:10">
      <c r="C322" s="206"/>
      <c r="F322" s="24"/>
      <c r="G322" s="26"/>
      <c r="H322" s="26"/>
      <c r="I322" s="26"/>
      <c r="J322" s="26"/>
    </row>
    <row r="323" spans="3:10">
      <c r="C323" s="206"/>
      <c r="D323" s="23"/>
      <c r="E323" s="23"/>
      <c r="F323" s="24"/>
      <c r="G323" s="44"/>
      <c r="H323" s="44"/>
      <c r="I323" s="44"/>
      <c r="J323" s="4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C2:M323"/>
  <sheetViews>
    <sheetView zoomScale="85" zoomScaleNormal="85" workbookViewId="0">
      <selection activeCell="M4" sqref="M4:M7"/>
    </sheetView>
  </sheetViews>
  <sheetFormatPr defaultRowHeight="14.4"/>
  <cols>
    <col min="1" max="1" width="5" customWidth="1"/>
    <col min="3" max="3" width="11.44140625" bestFit="1" customWidth="1"/>
    <col min="4" max="4" width="5.109375" bestFit="1" customWidth="1"/>
    <col min="5" max="5" width="9.44140625" bestFit="1" customWidth="1"/>
    <col min="6" max="6" width="8.44140625" bestFit="1" customWidth="1"/>
    <col min="7" max="8" width="9.5546875" bestFit="1" customWidth="1"/>
    <col min="9" max="10" width="9.5546875" customWidth="1"/>
  </cols>
  <sheetData>
    <row r="2" spans="3:13">
      <c r="C2" s="1" t="s">
        <v>64</v>
      </c>
      <c r="E2" s="2"/>
    </row>
    <row r="3" spans="3:13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</row>
    <row r="4" spans="3:13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t="str">
        <f>BY_Demands_Drivers!$J$18</f>
        <v>ICDMT</v>
      </c>
      <c r="G4" s="26">
        <f>BY_Demands_Drivers!$F$18*$M$4</f>
        <v>0.11701887490110542</v>
      </c>
      <c r="H4" s="26">
        <f>BY_Demands_Drivers!$G$18*$M$4</f>
        <v>0.46807549960442268</v>
      </c>
      <c r="I4" s="26">
        <f>BY_Demands_Drivers!$H$18*$M$4</f>
        <v>2.6329246852748716</v>
      </c>
      <c r="J4" s="26">
        <f>BY_Demands_Drivers!$I$18*$M$4</f>
        <v>1.5212453737143743</v>
      </c>
      <c r="L4" s="18">
        <f>BY_Demands_Drivers!V4</f>
        <v>2011</v>
      </c>
      <c r="M4" s="184">
        <f>(1-$M$8)/5*4+$M$8</f>
        <v>1.0077128111082174</v>
      </c>
    </row>
    <row r="5" spans="3:13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t="str">
        <f>$F$4</f>
        <v>ICDMT</v>
      </c>
      <c r="G5" s="26">
        <f>BY_Demands_Drivers!$F$18*$M$5</f>
        <v>0.11791451150337885</v>
      </c>
      <c r="H5" s="26">
        <f>BY_Demands_Drivers!$G$18*$M$5</f>
        <v>0.47165804601351641</v>
      </c>
      <c r="I5" s="26">
        <f>BY_Demands_Drivers!$H$18*$M$5</f>
        <v>2.653076508826024</v>
      </c>
      <c r="J5" s="26">
        <f>BY_Demands_Drivers!$I$18*$M$5</f>
        <v>1.5328886495439289</v>
      </c>
      <c r="L5" s="18">
        <f>BY_Demands_Drivers!W4</f>
        <v>2012</v>
      </c>
      <c r="M5" s="184">
        <f>(1-$M$8)/5*3+$M$8</f>
        <v>1.0154256222164351</v>
      </c>
    </row>
    <row r="6" spans="3:13" ht="15.75" customHeight="1">
      <c r="C6" s="206" t="str">
        <f t="shared" si="0"/>
        <v>Demand</v>
      </c>
      <c r="D6">
        <f>$L$6</f>
        <v>2013</v>
      </c>
      <c r="E6" t="s">
        <v>3</v>
      </c>
      <c r="F6" t="str">
        <f t="shared" ref="F6:F43" si="1">$F$4</f>
        <v>ICDMT</v>
      </c>
      <c r="G6" s="26">
        <f>BY_Demands_Drivers!$F$18*$M$6</f>
        <v>0.11881014810565226</v>
      </c>
      <c r="H6" s="26">
        <f>BY_Demands_Drivers!$G$18*$M$6</f>
        <v>0.47524059242261008</v>
      </c>
      <c r="I6" s="26">
        <f>BY_Demands_Drivers!$H$18*$M$6</f>
        <v>2.6732283323771759</v>
      </c>
      <c r="J6" s="26">
        <f>BY_Demands_Drivers!$I$18*$M$6</f>
        <v>1.5445319253734833</v>
      </c>
      <c r="L6" s="18">
        <f>BY_Demands_Drivers!X4</f>
        <v>2013</v>
      </c>
      <c r="M6" s="184">
        <f>(1-$M$8)/5*2+$M$8</f>
        <v>1.0231384333246525</v>
      </c>
    </row>
    <row r="7" spans="3:13" ht="15.75" customHeight="1">
      <c r="C7" s="206" t="str">
        <f t="shared" si="0"/>
        <v>Demand</v>
      </c>
      <c r="D7">
        <f>$L$7</f>
        <v>2014</v>
      </c>
      <c r="E7" t="s">
        <v>3</v>
      </c>
      <c r="F7" t="str">
        <f t="shared" si="1"/>
        <v>ICDMT</v>
      </c>
      <c r="G7" s="26">
        <f>BY_Demands_Drivers!$F$18*$M$7</f>
        <v>0.1197057847079257</v>
      </c>
      <c r="H7" s="26">
        <f>BY_Demands_Drivers!$G$18*$M$7</f>
        <v>0.4788231388317038</v>
      </c>
      <c r="I7" s="26">
        <f>BY_Demands_Drivers!$H$18*$M$7</f>
        <v>2.6933801559283279</v>
      </c>
      <c r="J7" s="26">
        <f>BY_Demands_Drivers!$I$18*$M$7</f>
        <v>1.5561752012030381</v>
      </c>
      <c r="L7" s="18">
        <f>BY_Demands_Drivers!Y4</f>
        <v>2014</v>
      </c>
      <c r="M7" s="184">
        <f>(1-$M$8)/5*1+$M$8</f>
        <v>1.0308512444328701</v>
      </c>
    </row>
    <row r="8" spans="3:13" ht="15.75" customHeight="1">
      <c r="C8" s="206" t="str">
        <f t="shared" si="0"/>
        <v>Demand</v>
      </c>
      <c r="D8">
        <f>$L$8</f>
        <v>2015</v>
      </c>
      <c r="E8" t="s">
        <v>3</v>
      </c>
      <c r="F8" t="str">
        <f t="shared" si="1"/>
        <v>ICDMT</v>
      </c>
      <c r="G8" s="26">
        <f>BY_Demands_Drivers!$F$18*$M$8</f>
        <v>0.1206014213101991</v>
      </c>
      <c r="H8" s="26">
        <f>BY_Demands_Drivers!$G$18*$M$8</f>
        <v>0.48240568524079747</v>
      </c>
      <c r="I8" s="26">
        <f>BY_Demands_Drivers!$H$18*$M$8</f>
        <v>2.7135319794794799</v>
      </c>
      <c r="J8" s="26">
        <f>BY_Demands_Drivers!$I$18*$M$8</f>
        <v>1.5678184770325925</v>
      </c>
      <c r="L8" s="18">
        <f>BY_Demands_Drivers!Z4</f>
        <v>2015</v>
      </c>
      <c r="M8" s="26">
        <f>BY_Demands_Drivers!Z7</f>
        <v>1.0385640555410875</v>
      </c>
    </row>
    <row r="9" spans="3:13" ht="15.75" customHeight="1">
      <c r="C9" s="206" t="str">
        <f t="shared" si="0"/>
        <v>Demand</v>
      </c>
      <c r="D9">
        <f>$L$9</f>
        <v>2016</v>
      </c>
      <c r="E9" t="s">
        <v>3</v>
      </c>
      <c r="F9" t="str">
        <f t="shared" si="1"/>
        <v>ICDMT</v>
      </c>
      <c r="G9" s="26">
        <f>BY_Demands_Drivers!$F$18*$M$9</f>
        <v>0.12149705791247252</v>
      </c>
      <c r="H9" s="26">
        <f>BY_Demands_Drivers!$G$18*$M$9</f>
        <v>0.48598823164989113</v>
      </c>
      <c r="I9" s="26">
        <f>BY_Demands_Drivers!$H$18*$M$9</f>
        <v>2.7336838030306314</v>
      </c>
      <c r="J9" s="26">
        <f>BY_Demands_Drivers!$I$18*$M$9</f>
        <v>1.5794617528621469</v>
      </c>
      <c r="L9" s="18">
        <f>BY_Demands_Drivers!AA4</f>
        <v>2016</v>
      </c>
      <c r="M9" s="26">
        <f>BY_Demands_Drivers!AA7</f>
        <v>1.046276866649305</v>
      </c>
    </row>
    <row r="10" spans="3:13" ht="15.75" customHeight="1">
      <c r="C10" s="206" t="str">
        <f t="shared" si="0"/>
        <v>Demand</v>
      </c>
      <c r="D10">
        <f>$L$10</f>
        <v>2017</v>
      </c>
      <c r="E10" t="s">
        <v>3</v>
      </c>
      <c r="F10" t="str">
        <f t="shared" si="1"/>
        <v>ICDMT</v>
      </c>
      <c r="G10" s="26">
        <f>BY_Demands_Drivers!$F$18*$M$10</f>
        <v>0.12175807371969861</v>
      </c>
      <c r="H10" s="26">
        <f>BY_Demands_Drivers!$G$18*$M$10</f>
        <v>0.48703229487879551</v>
      </c>
      <c r="I10" s="26">
        <f>BY_Demands_Drivers!$H$18*$M$10</f>
        <v>2.7395566586932185</v>
      </c>
      <c r="J10" s="26">
        <f>BY_Demands_Drivers!$I$18*$M$10</f>
        <v>1.582854958356086</v>
      </c>
      <c r="L10" s="18">
        <f>BY_Demands_Drivers!AB4</f>
        <v>2017</v>
      </c>
      <c r="M10" s="26">
        <f>BY_Demands_Drivers!AB7</f>
        <v>1.0485246149127008</v>
      </c>
    </row>
    <row r="11" spans="3:13" ht="15.75" customHeight="1">
      <c r="C11" s="206" t="str">
        <f t="shared" si="0"/>
        <v>Demand</v>
      </c>
      <c r="D11">
        <f>$L$11</f>
        <v>2018</v>
      </c>
      <c r="E11" t="s">
        <v>3</v>
      </c>
      <c r="F11" t="str">
        <f t="shared" si="1"/>
        <v>ICDMT</v>
      </c>
      <c r="G11" s="26">
        <f>BY_Demands_Drivers!$F$18*$M$11</f>
        <v>0.12201908952692471</v>
      </c>
      <c r="H11" s="26">
        <f>BY_Demands_Drivers!$G$18*$M$11</f>
        <v>0.48807635810769989</v>
      </c>
      <c r="I11" s="26">
        <f>BY_Demands_Drivers!$H$18*$M$11</f>
        <v>2.7454295143558061</v>
      </c>
      <c r="J11" s="26">
        <f>BY_Demands_Drivers!$I$18*$M$11</f>
        <v>1.5862481638500252</v>
      </c>
      <c r="L11" s="18">
        <f>BY_Demands_Drivers!AC4</f>
        <v>2018</v>
      </c>
      <c r="M11" s="26">
        <f>BY_Demands_Drivers!AC7</f>
        <v>1.0507723631760966</v>
      </c>
    </row>
    <row r="12" spans="3:13" ht="15.75" customHeight="1">
      <c r="C12" s="206" t="str">
        <f t="shared" si="0"/>
        <v>Demand</v>
      </c>
      <c r="D12">
        <f>$L$12</f>
        <v>2019</v>
      </c>
      <c r="E12" t="s">
        <v>3</v>
      </c>
      <c r="F12" t="str">
        <f t="shared" si="1"/>
        <v>ICDMT</v>
      </c>
      <c r="G12" s="43">
        <f>BY_Demands_Drivers!$F$18*$M$12</f>
        <v>0.12228010533415078</v>
      </c>
      <c r="H12" s="43">
        <f>BY_Demands_Drivers!$G$18*$M$12</f>
        <v>0.48912042133660416</v>
      </c>
      <c r="I12" s="43">
        <f>BY_Demands_Drivers!$H$18*$M$12</f>
        <v>2.7513023700183923</v>
      </c>
      <c r="J12" s="43">
        <f>BY_Demands_Drivers!$I$18*$M$12</f>
        <v>1.5896413693439642</v>
      </c>
      <c r="L12" s="18">
        <f>BY_Demands_Drivers!AD4</f>
        <v>2019</v>
      </c>
      <c r="M12" s="26">
        <f>BY_Demands_Drivers!AD7</f>
        <v>1.0530201114394921</v>
      </c>
    </row>
    <row r="13" spans="3:13" ht="15.75" customHeight="1">
      <c r="C13" s="206" t="str">
        <f t="shared" si="0"/>
        <v>Demand</v>
      </c>
      <c r="D13">
        <f>$L$13</f>
        <v>2020</v>
      </c>
      <c r="E13" t="s">
        <v>3</v>
      </c>
      <c r="F13" t="str">
        <f t="shared" si="1"/>
        <v>ICDMT</v>
      </c>
      <c r="G13" s="43">
        <f>BY_Demands_Drivers!$F$18*$M$13</f>
        <v>0.12254112114137687</v>
      </c>
      <c r="H13" s="43">
        <f>BY_Demands_Drivers!$G$18*$M$13</f>
        <v>0.49016448456550854</v>
      </c>
      <c r="I13" s="43">
        <f>BY_Demands_Drivers!$H$18*$M$13</f>
        <v>2.7571752256809798</v>
      </c>
      <c r="J13" s="43">
        <f>BY_Demands_Drivers!$I$18*$M$13</f>
        <v>1.5930345748379036</v>
      </c>
      <c r="L13" s="18">
        <f>BY_Demands_Drivers!AE4</f>
        <v>2020</v>
      </c>
      <c r="M13" s="26">
        <f>BY_Demands_Drivers!AE7</f>
        <v>1.0552678597028879</v>
      </c>
    </row>
    <row r="14" spans="3:13" ht="15.75" customHeight="1">
      <c r="C14" s="206" t="str">
        <f t="shared" si="0"/>
        <v>Demand</v>
      </c>
      <c r="D14">
        <f>$L$14</f>
        <v>2021</v>
      </c>
      <c r="E14" t="s">
        <v>3</v>
      </c>
      <c r="F14" t="str">
        <f t="shared" si="1"/>
        <v>ICDMT</v>
      </c>
      <c r="G14" s="43">
        <f>BY_Demands_Drivers!$F$18*$M$14</f>
        <v>0.12274993378715773</v>
      </c>
      <c r="H14" s="43">
        <f>BY_Demands_Drivers!$G$18*$M$14</f>
        <v>0.49099973514863199</v>
      </c>
      <c r="I14" s="43">
        <f>BY_Demands_Drivers!$H$18*$M$14</f>
        <v>2.761873510211049</v>
      </c>
      <c r="J14" s="43">
        <f>BY_Demands_Drivers!$I$18*$M$14</f>
        <v>1.5957491392330547</v>
      </c>
      <c r="L14" s="18">
        <f>BY_Demands_Drivers!AF4</f>
        <v>2021</v>
      </c>
      <c r="M14" s="26">
        <f>BY_Demands_Drivers!AF7</f>
        <v>1.0570660583136045</v>
      </c>
    </row>
    <row r="15" spans="3:13" ht="15.75" customHeight="1">
      <c r="C15" s="206" t="str">
        <f t="shared" si="0"/>
        <v>Demand</v>
      </c>
      <c r="D15">
        <f>$L$15</f>
        <v>2022</v>
      </c>
      <c r="E15" t="s">
        <v>3</v>
      </c>
      <c r="F15" t="str">
        <f t="shared" si="1"/>
        <v>ICDMT</v>
      </c>
      <c r="G15" s="43">
        <f>BY_Demands_Drivers!$F$18*$M$15</f>
        <v>0.12295874643293862</v>
      </c>
      <c r="H15" s="43">
        <f>BY_Demands_Drivers!$G$18*$M$15</f>
        <v>0.49183498573175555</v>
      </c>
      <c r="I15" s="43">
        <f>BY_Demands_Drivers!$H$18*$M$15</f>
        <v>2.766571794741119</v>
      </c>
      <c r="J15" s="43">
        <f>BY_Demands_Drivers!$I$18*$M$15</f>
        <v>1.5984637036282061</v>
      </c>
      <c r="L15" s="18">
        <f>BY_Demands_Drivers!AG4</f>
        <v>2022</v>
      </c>
      <c r="M15" s="26">
        <f>BY_Demands_Drivers!AG7</f>
        <v>1.0588642569243212</v>
      </c>
    </row>
    <row r="16" spans="3:13" ht="15.75" customHeight="1">
      <c r="C16" s="206" t="str">
        <f t="shared" si="0"/>
        <v>Demand</v>
      </c>
      <c r="D16">
        <f>$L$16</f>
        <v>2023</v>
      </c>
      <c r="E16" t="s">
        <v>3</v>
      </c>
      <c r="F16" t="str">
        <f t="shared" si="1"/>
        <v>ICDMT</v>
      </c>
      <c r="G16" s="43">
        <f>BY_Demands_Drivers!$F$18*$M$16</f>
        <v>0.12316755907871949</v>
      </c>
      <c r="H16" s="43">
        <f>BY_Demands_Drivers!$G$18*$M$16</f>
        <v>0.492670236314879</v>
      </c>
      <c r="I16" s="43">
        <f>BY_Demands_Drivers!$H$18*$M$16</f>
        <v>2.7712700792711882</v>
      </c>
      <c r="J16" s="43">
        <f>BY_Demands_Drivers!$I$18*$M$16</f>
        <v>1.6011782680233575</v>
      </c>
      <c r="L16" s="18">
        <f>BY_Demands_Drivers!AH4</f>
        <v>2023</v>
      </c>
      <c r="M16" s="26">
        <f>BY_Demands_Drivers!AH7</f>
        <v>1.0606624555350377</v>
      </c>
    </row>
    <row r="17" spans="3:13" ht="15.75" customHeight="1">
      <c r="C17" s="206" t="str">
        <f t="shared" si="0"/>
        <v>Demand</v>
      </c>
      <c r="D17">
        <f>$L$17</f>
        <v>2024</v>
      </c>
      <c r="E17" t="s">
        <v>3</v>
      </c>
      <c r="F17" t="str">
        <f t="shared" si="1"/>
        <v>ICDMT</v>
      </c>
      <c r="G17" s="26">
        <f>BY_Demands_Drivers!$F$18*$M$17</f>
        <v>0.12337637172450037</v>
      </c>
      <c r="H17" s="26">
        <f>BY_Demands_Drivers!$G$18*$M$17</f>
        <v>0.49350548689800255</v>
      </c>
      <c r="I17" s="26">
        <f>BY_Demands_Drivers!$H$18*$M$17</f>
        <v>2.7759683638012582</v>
      </c>
      <c r="J17" s="26">
        <f>BY_Demands_Drivers!$I$18*$M$17</f>
        <v>1.6038928324185089</v>
      </c>
      <c r="L17" s="18">
        <f>BY_Demands_Drivers!AI4</f>
        <v>2024</v>
      </c>
      <c r="M17" s="26">
        <f>BY_Demands_Drivers!AI7</f>
        <v>1.0624606541457544</v>
      </c>
    </row>
    <row r="18" spans="3:13" ht="15.75" customHeight="1">
      <c r="C18" s="206" t="str">
        <f t="shared" si="0"/>
        <v>Demand</v>
      </c>
      <c r="D18">
        <f>$L$18</f>
        <v>2025</v>
      </c>
      <c r="E18" t="s">
        <v>3</v>
      </c>
      <c r="F18" t="str">
        <f t="shared" si="1"/>
        <v>ICDMT</v>
      </c>
      <c r="G18" s="26">
        <f>BY_Demands_Drivers!$F$18*$M$18</f>
        <v>0.12358518437028124</v>
      </c>
      <c r="H18" s="26">
        <f>BY_Demands_Drivers!$G$18*$M$18</f>
        <v>0.494340737481126</v>
      </c>
      <c r="I18" s="26">
        <f>BY_Demands_Drivers!$H$18*$M$18</f>
        <v>2.7806666483313278</v>
      </c>
      <c r="J18" s="26">
        <f>BY_Demands_Drivers!$I$18*$M$18</f>
        <v>1.60660739681366</v>
      </c>
      <c r="L18" s="18">
        <f>BY_Demands_Drivers!AJ4</f>
        <v>2025</v>
      </c>
      <c r="M18" s="26">
        <f>BY_Demands_Drivers!AJ7</f>
        <v>1.0642588527564709</v>
      </c>
    </row>
    <row r="19" spans="3:13" ht="15.75" customHeight="1">
      <c r="C19" s="206" t="str">
        <f t="shared" si="0"/>
        <v>Demand</v>
      </c>
      <c r="D19">
        <f>$L$19</f>
        <v>2026</v>
      </c>
      <c r="E19" t="s">
        <v>3</v>
      </c>
      <c r="F19" t="str">
        <f t="shared" si="1"/>
        <v>ICDMT</v>
      </c>
      <c r="G19" s="26">
        <f>BY_Demands_Drivers!$F$18*$M$19</f>
        <v>0.1237939970160621</v>
      </c>
      <c r="H19" s="26">
        <f>BY_Demands_Drivers!$G$18*$M$19</f>
        <v>0.49517598806424945</v>
      </c>
      <c r="I19" s="26">
        <f>BY_Demands_Drivers!$H$18*$M$19</f>
        <v>2.785364932861397</v>
      </c>
      <c r="J19" s="26">
        <f>BY_Demands_Drivers!$I$18*$M$19</f>
        <v>1.6093219612088114</v>
      </c>
      <c r="L19" s="18">
        <f>BY_Demands_Drivers!AK4</f>
        <v>2026</v>
      </c>
      <c r="M19" s="26">
        <f>BY_Demands_Drivers!AK7</f>
        <v>1.0660570513671874</v>
      </c>
    </row>
    <row r="20" spans="3:13" ht="15.75" customHeight="1">
      <c r="C20" s="206" t="str">
        <f t="shared" si="0"/>
        <v>Demand</v>
      </c>
      <c r="D20">
        <f>$L$20</f>
        <v>2027</v>
      </c>
      <c r="E20" t="s">
        <v>3</v>
      </c>
      <c r="F20" t="str">
        <f t="shared" si="1"/>
        <v>ICDMT</v>
      </c>
      <c r="G20" s="26">
        <f>BY_Demands_Drivers!$F$18*$M$20</f>
        <v>0.12400280966184296</v>
      </c>
      <c r="H20" s="26">
        <f>BY_Demands_Drivers!$G$18*$M$20</f>
        <v>0.4960112386473729</v>
      </c>
      <c r="I20" s="26">
        <f>BY_Demands_Drivers!$H$18*$M$20</f>
        <v>2.7900632173914666</v>
      </c>
      <c r="J20" s="26">
        <f>BY_Demands_Drivers!$I$18*$M$20</f>
        <v>1.6120365256039626</v>
      </c>
      <c r="L20" s="18">
        <f>BY_Demands_Drivers!AL4</f>
        <v>2027</v>
      </c>
      <c r="M20" s="26">
        <f>BY_Demands_Drivers!AL7</f>
        <v>1.0678552499779039</v>
      </c>
    </row>
    <row r="21" spans="3:13" ht="15.75" customHeight="1">
      <c r="C21" s="206" t="str">
        <f t="shared" si="0"/>
        <v>Demand</v>
      </c>
      <c r="D21">
        <f>$L$21</f>
        <v>2028</v>
      </c>
      <c r="E21" t="s">
        <v>3</v>
      </c>
      <c r="F21" t="str">
        <f t="shared" si="1"/>
        <v>ICDMT</v>
      </c>
      <c r="G21" s="26">
        <f>BY_Demands_Drivers!$F$18*$M$21</f>
        <v>0.12421162230762385</v>
      </c>
      <c r="H21" s="26">
        <f>BY_Demands_Drivers!$G$18*$M$21</f>
        <v>0.49684648923049646</v>
      </c>
      <c r="I21" s="26">
        <f>BY_Demands_Drivers!$H$18*$M$21</f>
        <v>2.7947615019215366</v>
      </c>
      <c r="J21" s="26">
        <f>BY_Demands_Drivers!$I$18*$M$21</f>
        <v>1.6147510899991142</v>
      </c>
      <c r="L21" s="18">
        <f>BY_Demands_Drivers!AM4</f>
        <v>2028</v>
      </c>
      <c r="M21" s="26">
        <f>BY_Demands_Drivers!AM7</f>
        <v>1.0696534485886207</v>
      </c>
    </row>
    <row r="22" spans="3:13" ht="15.75" customHeight="1">
      <c r="C22" s="206" t="str">
        <f t="shared" si="0"/>
        <v>Demand</v>
      </c>
      <c r="D22">
        <f>$L$22</f>
        <v>2029</v>
      </c>
      <c r="E22" t="s">
        <v>3</v>
      </c>
      <c r="F22" t="str">
        <f t="shared" si="1"/>
        <v>ICDMT</v>
      </c>
      <c r="G22" s="26">
        <f>BY_Demands_Drivers!$F$18*$M$22</f>
        <v>0.12442043495340471</v>
      </c>
      <c r="H22" s="26">
        <f>BY_Demands_Drivers!$G$18*$M$22</f>
        <v>0.49768173981361991</v>
      </c>
      <c r="I22" s="26">
        <f>BY_Demands_Drivers!$H$18*$M$22</f>
        <v>2.7994597864516058</v>
      </c>
      <c r="J22" s="26">
        <f>BY_Demands_Drivers!$I$18*$M$22</f>
        <v>1.6174656543942654</v>
      </c>
      <c r="L22" s="18">
        <f>BY_Demands_Drivers!AN4</f>
        <v>2029</v>
      </c>
      <c r="M22" s="26">
        <f>BY_Demands_Drivers!AN7</f>
        <v>1.0714516471993372</v>
      </c>
    </row>
    <row r="23" spans="3:13" ht="15.75" customHeight="1">
      <c r="C23" s="206" t="str">
        <f t="shared" si="0"/>
        <v>Demand</v>
      </c>
      <c r="D23">
        <f>$L$23</f>
        <v>2030</v>
      </c>
      <c r="E23" t="s">
        <v>3</v>
      </c>
      <c r="F23" t="str">
        <f t="shared" si="1"/>
        <v>ICDMT</v>
      </c>
      <c r="G23" s="26">
        <f>BY_Demands_Drivers!$F$18*$M$23</f>
        <v>0.12462924759918557</v>
      </c>
      <c r="H23" s="26">
        <f>BY_Demands_Drivers!$G$18*$M$23</f>
        <v>0.49851699039674335</v>
      </c>
      <c r="I23" s="26">
        <f>BY_Demands_Drivers!$H$18*$M$23</f>
        <v>2.8041580709816754</v>
      </c>
      <c r="J23" s="26">
        <f>BY_Demands_Drivers!$I$18*$M$23</f>
        <v>1.6201802187894165</v>
      </c>
      <c r="L23" s="18">
        <f>BY_Demands_Drivers!AO4</f>
        <v>2030</v>
      </c>
      <c r="M23" s="26">
        <f>BY_Demands_Drivers!AO7</f>
        <v>1.0732498458100537</v>
      </c>
    </row>
    <row r="24" spans="3:13" ht="15.75" customHeight="1">
      <c r="C24" s="206" t="str">
        <f t="shared" si="0"/>
        <v>Demand</v>
      </c>
      <c r="D24">
        <f>$L$24</f>
        <v>2031</v>
      </c>
      <c r="E24" t="s">
        <v>3</v>
      </c>
      <c r="F24" t="str">
        <f t="shared" si="1"/>
        <v>ICDMT</v>
      </c>
      <c r="G24" s="26">
        <f>BY_Demands_Drivers!$F$18*$M$24</f>
        <v>0.12483806024496642</v>
      </c>
      <c r="H24" s="26">
        <f>BY_Demands_Drivers!$G$18*$M$24</f>
        <v>0.4993522409798668</v>
      </c>
      <c r="I24" s="26">
        <f>BY_Demands_Drivers!$H$18*$M$24</f>
        <v>2.8088563555117445</v>
      </c>
      <c r="J24" s="26">
        <f>BY_Demands_Drivers!$I$18*$M$24</f>
        <v>1.6228947831845677</v>
      </c>
      <c r="L24" s="18">
        <f>BY_Demands_Drivers!AP4</f>
        <v>2031</v>
      </c>
      <c r="M24" s="26">
        <f>BY_Demands_Drivers!AP7</f>
        <v>1.0750480444207702</v>
      </c>
    </row>
    <row r="25" spans="3:13" ht="15.75" customHeight="1">
      <c r="C25" s="206" t="str">
        <f t="shared" si="0"/>
        <v>Demand</v>
      </c>
      <c r="D25">
        <f>$L$25</f>
        <v>2032</v>
      </c>
      <c r="E25" t="s">
        <v>3</v>
      </c>
      <c r="F25" t="str">
        <f t="shared" si="1"/>
        <v>ICDMT</v>
      </c>
      <c r="G25" s="26">
        <f>BY_Demands_Drivers!$F$18*$M$25</f>
        <v>0.12504687289074731</v>
      </c>
      <c r="H25" s="26">
        <f>BY_Demands_Drivers!$G$18*$M$25</f>
        <v>0.50018749156299036</v>
      </c>
      <c r="I25" s="26">
        <f>BY_Demands_Drivers!$H$18*$M$25</f>
        <v>2.8135546400418145</v>
      </c>
      <c r="J25" s="26">
        <f>BY_Demands_Drivers!$I$18*$M$25</f>
        <v>1.6256093475797193</v>
      </c>
      <c r="L25" s="18">
        <f>BY_Demands_Drivers!AQ4</f>
        <v>2032</v>
      </c>
      <c r="M25" s="26">
        <f>BY_Demands_Drivers!AQ7</f>
        <v>1.0768462430314869</v>
      </c>
    </row>
    <row r="26" spans="3:13" ht="15.75" customHeight="1">
      <c r="C26" s="206" t="str">
        <f t="shared" si="0"/>
        <v>Demand</v>
      </c>
      <c r="D26">
        <f>$L$26</f>
        <v>2033</v>
      </c>
      <c r="E26" t="s">
        <v>3</v>
      </c>
      <c r="F26" t="str">
        <f t="shared" si="1"/>
        <v>ICDMT</v>
      </c>
      <c r="G26" s="26">
        <f>BY_Demands_Drivers!$F$18*$M$26</f>
        <v>0.12525568553652819</v>
      </c>
      <c r="H26" s="26">
        <f>BY_Demands_Drivers!$G$18*$M$26</f>
        <v>0.50102274214611375</v>
      </c>
      <c r="I26" s="26">
        <f>BY_Demands_Drivers!$H$18*$M$26</f>
        <v>2.8182529245718841</v>
      </c>
      <c r="J26" s="26">
        <f>BY_Demands_Drivers!$I$18*$M$26</f>
        <v>1.6283239119748705</v>
      </c>
      <c r="L26" s="18">
        <f>BY_Demands_Drivers!AR4</f>
        <v>2033</v>
      </c>
      <c r="M26" s="26">
        <f>BY_Demands_Drivers!AR7</f>
        <v>1.0786444416422034</v>
      </c>
    </row>
    <row r="27" spans="3:13" ht="15.75" customHeight="1">
      <c r="C27" s="206" t="str">
        <f t="shared" si="0"/>
        <v>Demand</v>
      </c>
      <c r="D27">
        <f>$L$27</f>
        <v>2034</v>
      </c>
      <c r="E27" t="s">
        <v>3</v>
      </c>
      <c r="F27" t="str">
        <f t="shared" si="1"/>
        <v>ICDMT</v>
      </c>
      <c r="G27" s="26">
        <f>BY_Demands_Drivers!$F$18*$M$27</f>
        <v>0.12546449818230906</v>
      </c>
      <c r="H27" s="26">
        <f>BY_Demands_Drivers!$G$18*$M$27</f>
        <v>0.50185799272923737</v>
      </c>
      <c r="I27" s="26">
        <f>BY_Demands_Drivers!$H$18*$M$27</f>
        <v>2.8229512091019537</v>
      </c>
      <c r="J27" s="26">
        <f>BY_Demands_Drivers!$I$18*$M$27</f>
        <v>1.6310384763700221</v>
      </c>
      <c r="L27" s="18">
        <f>BY_Demands_Drivers!AS4</f>
        <v>2034</v>
      </c>
      <c r="M27" s="26">
        <f>BY_Demands_Drivers!AS7</f>
        <v>1.0804426402529201</v>
      </c>
    </row>
    <row r="28" spans="3:13" ht="15.75" customHeight="1">
      <c r="C28" s="206" t="str">
        <f t="shared" si="0"/>
        <v>Demand</v>
      </c>
      <c r="D28">
        <f>$L$28</f>
        <v>2035</v>
      </c>
      <c r="E28" t="s">
        <v>3</v>
      </c>
      <c r="F28" t="str">
        <f t="shared" si="1"/>
        <v>ICDMT</v>
      </c>
      <c r="G28" s="26">
        <f>BY_Demands_Drivers!$F$18*$M$28</f>
        <v>0.12567331082808994</v>
      </c>
      <c r="H28" s="26">
        <f>BY_Demands_Drivers!$G$18*$M$28</f>
        <v>0.50269324331236076</v>
      </c>
      <c r="I28" s="26">
        <f>BY_Demands_Drivers!$H$18*$M$28</f>
        <v>2.8276494936320233</v>
      </c>
      <c r="J28" s="26">
        <f>BY_Demands_Drivers!$I$18*$M$28</f>
        <v>1.6337530407651732</v>
      </c>
      <c r="L28" s="18">
        <f>BY_Demands_Drivers!AT4</f>
        <v>2035</v>
      </c>
      <c r="M28" s="26">
        <f>BY_Demands_Drivers!AT7</f>
        <v>1.0822408388636366</v>
      </c>
    </row>
    <row r="29" spans="3:13" ht="15.75" customHeight="1">
      <c r="C29" s="206" t="str">
        <f t="shared" si="0"/>
        <v>Demand</v>
      </c>
      <c r="D29">
        <f>$L$29</f>
        <v>2036</v>
      </c>
      <c r="E29" t="s">
        <v>3</v>
      </c>
      <c r="F29" t="str">
        <f t="shared" si="1"/>
        <v>ICDMT</v>
      </c>
      <c r="G29" s="26">
        <f>BY_Demands_Drivers!$F$18*$M$29</f>
        <v>0.12588212347387079</v>
      </c>
      <c r="H29" s="26">
        <f>BY_Demands_Drivers!$G$18*$M$29</f>
        <v>0.50352849389548426</v>
      </c>
      <c r="I29" s="26">
        <f>BY_Demands_Drivers!$H$18*$M$29</f>
        <v>2.8323477781620925</v>
      </c>
      <c r="J29" s="26">
        <f>BY_Demands_Drivers!$I$18*$M$29</f>
        <v>1.6364676051603244</v>
      </c>
      <c r="L29" s="18">
        <f>BY_Demands_Drivers!AU4</f>
        <v>2036</v>
      </c>
      <c r="M29" s="26">
        <f>BY_Demands_Drivers!AU7</f>
        <v>1.0840390374743532</v>
      </c>
    </row>
    <row r="30" spans="3:13" ht="15.75" customHeight="1">
      <c r="C30" s="206" t="str">
        <f t="shared" si="0"/>
        <v>Demand</v>
      </c>
      <c r="D30">
        <f>$L$30</f>
        <v>2037</v>
      </c>
      <c r="E30" t="s">
        <v>3</v>
      </c>
      <c r="F30" t="str">
        <f t="shared" si="1"/>
        <v>ICDMT</v>
      </c>
      <c r="G30" s="26">
        <f>BY_Demands_Drivers!$F$18*$M$30</f>
        <v>0.12609093611965166</v>
      </c>
      <c r="H30" s="26">
        <f>BY_Demands_Drivers!$G$18*$M$30</f>
        <v>0.50436374447860777</v>
      </c>
      <c r="I30" s="26">
        <f>BY_Demands_Drivers!$H$18*$M$30</f>
        <v>2.8370460626921625</v>
      </c>
      <c r="J30" s="26">
        <f>BY_Demands_Drivers!$I$18*$M$30</f>
        <v>1.639182169555476</v>
      </c>
      <c r="L30" s="18">
        <f>BY_Demands_Drivers!AV4</f>
        <v>2037</v>
      </c>
      <c r="M30" s="26">
        <f>BY_Demands_Drivers!AV7</f>
        <v>1.0858372360850699</v>
      </c>
    </row>
    <row r="31" spans="3:13" ht="15.75" customHeight="1">
      <c r="C31" s="206" t="str">
        <f t="shared" si="0"/>
        <v>Demand</v>
      </c>
      <c r="D31">
        <f>$L$31</f>
        <v>2038</v>
      </c>
      <c r="E31" t="s">
        <v>3</v>
      </c>
      <c r="F31" t="str">
        <f t="shared" si="1"/>
        <v>ICDMT</v>
      </c>
      <c r="G31" s="26">
        <f>BY_Demands_Drivers!$F$18*$M$31</f>
        <v>0.12629974876543254</v>
      </c>
      <c r="H31" s="26">
        <f>BY_Demands_Drivers!$G$18*$M$31</f>
        <v>0.50519899506173127</v>
      </c>
      <c r="I31" s="26">
        <f>BY_Demands_Drivers!$H$18*$M$31</f>
        <v>2.8417443472222321</v>
      </c>
      <c r="J31" s="26">
        <f>BY_Demands_Drivers!$I$18*$M$31</f>
        <v>1.6418967339506272</v>
      </c>
      <c r="L31" s="18">
        <f>BY_Demands_Drivers!AW4</f>
        <v>2038</v>
      </c>
      <c r="M31" s="26">
        <f>BY_Demands_Drivers!AW7</f>
        <v>1.0876354346957864</v>
      </c>
    </row>
    <row r="32" spans="3:13" ht="15.75" customHeight="1">
      <c r="C32" s="206" t="str">
        <f t="shared" si="0"/>
        <v>Demand</v>
      </c>
      <c r="D32">
        <f>$L$32</f>
        <v>2039</v>
      </c>
      <c r="E32" t="s">
        <v>3</v>
      </c>
      <c r="F32" t="str">
        <f t="shared" si="1"/>
        <v>ICDMT</v>
      </c>
      <c r="G32" s="26">
        <f>BY_Demands_Drivers!$F$18*$M$32</f>
        <v>0.12650856141121342</v>
      </c>
      <c r="H32" s="26">
        <f>BY_Demands_Drivers!$G$18*$M$32</f>
        <v>0.50603424564485477</v>
      </c>
      <c r="I32" s="26">
        <f>BY_Demands_Drivers!$H$18*$M$32</f>
        <v>2.8464426317523022</v>
      </c>
      <c r="J32" s="26">
        <f>BY_Demands_Drivers!$I$18*$M$32</f>
        <v>1.6446112983457788</v>
      </c>
      <c r="L32" s="18">
        <f>BY_Demands_Drivers!AX4</f>
        <v>2039</v>
      </c>
      <c r="M32" s="26">
        <f>BY_Demands_Drivers!AX7</f>
        <v>1.0894336333065031</v>
      </c>
    </row>
    <row r="33" spans="3:13" ht="15.75" customHeight="1">
      <c r="C33" s="206" t="str">
        <f t="shared" si="0"/>
        <v>Demand</v>
      </c>
      <c r="D33">
        <f>$L$33</f>
        <v>2040</v>
      </c>
      <c r="E33" t="s">
        <v>3</v>
      </c>
      <c r="F33" t="str">
        <f t="shared" si="1"/>
        <v>ICDMT</v>
      </c>
      <c r="G33" s="26">
        <f>BY_Demands_Drivers!$F$18*$M$33</f>
        <v>0.12671737405699429</v>
      </c>
      <c r="H33" s="26">
        <f>BY_Demands_Drivers!$G$18*$M$33</f>
        <v>0.50686949622797828</v>
      </c>
      <c r="I33" s="26">
        <f>BY_Demands_Drivers!$H$18*$M$33</f>
        <v>2.8511409162823713</v>
      </c>
      <c r="J33" s="26">
        <f>BY_Demands_Drivers!$I$18*$M$33</f>
        <v>1.64732586274093</v>
      </c>
      <c r="L33" s="18">
        <f>BY_Demands_Drivers!AY4</f>
        <v>2040</v>
      </c>
      <c r="M33" s="26">
        <f>BY_Demands_Drivers!AY7</f>
        <v>1.0912318319172196</v>
      </c>
    </row>
    <row r="34" spans="3:13" ht="15.75" customHeight="1">
      <c r="C34" s="206" t="str">
        <f t="shared" si="0"/>
        <v>Demand</v>
      </c>
      <c r="D34">
        <f>$L$34</f>
        <v>2041</v>
      </c>
      <c r="E34" t="s">
        <v>3</v>
      </c>
      <c r="F34" t="str">
        <f t="shared" si="1"/>
        <v>ICDMT</v>
      </c>
      <c r="G34" s="26">
        <f>BY_Demands_Drivers!$F$18*$M$34</f>
        <v>0.12692618670277514</v>
      </c>
      <c r="H34" s="26">
        <f>BY_Demands_Drivers!$G$18*$M$34</f>
        <v>0.50770474681110167</v>
      </c>
      <c r="I34" s="26">
        <f>BY_Demands_Drivers!$H$18*$M$34</f>
        <v>2.8558392008124409</v>
      </c>
      <c r="J34" s="26">
        <f>BY_Demands_Drivers!$I$18*$M$34</f>
        <v>1.6500404271360811</v>
      </c>
      <c r="L34" s="18">
        <f>BY_Demands_Drivers!AZ4</f>
        <v>2041</v>
      </c>
      <c r="M34" s="26">
        <f>BY_Demands_Drivers!AZ7</f>
        <v>1.0930300305279361</v>
      </c>
    </row>
    <row r="35" spans="3:13" ht="15.75" customHeight="1">
      <c r="C35" s="206" t="str">
        <f t="shared" si="0"/>
        <v>Demand</v>
      </c>
      <c r="D35">
        <f>$L$35</f>
        <v>2042</v>
      </c>
      <c r="E35" t="s">
        <v>3</v>
      </c>
      <c r="F35" t="str">
        <f t="shared" si="1"/>
        <v>ICDMT</v>
      </c>
      <c r="G35" s="26">
        <f>BY_Demands_Drivers!$F$18*$M$35</f>
        <v>0.12713499934855602</v>
      </c>
      <c r="H35" s="26">
        <f>BY_Demands_Drivers!$G$18*$M$35</f>
        <v>0.50853999739422517</v>
      </c>
      <c r="I35" s="26">
        <f>BY_Demands_Drivers!$H$18*$M$35</f>
        <v>2.8605374853425101</v>
      </c>
      <c r="J35" s="26">
        <f>BY_Demands_Drivers!$I$18*$M$35</f>
        <v>1.6527549915312323</v>
      </c>
      <c r="L35" s="18">
        <f>BY_Demands_Drivers!BA4</f>
        <v>2042</v>
      </c>
      <c r="M35" s="26">
        <f>BY_Demands_Drivers!BA7</f>
        <v>1.0948282291386526</v>
      </c>
    </row>
    <row r="36" spans="3:13">
      <c r="C36" s="206" t="str">
        <f t="shared" si="0"/>
        <v>Demand</v>
      </c>
      <c r="D36">
        <f>$L$36</f>
        <v>2043</v>
      </c>
      <c r="E36" t="s">
        <v>3</v>
      </c>
      <c r="F36" t="str">
        <f t="shared" si="1"/>
        <v>ICDMT</v>
      </c>
      <c r="G36" s="26">
        <f>BY_Demands_Drivers!$F$18*$M$36</f>
        <v>0.12734381199433689</v>
      </c>
      <c r="H36" s="26">
        <f>BY_Demands_Drivers!$G$18*$M$36</f>
        <v>0.50937524797734868</v>
      </c>
      <c r="I36" s="26">
        <f>BY_Demands_Drivers!$H$18*$M$36</f>
        <v>2.8652357698725801</v>
      </c>
      <c r="J36" s="26">
        <f>BY_Demands_Drivers!$I$18*$M$36</f>
        <v>1.6554695559263839</v>
      </c>
      <c r="L36" s="18">
        <f>BY_Demands_Drivers!BB4</f>
        <v>2043</v>
      </c>
      <c r="M36" s="26">
        <f>BY_Demands_Drivers!BB7</f>
        <v>1.0966264277493694</v>
      </c>
    </row>
    <row r="37" spans="3:13">
      <c r="C37" s="206" t="str">
        <f t="shared" si="0"/>
        <v>Demand</v>
      </c>
      <c r="D37">
        <f>$L$37</f>
        <v>2044</v>
      </c>
      <c r="E37" t="s">
        <v>3</v>
      </c>
      <c r="F37" t="str">
        <f t="shared" si="1"/>
        <v>ICDMT</v>
      </c>
      <c r="G37" s="26">
        <f>BY_Demands_Drivers!$F$18*$M$37</f>
        <v>0.12755262464011777</v>
      </c>
      <c r="H37" s="26">
        <f>BY_Demands_Drivers!$G$18*$M$37</f>
        <v>0.51021049856047218</v>
      </c>
      <c r="I37" s="26">
        <f>BY_Demands_Drivers!$H$18*$M$37</f>
        <v>2.8699340544026493</v>
      </c>
      <c r="J37" s="26">
        <f>BY_Demands_Drivers!$I$18*$M$37</f>
        <v>1.6581841203215351</v>
      </c>
      <c r="L37" s="18">
        <f>BY_Demands_Drivers!BC4</f>
        <v>2044</v>
      </c>
      <c r="M37" s="26">
        <f>BY_Demands_Drivers!BC7</f>
        <v>1.0984246263600859</v>
      </c>
    </row>
    <row r="38" spans="3:13">
      <c r="C38" s="206" t="str">
        <f t="shared" si="0"/>
        <v>Demand</v>
      </c>
      <c r="D38">
        <f>$L$38</f>
        <v>2045</v>
      </c>
      <c r="E38" t="s">
        <v>3</v>
      </c>
      <c r="F38" t="str">
        <f t="shared" si="1"/>
        <v>ICDMT</v>
      </c>
      <c r="G38" s="26">
        <f>BY_Demands_Drivers!$F$18*$M$38</f>
        <v>0.12776143728589862</v>
      </c>
      <c r="H38" s="26">
        <f>BY_Demands_Drivers!$G$18*$M$38</f>
        <v>0.51104574914359557</v>
      </c>
      <c r="I38" s="26">
        <f>BY_Demands_Drivers!$H$18*$M$38</f>
        <v>2.8746323389327189</v>
      </c>
      <c r="J38" s="26">
        <f>BY_Demands_Drivers!$I$18*$M$38</f>
        <v>1.6608986847166862</v>
      </c>
      <c r="L38" s="18">
        <f>BY_Demands_Drivers!BD4</f>
        <v>2045</v>
      </c>
      <c r="M38" s="26">
        <f>BY_Demands_Drivers!BD7</f>
        <v>1.1002228249708024</v>
      </c>
    </row>
    <row r="39" spans="3:13">
      <c r="C39" s="206" t="str">
        <f t="shared" si="0"/>
        <v>Demand</v>
      </c>
      <c r="D39">
        <f>$L$39</f>
        <v>2046</v>
      </c>
      <c r="E39" t="s">
        <v>3</v>
      </c>
      <c r="F39" t="str">
        <f t="shared" si="1"/>
        <v>ICDMT</v>
      </c>
      <c r="G39" s="26">
        <f>BY_Demands_Drivers!$F$18*$M$39</f>
        <v>0.12797024993167949</v>
      </c>
      <c r="H39" s="26">
        <f>BY_Demands_Drivers!$G$18*$M$39</f>
        <v>0.51188099972671908</v>
      </c>
      <c r="I39" s="26">
        <f>BY_Demands_Drivers!$H$18*$M$39</f>
        <v>2.8793306234627885</v>
      </c>
      <c r="J39" s="26">
        <f>BY_Demands_Drivers!$I$18*$M$39</f>
        <v>1.6636132491118374</v>
      </c>
      <c r="L39" s="18">
        <f>BY_Demands_Drivers!BE4</f>
        <v>2046</v>
      </c>
      <c r="M39" s="26">
        <f>BY_Demands_Drivers!BE7</f>
        <v>1.1020210235815189</v>
      </c>
    </row>
    <row r="40" spans="3:13">
      <c r="C40" s="206" t="str">
        <f t="shared" si="0"/>
        <v>Demand</v>
      </c>
      <c r="D40">
        <f>$L$40</f>
        <v>2047</v>
      </c>
      <c r="E40" t="s">
        <v>3</v>
      </c>
      <c r="F40" t="str">
        <f t="shared" si="1"/>
        <v>ICDMT</v>
      </c>
      <c r="G40" s="26">
        <f>BY_Demands_Drivers!$F$18*$M$40</f>
        <v>0.12817906257746037</v>
      </c>
      <c r="H40" s="26">
        <f>BY_Demands_Drivers!$G$18*$M$40</f>
        <v>0.51271625030984258</v>
      </c>
      <c r="I40" s="26">
        <f>BY_Demands_Drivers!$H$18*$M$40</f>
        <v>2.884028907992858</v>
      </c>
      <c r="J40" s="26">
        <f>BY_Demands_Drivers!$I$18*$M$40</f>
        <v>1.666327813506989</v>
      </c>
      <c r="L40" s="18">
        <f>BY_Demands_Drivers!BF4</f>
        <v>2047</v>
      </c>
      <c r="M40" s="26">
        <f>BY_Demands_Drivers!BF7</f>
        <v>1.1038192221922356</v>
      </c>
    </row>
    <row r="41" spans="3:13">
      <c r="C41" s="206" t="str">
        <f t="shared" si="0"/>
        <v>Demand</v>
      </c>
      <c r="D41">
        <f>$L$41</f>
        <v>2048</v>
      </c>
      <c r="E41" t="s">
        <v>3</v>
      </c>
      <c r="F41" t="str">
        <f t="shared" si="1"/>
        <v>ICDMT</v>
      </c>
      <c r="G41" s="26">
        <f>BY_Demands_Drivers!$F$18*$M$41</f>
        <v>0.12838787522324122</v>
      </c>
      <c r="H41" s="26">
        <f>BY_Demands_Drivers!$G$18*$M$41</f>
        <v>0.51355150089296597</v>
      </c>
      <c r="I41" s="26">
        <f>BY_Demands_Drivers!$H$18*$M$41</f>
        <v>2.8887271925229276</v>
      </c>
      <c r="J41" s="26">
        <f>BY_Demands_Drivers!$I$18*$M$41</f>
        <v>1.6690423779021402</v>
      </c>
      <c r="L41" s="18">
        <f>BY_Demands_Drivers!BG4</f>
        <v>2048</v>
      </c>
      <c r="M41" s="26">
        <f>BY_Demands_Drivers!BG7</f>
        <v>1.1056174208029521</v>
      </c>
    </row>
    <row r="42" spans="3:13">
      <c r="C42" s="206" t="str">
        <f t="shared" si="0"/>
        <v>Demand</v>
      </c>
      <c r="D42">
        <f>$L$42</f>
        <v>2049</v>
      </c>
      <c r="E42" t="s">
        <v>3</v>
      </c>
      <c r="F42" t="str">
        <f t="shared" si="1"/>
        <v>ICDMT</v>
      </c>
      <c r="G42" s="26">
        <f>BY_Demands_Drivers!$F$18*$M$42</f>
        <v>0.12859668786902212</v>
      </c>
      <c r="H42" s="26">
        <f>BY_Demands_Drivers!$G$18*$M$42</f>
        <v>0.51438675147608959</v>
      </c>
      <c r="I42" s="26">
        <f>BY_Demands_Drivers!$H$18*$M$42</f>
        <v>2.8934254770529977</v>
      </c>
      <c r="J42" s="26">
        <f>BY_Demands_Drivers!$I$18*$M$42</f>
        <v>1.6717569422972918</v>
      </c>
      <c r="L42" s="18">
        <f>BY_Demands_Drivers!BH4</f>
        <v>2049</v>
      </c>
      <c r="M42" s="26">
        <f>BY_Demands_Drivers!BH7</f>
        <v>1.1074156194136688</v>
      </c>
    </row>
    <row r="43" spans="3:13">
      <c r="C43" s="206" t="str">
        <f t="shared" si="0"/>
        <v>Demand</v>
      </c>
      <c r="D43" s="23">
        <f>$L$43</f>
        <v>2050</v>
      </c>
      <c r="E43" s="23" t="s">
        <v>3</v>
      </c>
      <c r="F43" t="str">
        <f t="shared" si="1"/>
        <v>ICDMT</v>
      </c>
      <c r="G43" s="44">
        <f>BY_Demands_Drivers!$F$18*$M$43</f>
        <v>0.12880550051480297</v>
      </c>
      <c r="H43" s="44">
        <f>BY_Demands_Drivers!$G$18*$M$43</f>
        <v>0.51522200205921298</v>
      </c>
      <c r="I43" s="44">
        <f>BY_Demands_Drivers!$H$18*$M$43</f>
        <v>2.8981237615830668</v>
      </c>
      <c r="J43" s="44">
        <f>BY_Demands_Drivers!$I$18*$M$43</f>
        <v>1.6744715066924429</v>
      </c>
      <c r="L43" s="18">
        <f>BY_Demands_Drivers!BI4</f>
        <v>2050</v>
      </c>
      <c r="M43" s="26">
        <f>BY_Demands_Drivers!BI7</f>
        <v>1.1092138180243853</v>
      </c>
    </row>
    <row r="44" spans="3:13">
      <c r="C44" s="206" t="str">
        <f t="shared" si="0"/>
        <v>Demand</v>
      </c>
      <c r="D44">
        <f>$L$4</f>
        <v>2011</v>
      </c>
      <c r="E44" t="s">
        <v>3</v>
      </c>
      <c r="F44" t="str">
        <f>BY_Demands_Drivers!$J$19</f>
        <v>ICDHT</v>
      </c>
      <c r="G44" s="26">
        <f>BY_Demands_Drivers!$F$19*$M$4</f>
        <v>5.4120308733887144E-2</v>
      </c>
      <c r="H44" s="26">
        <f>BY_Demands_Drivers!$G$19*$M$4</f>
        <v>0.21648123493554858</v>
      </c>
      <c r="I44" s="26">
        <f>BY_Demands_Drivers!$H$19*$M$4</f>
        <v>1.2177069465124581</v>
      </c>
      <c r="J44" s="26">
        <f>BY_Demands_Drivers!$I$19*$M$4</f>
        <v>0.70356401354053288</v>
      </c>
    </row>
    <row r="45" spans="3:13">
      <c r="C45" s="206" t="str">
        <f t="shared" si="0"/>
        <v>Demand</v>
      </c>
      <c r="D45">
        <f>$L$5</f>
        <v>2012</v>
      </c>
      <c r="E45" t="s">
        <v>3</v>
      </c>
      <c r="F45" t="str">
        <f>$F$44</f>
        <v>ICDHT</v>
      </c>
      <c r="G45" s="26">
        <f>BY_Demands_Drivers!$F$19*$M$5</f>
        <v>5.4534533614013302E-2</v>
      </c>
      <c r="H45" s="26">
        <f>BY_Demands_Drivers!$G$19*$M$5</f>
        <v>0.21813813445605321</v>
      </c>
      <c r="I45" s="26">
        <f>BY_Demands_Drivers!$H$19*$M$5</f>
        <v>1.2270270063152966</v>
      </c>
      <c r="J45" s="26">
        <f>BY_Demands_Drivers!$I$19*$M$5</f>
        <v>0.70894893698217287</v>
      </c>
    </row>
    <row r="46" spans="3:13">
      <c r="C46" s="206" t="str">
        <f t="shared" si="0"/>
        <v>Demand</v>
      </c>
      <c r="D46">
        <f>$L$6</f>
        <v>2013</v>
      </c>
      <c r="E46" t="s">
        <v>3</v>
      </c>
      <c r="F46" t="str">
        <f t="shared" ref="F46:F83" si="2">$F$44</f>
        <v>ICDHT</v>
      </c>
      <c r="G46" s="26">
        <f>BY_Demands_Drivers!$F$19*$M$6</f>
        <v>5.4948758494139445E-2</v>
      </c>
      <c r="H46" s="26">
        <f>BY_Demands_Drivers!$G$19*$M$6</f>
        <v>0.21979503397655778</v>
      </c>
      <c r="I46" s="26">
        <f>BY_Demands_Drivers!$H$19*$M$6</f>
        <v>1.2363470661181348</v>
      </c>
      <c r="J46" s="26">
        <f>BY_Demands_Drivers!$I$19*$M$6</f>
        <v>0.71433386042381275</v>
      </c>
    </row>
    <row r="47" spans="3:13">
      <c r="C47" s="206" t="str">
        <f t="shared" si="0"/>
        <v>Demand</v>
      </c>
      <c r="D47">
        <f>$L$7</f>
        <v>2014</v>
      </c>
      <c r="E47" t="s">
        <v>3</v>
      </c>
      <c r="F47" t="str">
        <f t="shared" si="2"/>
        <v>ICDHT</v>
      </c>
      <c r="G47" s="26">
        <f>BY_Demands_Drivers!$F$19*$M$7</f>
        <v>5.5362983374265602E-2</v>
      </c>
      <c r="H47" s="26">
        <f>BY_Demands_Drivers!$G$19*$M$7</f>
        <v>0.22145193349706241</v>
      </c>
      <c r="I47" s="26">
        <f>BY_Demands_Drivers!$H$19*$M$7</f>
        <v>1.2456671259209733</v>
      </c>
      <c r="J47" s="26">
        <f>BY_Demands_Drivers!$I$19*$M$7</f>
        <v>0.71971878386545285</v>
      </c>
    </row>
    <row r="48" spans="3:13">
      <c r="C48" s="206" t="str">
        <f t="shared" si="0"/>
        <v>Demand</v>
      </c>
      <c r="D48">
        <f>$L$8</f>
        <v>2015</v>
      </c>
      <c r="E48" t="s">
        <v>3</v>
      </c>
      <c r="F48" t="str">
        <f t="shared" si="2"/>
        <v>ICDHT</v>
      </c>
      <c r="G48" s="26">
        <f>BY_Demands_Drivers!$F$19*$M$8</f>
        <v>5.5777208254391746E-2</v>
      </c>
      <c r="H48" s="26">
        <f>BY_Demands_Drivers!$G$19*$M$8</f>
        <v>0.22310883301756698</v>
      </c>
      <c r="I48" s="26">
        <f>BY_Demands_Drivers!$H$19*$M$8</f>
        <v>1.2549871857238115</v>
      </c>
      <c r="J48" s="26">
        <f>BY_Demands_Drivers!$I$19*$M$8</f>
        <v>0.72510370730709273</v>
      </c>
    </row>
    <row r="49" spans="3:10">
      <c r="C49" s="206" t="str">
        <f t="shared" si="0"/>
        <v>Demand</v>
      </c>
      <c r="D49">
        <f>$L$9</f>
        <v>2016</v>
      </c>
      <c r="E49" t="s">
        <v>3</v>
      </c>
      <c r="F49" t="str">
        <f t="shared" si="2"/>
        <v>ICDHT</v>
      </c>
      <c r="G49" s="26">
        <f>BY_Demands_Drivers!$F$19*$M$9</f>
        <v>5.6191433134517889E-2</v>
      </c>
      <c r="H49" s="26">
        <f>BY_Demands_Drivers!$G$19*$M$9</f>
        <v>0.22476573253807156</v>
      </c>
      <c r="I49" s="26">
        <f>BY_Demands_Drivers!$H$19*$M$9</f>
        <v>1.2643072455266497</v>
      </c>
      <c r="J49" s="26">
        <f>BY_Demands_Drivers!$I$19*$M$9</f>
        <v>0.7304886307487326</v>
      </c>
    </row>
    <row r="50" spans="3:10">
      <c r="C50" s="206" t="str">
        <f t="shared" si="0"/>
        <v>Demand</v>
      </c>
      <c r="D50">
        <f>$L$10</f>
        <v>2017</v>
      </c>
      <c r="E50" t="s">
        <v>3</v>
      </c>
      <c r="F50" t="str">
        <f t="shared" si="2"/>
        <v>ICDHT</v>
      </c>
      <c r="G50" s="26">
        <f>BY_Demands_Drivers!$F$19*$M$10</f>
        <v>5.6312150891233967E-2</v>
      </c>
      <c r="H50" s="26">
        <f>BY_Demands_Drivers!$G$19*$M$10</f>
        <v>0.22524860356493587</v>
      </c>
      <c r="I50" s="26">
        <f>BY_Demands_Drivers!$H$19*$M$10</f>
        <v>1.2670233950527616</v>
      </c>
      <c r="J50" s="26">
        <f>BY_Demands_Drivers!$I$19*$M$10</f>
        <v>0.73205796158604164</v>
      </c>
    </row>
    <row r="51" spans="3:10">
      <c r="C51" s="206" t="str">
        <f t="shared" si="0"/>
        <v>Demand</v>
      </c>
      <c r="D51">
        <f>$L$11</f>
        <v>2018</v>
      </c>
      <c r="E51" t="s">
        <v>3</v>
      </c>
      <c r="F51" t="str">
        <f t="shared" si="2"/>
        <v>ICDHT</v>
      </c>
      <c r="G51" s="26">
        <f>BY_Demands_Drivers!$F$19*$M$11</f>
        <v>5.6432868647950052E-2</v>
      </c>
      <c r="H51" s="26">
        <f>BY_Demands_Drivers!$G$19*$M$11</f>
        <v>0.22573147459180021</v>
      </c>
      <c r="I51" s="26">
        <f>BY_Demands_Drivers!$H$19*$M$11</f>
        <v>1.2697395445788735</v>
      </c>
      <c r="J51" s="26">
        <f>BY_Demands_Drivers!$I$19*$M$11</f>
        <v>0.73362729242335067</v>
      </c>
    </row>
    <row r="52" spans="3:10">
      <c r="C52" s="206" t="str">
        <f t="shared" si="0"/>
        <v>Demand</v>
      </c>
      <c r="D52">
        <f>$L$12</f>
        <v>2019</v>
      </c>
      <c r="E52" t="s">
        <v>3</v>
      </c>
      <c r="F52" t="str">
        <f t="shared" si="2"/>
        <v>ICDHT</v>
      </c>
      <c r="G52" s="43">
        <f>BY_Demands_Drivers!$F$19*$M$12</f>
        <v>5.6553586404666116E-2</v>
      </c>
      <c r="H52" s="43">
        <f>BY_Demands_Drivers!$G$19*$M$12</f>
        <v>0.22621434561866446</v>
      </c>
      <c r="I52" s="43">
        <f>BY_Demands_Drivers!$H$19*$M$12</f>
        <v>1.2724556941049849</v>
      </c>
      <c r="J52" s="43">
        <f>BY_Demands_Drivers!$I$19*$M$12</f>
        <v>0.73519662326065949</v>
      </c>
    </row>
    <row r="53" spans="3:10">
      <c r="C53" s="206" t="str">
        <f t="shared" si="0"/>
        <v>Demand</v>
      </c>
      <c r="D53">
        <f>$L$13</f>
        <v>2020</v>
      </c>
      <c r="E53" t="s">
        <v>3</v>
      </c>
      <c r="F53" t="str">
        <f t="shared" si="2"/>
        <v>ICDHT</v>
      </c>
      <c r="G53" s="43">
        <f>BY_Demands_Drivers!$F$19*$M$13</f>
        <v>5.6674304161382201E-2</v>
      </c>
      <c r="H53" s="43">
        <f>BY_Demands_Drivers!$G$19*$M$13</f>
        <v>0.2266972166455288</v>
      </c>
      <c r="I53" s="43">
        <f>BY_Demands_Drivers!$H$19*$M$13</f>
        <v>1.2751718436310968</v>
      </c>
      <c r="J53" s="43">
        <f>BY_Demands_Drivers!$I$19*$M$13</f>
        <v>0.73676595409796863</v>
      </c>
    </row>
    <row r="54" spans="3:10">
      <c r="C54" s="206" t="str">
        <f t="shared" si="0"/>
        <v>Demand</v>
      </c>
      <c r="D54">
        <f>$L$14</f>
        <v>2021</v>
      </c>
      <c r="E54" t="s">
        <v>3</v>
      </c>
      <c r="F54" t="str">
        <f t="shared" si="2"/>
        <v>ICDHT</v>
      </c>
      <c r="G54" s="43">
        <f>BY_Demands_Drivers!$F$19*$M$14</f>
        <v>5.6770878366755054E-2</v>
      </c>
      <c r="H54" s="43">
        <f>BY_Demands_Drivers!$G$19*$M$14</f>
        <v>0.22708351346702021</v>
      </c>
      <c r="I54" s="43">
        <f>BY_Demands_Drivers!$H$19*$M$14</f>
        <v>1.2773447632519861</v>
      </c>
      <c r="J54" s="43">
        <f>BY_Demands_Drivers!$I$19*$M$14</f>
        <v>0.73802141876781568</v>
      </c>
    </row>
    <row r="55" spans="3:10">
      <c r="C55" s="206" t="str">
        <f t="shared" si="0"/>
        <v>Demand</v>
      </c>
      <c r="D55">
        <f>$L$15</f>
        <v>2022</v>
      </c>
      <c r="E55" t="s">
        <v>3</v>
      </c>
      <c r="F55" t="str">
        <f t="shared" si="2"/>
        <v>ICDHT</v>
      </c>
      <c r="G55" s="43">
        <f>BY_Demands_Drivers!$F$19*$M$15</f>
        <v>5.6867452572127927E-2</v>
      </c>
      <c r="H55" s="43">
        <f>BY_Demands_Drivers!$G$19*$M$15</f>
        <v>0.22746981028851171</v>
      </c>
      <c r="I55" s="43">
        <f>BY_Demands_Drivers!$H$19*$M$15</f>
        <v>1.2795176828728756</v>
      </c>
      <c r="J55" s="43">
        <f>BY_Demands_Drivers!$I$19*$M$15</f>
        <v>0.73927688343766307</v>
      </c>
    </row>
    <row r="56" spans="3:10">
      <c r="C56" s="206" t="str">
        <f t="shared" si="0"/>
        <v>Demand</v>
      </c>
      <c r="D56">
        <f>$L$16</f>
        <v>2023</v>
      </c>
      <c r="E56" t="s">
        <v>3</v>
      </c>
      <c r="F56" t="str">
        <f t="shared" si="2"/>
        <v>ICDHT</v>
      </c>
      <c r="G56" s="43">
        <f>BY_Demands_Drivers!$F$19*$M$16</f>
        <v>5.696402677750078E-2</v>
      </c>
      <c r="H56" s="43">
        <f>BY_Demands_Drivers!$G$19*$M$16</f>
        <v>0.22785610711000312</v>
      </c>
      <c r="I56" s="43">
        <f>BY_Demands_Drivers!$H$19*$M$16</f>
        <v>1.2816906024937649</v>
      </c>
      <c r="J56" s="43">
        <f>BY_Demands_Drivers!$I$19*$M$16</f>
        <v>0.74053234810751012</v>
      </c>
    </row>
    <row r="57" spans="3:10">
      <c r="C57" s="206" t="str">
        <f t="shared" si="0"/>
        <v>Demand</v>
      </c>
      <c r="D57">
        <f>$L$17</f>
        <v>2024</v>
      </c>
      <c r="E57" t="s">
        <v>3</v>
      </c>
      <c r="F57" t="str">
        <f t="shared" si="2"/>
        <v>ICDHT</v>
      </c>
      <c r="G57" s="26">
        <f>BY_Demands_Drivers!$F$19*$M$17</f>
        <v>5.7060600982873654E-2</v>
      </c>
      <c r="H57" s="26">
        <f>BY_Demands_Drivers!$G$19*$M$17</f>
        <v>0.22824240393149461</v>
      </c>
      <c r="I57" s="26">
        <f>BY_Demands_Drivers!$H$19*$M$17</f>
        <v>1.2838635221146544</v>
      </c>
      <c r="J57" s="26">
        <f>BY_Demands_Drivers!$I$19*$M$17</f>
        <v>0.7417878127773575</v>
      </c>
    </row>
    <row r="58" spans="3:10">
      <c r="C58" s="206" t="str">
        <f t="shared" si="0"/>
        <v>Demand</v>
      </c>
      <c r="D58">
        <f>$L$18</f>
        <v>2025</v>
      </c>
      <c r="E58" t="s">
        <v>3</v>
      </c>
      <c r="F58" t="str">
        <f t="shared" si="2"/>
        <v>ICDHT</v>
      </c>
      <c r="G58" s="26">
        <f>BY_Demands_Drivers!$F$19*$M$18</f>
        <v>5.7157175188246506E-2</v>
      </c>
      <c r="H58" s="26">
        <f>BY_Demands_Drivers!$G$19*$M$18</f>
        <v>0.22862870075298602</v>
      </c>
      <c r="I58" s="26">
        <f>BY_Demands_Drivers!$H$19*$M$18</f>
        <v>1.2860364417355437</v>
      </c>
      <c r="J58" s="26">
        <f>BY_Demands_Drivers!$I$19*$M$18</f>
        <v>0.74304327744720466</v>
      </c>
    </row>
    <row r="59" spans="3:10">
      <c r="C59" s="206" t="str">
        <f t="shared" si="0"/>
        <v>Demand</v>
      </c>
      <c r="D59">
        <f>$L$19</f>
        <v>2026</v>
      </c>
      <c r="E59" t="s">
        <v>3</v>
      </c>
      <c r="F59" t="str">
        <f t="shared" si="2"/>
        <v>ICDHT</v>
      </c>
      <c r="G59" s="26">
        <f>BY_Demands_Drivers!$F$19*$M$19</f>
        <v>5.7253749393619366E-2</v>
      </c>
      <c r="H59" s="26">
        <f>BY_Demands_Drivers!$G$19*$M$19</f>
        <v>0.22901499757447746</v>
      </c>
      <c r="I59" s="26">
        <f>BY_Demands_Drivers!$H$19*$M$19</f>
        <v>1.2882093613564329</v>
      </c>
      <c r="J59" s="26">
        <f>BY_Demands_Drivers!$I$19*$M$19</f>
        <v>0.74429874211705171</v>
      </c>
    </row>
    <row r="60" spans="3:10">
      <c r="C60" s="206" t="str">
        <f t="shared" si="0"/>
        <v>Demand</v>
      </c>
      <c r="D60">
        <f>$L$20</f>
        <v>2027</v>
      </c>
      <c r="E60" t="s">
        <v>3</v>
      </c>
      <c r="F60" t="str">
        <f t="shared" si="2"/>
        <v>ICDHT</v>
      </c>
      <c r="G60" s="26">
        <f>BY_Demands_Drivers!$F$19*$M$20</f>
        <v>5.7350323598992226E-2</v>
      </c>
      <c r="H60" s="26">
        <f>BY_Demands_Drivers!$G$19*$M$20</f>
        <v>0.2294012943959689</v>
      </c>
      <c r="I60" s="26">
        <f>BY_Demands_Drivers!$H$19*$M$20</f>
        <v>1.2903822809773222</v>
      </c>
      <c r="J60" s="26">
        <f>BY_Demands_Drivers!$I$19*$M$20</f>
        <v>0.74555420678689888</v>
      </c>
    </row>
    <row r="61" spans="3:10">
      <c r="C61" s="206" t="str">
        <f t="shared" si="0"/>
        <v>Demand</v>
      </c>
      <c r="D61">
        <f>$L$21</f>
        <v>2028</v>
      </c>
      <c r="E61" t="s">
        <v>3</v>
      </c>
      <c r="F61" t="str">
        <f t="shared" si="2"/>
        <v>ICDHT</v>
      </c>
      <c r="G61" s="26">
        <f>BY_Demands_Drivers!$F$19*$M$21</f>
        <v>5.7446897804365092E-2</v>
      </c>
      <c r="H61" s="26">
        <f>BY_Demands_Drivers!$G$19*$M$21</f>
        <v>0.22978759121746037</v>
      </c>
      <c r="I61" s="26">
        <f>BY_Demands_Drivers!$H$19*$M$21</f>
        <v>1.2925552005982117</v>
      </c>
      <c r="J61" s="26">
        <f>BY_Demands_Drivers!$I$19*$M$21</f>
        <v>0.74680967145674615</v>
      </c>
    </row>
    <row r="62" spans="3:10">
      <c r="C62" s="206" t="str">
        <f t="shared" si="0"/>
        <v>Demand</v>
      </c>
      <c r="D62">
        <f>$L$22</f>
        <v>2029</v>
      </c>
      <c r="E62" t="s">
        <v>3</v>
      </c>
      <c r="F62" t="str">
        <f t="shared" si="2"/>
        <v>ICDHT</v>
      </c>
      <c r="G62" s="26">
        <f>BY_Demands_Drivers!$F$19*$M$22</f>
        <v>5.7543472009737952E-2</v>
      </c>
      <c r="H62" s="26">
        <f>BY_Demands_Drivers!$G$19*$M$22</f>
        <v>0.23017388803895181</v>
      </c>
      <c r="I62" s="26">
        <f>BY_Demands_Drivers!$H$19*$M$22</f>
        <v>1.294728120219101</v>
      </c>
      <c r="J62" s="26">
        <f>BY_Demands_Drivers!$I$19*$M$22</f>
        <v>0.74806513612659331</v>
      </c>
    </row>
    <row r="63" spans="3:10">
      <c r="C63" s="206" t="str">
        <f t="shared" si="0"/>
        <v>Demand</v>
      </c>
      <c r="D63">
        <f>$L$23</f>
        <v>2030</v>
      </c>
      <c r="E63" t="s">
        <v>3</v>
      </c>
      <c r="F63" t="str">
        <f t="shared" si="2"/>
        <v>ICDHT</v>
      </c>
      <c r="G63" s="26">
        <f>BY_Demands_Drivers!$F$19*$M$23</f>
        <v>5.7640046215110805E-2</v>
      </c>
      <c r="H63" s="26">
        <f>BY_Demands_Drivers!$G$19*$M$23</f>
        <v>0.23056018486044322</v>
      </c>
      <c r="I63" s="26">
        <f>BY_Demands_Drivers!$H$19*$M$23</f>
        <v>1.2969010398399903</v>
      </c>
      <c r="J63" s="26">
        <f>BY_Demands_Drivers!$I$19*$M$23</f>
        <v>0.74932060079644047</v>
      </c>
    </row>
    <row r="64" spans="3:10">
      <c r="C64" s="206" t="str">
        <f t="shared" si="0"/>
        <v>Demand</v>
      </c>
      <c r="D64">
        <f>$L$24</f>
        <v>2031</v>
      </c>
      <c r="E64" t="s">
        <v>3</v>
      </c>
      <c r="F64" t="str">
        <f t="shared" si="2"/>
        <v>ICDHT</v>
      </c>
      <c r="G64" s="26">
        <f>BY_Demands_Drivers!$F$19*$M$24</f>
        <v>5.7736620420483664E-2</v>
      </c>
      <c r="H64" s="26">
        <f>BY_Demands_Drivers!$G$19*$M$24</f>
        <v>0.23094648168193466</v>
      </c>
      <c r="I64" s="26">
        <f>BY_Demands_Drivers!$H$19*$M$24</f>
        <v>1.2990739594608796</v>
      </c>
      <c r="J64" s="26">
        <f>BY_Demands_Drivers!$I$19*$M$24</f>
        <v>0.75057606546628763</v>
      </c>
    </row>
    <row r="65" spans="3:10">
      <c r="C65" s="206" t="str">
        <f t="shared" si="0"/>
        <v>Demand</v>
      </c>
      <c r="D65">
        <f>$L$25</f>
        <v>2032</v>
      </c>
      <c r="E65" t="s">
        <v>3</v>
      </c>
      <c r="F65" t="str">
        <f t="shared" si="2"/>
        <v>ICDHT</v>
      </c>
      <c r="G65" s="26">
        <f>BY_Demands_Drivers!$F$19*$M$25</f>
        <v>5.7833194625856531E-2</v>
      </c>
      <c r="H65" s="26">
        <f>BY_Demands_Drivers!$G$19*$M$25</f>
        <v>0.23133277850342612</v>
      </c>
      <c r="I65" s="26">
        <f>BY_Demands_Drivers!$H$19*$M$25</f>
        <v>1.3012468790817693</v>
      </c>
      <c r="J65" s="26">
        <f>BY_Demands_Drivers!$I$19*$M$25</f>
        <v>0.75183153013613491</v>
      </c>
    </row>
    <row r="66" spans="3:10">
      <c r="C66" s="206" t="str">
        <f t="shared" si="0"/>
        <v>Demand</v>
      </c>
      <c r="D66">
        <f>$L$26</f>
        <v>2033</v>
      </c>
      <c r="E66" t="s">
        <v>3</v>
      </c>
      <c r="F66" t="str">
        <f t="shared" si="2"/>
        <v>ICDHT</v>
      </c>
      <c r="G66" s="26">
        <f>BY_Demands_Drivers!$F$19*$M$26</f>
        <v>5.792976883122939E-2</v>
      </c>
      <c r="H66" s="26">
        <f>BY_Demands_Drivers!$G$19*$M$26</f>
        <v>0.23171907532491756</v>
      </c>
      <c r="I66" s="26">
        <f>BY_Demands_Drivers!$H$19*$M$26</f>
        <v>1.3034197987026586</v>
      </c>
      <c r="J66" s="26">
        <f>BY_Demands_Drivers!$I$19*$M$26</f>
        <v>0.75308699480598207</v>
      </c>
    </row>
    <row r="67" spans="3:10">
      <c r="C67" s="206" t="str">
        <f t="shared" si="0"/>
        <v>Demand</v>
      </c>
      <c r="D67">
        <f>$L$27</f>
        <v>2034</v>
      </c>
      <c r="E67" t="s">
        <v>3</v>
      </c>
      <c r="F67" t="str">
        <f t="shared" si="2"/>
        <v>ICDHT</v>
      </c>
      <c r="G67" s="26">
        <f>BY_Demands_Drivers!$F$19*$M$27</f>
        <v>5.8026343036602257E-2</v>
      </c>
      <c r="H67" s="26">
        <f>BY_Demands_Drivers!$G$19*$M$27</f>
        <v>0.23210537214640903</v>
      </c>
      <c r="I67" s="26">
        <f>BY_Demands_Drivers!$H$19*$M$27</f>
        <v>1.3055927183235481</v>
      </c>
      <c r="J67" s="26">
        <f>BY_Demands_Drivers!$I$19*$M$27</f>
        <v>0.75434245947582934</v>
      </c>
    </row>
    <row r="68" spans="3:10">
      <c r="C68" s="206" t="str">
        <f t="shared" si="0"/>
        <v>Demand</v>
      </c>
      <c r="D68">
        <f>$L$28</f>
        <v>2035</v>
      </c>
      <c r="E68" t="s">
        <v>3</v>
      </c>
      <c r="F68" t="str">
        <f t="shared" si="2"/>
        <v>ICDHT</v>
      </c>
      <c r="G68" s="26">
        <f>BY_Demands_Drivers!$F$19*$M$28</f>
        <v>5.8122917241975117E-2</v>
      </c>
      <c r="H68" s="26">
        <f>BY_Demands_Drivers!$G$19*$M$28</f>
        <v>0.23249166896790047</v>
      </c>
      <c r="I68" s="26">
        <f>BY_Demands_Drivers!$H$19*$M$28</f>
        <v>1.3077656379444373</v>
      </c>
      <c r="J68" s="26">
        <f>BY_Demands_Drivers!$I$19*$M$28</f>
        <v>0.7555979241456765</v>
      </c>
    </row>
    <row r="69" spans="3:10">
      <c r="C69" s="206" t="str">
        <f t="shared" ref="C69:C132" si="3">IF(SUM(G69:J69)&gt;0,"Demand","\I:")</f>
        <v>Demand</v>
      </c>
      <c r="D69">
        <f>$L$29</f>
        <v>2036</v>
      </c>
      <c r="E69" t="s">
        <v>3</v>
      </c>
      <c r="F69" t="str">
        <f t="shared" si="2"/>
        <v>ICDHT</v>
      </c>
      <c r="G69" s="26">
        <f>BY_Demands_Drivers!$F$19*$M$29</f>
        <v>5.8219491447347976E-2</v>
      </c>
      <c r="H69" s="26">
        <f>BY_Demands_Drivers!$G$19*$M$29</f>
        <v>0.23287796578939191</v>
      </c>
      <c r="I69" s="26">
        <f>BY_Demands_Drivers!$H$19*$M$29</f>
        <v>1.3099385575653266</v>
      </c>
      <c r="J69" s="26">
        <f>BY_Demands_Drivers!$I$19*$M$29</f>
        <v>0.75685338881552366</v>
      </c>
    </row>
    <row r="70" spans="3:10">
      <c r="C70" s="206" t="str">
        <f t="shared" si="3"/>
        <v>Demand</v>
      </c>
      <c r="D70">
        <f>$L$30</f>
        <v>2037</v>
      </c>
      <c r="E70" t="s">
        <v>3</v>
      </c>
      <c r="F70" t="str">
        <f t="shared" si="2"/>
        <v>ICDHT</v>
      </c>
      <c r="G70" s="26">
        <f>BY_Demands_Drivers!$F$19*$M$30</f>
        <v>5.8316065652720843E-2</v>
      </c>
      <c r="H70" s="26">
        <f>BY_Demands_Drivers!$G$19*$M$30</f>
        <v>0.23326426261088337</v>
      </c>
      <c r="I70" s="26">
        <f>BY_Demands_Drivers!$H$19*$M$30</f>
        <v>1.3121114771862161</v>
      </c>
      <c r="J70" s="26">
        <f>BY_Demands_Drivers!$I$19*$M$30</f>
        <v>0.75810885348537094</v>
      </c>
    </row>
    <row r="71" spans="3:10">
      <c r="C71" s="206" t="str">
        <f t="shared" si="3"/>
        <v>Demand</v>
      </c>
      <c r="D71">
        <f>$L$31</f>
        <v>2038</v>
      </c>
      <c r="E71" t="s">
        <v>3</v>
      </c>
      <c r="F71" t="str">
        <f t="shared" si="2"/>
        <v>ICDHT</v>
      </c>
      <c r="G71" s="26">
        <f>BY_Demands_Drivers!$F$19*$M$31</f>
        <v>5.8412639858093703E-2</v>
      </c>
      <c r="H71" s="26">
        <f>BY_Demands_Drivers!$G$19*$M$31</f>
        <v>0.23365055943237481</v>
      </c>
      <c r="I71" s="26">
        <f>BY_Demands_Drivers!$H$19*$M$31</f>
        <v>1.3142843968071054</v>
      </c>
      <c r="J71" s="26">
        <f>BY_Demands_Drivers!$I$19*$M$31</f>
        <v>0.7593643181552181</v>
      </c>
    </row>
    <row r="72" spans="3:10">
      <c r="C72" s="206" t="str">
        <f t="shared" si="3"/>
        <v>Demand</v>
      </c>
      <c r="D72">
        <f>$L$32</f>
        <v>2039</v>
      </c>
      <c r="E72" t="s">
        <v>3</v>
      </c>
      <c r="F72" t="str">
        <f t="shared" si="2"/>
        <v>ICDHT</v>
      </c>
      <c r="G72" s="26">
        <f>BY_Demands_Drivers!$F$19*$M$32</f>
        <v>5.8509214063466569E-2</v>
      </c>
      <c r="H72" s="26">
        <f>BY_Demands_Drivers!$G$19*$M$32</f>
        <v>0.23403685625386628</v>
      </c>
      <c r="I72" s="26">
        <f>BY_Demands_Drivers!$H$19*$M$32</f>
        <v>1.3164573164279949</v>
      </c>
      <c r="J72" s="26">
        <f>BY_Demands_Drivers!$I$19*$M$32</f>
        <v>0.76061978282506537</v>
      </c>
    </row>
    <row r="73" spans="3:10">
      <c r="C73" s="206" t="str">
        <f t="shared" si="3"/>
        <v>Demand</v>
      </c>
      <c r="D73">
        <f>$L$33</f>
        <v>2040</v>
      </c>
      <c r="E73" t="s">
        <v>3</v>
      </c>
      <c r="F73" t="str">
        <f t="shared" si="2"/>
        <v>ICDHT</v>
      </c>
      <c r="G73" s="26">
        <f>BY_Demands_Drivers!$F$19*$M$33</f>
        <v>5.8605788268839429E-2</v>
      </c>
      <c r="H73" s="26">
        <f>BY_Demands_Drivers!$G$19*$M$33</f>
        <v>0.23442315307535772</v>
      </c>
      <c r="I73" s="26">
        <f>BY_Demands_Drivers!$H$19*$M$33</f>
        <v>1.3186302360488842</v>
      </c>
      <c r="J73" s="26">
        <f>BY_Demands_Drivers!$I$19*$M$33</f>
        <v>0.76187524749491253</v>
      </c>
    </row>
    <row r="74" spans="3:10">
      <c r="C74" s="206" t="str">
        <f t="shared" si="3"/>
        <v>Demand</v>
      </c>
      <c r="D74">
        <f>$L$34</f>
        <v>2041</v>
      </c>
      <c r="E74" t="s">
        <v>3</v>
      </c>
      <c r="F74" t="str">
        <f t="shared" si="2"/>
        <v>ICDHT</v>
      </c>
      <c r="G74" s="26">
        <f>BY_Demands_Drivers!$F$19*$M$34</f>
        <v>5.8702362474212282E-2</v>
      </c>
      <c r="H74" s="26">
        <f>BY_Demands_Drivers!$G$19*$M$34</f>
        <v>0.23480944989684913</v>
      </c>
      <c r="I74" s="26">
        <f>BY_Demands_Drivers!$H$19*$M$34</f>
        <v>1.3208031556697735</v>
      </c>
      <c r="J74" s="26">
        <f>BY_Demands_Drivers!$I$19*$M$34</f>
        <v>0.76313071216475969</v>
      </c>
    </row>
    <row r="75" spans="3:10">
      <c r="C75" s="206" t="str">
        <f t="shared" si="3"/>
        <v>Demand</v>
      </c>
      <c r="D75">
        <f>$L$35</f>
        <v>2042</v>
      </c>
      <c r="E75" t="s">
        <v>3</v>
      </c>
      <c r="F75" t="str">
        <f t="shared" si="2"/>
        <v>ICDHT</v>
      </c>
      <c r="G75" s="26">
        <f>BY_Demands_Drivers!$F$19*$M$35</f>
        <v>5.8798936679585141E-2</v>
      </c>
      <c r="H75" s="26">
        <f>BY_Demands_Drivers!$G$19*$M$35</f>
        <v>0.23519574671834056</v>
      </c>
      <c r="I75" s="26">
        <f>BY_Demands_Drivers!$H$19*$M$35</f>
        <v>1.3229760752906627</v>
      </c>
      <c r="J75" s="26">
        <f>BY_Demands_Drivers!$I$19*$M$35</f>
        <v>0.76438617683460686</v>
      </c>
    </row>
    <row r="76" spans="3:10">
      <c r="C76" s="206" t="str">
        <f t="shared" si="3"/>
        <v>Demand</v>
      </c>
      <c r="D76">
        <f>$L$36</f>
        <v>2043</v>
      </c>
      <c r="E76" t="s">
        <v>3</v>
      </c>
      <c r="F76" t="str">
        <f t="shared" si="2"/>
        <v>ICDHT</v>
      </c>
      <c r="G76" s="26">
        <f>BY_Demands_Drivers!$F$19*$M$36</f>
        <v>5.8895510884958008E-2</v>
      </c>
      <c r="H76" s="26">
        <f>BY_Demands_Drivers!$G$19*$M$36</f>
        <v>0.23558204353983203</v>
      </c>
      <c r="I76" s="26">
        <f>BY_Demands_Drivers!$H$19*$M$36</f>
        <v>1.3251489949115525</v>
      </c>
      <c r="J76" s="26">
        <f>BY_Demands_Drivers!$I$19*$M$36</f>
        <v>0.76564164150445413</v>
      </c>
    </row>
    <row r="77" spans="3:10">
      <c r="C77" s="206" t="str">
        <f t="shared" si="3"/>
        <v>Demand</v>
      </c>
      <c r="D77">
        <f>$L$37</f>
        <v>2044</v>
      </c>
      <c r="E77" t="s">
        <v>3</v>
      </c>
      <c r="F77" t="str">
        <f t="shared" si="2"/>
        <v>ICDHT</v>
      </c>
      <c r="G77" s="26">
        <f>BY_Demands_Drivers!$F$19*$M$37</f>
        <v>5.8992085090330867E-2</v>
      </c>
      <c r="H77" s="26">
        <f>BY_Demands_Drivers!$G$19*$M$37</f>
        <v>0.23596834036132347</v>
      </c>
      <c r="I77" s="26">
        <f>BY_Demands_Drivers!$H$19*$M$37</f>
        <v>1.3273219145324417</v>
      </c>
      <c r="J77" s="26">
        <f>BY_Demands_Drivers!$I$19*$M$37</f>
        <v>0.76689710617430129</v>
      </c>
    </row>
    <row r="78" spans="3:10">
      <c r="C78" s="206" t="str">
        <f t="shared" si="3"/>
        <v>Demand</v>
      </c>
      <c r="D78">
        <f>$L$38</f>
        <v>2045</v>
      </c>
      <c r="E78" t="s">
        <v>3</v>
      </c>
      <c r="F78" t="str">
        <f t="shared" si="2"/>
        <v>ICDHT</v>
      </c>
      <c r="G78" s="26">
        <f>BY_Demands_Drivers!$F$19*$M$38</f>
        <v>5.9088659295703727E-2</v>
      </c>
      <c r="H78" s="26">
        <f>BY_Demands_Drivers!$G$19*$M$38</f>
        <v>0.23635463718281491</v>
      </c>
      <c r="I78" s="26">
        <f>BY_Demands_Drivers!$H$19*$M$38</f>
        <v>1.329494834153331</v>
      </c>
      <c r="J78" s="26">
        <f>BY_Demands_Drivers!$I$19*$M$38</f>
        <v>0.76815257084414845</v>
      </c>
    </row>
    <row r="79" spans="3:10">
      <c r="C79" s="206" t="str">
        <f t="shared" si="3"/>
        <v>Demand</v>
      </c>
      <c r="D79">
        <f>$L$39</f>
        <v>2046</v>
      </c>
      <c r="E79" t="s">
        <v>3</v>
      </c>
      <c r="F79" t="str">
        <f t="shared" si="2"/>
        <v>ICDHT</v>
      </c>
      <c r="G79" s="26">
        <f>BY_Demands_Drivers!$F$19*$M$39</f>
        <v>5.918523350107658E-2</v>
      </c>
      <c r="H79" s="26">
        <f>BY_Demands_Drivers!$G$19*$M$39</f>
        <v>0.23674093400430632</v>
      </c>
      <c r="I79" s="26">
        <f>BY_Demands_Drivers!$H$19*$M$39</f>
        <v>1.3316677537742203</v>
      </c>
      <c r="J79" s="26">
        <f>BY_Demands_Drivers!$I$19*$M$39</f>
        <v>0.76940803551399561</v>
      </c>
    </row>
    <row r="80" spans="3:10">
      <c r="C80" s="206" t="str">
        <f t="shared" si="3"/>
        <v>Demand</v>
      </c>
      <c r="D80">
        <f>$L$40</f>
        <v>2047</v>
      </c>
      <c r="E80" t="s">
        <v>3</v>
      </c>
      <c r="F80" t="str">
        <f t="shared" si="2"/>
        <v>ICDHT</v>
      </c>
      <c r="G80" s="26">
        <f>BY_Demands_Drivers!$F$19*$M$40</f>
        <v>5.9281807706449453E-2</v>
      </c>
      <c r="H80" s="26">
        <f>BY_Demands_Drivers!$G$19*$M$40</f>
        <v>0.23712723082579781</v>
      </c>
      <c r="I80" s="26">
        <f>BY_Demands_Drivers!$H$19*$M$40</f>
        <v>1.3338406733951098</v>
      </c>
      <c r="J80" s="26">
        <f>BY_Demands_Drivers!$I$19*$M$40</f>
        <v>0.77066350018384289</v>
      </c>
    </row>
    <row r="81" spans="3:10">
      <c r="C81" s="206" t="str">
        <f t="shared" si="3"/>
        <v>Demand</v>
      </c>
      <c r="D81">
        <f>$L$41</f>
        <v>2048</v>
      </c>
      <c r="E81" t="s">
        <v>3</v>
      </c>
      <c r="F81" t="str">
        <f t="shared" si="2"/>
        <v>ICDHT</v>
      </c>
      <c r="G81" s="26">
        <f>BY_Demands_Drivers!$F$19*$M$41</f>
        <v>5.9378381911822306E-2</v>
      </c>
      <c r="H81" s="26">
        <f>BY_Demands_Drivers!$G$19*$M$41</f>
        <v>0.23751352764728922</v>
      </c>
      <c r="I81" s="26">
        <f>BY_Demands_Drivers!$H$19*$M$41</f>
        <v>1.3360135930159991</v>
      </c>
      <c r="J81" s="26">
        <f>BY_Demands_Drivers!$I$19*$M$41</f>
        <v>0.77191896485369005</v>
      </c>
    </row>
    <row r="82" spans="3:10">
      <c r="C82" s="206" t="str">
        <f t="shared" si="3"/>
        <v>Demand</v>
      </c>
      <c r="D82">
        <f>$L$42</f>
        <v>2049</v>
      </c>
      <c r="E82" t="s">
        <v>3</v>
      </c>
      <c r="F82" t="str">
        <f t="shared" si="2"/>
        <v>ICDHT</v>
      </c>
      <c r="G82" s="26">
        <f>BY_Demands_Drivers!$F$19*$M$42</f>
        <v>5.947495611719518E-2</v>
      </c>
      <c r="H82" s="26">
        <f>BY_Demands_Drivers!$G$19*$M$42</f>
        <v>0.23789982446878072</v>
      </c>
      <c r="I82" s="26">
        <f>BY_Demands_Drivers!$H$19*$M$42</f>
        <v>1.3381865126368886</v>
      </c>
      <c r="J82" s="26">
        <f>BY_Demands_Drivers!$I$19*$M$42</f>
        <v>0.77317442952353732</v>
      </c>
    </row>
    <row r="83" spans="3:10">
      <c r="C83" s="206" t="str">
        <f t="shared" si="3"/>
        <v>Demand</v>
      </c>
      <c r="D83" s="23">
        <f>$L$43</f>
        <v>2050</v>
      </c>
      <c r="E83" s="23" t="s">
        <v>3</v>
      </c>
      <c r="F83" t="str">
        <f t="shared" si="2"/>
        <v>ICDHT</v>
      </c>
      <c r="G83" s="44">
        <f>BY_Demands_Drivers!$F$19*$M$43</f>
        <v>5.9571530322568032E-2</v>
      </c>
      <c r="H83" s="44">
        <f>BY_Demands_Drivers!$G$19*$M$43</f>
        <v>0.23828612129027213</v>
      </c>
      <c r="I83" s="44">
        <f>BY_Demands_Drivers!$H$19*$M$43</f>
        <v>1.3403594322577779</v>
      </c>
      <c r="J83" s="44">
        <f>BY_Demands_Drivers!$I$19*$M$43</f>
        <v>0.77442989419338448</v>
      </c>
    </row>
    <row r="84" spans="3:10">
      <c r="C84" s="206" t="str">
        <f t="shared" si="3"/>
        <v>Demand</v>
      </c>
      <c r="D84">
        <f>$L$4</f>
        <v>2011</v>
      </c>
      <c r="E84" t="s">
        <v>3</v>
      </c>
      <c r="F84" t="str">
        <f>BY_Demands_Drivers!$J$20</f>
        <v>ICDRH</v>
      </c>
      <c r="G84" s="26">
        <f>BY_Demands_Drivers!$F$20*$M$4</f>
        <v>3.2872138753302985E-2</v>
      </c>
      <c r="H84" s="26">
        <f>BY_Demands_Drivers!$G$20*$M$4</f>
        <v>0.13148855501321194</v>
      </c>
      <c r="I84" s="26">
        <f>BY_Demands_Drivers!$H$20*$M$4</f>
        <v>0.73962312194931712</v>
      </c>
      <c r="J84" s="26">
        <f>BY_Demands_Drivers!$I$20*$M$4</f>
        <v>0.42733780379293879</v>
      </c>
    </row>
    <row r="85" spans="3:10">
      <c r="C85" s="206" t="str">
        <f t="shared" si="3"/>
        <v>Demand</v>
      </c>
      <c r="D85">
        <f>$L$5</f>
        <v>2012</v>
      </c>
      <c r="E85" t="s">
        <v>3</v>
      </c>
      <c r="F85" t="str">
        <f>$F$84</f>
        <v>ICDRH</v>
      </c>
      <c r="G85" s="26">
        <f>BY_Demands_Drivers!$F$20*$M$5</f>
        <v>3.3123734837159975E-2</v>
      </c>
      <c r="H85" s="26">
        <f>BY_Demands_Drivers!$G$20*$M$5</f>
        <v>0.1324949393486399</v>
      </c>
      <c r="I85" s="26">
        <f>BY_Demands_Drivers!$H$20*$M$5</f>
        <v>0.74528403383609942</v>
      </c>
      <c r="J85" s="26">
        <f>BY_Demands_Drivers!$I$20*$M$5</f>
        <v>0.43060855288307964</v>
      </c>
    </row>
    <row r="86" spans="3:10">
      <c r="C86" s="206" t="str">
        <f t="shared" si="3"/>
        <v>Demand</v>
      </c>
      <c r="D86">
        <f>$L$6</f>
        <v>2013</v>
      </c>
      <c r="E86" t="s">
        <v>3</v>
      </c>
      <c r="F86" t="str">
        <f t="shared" ref="F86:F123" si="4">$F$84</f>
        <v>ICDRH</v>
      </c>
      <c r="G86" s="26">
        <f>BY_Demands_Drivers!$F$20*$M$6</f>
        <v>3.3375330921016959E-2</v>
      </c>
      <c r="H86" s="26">
        <f>BY_Demands_Drivers!$G$20*$M$6</f>
        <v>0.13350132368406784</v>
      </c>
      <c r="I86" s="26">
        <f>BY_Demands_Drivers!$H$20*$M$6</f>
        <v>0.75094494572288162</v>
      </c>
      <c r="J86" s="26">
        <f>BY_Demands_Drivers!$I$20*$M$6</f>
        <v>0.43387930197322044</v>
      </c>
    </row>
    <row r="87" spans="3:10">
      <c r="C87" s="206" t="str">
        <f t="shared" si="3"/>
        <v>Demand</v>
      </c>
      <c r="D87">
        <f>$L$7</f>
        <v>2014</v>
      </c>
      <c r="E87" t="s">
        <v>3</v>
      </c>
      <c r="F87" t="str">
        <f t="shared" si="4"/>
        <v>ICDRH</v>
      </c>
      <c r="G87" s="26">
        <f>BY_Demands_Drivers!$F$20*$M$7</f>
        <v>3.3626927004873949E-2</v>
      </c>
      <c r="H87" s="26">
        <f>BY_Demands_Drivers!$G$20*$M$7</f>
        <v>0.1345077080194958</v>
      </c>
      <c r="I87" s="26">
        <f>BY_Demands_Drivers!$H$20*$M$7</f>
        <v>0.75660585760966392</v>
      </c>
      <c r="J87" s="26">
        <f>BY_Demands_Drivers!$I$20*$M$7</f>
        <v>0.4371500510633613</v>
      </c>
    </row>
    <row r="88" spans="3:10">
      <c r="C88" s="206" t="str">
        <f t="shared" si="3"/>
        <v>Demand</v>
      </c>
      <c r="D88">
        <f>$L$8</f>
        <v>2015</v>
      </c>
      <c r="E88" t="s">
        <v>3</v>
      </c>
      <c r="F88" t="str">
        <f t="shared" si="4"/>
        <v>ICDRH</v>
      </c>
      <c r="G88" s="26">
        <f>BY_Demands_Drivers!$F$20*$M$8</f>
        <v>3.3878523088730933E-2</v>
      </c>
      <c r="H88" s="26">
        <f>BY_Demands_Drivers!$G$20*$M$8</f>
        <v>0.13551409235492373</v>
      </c>
      <c r="I88" s="26">
        <f>BY_Demands_Drivers!$H$20*$M$8</f>
        <v>0.76226676949644601</v>
      </c>
      <c r="J88" s="26">
        <f>BY_Demands_Drivers!$I$20*$M$8</f>
        <v>0.4404208001535021</v>
      </c>
    </row>
    <row r="89" spans="3:10">
      <c r="C89" s="206" t="str">
        <f t="shared" si="3"/>
        <v>Demand</v>
      </c>
      <c r="D89">
        <f>$L$9</f>
        <v>2016</v>
      </c>
      <c r="E89" t="s">
        <v>3</v>
      </c>
      <c r="F89" t="str">
        <f t="shared" si="4"/>
        <v>ICDRH</v>
      </c>
      <c r="G89" s="26">
        <f>BY_Demands_Drivers!$F$20*$M$9</f>
        <v>3.4130119172587917E-2</v>
      </c>
      <c r="H89" s="26">
        <f>BY_Demands_Drivers!$G$20*$M$9</f>
        <v>0.13652047669035167</v>
      </c>
      <c r="I89" s="26">
        <f>BY_Demands_Drivers!$H$20*$M$9</f>
        <v>0.76792768138322809</v>
      </c>
      <c r="J89" s="26">
        <f>BY_Demands_Drivers!$I$20*$M$9</f>
        <v>0.4436915492436429</v>
      </c>
    </row>
    <row r="90" spans="3:10">
      <c r="C90" s="206" t="str">
        <f t="shared" si="3"/>
        <v>Demand</v>
      </c>
      <c r="D90">
        <f>$L$10</f>
        <v>2017</v>
      </c>
      <c r="E90" t="s">
        <v>3</v>
      </c>
      <c r="F90" t="str">
        <f t="shared" si="4"/>
        <v>ICDRH</v>
      </c>
      <c r="G90" s="26">
        <f>BY_Demands_Drivers!$F$20*$M$10</f>
        <v>3.4203441940724194E-2</v>
      </c>
      <c r="H90" s="26">
        <f>BY_Demands_Drivers!$G$20*$M$10</f>
        <v>0.13681376776289678</v>
      </c>
      <c r="I90" s="26">
        <f>BY_Demands_Drivers!$H$20*$M$10</f>
        <v>0.76957744366629433</v>
      </c>
      <c r="J90" s="26">
        <f>BY_Demands_Drivers!$I$20*$M$10</f>
        <v>0.4446447452294145</v>
      </c>
    </row>
    <row r="91" spans="3:10">
      <c r="C91" s="206" t="str">
        <f t="shared" si="3"/>
        <v>Demand</v>
      </c>
      <c r="D91">
        <f>$L$11</f>
        <v>2018</v>
      </c>
      <c r="E91" t="s">
        <v>3</v>
      </c>
      <c r="F91" t="str">
        <f t="shared" si="4"/>
        <v>ICDRH</v>
      </c>
      <c r="G91" s="26">
        <f>BY_Demands_Drivers!$F$20*$M$11</f>
        <v>3.4276764708860465E-2</v>
      </c>
      <c r="H91" s="26">
        <f>BY_Demands_Drivers!$G$20*$M$11</f>
        <v>0.13710705883544186</v>
      </c>
      <c r="I91" s="26">
        <f>BY_Demands_Drivers!$H$20*$M$11</f>
        <v>0.77122720594936056</v>
      </c>
      <c r="J91" s="26">
        <f>BY_Demands_Drivers!$I$20*$M$11</f>
        <v>0.44559794121518603</v>
      </c>
    </row>
    <row r="92" spans="3:10">
      <c r="C92" s="206" t="str">
        <f t="shared" si="3"/>
        <v>Demand</v>
      </c>
      <c r="D92">
        <f>$L$12</f>
        <v>2019</v>
      </c>
      <c r="E92" t="s">
        <v>3</v>
      </c>
      <c r="F92" t="str">
        <f t="shared" si="4"/>
        <v>ICDRH</v>
      </c>
      <c r="G92" s="43">
        <f>BY_Demands_Drivers!$F$20*$M$12</f>
        <v>3.4350087476996735E-2</v>
      </c>
      <c r="H92" s="43">
        <f>BY_Demands_Drivers!$G$20*$M$12</f>
        <v>0.13740034990798694</v>
      </c>
      <c r="I92" s="43">
        <f>BY_Demands_Drivers!$H$20*$M$12</f>
        <v>0.77287696823242658</v>
      </c>
      <c r="J92" s="43">
        <f>BY_Demands_Drivers!$I$20*$M$12</f>
        <v>0.44655113720095757</v>
      </c>
    </row>
    <row r="93" spans="3:10">
      <c r="C93" s="206" t="str">
        <f t="shared" si="3"/>
        <v>Demand</v>
      </c>
      <c r="D93">
        <f>$L$13</f>
        <v>2020</v>
      </c>
      <c r="E93" t="s">
        <v>3</v>
      </c>
      <c r="F93" t="str">
        <f t="shared" si="4"/>
        <v>ICDRH</v>
      </c>
      <c r="G93" s="43">
        <f>BY_Demands_Drivers!$F$20*$M$13</f>
        <v>3.4423410245133013E-2</v>
      </c>
      <c r="H93" s="43">
        <f>BY_Demands_Drivers!$G$20*$M$13</f>
        <v>0.13769364098053205</v>
      </c>
      <c r="I93" s="43">
        <f>BY_Demands_Drivers!$H$20*$M$13</f>
        <v>0.77452673051549281</v>
      </c>
      <c r="J93" s="43">
        <f>BY_Demands_Drivers!$I$20*$M$13</f>
        <v>0.44750433318672911</v>
      </c>
    </row>
    <row r="94" spans="3:10">
      <c r="C94" s="206" t="str">
        <f t="shared" si="3"/>
        <v>Demand</v>
      </c>
      <c r="D94">
        <f>$L$14</f>
        <v>2021</v>
      </c>
      <c r="E94" t="s">
        <v>3</v>
      </c>
      <c r="F94" t="str">
        <f t="shared" si="4"/>
        <v>ICDRH</v>
      </c>
      <c r="G94" s="43">
        <f>BY_Demands_Drivers!$F$20*$M$14</f>
        <v>3.448206845964203E-2</v>
      </c>
      <c r="H94" s="43">
        <f>BY_Demands_Drivers!$G$20*$M$14</f>
        <v>0.13792827383856812</v>
      </c>
      <c r="I94" s="43">
        <f>BY_Demands_Drivers!$H$20*$M$14</f>
        <v>0.77584654034194567</v>
      </c>
      <c r="J94" s="43">
        <f>BY_Demands_Drivers!$I$20*$M$14</f>
        <v>0.44826688997534636</v>
      </c>
    </row>
    <row r="95" spans="3:10">
      <c r="C95" s="206" t="str">
        <f t="shared" si="3"/>
        <v>Demand</v>
      </c>
      <c r="D95">
        <f>$L$15</f>
        <v>2022</v>
      </c>
      <c r="E95" t="s">
        <v>3</v>
      </c>
      <c r="F95" t="str">
        <f t="shared" si="4"/>
        <v>ICDRH</v>
      </c>
      <c r="G95" s="43">
        <f>BY_Demands_Drivers!$F$20*$M$15</f>
        <v>3.4540726674151055E-2</v>
      </c>
      <c r="H95" s="43">
        <f>BY_Demands_Drivers!$G$20*$M$15</f>
        <v>0.13816290669660422</v>
      </c>
      <c r="I95" s="43">
        <f>BY_Demands_Drivers!$H$20*$M$15</f>
        <v>0.77716635016839875</v>
      </c>
      <c r="J95" s="43">
        <f>BY_Demands_Drivers!$I$20*$M$15</f>
        <v>0.44902944676396367</v>
      </c>
    </row>
    <row r="96" spans="3:10">
      <c r="C96" s="206" t="str">
        <f t="shared" si="3"/>
        <v>Demand</v>
      </c>
      <c r="D96">
        <f>$L$16</f>
        <v>2023</v>
      </c>
      <c r="E96" t="s">
        <v>3</v>
      </c>
      <c r="F96" t="str">
        <f t="shared" si="4"/>
        <v>ICDRH</v>
      </c>
      <c r="G96" s="43">
        <f>BY_Demands_Drivers!$F$20*$M$16</f>
        <v>3.4599384888660066E-2</v>
      </c>
      <c r="H96" s="43">
        <f>BY_Demands_Drivers!$G$20*$M$16</f>
        <v>0.13839753955464026</v>
      </c>
      <c r="I96" s="43">
        <f>BY_Demands_Drivers!$H$20*$M$16</f>
        <v>0.7784861599948516</v>
      </c>
      <c r="J96" s="43">
        <f>BY_Demands_Drivers!$I$20*$M$16</f>
        <v>0.44979200355258087</v>
      </c>
    </row>
    <row r="97" spans="3:10">
      <c r="C97" s="206" t="str">
        <f t="shared" si="3"/>
        <v>Demand</v>
      </c>
      <c r="D97">
        <f>$L$17</f>
        <v>2024</v>
      </c>
      <c r="E97" t="s">
        <v>3</v>
      </c>
      <c r="F97" t="str">
        <f t="shared" si="4"/>
        <v>ICDRH</v>
      </c>
      <c r="G97" s="26">
        <f>BY_Demands_Drivers!$F$20*$M$17</f>
        <v>3.4658043103169091E-2</v>
      </c>
      <c r="H97" s="26">
        <f>BY_Demands_Drivers!$G$20*$M$17</f>
        <v>0.13863217241267636</v>
      </c>
      <c r="I97" s="26">
        <f>BY_Demands_Drivers!$H$20*$M$17</f>
        <v>0.77980596982130457</v>
      </c>
      <c r="J97" s="26">
        <f>BY_Demands_Drivers!$I$20*$M$17</f>
        <v>0.45055456034119817</v>
      </c>
    </row>
    <row r="98" spans="3:10">
      <c r="C98" s="206" t="str">
        <f t="shared" si="3"/>
        <v>Demand</v>
      </c>
      <c r="D98">
        <f>$L$18</f>
        <v>2025</v>
      </c>
      <c r="E98" t="s">
        <v>3</v>
      </c>
      <c r="F98" t="str">
        <f t="shared" si="4"/>
        <v>ICDRH</v>
      </c>
      <c r="G98" s="26">
        <f>BY_Demands_Drivers!$F$20*$M$18</f>
        <v>3.4716701317678109E-2</v>
      </c>
      <c r="H98" s="26">
        <f>BY_Demands_Drivers!$G$20*$M$18</f>
        <v>0.13886680527071243</v>
      </c>
      <c r="I98" s="26">
        <f>BY_Demands_Drivers!$H$20*$M$18</f>
        <v>0.78112577964775742</v>
      </c>
      <c r="J98" s="26">
        <f>BY_Demands_Drivers!$I$20*$M$18</f>
        <v>0.45131711712981537</v>
      </c>
    </row>
    <row r="99" spans="3:10">
      <c r="C99" s="206" t="str">
        <f t="shared" si="3"/>
        <v>Demand</v>
      </c>
      <c r="D99">
        <f>$L$19</f>
        <v>2026</v>
      </c>
      <c r="E99" t="s">
        <v>3</v>
      </c>
      <c r="F99" t="str">
        <f t="shared" si="4"/>
        <v>ICDRH</v>
      </c>
      <c r="G99" s="26">
        <f>BY_Demands_Drivers!$F$20*$M$19</f>
        <v>3.4775359532187126E-2</v>
      </c>
      <c r="H99" s="26">
        <f>BY_Demands_Drivers!$G$20*$M$19</f>
        <v>0.13910143812874851</v>
      </c>
      <c r="I99" s="26">
        <f>BY_Demands_Drivers!$H$20*$M$19</f>
        <v>0.78244558947421028</v>
      </c>
      <c r="J99" s="26">
        <f>BY_Demands_Drivers!$I$20*$M$19</f>
        <v>0.45207967391843257</v>
      </c>
    </row>
    <row r="100" spans="3:10">
      <c r="C100" s="206" t="str">
        <f t="shared" si="3"/>
        <v>Demand</v>
      </c>
      <c r="D100">
        <f>$L$20</f>
        <v>2027</v>
      </c>
      <c r="E100" t="s">
        <v>3</v>
      </c>
      <c r="F100" t="str">
        <f t="shared" si="4"/>
        <v>ICDRH</v>
      </c>
      <c r="G100" s="26">
        <f>BY_Demands_Drivers!$F$20*$M$20</f>
        <v>3.4834017746696144E-2</v>
      </c>
      <c r="H100" s="26">
        <f>BY_Demands_Drivers!$G$20*$M$20</f>
        <v>0.13933607098678458</v>
      </c>
      <c r="I100" s="26">
        <f>BY_Demands_Drivers!$H$20*$M$20</f>
        <v>0.78376539930066313</v>
      </c>
      <c r="J100" s="26">
        <f>BY_Demands_Drivers!$I$20*$M$20</f>
        <v>0.45284223070704982</v>
      </c>
    </row>
    <row r="101" spans="3:10">
      <c r="C101" s="206" t="str">
        <f t="shared" si="3"/>
        <v>Demand</v>
      </c>
      <c r="D101">
        <f>$L$21</f>
        <v>2028</v>
      </c>
      <c r="E101" t="s">
        <v>3</v>
      </c>
      <c r="F101" t="str">
        <f t="shared" si="4"/>
        <v>ICDRH</v>
      </c>
      <c r="G101" s="26">
        <f>BY_Demands_Drivers!$F$20*$M$21</f>
        <v>3.4892675961205162E-2</v>
      </c>
      <c r="H101" s="26">
        <f>BY_Demands_Drivers!$G$20*$M$21</f>
        <v>0.13957070384482065</v>
      </c>
      <c r="I101" s="26">
        <f>BY_Demands_Drivers!$H$20*$M$21</f>
        <v>0.78508520912711621</v>
      </c>
      <c r="J101" s="26">
        <f>BY_Demands_Drivers!$I$20*$M$21</f>
        <v>0.45360478749566713</v>
      </c>
    </row>
    <row r="102" spans="3:10">
      <c r="C102" s="206" t="str">
        <f t="shared" si="3"/>
        <v>Demand</v>
      </c>
      <c r="D102">
        <f>$L$22</f>
        <v>2029</v>
      </c>
      <c r="E102" t="s">
        <v>3</v>
      </c>
      <c r="F102" t="str">
        <f t="shared" si="4"/>
        <v>ICDRH</v>
      </c>
      <c r="G102" s="26">
        <f>BY_Demands_Drivers!$F$20*$M$22</f>
        <v>3.495133417571418E-2</v>
      </c>
      <c r="H102" s="26">
        <f>BY_Demands_Drivers!$G$20*$M$22</f>
        <v>0.13980533670285672</v>
      </c>
      <c r="I102" s="26">
        <f>BY_Demands_Drivers!$H$20*$M$22</f>
        <v>0.78640501895356907</v>
      </c>
      <c r="J102" s="26">
        <f>BY_Demands_Drivers!$I$20*$M$22</f>
        <v>0.45436734428428432</v>
      </c>
    </row>
    <row r="103" spans="3:10">
      <c r="C103" s="206" t="str">
        <f t="shared" si="3"/>
        <v>Demand</v>
      </c>
      <c r="D103">
        <f>$L$23</f>
        <v>2030</v>
      </c>
      <c r="E103" t="s">
        <v>3</v>
      </c>
      <c r="F103" t="str">
        <f t="shared" si="4"/>
        <v>ICDRH</v>
      </c>
      <c r="G103" s="26">
        <f>BY_Demands_Drivers!$F$20*$M$23</f>
        <v>3.5009992390223198E-2</v>
      </c>
      <c r="H103" s="26">
        <f>BY_Demands_Drivers!$G$20*$M$23</f>
        <v>0.14003996956089279</v>
      </c>
      <c r="I103" s="26">
        <f>BY_Demands_Drivers!$H$20*$M$23</f>
        <v>0.78772482878002192</v>
      </c>
      <c r="J103" s="26">
        <f>BY_Demands_Drivers!$I$20*$M$23</f>
        <v>0.45512990107290152</v>
      </c>
    </row>
    <row r="104" spans="3:10">
      <c r="C104" s="206" t="str">
        <f t="shared" si="3"/>
        <v>Demand</v>
      </c>
      <c r="D104">
        <f>$L$24</f>
        <v>2031</v>
      </c>
      <c r="E104" t="s">
        <v>3</v>
      </c>
      <c r="F104" t="str">
        <f t="shared" si="4"/>
        <v>ICDRH</v>
      </c>
      <c r="G104" s="26">
        <f>BY_Demands_Drivers!$F$20*$M$24</f>
        <v>3.5068650604732216E-2</v>
      </c>
      <c r="H104" s="26">
        <f>BY_Demands_Drivers!$G$20*$M$24</f>
        <v>0.14027460241892886</v>
      </c>
      <c r="I104" s="26">
        <f>BY_Demands_Drivers!$H$20*$M$24</f>
        <v>0.78904463860647478</v>
      </c>
      <c r="J104" s="26">
        <f>BY_Demands_Drivers!$I$20*$M$24</f>
        <v>0.45589245786151872</v>
      </c>
    </row>
    <row r="105" spans="3:10">
      <c r="C105" s="206" t="str">
        <f t="shared" si="3"/>
        <v>Demand</v>
      </c>
      <c r="D105">
        <f>$L$25</f>
        <v>2032</v>
      </c>
      <c r="E105" t="s">
        <v>3</v>
      </c>
      <c r="F105" t="str">
        <f t="shared" si="4"/>
        <v>ICDRH</v>
      </c>
      <c r="G105" s="26">
        <f>BY_Demands_Drivers!$F$20*$M$25</f>
        <v>3.512730881924124E-2</v>
      </c>
      <c r="H105" s="26">
        <f>BY_Demands_Drivers!$G$20*$M$25</f>
        <v>0.14050923527696496</v>
      </c>
      <c r="I105" s="26">
        <f>BY_Demands_Drivers!$H$20*$M$25</f>
        <v>0.79036444843292786</v>
      </c>
      <c r="J105" s="26">
        <f>BY_Demands_Drivers!$I$20*$M$25</f>
        <v>0.45665501465013603</v>
      </c>
    </row>
    <row r="106" spans="3:10">
      <c r="C106" s="206" t="str">
        <f t="shared" si="3"/>
        <v>Demand</v>
      </c>
      <c r="D106">
        <f>$L$26</f>
        <v>2033</v>
      </c>
      <c r="E106" t="s">
        <v>3</v>
      </c>
      <c r="F106" t="str">
        <f t="shared" si="4"/>
        <v>ICDRH</v>
      </c>
      <c r="G106" s="26">
        <f>BY_Demands_Drivers!$F$20*$M$26</f>
        <v>3.5185967033750251E-2</v>
      </c>
      <c r="H106" s="26">
        <f>BY_Demands_Drivers!$G$20*$M$26</f>
        <v>0.140743868135001</v>
      </c>
      <c r="I106" s="26">
        <f>BY_Demands_Drivers!$H$20*$M$26</f>
        <v>0.79168425825938071</v>
      </c>
      <c r="J106" s="26">
        <f>BY_Demands_Drivers!$I$20*$M$26</f>
        <v>0.45741757143875328</v>
      </c>
    </row>
    <row r="107" spans="3:10">
      <c r="C107" s="206" t="str">
        <f t="shared" si="3"/>
        <v>Demand</v>
      </c>
      <c r="D107">
        <f>$L$27</f>
        <v>2034</v>
      </c>
      <c r="E107" t="s">
        <v>3</v>
      </c>
      <c r="F107" t="str">
        <f t="shared" si="4"/>
        <v>ICDRH</v>
      </c>
      <c r="G107" s="26">
        <f>BY_Demands_Drivers!$F$20*$M$27</f>
        <v>3.5244625248259276E-2</v>
      </c>
      <c r="H107" s="26">
        <f>BY_Demands_Drivers!$G$20*$M$27</f>
        <v>0.1409785009930371</v>
      </c>
      <c r="I107" s="26">
        <f>BY_Demands_Drivers!$H$20*$M$27</f>
        <v>0.79300406808583379</v>
      </c>
      <c r="J107" s="26">
        <f>BY_Demands_Drivers!$I$20*$M$27</f>
        <v>0.45818012822737059</v>
      </c>
    </row>
    <row r="108" spans="3:10">
      <c r="C108" s="206" t="str">
        <f t="shared" si="3"/>
        <v>Demand</v>
      </c>
      <c r="D108">
        <f>$L$28</f>
        <v>2035</v>
      </c>
      <c r="E108" t="s">
        <v>3</v>
      </c>
      <c r="F108" t="str">
        <f t="shared" si="4"/>
        <v>ICDRH</v>
      </c>
      <c r="G108" s="26">
        <f>BY_Demands_Drivers!$F$20*$M$28</f>
        <v>3.5303283462768294E-2</v>
      </c>
      <c r="H108" s="26">
        <f>BY_Demands_Drivers!$G$20*$M$28</f>
        <v>0.14121313385107317</v>
      </c>
      <c r="I108" s="26">
        <f>BY_Demands_Drivers!$H$20*$M$28</f>
        <v>0.79432387791228665</v>
      </c>
      <c r="J108" s="26">
        <f>BY_Demands_Drivers!$I$20*$M$28</f>
        <v>0.45894268501598778</v>
      </c>
    </row>
    <row r="109" spans="3:10">
      <c r="C109" s="206" t="str">
        <f t="shared" si="3"/>
        <v>Demand</v>
      </c>
      <c r="D109">
        <f>$L$29</f>
        <v>2036</v>
      </c>
      <c r="E109" t="s">
        <v>3</v>
      </c>
      <c r="F109" t="str">
        <f t="shared" si="4"/>
        <v>ICDRH</v>
      </c>
      <c r="G109" s="26">
        <f>BY_Demands_Drivers!$F$20*$M$29</f>
        <v>3.5361941677277312E-2</v>
      </c>
      <c r="H109" s="26">
        <f>BY_Demands_Drivers!$G$20*$M$29</f>
        <v>0.14144776670910925</v>
      </c>
      <c r="I109" s="26">
        <f>BY_Demands_Drivers!$H$20*$M$29</f>
        <v>0.7956436877387395</v>
      </c>
      <c r="J109" s="26">
        <f>BY_Demands_Drivers!$I$20*$M$29</f>
        <v>0.45970524180460498</v>
      </c>
    </row>
    <row r="110" spans="3:10">
      <c r="C110" s="206" t="str">
        <f t="shared" si="3"/>
        <v>Demand</v>
      </c>
      <c r="D110">
        <f>$L$30</f>
        <v>2037</v>
      </c>
      <c r="E110" t="s">
        <v>3</v>
      </c>
      <c r="F110" t="str">
        <f t="shared" si="4"/>
        <v>ICDRH</v>
      </c>
      <c r="G110" s="26">
        <f>BY_Demands_Drivers!$F$20*$M$30</f>
        <v>3.5420599891786336E-2</v>
      </c>
      <c r="H110" s="26">
        <f>BY_Demands_Drivers!$G$20*$M$30</f>
        <v>0.14168239956714535</v>
      </c>
      <c r="I110" s="26">
        <f>BY_Demands_Drivers!$H$20*$M$30</f>
        <v>0.79696349756519247</v>
      </c>
      <c r="J110" s="26">
        <f>BY_Demands_Drivers!$I$20*$M$30</f>
        <v>0.46046779859322229</v>
      </c>
    </row>
    <row r="111" spans="3:10">
      <c r="C111" s="206" t="str">
        <f t="shared" si="3"/>
        <v>Demand</v>
      </c>
      <c r="D111">
        <f>$L$31</f>
        <v>2038</v>
      </c>
      <c r="E111" t="s">
        <v>3</v>
      </c>
      <c r="F111" t="str">
        <f t="shared" si="4"/>
        <v>ICDRH</v>
      </c>
      <c r="G111" s="26">
        <f>BY_Demands_Drivers!$F$20*$M$31</f>
        <v>3.5479258106295347E-2</v>
      </c>
      <c r="H111" s="26">
        <f>BY_Demands_Drivers!$G$20*$M$31</f>
        <v>0.14191703242518139</v>
      </c>
      <c r="I111" s="26">
        <f>BY_Demands_Drivers!$H$20*$M$31</f>
        <v>0.79828330739164532</v>
      </c>
      <c r="J111" s="26">
        <f>BY_Demands_Drivers!$I$20*$M$31</f>
        <v>0.46123035538183949</v>
      </c>
    </row>
    <row r="112" spans="3:10">
      <c r="C112" s="206" t="str">
        <f t="shared" si="3"/>
        <v>Demand</v>
      </c>
      <c r="D112">
        <f>$L$32</f>
        <v>2039</v>
      </c>
      <c r="E112" t="s">
        <v>3</v>
      </c>
      <c r="F112" t="str">
        <f t="shared" si="4"/>
        <v>ICDRH</v>
      </c>
      <c r="G112" s="26">
        <f>BY_Demands_Drivers!$F$20*$M$32</f>
        <v>3.5537916320804372E-2</v>
      </c>
      <c r="H112" s="26">
        <f>BY_Demands_Drivers!$G$20*$M$32</f>
        <v>0.14215166528321749</v>
      </c>
      <c r="I112" s="26">
        <f>BY_Demands_Drivers!$H$20*$M$32</f>
        <v>0.7996031172180984</v>
      </c>
      <c r="J112" s="26">
        <f>BY_Demands_Drivers!$I$20*$M$32</f>
        <v>0.46199291217045679</v>
      </c>
    </row>
    <row r="113" spans="3:10">
      <c r="C113" s="206" t="str">
        <f t="shared" si="3"/>
        <v>Demand</v>
      </c>
      <c r="D113">
        <f>$L$33</f>
        <v>2040</v>
      </c>
      <c r="E113" t="s">
        <v>3</v>
      </c>
      <c r="F113" t="str">
        <f t="shared" si="4"/>
        <v>ICDRH</v>
      </c>
      <c r="G113" s="26">
        <f>BY_Demands_Drivers!$F$20*$M$33</f>
        <v>3.559657453531339E-2</v>
      </c>
      <c r="H113" s="26">
        <f>BY_Demands_Drivers!$G$20*$M$33</f>
        <v>0.14238629814125356</v>
      </c>
      <c r="I113" s="26">
        <f>BY_Demands_Drivers!$H$20*$M$33</f>
        <v>0.80092292704455126</v>
      </c>
      <c r="J113" s="26">
        <f>BY_Demands_Drivers!$I$20*$M$33</f>
        <v>0.46275546895907405</v>
      </c>
    </row>
    <row r="114" spans="3:10">
      <c r="C114" s="206" t="str">
        <f t="shared" si="3"/>
        <v>Demand</v>
      </c>
      <c r="D114">
        <f>$L$34</f>
        <v>2041</v>
      </c>
      <c r="E114" t="s">
        <v>3</v>
      </c>
      <c r="F114" t="str">
        <f t="shared" si="4"/>
        <v>ICDRH</v>
      </c>
      <c r="G114" s="26">
        <f>BY_Demands_Drivers!$F$20*$M$34</f>
        <v>3.5655232749822408E-2</v>
      </c>
      <c r="H114" s="26">
        <f>BY_Demands_Drivers!$G$20*$M$34</f>
        <v>0.14262093099928963</v>
      </c>
      <c r="I114" s="26">
        <f>BY_Demands_Drivers!$H$20*$M$34</f>
        <v>0.80224273687100411</v>
      </c>
      <c r="J114" s="26">
        <f>BY_Demands_Drivers!$I$20*$M$34</f>
        <v>0.46351802574769124</v>
      </c>
    </row>
    <row r="115" spans="3:10">
      <c r="C115" s="206" t="str">
        <f t="shared" si="3"/>
        <v>Demand</v>
      </c>
      <c r="D115">
        <f>$L$35</f>
        <v>2042</v>
      </c>
      <c r="E115" t="s">
        <v>3</v>
      </c>
      <c r="F115" t="str">
        <f t="shared" si="4"/>
        <v>ICDRH</v>
      </c>
      <c r="G115" s="26">
        <f>BY_Demands_Drivers!$F$20*$M$35</f>
        <v>3.5713890964331418E-2</v>
      </c>
      <c r="H115" s="26">
        <f>BY_Demands_Drivers!$G$20*$M$35</f>
        <v>0.14285556385732567</v>
      </c>
      <c r="I115" s="26">
        <f>BY_Demands_Drivers!$H$20*$M$35</f>
        <v>0.80356254669745697</v>
      </c>
      <c r="J115" s="26">
        <f>BY_Demands_Drivers!$I$20*$M$35</f>
        <v>0.46428058253630844</v>
      </c>
    </row>
    <row r="116" spans="3:10">
      <c r="C116" s="206" t="str">
        <f t="shared" si="3"/>
        <v>Demand</v>
      </c>
      <c r="D116">
        <f>$L$36</f>
        <v>2043</v>
      </c>
      <c r="E116" t="s">
        <v>3</v>
      </c>
      <c r="F116" t="str">
        <f t="shared" si="4"/>
        <v>ICDRH</v>
      </c>
      <c r="G116" s="26">
        <f>BY_Demands_Drivers!$F$20*$M$36</f>
        <v>3.5772549178840443E-2</v>
      </c>
      <c r="H116" s="26">
        <f>BY_Demands_Drivers!$G$20*$M$36</f>
        <v>0.14309019671536177</v>
      </c>
      <c r="I116" s="26">
        <f>BY_Demands_Drivers!$H$20*$M$36</f>
        <v>0.80488235652391005</v>
      </c>
      <c r="J116" s="26">
        <f>BY_Demands_Drivers!$I$20*$M$36</f>
        <v>0.46504313932492575</v>
      </c>
    </row>
    <row r="117" spans="3:10">
      <c r="C117" s="206" t="str">
        <f t="shared" si="3"/>
        <v>Demand</v>
      </c>
      <c r="D117">
        <f>$L$37</f>
        <v>2044</v>
      </c>
      <c r="E117" t="s">
        <v>3</v>
      </c>
      <c r="F117" t="str">
        <f t="shared" si="4"/>
        <v>ICDRH</v>
      </c>
      <c r="G117" s="26">
        <f>BY_Demands_Drivers!$F$20*$M$37</f>
        <v>3.5831207393349461E-2</v>
      </c>
      <c r="H117" s="26">
        <f>BY_Demands_Drivers!$G$20*$M$37</f>
        <v>0.14332482957339784</v>
      </c>
      <c r="I117" s="26">
        <f>BY_Demands_Drivers!$H$20*$M$37</f>
        <v>0.8062021663503629</v>
      </c>
      <c r="J117" s="26">
        <f>BY_Demands_Drivers!$I$20*$M$37</f>
        <v>0.46580569611354294</v>
      </c>
    </row>
    <row r="118" spans="3:10">
      <c r="C118" s="206" t="str">
        <f t="shared" si="3"/>
        <v>Demand</v>
      </c>
      <c r="D118">
        <f>$L$38</f>
        <v>2045</v>
      </c>
      <c r="E118" t="s">
        <v>3</v>
      </c>
      <c r="F118" t="str">
        <f t="shared" si="4"/>
        <v>ICDRH</v>
      </c>
      <c r="G118" s="26">
        <f>BY_Demands_Drivers!$F$20*$M$38</f>
        <v>3.5889865607858479E-2</v>
      </c>
      <c r="H118" s="26">
        <f>BY_Demands_Drivers!$G$20*$M$38</f>
        <v>0.14355946243143392</v>
      </c>
      <c r="I118" s="26">
        <f>BY_Demands_Drivers!$H$20*$M$38</f>
        <v>0.80752197617681576</v>
      </c>
      <c r="J118" s="26">
        <f>BY_Demands_Drivers!$I$20*$M$38</f>
        <v>0.4665682529021602</v>
      </c>
    </row>
    <row r="119" spans="3:10">
      <c r="C119" s="206" t="str">
        <f t="shared" si="3"/>
        <v>Demand</v>
      </c>
      <c r="D119">
        <f>$L$39</f>
        <v>2046</v>
      </c>
      <c r="E119" t="s">
        <v>3</v>
      </c>
      <c r="F119" t="str">
        <f t="shared" si="4"/>
        <v>ICDRH</v>
      </c>
      <c r="G119" s="26">
        <f>BY_Demands_Drivers!$F$20*$M$39</f>
        <v>3.5948523822367497E-2</v>
      </c>
      <c r="H119" s="26">
        <f>BY_Demands_Drivers!$G$20*$M$39</f>
        <v>0.14379409528946999</v>
      </c>
      <c r="I119" s="26">
        <f>BY_Demands_Drivers!$H$20*$M$39</f>
        <v>0.80884178600326861</v>
      </c>
      <c r="J119" s="26">
        <f>BY_Demands_Drivers!$I$20*$M$39</f>
        <v>0.46733080969077739</v>
      </c>
    </row>
    <row r="120" spans="3:10">
      <c r="C120" s="206" t="str">
        <f t="shared" si="3"/>
        <v>Demand</v>
      </c>
      <c r="D120">
        <f>$L$40</f>
        <v>2047</v>
      </c>
      <c r="E120" t="s">
        <v>3</v>
      </c>
      <c r="F120" t="str">
        <f t="shared" si="4"/>
        <v>ICDRH</v>
      </c>
      <c r="G120" s="26">
        <f>BY_Demands_Drivers!$F$20*$M$40</f>
        <v>3.6007182036876514E-2</v>
      </c>
      <c r="H120" s="26">
        <f>BY_Demands_Drivers!$G$20*$M$40</f>
        <v>0.14402872814750606</v>
      </c>
      <c r="I120" s="26">
        <f>BY_Demands_Drivers!$H$20*$M$40</f>
        <v>0.81016159582972169</v>
      </c>
      <c r="J120" s="26">
        <f>BY_Demands_Drivers!$I$20*$M$40</f>
        <v>0.4680933664793947</v>
      </c>
    </row>
    <row r="121" spans="3:10">
      <c r="C121" s="206" t="str">
        <f t="shared" si="3"/>
        <v>Demand</v>
      </c>
      <c r="D121">
        <f>$L$41</f>
        <v>2048</v>
      </c>
      <c r="E121" t="s">
        <v>3</v>
      </c>
      <c r="F121" t="str">
        <f t="shared" si="4"/>
        <v>ICDRH</v>
      </c>
      <c r="G121" s="26">
        <f>BY_Demands_Drivers!$F$20*$M$41</f>
        <v>3.6065840251385532E-2</v>
      </c>
      <c r="H121" s="26">
        <f>BY_Demands_Drivers!$G$20*$M$41</f>
        <v>0.14426336100554213</v>
      </c>
      <c r="I121" s="26">
        <f>BY_Demands_Drivers!$H$20*$M$41</f>
        <v>0.81148140565617455</v>
      </c>
      <c r="J121" s="26">
        <f>BY_Demands_Drivers!$I$20*$M$41</f>
        <v>0.4688559232680119</v>
      </c>
    </row>
    <row r="122" spans="3:10">
      <c r="C122" s="206" t="str">
        <f t="shared" si="3"/>
        <v>Demand</v>
      </c>
      <c r="D122">
        <f>$L$42</f>
        <v>2049</v>
      </c>
      <c r="E122" t="s">
        <v>3</v>
      </c>
      <c r="F122" t="str">
        <f t="shared" si="4"/>
        <v>ICDRH</v>
      </c>
      <c r="G122" s="26">
        <f>BY_Demands_Drivers!$F$20*$M$42</f>
        <v>3.6124498465894557E-2</v>
      </c>
      <c r="H122" s="26">
        <f>BY_Demands_Drivers!$G$20*$M$42</f>
        <v>0.14449799386357823</v>
      </c>
      <c r="I122" s="26">
        <f>BY_Demands_Drivers!$H$20*$M$42</f>
        <v>0.81280121548262751</v>
      </c>
      <c r="J122" s="26">
        <f>BY_Demands_Drivers!$I$20*$M$42</f>
        <v>0.46961848005662921</v>
      </c>
    </row>
    <row r="123" spans="3:10">
      <c r="C123" s="206" t="str">
        <f t="shared" si="3"/>
        <v>Demand</v>
      </c>
      <c r="D123" s="23">
        <f>$L$43</f>
        <v>2050</v>
      </c>
      <c r="E123" s="23" t="s">
        <v>3</v>
      </c>
      <c r="F123" t="str">
        <f t="shared" si="4"/>
        <v>ICDRH</v>
      </c>
      <c r="G123" s="44">
        <f>BY_Demands_Drivers!$F$20*$M$43</f>
        <v>3.6183156680403575E-2</v>
      </c>
      <c r="H123" s="44">
        <f>BY_Demands_Drivers!$G$20*$M$43</f>
        <v>0.1447326267216143</v>
      </c>
      <c r="I123" s="44">
        <f>BY_Demands_Drivers!$H$20*$M$43</f>
        <v>0.81412102530908048</v>
      </c>
      <c r="J123" s="44">
        <f>BY_Demands_Drivers!$I$20*$M$43</f>
        <v>0.4703810368452464</v>
      </c>
    </row>
    <row r="124" spans="3:10">
      <c r="C124" s="206" t="str">
        <f t="shared" si="3"/>
        <v>Demand</v>
      </c>
      <c r="D124">
        <f>$L$4</f>
        <v>2011</v>
      </c>
      <c r="E124" t="s">
        <v>3</v>
      </c>
      <c r="F124" t="str">
        <f>BY_Demands_Drivers!$J$21</f>
        <v>ICDLA</v>
      </c>
      <c r="G124" s="26">
        <f>BY_Demands_Drivers!$F$21*$M$4</f>
        <v>2.8780902271312189E-2</v>
      </c>
      <c r="H124" s="26">
        <f>BY_Demands_Drivers!$G$21*$M$4</f>
        <v>0.11512360908524835</v>
      </c>
      <c r="I124" s="26">
        <f>BY_Demands_Drivers!$H$21*$M$4</f>
        <v>0.64757030110452374</v>
      </c>
      <c r="J124" s="26">
        <f>BY_Demands_Drivers!$I$21*$M$4</f>
        <v>0.37415172952705761</v>
      </c>
    </row>
    <row r="125" spans="3:10">
      <c r="C125" s="206" t="str">
        <f t="shared" si="3"/>
        <v>Demand</v>
      </c>
      <c r="D125">
        <f>$L$5</f>
        <v>2012</v>
      </c>
      <c r="E125" t="s">
        <v>3</v>
      </c>
      <c r="F125" t="str">
        <f>$F$124</f>
        <v>ICDLA</v>
      </c>
      <c r="G125" s="26">
        <f>BY_Demands_Drivers!$F$21*$M$5</f>
        <v>2.9001184935475783E-2</v>
      </c>
      <c r="H125" s="26">
        <f>BY_Demands_Drivers!$G$21*$M$5</f>
        <v>0.11600473974190273</v>
      </c>
      <c r="I125" s="26">
        <f>BY_Demands_Drivers!$H$21*$M$5</f>
        <v>0.65252666104820467</v>
      </c>
      <c r="J125" s="26">
        <f>BY_Demands_Drivers!$I$21*$M$5</f>
        <v>0.37701540416118434</v>
      </c>
    </row>
    <row r="126" spans="3:10">
      <c r="C126" s="206" t="str">
        <f t="shared" si="3"/>
        <v>Demand</v>
      </c>
      <c r="D126">
        <f>$L$6</f>
        <v>2013</v>
      </c>
      <c r="E126" t="s">
        <v>3</v>
      </c>
      <c r="F126" t="str">
        <f t="shared" ref="F126:F163" si="5">$F$124</f>
        <v>ICDLA</v>
      </c>
      <c r="G126" s="26">
        <f>BY_Demands_Drivers!$F$21*$M$6</f>
        <v>2.922146759963937E-2</v>
      </c>
      <c r="H126" s="26">
        <f>BY_Demands_Drivers!$G$21*$M$6</f>
        <v>0.11688587039855708</v>
      </c>
      <c r="I126" s="26">
        <f>BY_Demands_Drivers!$H$21*$M$6</f>
        <v>0.65748302099188538</v>
      </c>
      <c r="J126" s="26">
        <f>BY_Demands_Drivers!$I$21*$M$6</f>
        <v>0.37987907879531096</v>
      </c>
    </row>
    <row r="127" spans="3:10">
      <c r="C127" s="206" t="str">
        <f t="shared" si="3"/>
        <v>Demand</v>
      </c>
      <c r="D127">
        <f>$L$7</f>
        <v>2014</v>
      </c>
      <c r="E127" t="s">
        <v>3</v>
      </c>
      <c r="F127" t="str">
        <f t="shared" si="5"/>
        <v>ICDLA</v>
      </c>
      <c r="G127" s="26">
        <f>BY_Demands_Drivers!$F$21*$M$7</f>
        <v>2.9441750263802965E-2</v>
      </c>
      <c r="H127" s="26">
        <f>BY_Demands_Drivers!$G$21*$M$7</f>
        <v>0.11776700105521144</v>
      </c>
      <c r="I127" s="26">
        <f>BY_Demands_Drivers!$H$21*$M$7</f>
        <v>0.6624393809355662</v>
      </c>
      <c r="J127" s="26">
        <f>BY_Demands_Drivers!$I$21*$M$7</f>
        <v>0.3827427534294377</v>
      </c>
    </row>
    <row r="128" spans="3:10">
      <c r="C128" s="206" t="str">
        <f t="shared" si="3"/>
        <v>Demand</v>
      </c>
      <c r="D128">
        <f>$L$8</f>
        <v>2015</v>
      </c>
      <c r="E128" t="s">
        <v>3</v>
      </c>
      <c r="F128" t="str">
        <f t="shared" si="5"/>
        <v>ICDLA</v>
      </c>
      <c r="G128" s="26">
        <f>BY_Demands_Drivers!$F$21*$M$8</f>
        <v>2.9662032927966552E-2</v>
      </c>
      <c r="H128" s="26">
        <f>BY_Demands_Drivers!$G$21*$M$8</f>
        <v>0.11864813171186579</v>
      </c>
      <c r="I128" s="26">
        <f>BY_Demands_Drivers!$H$21*$M$8</f>
        <v>0.66739574087924691</v>
      </c>
      <c r="J128" s="26">
        <f>BY_Demands_Drivers!$I$21*$M$8</f>
        <v>0.38560642806356432</v>
      </c>
    </row>
    <row r="129" spans="3:10">
      <c r="C129" s="206" t="str">
        <f t="shared" si="3"/>
        <v>Demand</v>
      </c>
      <c r="D129">
        <f>$L$9</f>
        <v>2016</v>
      </c>
      <c r="E129" t="s">
        <v>3</v>
      </c>
      <c r="F129" t="str">
        <f t="shared" si="5"/>
        <v>ICDLA</v>
      </c>
      <c r="G129" s="26">
        <f>BY_Demands_Drivers!$F$21*$M$9</f>
        <v>2.9882315592130143E-2</v>
      </c>
      <c r="H129" s="26">
        <f>BY_Demands_Drivers!$G$21*$M$9</f>
        <v>0.11952926236852014</v>
      </c>
      <c r="I129" s="26">
        <f>BY_Demands_Drivers!$H$21*$M$9</f>
        <v>0.67235210082292762</v>
      </c>
      <c r="J129" s="26">
        <f>BY_Demands_Drivers!$I$21*$M$9</f>
        <v>0.388470102697691</v>
      </c>
    </row>
    <row r="130" spans="3:10">
      <c r="C130" s="206" t="str">
        <f t="shared" si="3"/>
        <v>Demand</v>
      </c>
      <c r="D130">
        <f>$L$10</f>
        <v>2017</v>
      </c>
      <c r="E130" t="s">
        <v>3</v>
      </c>
      <c r="F130" t="str">
        <f t="shared" si="5"/>
        <v>ICDLA</v>
      </c>
      <c r="G130" s="26">
        <f>BY_Demands_Drivers!$F$21*$M$10</f>
        <v>2.9946512675253618E-2</v>
      </c>
      <c r="H130" s="26">
        <f>BY_Demands_Drivers!$G$21*$M$10</f>
        <v>0.11978605070101406</v>
      </c>
      <c r="I130" s="26">
        <f>BY_Demands_Drivers!$H$21*$M$10</f>
        <v>0.67379653519320593</v>
      </c>
      <c r="J130" s="26">
        <f>BY_Demands_Drivers!$I$21*$M$10</f>
        <v>0.38930466477829617</v>
      </c>
    </row>
    <row r="131" spans="3:10">
      <c r="C131" s="206" t="str">
        <f t="shared" si="3"/>
        <v>Demand</v>
      </c>
      <c r="D131">
        <f>$L$11</f>
        <v>2018</v>
      </c>
      <c r="E131" t="s">
        <v>3</v>
      </c>
      <c r="F131" t="str">
        <f t="shared" si="5"/>
        <v>ICDLA</v>
      </c>
      <c r="G131" s="26">
        <f>BY_Demands_Drivers!$F$21*$M$11</f>
        <v>3.0010709758377094E-2</v>
      </c>
      <c r="H131" s="26">
        <f>BY_Demands_Drivers!$G$21*$M$11</f>
        <v>0.12004283903350796</v>
      </c>
      <c r="I131" s="26">
        <f>BY_Demands_Drivers!$H$21*$M$11</f>
        <v>0.67524096956348412</v>
      </c>
      <c r="J131" s="26">
        <f>BY_Demands_Drivers!$I$21*$M$11</f>
        <v>0.39013922685890134</v>
      </c>
    </row>
    <row r="132" spans="3:10">
      <c r="C132" s="206" t="str">
        <f t="shared" si="3"/>
        <v>Demand</v>
      </c>
      <c r="D132">
        <f>$L$12</f>
        <v>2019</v>
      </c>
      <c r="E132" t="s">
        <v>3</v>
      </c>
      <c r="F132" t="str">
        <f t="shared" si="5"/>
        <v>ICDLA</v>
      </c>
      <c r="G132" s="43">
        <f>BY_Demands_Drivers!$F$21*$M$12</f>
        <v>3.0074906841500566E-2</v>
      </c>
      <c r="H132" s="43">
        <f>BY_Demands_Drivers!$G$21*$M$12</f>
        <v>0.12029962736600183</v>
      </c>
      <c r="I132" s="43">
        <f>BY_Demands_Drivers!$H$21*$M$12</f>
        <v>0.6766854039337622</v>
      </c>
      <c r="J132" s="43">
        <f>BY_Demands_Drivers!$I$21*$M$12</f>
        <v>0.39097378893950646</v>
      </c>
    </row>
    <row r="133" spans="3:10">
      <c r="C133" s="206" t="str">
        <f t="shared" ref="C133:C196" si="6">IF(SUM(G133:J133)&gt;0,"Demand","\I:")</f>
        <v>Demand</v>
      </c>
      <c r="D133">
        <f>$L$13</f>
        <v>2020</v>
      </c>
      <c r="E133" t="s">
        <v>3</v>
      </c>
      <c r="F133" t="str">
        <f t="shared" si="5"/>
        <v>ICDLA</v>
      </c>
      <c r="G133" s="43">
        <f>BY_Demands_Drivers!$F$21*$M$13</f>
        <v>3.0139103924624041E-2</v>
      </c>
      <c r="H133" s="43">
        <f>BY_Demands_Drivers!$G$21*$M$13</f>
        <v>0.12055641569849573</v>
      </c>
      <c r="I133" s="43">
        <f>BY_Demands_Drivers!$H$21*$M$13</f>
        <v>0.67812983830404039</v>
      </c>
      <c r="J133" s="43">
        <f>BY_Demands_Drivers!$I$21*$M$13</f>
        <v>0.39180835102011163</v>
      </c>
    </row>
    <row r="134" spans="3:10">
      <c r="C134" s="206" t="str">
        <f t="shared" si="6"/>
        <v>Demand</v>
      </c>
      <c r="D134">
        <f>$L$14</f>
        <v>2021</v>
      </c>
      <c r="E134" t="s">
        <v>3</v>
      </c>
      <c r="F134" t="str">
        <f t="shared" si="5"/>
        <v>ICDLA</v>
      </c>
      <c r="G134" s="43">
        <f>BY_Demands_Drivers!$F$21*$M$14</f>
        <v>3.0190461591122819E-2</v>
      </c>
      <c r="H134" s="43">
        <f>BY_Demands_Drivers!$G$21*$M$14</f>
        <v>0.12076184636449085</v>
      </c>
      <c r="I134" s="43">
        <f>BY_Demands_Drivers!$H$21*$M$14</f>
        <v>0.67928538580026288</v>
      </c>
      <c r="J134" s="43">
        <f>BY_Demands_Drivers!$I$21*$M$14</f>
        <v>0.39247600068459576</v>
      </c>
    </row>
    <row r="135" spans="3:10">
      <c r="C135" s="206" t="str">
        <f t="shared" si="6"/>
        <v>Demand</v>
      </c>
      <c r="D135">
        <f>$L$15</f>
        <v>2022</v>
      </c>
      <c r="E135" t="s">
        <v>3</v>
      </c>
      <c r="F135" t="str">
        <f t="shared" si="5"/>
        <v>ICDLA</v>
      </c>
      <c r="G135" s="43">
        <f>BY_Demands_Drivers!$F$21*$M$15</f>
        <v>3.0241819257621601E-2</v>
      </c>
      <c r="H135" s="43">
        <f>BY_Demands_Drivers!$G$21*$M$15</f>
        <v>0.12096727703048597</v>
      </c>
      <c r="I135" s="43">
        <f>BY_Demands_Drivers!$H$21*$M$15</f>
        <v>0.68044093329648547</v>
      </c>
      <c r="J135" s="43">
        <f>BY_Demands_Drivers!$I$21*$M$15</f>
        <v>0.39314365034907994</v>
      </c>
    </row>
    <row r="136" spans="3:10">
      <c r="C136" s="206" t="str">
        <f t="shared" si="6"/>
        <v>Demand</v>
      </c>
      <c r="D136">
        <f>$L$16</f>
        <v>2023</v>
      </c>
      <c r="E136" t="s">
        <v>3</v>
      </c>
      <c r="F136" t="str">
        <f t="shared" si="5"/>
        <v>ICDLA</v>
      </c>
      <c r="G136" s="43">
        <f>BY_Demands_Drivers!$F$21*$M$16</f>
        <v>3.0293176924120379E-2</v>
      </c>
      <c r="H136" s="43">
        <f>BY_Demands_Drivers!$G$21*$M$16</f>
        <v>0.12117270769648109</v>
      </c>
      <c r="I136" s="43">
        <f>BY_Demands_Drivers!$H$21*$M$16</f>
        <v>0.68159648079270796</v>
      </c>
      <c r="J136" s="43">
        <f>BY_Demands_Drivers!$I$21*$M$16</f>
        <v>0.39381130001356407</v>
      </c>
    </row>
    <row r="137" spans="3:10">
      <c r="C137" s="206" t="str">
        <f t="shared" si="6"/>
        <v>Demand</v>
      </c>
      <c r="D137">
        <f>$L$17</f>
        <v>2024</v>
      </c>
      <c r="E137" t="s">
        <v>3</v>
      </c>
      <c r="F137" t="str">
        <f t="shared" si="5"/>
        <v>ICDLA</v>
      </c>
      <c r="G137" s="26">
        <f>BY_Demands_Drivers!$F$21*$M$17</f>
        <v>3.0344534590619161E-2</v>
      </c>
      <c r="H137" s="26">
        <f>BY_Demands_Drivers!$G$21*$M$17</f>
        <v>0.12137813836247623</v>
      </c>
      <c r="I137" s="26">
        <f>BY_Demands_Drivers!$H$21*$M$17</f>
        <v>0.68275202828893067</v>
      </c>
      <c r="J137" s="26">
        <f>BY_Demands_Drivers!$I$21*$M$17</f>
        <v>0.39447894967804825</v>
      </c>
    </row>
    <row r="138" spans="3:10">
      <c r="C138" s="206" t="str">
        <f t="shared" si="6"/>
        <v>Demand</v>
      </c>
      <c r="D138">
        <f>$L$18</f>
        <v>2025</v>
      </c>
      <c r="E138" t="s">
        <v>3</v>
      </c>
      <c r="F138" t="str">
        <f t="shared" si="5"/>
        <v>ICDLA</v>
      </c>
      <c r="G138" s="26">
        <f>BY_Demands_Drivers!$F$21*$M$18</f>
        <v>3.0395892257117939E-2</v>
      </c>
      <c r="H138" s="26">
        <f>BY_Demands_Drivers!$G$21*$M$18</f>
        <v>0.12158356902847132</v>
      </c>
      <c r="I138" s="26">
        <f>BY_Demands_Drivers!$H$21*$M$18</f>
        <v>0.68390757578515315</v>
      </c>
      <c r="J138" s="26">
        <f>BY_Demands_Drivers!$I$21*$M$18</f>
        <v>0.39514659934253232</v>
      </c>
    </row>
    <row r="139" spans="3:10">
      <c r="C139" s="206" t="str">
        <f t="shared" si="6"/>
        <v>Demand</v>
      </c>
      <c r="D139">
        <f>$L$19</f>
        <v>2026</v>
      </c>
      <c r="E139" t="s">
        <v>3</v>
      </c>
      <c r="F139" t="str">
        <f t="shared" si="5"/>
        <v>ICDLA</v>
      </c>
      <c r="G139" s="26">
        <f>BY_Demands_Drivers!$F$21*$M$19</f>
        <v>3.0447249923616717E-2</v>
      </c>
      <c r="H139" s="26">
        <f>BY_Demands_Drivers!$G$21*$M$19</f>
        <v>0.12178899969446644</v>
      </c>
      <c r="I139" s="26">
        <f>BY_Demands_Drivers!$H$21*$M$19</f>
        <v>0.68506312328137564</v>
      </c>
      <c r="J139" s="26">
        <f>BY_Demands_Drivers!$I$21*$M$19</f>
        <v>0.39581424900701645</v>
      </c>
    </row>
    <row r="140" spans="3:10">
      <c r="C140" s="206" t="str">
        <f t="shared" si="6"/>
        <v>Demand</v>
      </c>
      <c r="D140">
        <f>$L$20</f>
        <v>2027</v>
      </c>
      <c r="E140" t="s">
        <v>3</v>
      </c>
      <c r="F140" t="str">
        <f t="shared" si="5"/>
        <v>ICDLA</v>
      </c>
      <c r="G140" s="26">
        <f>BY_Demands_Drivers!$F$21*$M$20</f>
        <v>3.0498607590115495E-2</v>
      </c>
      <c r="H140" s="26">
        <f>BY_Demands_Drivers!$G$21*$M$20</f>
        <v>0.12199443036046155</v>
      </c>
      <c r="I140" s="26">
        <f>BY_Demands_Drivers!$H$21*$M$20</f>
        <v>0.68621867077759813</v>
      </c>
      <c r="J140" s="26">
        <f>BY_Demands_Drivers!$I$21*$M$20</f>
        <v>0.39648189867150052</v>
      </c>
    </row>
    <row r="141" spans="3:10">
      <c r="C141" s="206" t="str">
        <f t="shared" si="6"/>
        <v>Demand</v>
      </c>
      <c r="D141">
        <f>$L$21</f>
        <v>2028</v>
      </c>
      <c r="E141" t="s">
        <v>3</v>
      </c>
      <c r="F141" t="str">
        <f t="shared" si="5"/>
        <v>ICDLA</v>
      </c>
      <c r="G141" s="26">
        <f>BY_Demands_Drivers!$F$21*$M$21</f>
        <v>3.0549965256614277E-2</v>
      </c>
      <c r="H141" s="26">
        <f>BY_Demands_Drivers!$G$21*$M$21</f>
        <v>0.12219986102645668</v>
      </c>
      <c r="I141" s="26">
        <f>BY_Demands_Drivers!$H$21*$M$21</f>
        <v>0.68737421827382073</v>
      </c>
      <c r="J141" s="26">
        <f>BY_Demands_Drivers!$I$21*$M$21</f>
        <v>0.3971495483359847</v>
      </c>
    </row>
    <row r="142" spans="3:10">
      <c r="C142" s="206" t="str">
        <f t="shared" si="6"/>
        <v>Demand</v>
      </c>
      <c r="D142">
        <f>$L$22</f>
        <v>2029</v>
      </c>
      <c r="E142" t="s">
        <v>3</v>
      </c>
      <c r="F142" t="str">
        <f t="shared" si="5"/>
        <v>ICDLA</v>
      </c>
      <c r="G142" s="26">
        <f>BY_Demands_Drivers!$F$21*$M$22</f>
        <v>3.0601322923113055E-2</v>
      </c>
      <c r="H142" s="26">
        <f>BY_Demands_Drivers!$G$21*$M$22</f>
        <v>0.12240529169245179</v>
      </c>
      <c r="I142" s="26">
        <f>BY_Demands_Drivers!$H$21*$M$22</f>
        <v>0.68852976577004321</v>
      </c>
      <c r="J142" s="26">
        <f>BY_Demands_Drivers!$I$21*$M$22</f>
        <v>0.39781719800046883</v>
      </c>
    </row>
    <row r="143" spans="3:10">
      <c r="C143" s="206" t="str">
        <f t="shared" si="6"/>
        <v>Demand</v>
      </c>
      <c r="D143">
        <f>$L$23</f>
        <v>2030</v>
      </c>
      <c r="E143" t="s">
        <v>3</v>
      </c>
      <c r="F143" t="str">
        <f t="shared" si="5"/>
        <v>ICDLA</v>
      </c>
      <c r="G143" s="26">
        <f>BY_Demands_Drivers!$F$21*$M$23</f>
        <v>3.0652680589611833E-2</v>
      </c>
      <c r="H143" s="26">
        <f>BY_Demands_Drivers!$G$21*$M$23</f>
        <v>0.12261072235844689</v>
      </c>
      <c r="I143" s="26">
        <f>BY_Demands_Drivers!$H$21*$M$23</f>
        <v>0.6896853132662657</v>
      </c>
      <c r="J143" s="26">
        <f>BY_Demands_Drivers!$I$21*$M$23</f>
        <v>0.3984848476649529</v>
      </c>
    </row>
    <row r="144" spans="3:10">
      <c r="C144" s="206" t="str">
        <f t="shared" si="6"/>
        <v>Demand</v>
      </c>
      <c r="D144">
        <f>$L$24</f>
        <v>2031</v>
      </c>
      <c r="E144" t="s">
        <v>3</v>
      </c>
      <c r="F144" t="str">
        <f t="shared" si="5"/>
        <v>ICDLA</v>
      </c>
      <c r="G144" s="26">
        <f>BY_Demands_Drivers!$F$21*$M$24</f>
        <v>3.0704038256110608E-2</v>
      </c>
      <c r="H144" s="26">
        <f>BY_Demands_Drivers!$G$21*$M$24</f>
        <v>0.122816153024442</v>
      </c>
      <c r="I144" s="26">
        <f>BY_Demands_Drivers!$H$21*$M$24</f>
        <v>0.69084086076248818</v>
      </c>
      <c r="J144" s="26">
        <f>BY_Demands_Drivers!$I$21*$M$24</f>
        <v>0.39915249732943703</v>
      </c>
    </row>
    <row r="145" spans="3:10">
      <c r="C145" s="206" t="str">
        <f t="shared" si="6"/>
        <v>Demand</v>
      </c>
      <c r="D145">
        <f>$L$25</f>
        <v>2032</v>
      </c>
      <c r="E145" t="s">
        <v>3</v>
      </c>
      <c r="F145" t="str">
        <f t="shared" si="5"/>
        <v>ICDLA</v>
      </c>
      <c r="G145" s="26">
        <f>BY_Demands_Drivers!$F$21*$M$25</f>
        <v>3.0755395922609393E-2</v>
      </c>
      <c r="H145" s="26">
        <f>BY_Demands_Drivers!$G$21*$M$25</f>
        <v>0.12302158369043714</v>
      </c>
      <c r="I145" s="26">
        <f>BY_Demands_Drivers!$H$21*$M$25</f>
        <v>0.69199640825871078</v>
      </c>
      <c r="J145" s="26">
        <f>BY_Demands_Drivers!$I$21*$M$25</f>
        <v>0.39982014699392121</v>
      </c>
    </row>
    <row r="146" spans="3:10">
      <c r="C146" s="206" t="str">
        <f t="shared" si="6"/>
        <v>Demand</v>
      </c>
      <c r="D146">
        <f>$L$26</f>
        <v>2033</v>
      </c>
      <c r="E146" t="s">
        <v>3</v>
      </c>
      <c r="F146" t="str">
        <f t="shared" si="5"/>
        <v>ICDLA</v>
      </c>
      <c r="G146" s="26">
        <f>BY_Demands_Drivers!$F$21*$M$26</f>
        <v>3.0806753589108171E-2</v>
      </c>
      <c r="H146" s="26">
        <f>BY_Demands_Drivers!$G$21*$M$26</f>
        <v>0.12322701435643224</v>
      </c>
      <c r="I146" s="26">
        <f>BY_Demands_Drivers!$H$21*$M$26</f>
        <v>0.69315195575493327</v>
      </c>
      <c r="J146" s="26">
        <f>BY_Demands_Drivers!$I$21*$M$26</f>
        <v>0.40048779665840534</v>
      </c>
    </row>
    <row r="147" spans="3:10">
      <c r="C147" s="206" t="str">
        <f t="shared" si="6"/>
        <v>Demand</v>
      </c>
      <c r="D147">
        <f>$L$27</f>
        <v>2034</v>
      </c>
      <c r="E147" t="s">
        <v>3</v>
      </c>
      <c r="F147" t="str">
        <f t="shared" si="5"/>
        <v>ICDLA</v>
      </c>
      <c r="G147" s="26">
        <f>BY_Demands_Drivers!$F$21*$M$27</f>
        <v>3.0858111255606953E-2</v>
      </c>
      <c r="H147" s="26">
        <f>BY_Demands_Drivers!$G$21*$M$27</f>
        <v>0.12343244502242738</v>
      </c>
      <c r="I147" s="26">
        <f>BY_Demands_Drivers!$H$21*$M$27</f>
        <v>0.69430750325115587</v>
      </c>
      <c r="J147" s="26">
        <f>BY_Demands_Drivers!$I$21*$M$27</f>
        <v>0.40115544632288952</v>
      </c>
    </row>
    <row r="148" spans="3:10">
      <c r="C148" s="206" t="str">
        <f t="shared" si="6"/>
        <v>Demand</v>
      </c>
      <c r="D148">
        <f>$L$28</f>
        <v>2035</v>
      </c>
      <c r="E148" t="s">
        <v>3</v>
      </c>
      <c r="F148" t="str">
        <f t="shared" si="5"/>
        <v>ICDLA</v>
      </c>
      <c r="G148" s="26">
        <f>BY_Demands_Drivers!$F$21*$M$28</f>
        <v>3.0909468922105731E-2</v>
      </c>
      <c r="H148" s="26">
        <f>BY_Demands_Drivers!$G$21*$M$28</f>
        <v>0.12363787568842248</v>
      </c>
      <c r="I148" s="26">
        <f>BY_Demands_Drivers!$H$21*$M$28</f>
        <v>0.69546305074737835</v>
      </c>
      <c r="J148" s="26">
        <f>BY_Demands_Drivers!$I$21*$M$28</f>
        <v>0.40182309598737359</v>
      </c>
    </row>
    <row r="149" spans="3:10">
      <c r="C149" s="206" t="str">
        <f t="shared" si="6"/>
        <v>Demand</v>
      </c>
      <c r="D149">
        <f>$L$29</f>
        <v>2036</v>
      </c>
      <c r="E149" t="s">
        <v>3</v>
      </c>
      <c r="F149" t="str">
        <f t="shared" si="5"/>
        <v>ICDLA</v>
      </c>
      <c r="G149" s="26">
        <f>BY_Demands_Drivers!$F$21*$M$29</f>
        <v>3.0960826588604509E-2</v>
      </c>
      <c r="H149" s="26">
        <f>BY_Demands_Drivers!$G$21*$M$29</f>
        <v>0.12384330635441759</v>
      </c>
      <c r="I149" s="26">
        <f>BY_Demands_Drivers!$H$21*$M$29</f>
        <v>0.69661859824360084</v>
      </c>
      <c r="J149" s="26">
        <f>BY_Demands_Drivers!$I$21*$M$29</f>
        <v>0.40249074565185772</v>
      </c>
    </row>
    <row r="150" spans="3:10">
      <c r="C150" s="206" t="str">
        <f t="shared" si="6"/>
        <v>Demand</v>
      </c>
      <c r="D150">
        <f>$L$30</f>
        <v>2037</v>
      </c>
      <c r="E150" t="s">
        <v>3</v>
      </c>
      <c r="F150" t="str">
        <f t="shared" si="5"/>
        <v>ICDLA</v>
      </c>
      <c r="G150" s="26">
        <f>BY_Demands_Drivers!$F$21*$M$30</f>
        <v>3.1012184255103291E-2</v>
      </c>
      <c r="H150" s="26">
        <f>BY_Demands_Drivers!$G$21*$M$30</f>
        <v>0.12404873702041273</v>
      </c>
      <c r="I150" s="26">
        <f>BY_Demands_Drivers!$H$21*$M$30</f>
        <v>0.69777414573982355</v>
      </c>
      <c r="J150" s="26">
        <f>BY_Demands_Drivers!$I$21*$M$30</f>
        <v>0.4031583953163419</v>
      </c>
    </row>
    <row r="151" spans="3:10">
      <c r="C151" s="206" t="str">
        <f t="shared" si="6"/>
        <v>Demand</v>
      </c>
      <c r="D151">
        <f>$L$31</f>
        <v>2038</v>
      </c>
      <c r="E151" t="s">
        <v>3</v>
      </c>
      <c r="F151" t="str">
        <f t="shared" si="5"/>
        <v>ICDLA</v>
      </c>
      <c r="G151" s="26">
        <f>BY_Demands_Drivers!$F$21*$M$31</f>
        <v>3.1063541921602069E-2</v>
      </c>
      <c r="H151" s="26">
        <f>BY_Demands_Drivers!$G$21*$M$31</f>
        <v>0.12425416768640783</v>
      </c>
      <c r="I151" s="26">
        <f>BY_Demands_Drivers!$H$21*$M$31</f>
        <v>0.69892969323604603</v>
      </c>
      <c r="J151" s="26">
        <f>BY_Demands_Drivers!$I$21*$M$31</f>
        <v>0.40382604498082597</v>
      </c>
    </row>
    <row r="152" spans="3:10">
      <c r="C152" s="206" t="str">
        <f t="shared" si="6"/>
        <v>Demand</v>
      </c>
      <c r="D152">
        <f>$L$32</f>
        <v>2039</v>
      </c>
      <c r="E152" t="s">
        <v>3</v>
      </c>
      <c r="F152" t="str">
        <f t="shared" si="5"/>
        <v>ICDLA</v>
      </c>
      <c r="G152" s="26">
        <f>BY_Demands_Drivers!$F$21*$M$32</f>
        <v>3.1114899588100851E-2</v>
      </c>
      <c r="H152" s="26">
        <f>BY_Demands_Drivers!$G$21*$M$32</f>
        <v>0.12445959835240297</v>
      </c>
      <c r="I152" s="26">
        <f>BY_Demands_Drivers!$H$21*$M$32</f>
        <v>0.70008524073226863</v>
      </c>
      <c r="J152" s="26">
        <f>BY_Demands_Drivers!$I$21*$M$32</f>
        <v>0.40449369464531015</v>
      </c>
    </row>
    <row r="153" spans="3:10">
      <c r="C153" s="206" t="str">
        <f t="shared" si="6"/>
        <v>Demand</v>
      </c>
      <c r="D153">
        <f>$L$33</f>
        <v>2040</v>
      </c>
      <c r="E153" t="s">
        <v>3</v>
      </c>
      <c r="F153" t="str">
        <f t="shared" si="5"/>
        <v>ICDLA</v>
      </c>
      <c r="G153" s="26">
        <f>BY_Demands_Drivers!$F$21*$M$33</f>
        <v>3.1166257254599629E-2</v>
      </c>
      <c r="H153" s="26">
        <f>BY_Demands_Drivers!$G$21*$M$33</f>
        <v>0.12466502901839807</v>
      </c>
      <c r="I153" s="26">
        <f>BY_Demands_Drivers!$H$21*$M$33</f>
        <v>0.70124078822849112</v>
      </c>
      <c r="J153" s="26">
        <f>BY_Demands_Drivers!$I$21*$M$33</f>
        <v>0.40516134430979428</v>
      </c>
    </row>
    <row r="154" spans="3:10">
      <c r="C154" s="206" t="str">
        <f t="shared" si="6"/>
        <v>Demand</v>
      </c>
      <c r="D154">
        <f>$L$34</f>
        <v>2041</v>
      </c>
      <c r="E154" t="s">
        <v>3</v>
      </c>
      <c r="F154" t="str">
        <f t="shared" si="5"/>
        <v>ICDLA</v>
      </c>
      <c r="G154" s="26">
        <f>BY_Demands_Drivers!$F$21*$M$34</f>
        <v>3.1217614921098407E-2</v>
      </c>
      <c r="H154" s="26">
        <f>BY_Demands_Drivers!$G$21*$M$34</f>
        <v>0.12487045968439318</v>
      </c>
      <c r="I154" s="26">
        <f>BY_Demands_Drivers!$H$21*$M$34</f>
        <v>0.70239633572471361</v>
      </c>
      <c r="J154" s="26">
        <f>BY_Demands_Drivers!$I$21*$M$34</f>
        <v>0.40582899397427835</v>
      </c>
    </row>
    <row r="155" spans="3:10">
      <c r="C155" s="206" t="str">
        <f t="shared" si="6"/>
        <v>Demand</v>
      </c>
      <c r="D155">
        <f>$L$35</f>
        <v>2042</v>
      </c>
      <c r="E155" t="s">
        <v>3</v>
      </c>
      <c r="F155" t="str">
        <f t="shared" si="5"/>
        <v>ICDLA</v>
      </c>
      <c r="G155" s="26">
        <f>BY_Demands_Drivers!$F$21*$M$35</f>
        <v>3.1268972587597185E-2</v>
      </c>
      <c r="H155" s="26">
        <f>BY_Demands_Drivers!$G$21*$M$35</f>
        <v>0.1250758903503883</v>
      </c>
      <c r="I155" s="26">
        <f>BY_Demands_Drivers!$H$21*$M$35</f>
        <v>0.70355188322093609</v>
      </c>
      <c r="J155" s="26">
        <f>BY_Demands_Drivers!$I$21*$M$35</f>
        <v>0.40649664363876248</v>
      </c>
    </row>
    <row r="156" spans="3:10">
      <c r="C156" s="206" t="str">
        <f t="shared" si="6"/>
        <v>Demand</v>
      </c>
      <c r="D156">
        <f>$L$36</f>
        <v>2043</v>
      </c>
      <c r="E156" t="s">
        <v>3</v>
      </c>
      <c r="F156" t="str">
        <f t="shared" si="5"/>
        <v>ICDLA</v>
      </c>
      <c r="G156" s="26">
        <f>BY_Demands_Drivers!$F$21*$M$36</f>
        <v>3.1320330254095967E-2</v>
      </c>
      <c r="H156" s="26">
        <f>BY_Demands_Drivers!$G$21*$M$36</f>
        <v>0.12528132101638342</v>
      </c>
      <c r="I156" s="26">
        <f>BY_Demands_Drivers!$H$21*$M$36</f>
        <v>0.70470743071715869</v>
      </c>
      <c r="J156" s="26">
        <f>BY_Demands_Drivers!$I$21*$M$36</f>
        <v>0.40716429330324666</v>
      </c>
    </row>
    <row r="157" spans="3:10">
      <c r="C157" s="206" t="str">
        <f t="shared" si="6"/>
        <v>Demand</v>
      </c>
      <c r="D157">
        <f>$L$37</f>
        <v>2044</v>
      </c>
      <c r="E157" t="s">
        <v>3</v>
      </c>
      <c r="F157" t="str">
        <f t="shared" si="5"/>
        <v>ICDLA</v>
      </c>
      <c r="G157" s="26">
        <f>BY_Demands_Drivers!$F$21*$M$37</f>
        <v>3.1371687920594742E-2</v>
      </c>
      <c r="H157" s="26">
        <f>BY_Demands_Drivers!$G$21*$M$37</f>
        <v>0.12548675168237852</v>
      </c>
      <c r="I157" s="26">
        <f>BY_Demands_Drivers!$H$21*$M$37</f>
        <v>0.70586297821338118</v>
      </c>
      <c r="J157" s="26">
        <f>BY_Demands_Drivers!$I$21*$M$37</f>
        <v>0.40783194296773079</v>
      </c>
    </row>
    <row r="158" spans="3:10">
      <c r="C158" s="206" t="str">
        <f t="shared" si="6"/>
        <v>Demand</v>
      </c>
      <c r="D158">
        <f>$L$38</f>
        <v>2045</v>
      </c>
      <c r="E158" t="s">
        <v>3</v>
      </c>
      <c r="F158" t="str">
        <f t="shared" si="5"/>
        <v>ICDLA</v>
      </c>
      <c r="G158" s="26">
        <f>BY_Demands_Drivers!$F$21*$M$38</f>
        <v>3.1423045587093523E-2</v>
      </c>
      <c r="H158" s="26">
        <f>BY_Demands_Drivers!$G$21*$M$38</f>
        <v>0.12569218234837365</v>
      </c>
      <c r="I158" s="26">
        <f>BY_Demands_Drivers!$H$21*$M$38</f>
        <v>0.70701852570960366</v>
      </c>
      <c r="J158" s="26">
        <f>BY_Demands_Drivers!$I$21*$M$38</f>
        <v>0.40849959263221486</v>
      </c>
    </row>
    <row r="159" spans="3:10">
      <c r="C159" s="206" t="str">
        <f t="shared" si="6"/>
        <v>Demand</v>
      </c>
      <c r="D159">
        <f>$L$39</f>
        <v>2046</v>
      </c>
      <c r="E159" t="s">
        <v>3</v>
      </c>
      <c r="F159" t="str">
        <f t="shared" si="5"/>
        <v>ICDLA</v>
      </c>
      <c r="G159" s="26">
        <f>BY_Demands_Drivers!$F$21*$M$39</f>
        <v>3.1474403253592298E-2</v>
      </c>
      <c r="H159" s="26">
        <f>BY_Demands_Drivers!$G$21*$M$39</f>
        <v>0.12589761301436875</v>
      </c>
      <c r="I159" s="26">
        <f>BY_Demands_Drivers!$H$21*$M$39</f>
        <v>0.70817407320582615</v>
      </c>
      <c r="J159" s="26">
        <f>BY_Demands_Drivers!$I$21*$M$39</f>
        <v>0.40916724229669899</v>
      </c>
    </row>
    <row r="160" spans="3:10">
      <c r="C160" s="206" t="str">
        <f t="shared" si="6"/>
        <v>Demand</v>
      </c>
      <c r="D160">
        <f>$L$40</f>
        <v>2047</v>
      </c>
      <c r="E160" t="s">
        <v>3</v>
      </c>
      <c r="F160" t="str">
        <f t="shared" si="5"/>
        <v>ICDLA</v>
      </c>
      <c r="G160" s="26">
        <f>BY_Demands_Drivers!$F$21*$M$40</f>
        <v>3.152576092009108E-2</v>
      </c>
      <c r="H160" s="26">
        <f>BY_Demands_Drivers!$G$21*$M$40</f>
        <v>0.12610304368036387</v>
      </c>
      <c r="I160" s="26">
        <f>BY_Demands_Drivers!$H$21*$M$40</f>
        <v>0.70932962070204886</v>
      </c>
      <c r="J160" s="26">
        <f>BY_Demands_Drivers!$I$21*$M$40</f>
        <v>0.40983489196118317</v>
      </c>
    </row>
    <row r="161" spans="3:10">
      <c r="C161" s="206" t="str">
        <f t="shared" si="6"/>
        <v>Demand</v>
      </c>
      <c r="D161">
        <f>$L$41</f>
        <v>2048</v>
      </c>
      <c r="E161" t="s">
        <v>3</v>
      </c>
      <c r="F161" t="str">
        <f t="shared" si="5"/>
        <v>ICDLA</v>
      </c>
      <c r="G161" s="26">
        <f>BY_Demands_Drivers!$F$21*$M$41</f>
        <v>3.1577118586589861E-2</v>
      </c>
      <c r="H161" s="26">
        <f>BY_Demands_Drivers!$G$21*$M$41</f>
        <v>0.126308474346359</v>
      </c>
      <c r="I161" s="26">
        <f>BY_Demands_Drivers!$H$21*$M$41</f>
        <v>0.71048516819827134</v>
      </c>
      <c r="J161" s="26">
        <f>BY_Demands_Drivers!$I$21*$M$41</f>
        <v>0.41050254162566724</v>
      </c>
    </row>
    <row r="162" spans="3:10">
      <c r="C162" s="206" t="str">
        <f t="shared" si="6"/>
        <v>Demand</v>
      </c>
      <c r="D162">
        <f>$L$42</f>
        <v>2049</v>
      </c>
      <c r="E162" t="s">
        <v>3</v>
      </c>
      <c r="F162" t="str">
        <f t="shared" si="5"/>
        <v>ICDLA</v>
      </c>
      <c r="G162" s="26">
        <f>BY_Demands_Drivers!$F$21*$M$42</f>
        <v>3.1628476253088643E-2</v>
      </c>
      <c r="H162" s="26">
        <f>BY_Demands_Drivers!$G$21*$M$42</f>
        <v>0.12651390501235413</v>
      </c>
      <c r="I162" s="26">
        <f>BY_Demands_Drivers!$H$21*$M$42</f>
        <v>0.71164071569449394</v>
      </c>
      <c r="J162" s="26">
        <f>BY_Demands_Drivers!$I$21*$M$42</f>
        <v>0.41117019129015142</v>
      </c>
    </row>
    <row r="163" spans="3:10">
      <c r="C163" s="206" t="str">
        <f t="shared" si="6"/>
        <v>Demand</v>
      </c>
      <c r="D163" s="23">
        <f>$L$43</f>
        <v>2050</v>
      </c>
      <c r="E163" s="23" t="s">
        <v>3</v>
      </c>
      <c r="F163" t="str">
        <f t="shared" si="5"/>
        <v>ICDLA</v>
      </c>
      <c r="G163" s="44">
        <f>BY_Demands_Drivers!$F$21*$M$43</f>
        <v>3.1679833919587418E-2</v>
      </c>
      <c r="H163" s="44">
        <f>BY_Demands_Drivers!$G$21*$M$43</f>
        <v>0.12671933567834923</v>
      </c>
      <c r="I163" s="44">
        <f>BY_Demands_Drivers!$H$21*$M$43</f>
        <v>0.71279626319071643</v>
      </c>
      <c r="J163" s="44">
        <f>BY_Demands_Drivers!$I$21*$M$43</f>
        <v>0.41183784095463555</v>
      </c>
    </row>
    <row r="164" spans="3:10">
      <c r="C164" s="206" t="str">
        <f t="shared" si="6"/>
        <v>Demand</v>
      </c>
      <c r="D164">
        <f>$L$4</f>
        <v>2011</v>
      </c>
      <c r="E164" t="s">
        <v>3</v>
      </c>
      <c r="F164" t="str">
        <f>BY_Demands_Drivers!$J$22</f>
        <v>ICDEM</v>
      </c>
      <c r="G164" s="26">
        <f>BY_Demands_Drivers!$F$22*$M$4</f>
        <v>0.34568919349600835</v>
      </c>
      <c r="H164" s="26">
        <f>BY_Demands_Drivers!$G$22*$M$4</f>
        <v>1.3827567739840334</v>
      </c>
      <c r="I164" s="26">
        <f>BY_Demands_Drivers!$H$22*$M$4</f>
        <v>7.7780068536601803</v>
      </c>
      <c r="J164" s="26">
        <f>BY_Demands_Drivers!$I$22*$M$4</f>
        <v>4.493959515448104</v>
      </c>
    </row>
    <row r="165" spans="3:10">
      <c r="C165" s="206" t="str">
        <f t="shared" si="6"/>
        <v>Demand</v>
      </c>
      <c r="D165">
        <f>$L$5</f>
        <v>2012</v>
      </c>
      <c r="E165" t="s">
        <v>3</v>
      </c>
      <c r="F165" t="str">
        <f>$F$164</f>
        <v>ICDEM</v>
      </c>
      <c r="G165" s="26">
        <f>BY_Demands_Drivers!$F$22*$M$5</f>
        <v>0.34833502217080176</v>
      </c>
      <c r="H165" s="26">
        <f>BY_Demands_Drivers!$G$22*$M$5</f>
        <v>1.393340088683207</v>
      </c>
      <c r="I165" s="26">
        <f>BY_Demands_Drivers!$H$22*$M$5</f>
        <v>7.8375379988430325</v>
      </c>
      <c r="J165" s="26">
        <f>BY_Demands_Drivers!$I$22*$M$5</f>
        <v>4.5283552882204186</v>
      </c>
    </row>
    <row r="166" spans="3:10">
      <c r="C166" s="206" t="str">
        <f t="shared" si="6"/>
        <v>Demand</v>
      </c>
      <c r="D166">
        <f>$L$6</f>
        <v>2013</v>
      </c>
      <c r="E166" t="s">
        <v>3</v>
      </c>
      <c r="F166" t="str">
        <f t="shared" ref="F166:F203" si="7">$F$164</f>
        <v>ICDEM</v>
      </c>
      <c r="G166" s="26">
        <f>BY_Demands_Drivers!$F$22*$M$6</f>
        <v>0.3509808508455951</v>
      </c>
      <c r="H166" s="26">
        <f>BY_Demands_Drivers!$G$22*$M$6</f>
        <v>1.4039234033823804</v>
      </c>
      <c r="I166" s="26">
        <f>BY_Demands_Drivers!$H$22*$M$6</f>
        <v>7.897069144025882</v>
      </c>
      <c r="J166" s="26">
        <f>BY_Demands_Drivers!$I$22*$M$6</f>
        <v>4.5627510609927322</v>
      </c>
    </row>
    <row r="167" spans="3:10">
      <c r="C167" s="206" t="str">
        <f t="shared" si="6"/>
        <v>Demand</v>
      </c>
      <c r="D167">
        <f>$L$7</f>
        <v>2014</v>
      </c>
      <c r="E167" t="s">
        <v>3</v>
      </c>
      <c r="F167" t="str">
        <f t="shared" si="7"/>
        <v>ICDEM</v>
      </c>
      <c r="G167" s="26">
        <f>BY_Demands_Drivers!$F$22*$M$7</f>
        <v>0.35362667952038856</v>
      </c>
      <c r="H167" s="26">
        <f>BY_Demands_Drivers!$G$22*$M$7</f>
        <v>1.4145067180815543</v>
      </c>
      <c r="I167" s="26">
        <f>BY_Demands_Drivers!$H$22*$M$7</f>
        <v>7.9566002892087342</v>
      </c>
      <c r="J167" s="26">
        <f>BY_Demands_Drivers!$I$22*$M$7</f>
        <v>4.5971468337650467</v>
      </c>
    </row>
    <row r="168" spans="3:10">
      <c r="C168" s="206" t="str">
        <f t="shared" si="6"/>
        <v>Demand</v>
      </c>
      <c r="D168">
        <f>$L$8</f>
        <v>2015</v>
      </c>
      <c r="E168" t="s">
        <v>3</v>
      </c>
      <c r="F168" t="str">
        <f t="shared" si="7"/>
        <v>ICDEM</v>
      </c>
      <c r="G168" s="26">
        <f>BY_Demands_Drivers!$F$22*$M$8</f>
        <v>0.35627250819518191</v>
      </c>
      <c r="H168" s="26">
        <f>BY_Demands_Drivers!$G$22*$M$8</f>
        <v>1.4250900327807277</v>
      </c>
      <c r="I168" s="26">
        <f>BY_Demands_Drivers!$H$22*$M$8</f>
        <v>8.0161314343915855</v>
      </c>
      <c r="J168" s="26">
        <f>BY_Demands_Drivers!$I$22*$M$8</f>
        <v>4.6315426065373595</v>
      </c>
    </row>
    <row r="169" spans="3:10">
      <c r="C169" s="206" t="str">
        <f t="shared" si="6"/>
        <v>Demand</v>
      </c>
      <c r="D169">
        <f>$L$9</f>
        <v>2016</v>
      </c>
      <c r="E169" t="s">
        <v>3</v>
      </c>
      <c r="F169" t="str">
        <f t="shared" si="7"/>
        <v>ICDEM</v>
      </c>
      <c r="G169" s="26">
        <f>BY_Demands_Drivers!$F$22*$M$9</f>
        <v>0.35891833686997526</v>
      </c>
      <c r="H169" s="26">
        <f>BY_Demands_Drivers!$G$22*$M$9</f>
        <v>1.4356733474799011</v>
      </c>
      <c r="I169" s="26">
        <f>BY_Demands_Drivers!$H$22*$M$9</f>
        <v>8.0756625795744341</v>
      </c>
      <c r="J169" s="26">
        <f>BY_Demands_Drivers!$I$22*$M$9</f>
        <v>4.6659383793096731</v>
      </c>
    </row>
    <row r="170" spans="3:10">
      <c r="C170" s="206" t="str">
        <f t="shared" si="6"/>
        <v>Demand</v>
      </c>
      <c r="D170">
        <f>$L$10</f>
        <v>2017</v>
      </c>
      <c r="E170" t="s">
        <v>3</v>
      </c>
      <c r="F170" t="str">
        <f t="shared" si="7"/>
        <v>ICDEM</v>
      </c>
      <c r="G170" s="26">
        <f>BY_Demands_Drivers!$F$22*$M$10</f>
        <v>0.35968941199752158</v>
      </c>
      <c r="H170" s="26">
        <f>BY_Demands_Drivers!$G$22*$M$10</f>
        <v>1.4387576479900863</v>
      </c>
      <c r="I170" s="26">
        <f>BY_Demands_Drivers!$H$22*$M$10</f>
        <v>8.0930117699442281</v>
      </c>
      <c r="J170" s="26">
        <f>BY_Demands_Drivers!$I$22*$M$10</f>
        <v>4.6759623559677754</v>
      </c>
    </row>
    <row r="171" spans="3:10">
      <c r="C171" s="206" t="str">
        <f t="shared" si="6"/>
        <v>Demand</v>
      </c>
      <c r="D171">
        <f>$L$11</f>
        <v>2018</v>
      </c>
      <c r="E171" t="s">
        <v>3</v>
      </c>
      <c r="F171" t="str">
        <f t="shared" si="7"/>
        <v>ICDEM</v>
      </c>
      <c r="G171" s="26">
        <f>BY_Demands_Drivers!$F$22*$M$11</f>
        <v>0.3604604871250679</v>
      </c>
      <c r="H171" s="26">
        <f>BY_Demands_Drivers!$G$22*$M$11</f>
        <v>1.4418419485002716</v>
      </c>
      <c r="I171" s="26">
        <f>BY_Demands_Drivers!$H$22*$M$11</f>
        <v>8.1103609603140203</v>
      </c>
      <c r="J171" s="26">
        <f>BY_Demands_Drivers!$I$22*$M$11</f>
        <v>4.6859863326258777</v>
      </c>
    </row>
    <row r="172" spans="3:10">
      <c r="C172" s="206" t="str">
        <f t="shared" si="6"/>
        <v>Demand</v>
      </c>
      <c r="D172">
        <f>$L$12</f>
        <v>2019</v>
      </c>
      <c r="E172" t="s">
        <v>3</v>
      </c>
      <c r="F172" t="str">
        <f t="shared" si="7"/>
        <v>ICDEM</v>
      </c>
      <c r="G172" s="43">
        <f>BY_Demands_Drivers!$F$22*$M$12</f>
        <v>0.36123156225261416</v>
      </c>
      <c r="H172" s="43">
        <f>BY_Demands_Drivers!$G$22*$M$12</f>
        <v>1.4449262490104566</v>
      </c>
      <c r="I172" s="43">
        <f>BY_Demands_Drivers!$H$22*$M$12</f>
        <v>8.1277101506838108</v>
      </c>
      <c r="J172" s="43">
        <f>BY_Demands_Drivers!$I$22*$M$12</f>
        <v>4.6960103092839791</v>
      </c>
    </row>
    <row r="173" spans="3:10">
      <c r="C173" s="206" t="str">
        <f t="shared" si="6"/>
        <v>Demand</v>
      </c>
      <c r="D173">
        <f>$L$13</f>
        <v>2020</v>
      </c>
      <c r="E173" t="s">
        <v>3</v>
      </c>
      <c r="F173" t="str">
        <f t="shared" si="7"/>
        <v>ICDEM</v>
      </c>
      <c r="G173" s="43">
        <f>BY_Demands_Drivers!$F$22*$M$13</f>
        <v>0.36200263738016053</v>
      </c>
      <c r="H173" s="43">
        <f>BY_Demands_Drivers!$G$22*$M$13</f>
        <v>1.4480105495206421</v>
      </c>
      <c r="I173" s="43">
        <f>BY_Demands_Drivers!$H$22*$M$13</f>
        <v>8.145059341053603</v>
      </c>
      <c r="J173" s="43">
        <f>BY_Demands_Drivers!$I$22*$M$13</f>
        <v>4.7060342859420814</v>
      </c>
    </row>
    <row r="174" spans="3:10">
      <c r="C174" s="206" t="str">
        <f t="shared" si="6"/>
        <v>Demand</v>
      </c>
      <c r="D174">
        <f>$L$14</f>
        <v>2021</v>
      </c>
      <c r="E174" t="s">
        <v>3</v>
      </c>
      <c r="F174" t="str">
        <f t="shared" si="7"/>
        <v>ICDEM</v>
      </c>
      <c r="G174" s="43">
        <f>BY_Demands_Drivers!$F$22*$M$14</f>
        <v>0.36261949748219752</v>
      </c>
      <c r="H174" s="43">
        <f>BY_Demands_Drivers!$G$22*$M$14</f>
        <v>1.4504779899287901</v>
      </c>
      <c r="I174" s="43">
        <f>BY_Demands_Drivers!$H$22*$M$14</f>
        <v>8.1589386933494374</v>
      </c>
      <c r="J174" s="43">
        <f>BY_Demands_Drivers!$I$22*$M$14</f>
        <v>4.7140534672685632</v>
      </c>
    </row>
    <row r="175" spans="3:10">
      <c r="C175" s="206" t="str">
        <f t="shared" si="6"/>
        <v>Demand</v>
      </c>
      <c r="D175">
        <f>$L$15</f>
        <v>2022</v>
      </c>
      <c r="E175" t="s">
        <v>3</v>
      </c>
      <c r="F175" t="str">
        <f t="shared" si="7"/>
        <v>ICDEM</v>
      </c>
      <c r="G175" s="43">
        <f>BY_Demands_Drivers!$F$22*$M$15</f>
        <v>0.36323635758423467</v>
      </c>
      <c r="H175" s="43">
        <f>BY_Demands_Drivers!$G$22*$M$15</f>
        <v>1.4529454303369387</v>
      </c>
      <c r="I175" s="43">
        <f>BY_Demands_Drivers!$H$22*$M$15</f>
        <v>8.1728180456452719</v>
      </c>
      <c r="J175" s="43">
        <f>BY_Demands_Drivers!$I$22*$M$15</f>
        <v>4.7220726485950451</v>
      </c>
    </row>
    <row r="176" spans="3:10">
      <c r="C176" s="206" t="str">
        <f t="shared" si="6"/>
        <v>Demand</v>
      </c>
      <c r="D176">
        <f>$L$16</f>
        <v>2023</v>
      </c>
      <c r="E176" t="s">
        <v>3</v>
      </c>
      <c r="F176" t="str">
        <f t="shared" si="7"/>
        <v>ICDEM</v>
      </c>
      <c r="G176" s="43">
        <f>BY_Demands_Drivers!$F$22*$M$16</f>
        <v>0.36385321768627166</v>
      </c>
      <c r="H176" s="43">
        <f>BY_Demands_Drivers!$G$22*$M$16</f>
        <v>1.4554128707450866</v>
      </c>
      <c r="I176" s="43">
        <f>BY_Demands_Drivers!$H$22*$M$16</f>
        <v>8.1866973979411046</v>
      </c>
      <c r="J176" s="43">
        <f>BY_Demands_Drivers!$I$22*$M$16</f>
        <v>4.7300918299215269</v>
      </c>
    </row>
    <row r="177" spans="3:10">
      <c r="C177" s="206" t="str">
        <f t="shared" si="6"/>
        <v>Demand</v>
      </c>
      <c r="D177">
        <f>$L$17</f>
        <v>2024</v>
      </c>
      <c r="E177" t="s">
        <v>3</v>
      </c>
      <c r="F177" t="str">
        <f t="shared" si="7"/>
        <v>ICDEM</v>
      </c>
      <c r="G177" s="26">
        <f>BY_Demands_Drivers!$F$22*$M$17</f>
        <v>0.36447007778830876</v>
      </c>
      <c r="H177" s="26">
        <f>BY_Demands_Drivers!$G$22*$M$17</f>
        <v>1.457880311153235</v>
      </c>
      <c r="I177" s="26">
        <f>BY_Demands_Drivers!$H$22*$M$17</f>
        <v>8.2005767502369391</v>
      </c>
      <c r="J177" s="26">
        <f>BY_Demands_Drivers!$I$22*$M$17</f>
        <v>4.7381110112480087</v>
      </c>
    </row>
    <row r="178" spans="3:10">
      <c r="C178" s="206" t="str">
        <f t="shared" si="6"/>
        <v>Demand</v>
      </c>
      <c r="D178">
        <f>$L$18</f>
        <v>2025</v>
      </c>
      <c r="E178" t="s">
        <v>3</v>
      </c>
      <c r="F178" t="str">
        <f t="shared" si="7"/>
        <v>ICDEM</v>
      </c>
      <c r="G178" s="26">
        <f>BY_Demands_Drivers!$F$22*$M$18</f>
        <v>0.3650869378903458</v>
      </c>
      <c r="H178" s="26">
        <f>BY_Demands_Drivers!$G$22*$M$18</f>
        <v>1.4603477515613832</v>
      </c>
      <c r="I178" s="26">
        <f>BY_Demands_Drivers!$H$22*$M$18</f>
        <v>8.2144561025327718</v>
      </c>
      <c r="J178" s="26">
        <f>BY_Demands_Drivers!$I$22*$M$18</f>
        <v>4.7461301925744905</v>
      </c>
    </row>
    <row r="179" spans="3:10">
      <c r="C179" s="206" t="str">
        <f t="shared" si="6"/>
        <v>Demand</v>
      </c>
      <c r="D179">
        <f>$L$19</f>
        <v>2026</v>
      </c>
      <c r="E179" t="s">
        <v>3</v>
      </c>
      <c r="F179" t="str">
        <f t="shared" si="7"/>
        <v>ICDEM</v>
      </c>
      <c r="G179" s="26">
        <f>BY_Demands_Drivers!$F$22*$M$19</f>
        <v>0.36570379799238284</v>
      </c>
      <c r="H179" s="26">
        <f>BY_Demands_Drivers!$G$22*$M$19</f>
        <v>1.4628151919695314</v>
      </c>
      <c r="I179" s="26">
        <f>BY_Demands_Drivers!$H$22*$M$19</f>
        <v>8.2283354548286045</v>
      </c>
      <c r="J179" s="26">
        <f>BY_Demands_Drivers!$I$22*$M$19</f>
        <v>4.7541493739009715</v>
      </c>
    </row>
    <row r="180" spans="3:10">
      <c r="C180" s="206" t="str">
        <f t="shared" si="6"/>
        <v>Demand</v>
      </c>
      <c r="D180">
        <f>$L$20</f>
        <v>2027</v>
      </c>
      <c r="E180" t="s">
        <v>3</v>
      </c>
      <c r="F180" t="str">
        <f t="shared" si="7"/>
        <v>ICDEM</v>
      </c>
      <c r="G180" s="26">
        <f>BY_Demands_Drivers!$F$22*$M$20</f>
        <v>0.36632065809441983</v>
      </c>
      <c r="H180" s="26">
        <f>BY_Demands_Drivers!$G$22*$M$20</f>
        <v>1.4652826323776793</v>
      </c>
      <c r="I180" s="26">
        <f>BY_Demands_Drivers!$H$22*$M$20</f>
        <v>8.242214807124439</v>
      </c>
      <c r="J180" s="26">
        <f>BY_Demands_Drivers!$I$22*$M$20</f>
        <v>4.7621685552274533</v>
      </c>
    </row>
    <row r="181" spans="3:10">
      <c r="C181" s="206" t="str">
        <f t="shared" si="6"/>
        <v>Demand</v>
      </c>
      <c r="D181">
        <f>$L$21</f>
        <v>2028</v>
      </c>
      <c r="E181" t="s">
        <v>3</v>
      </c>
      <c r="F181" t="str">
        <f t="shared" si="7"/>
        <v>ICDEM</v>
      </c>
      <c r="G181" s="26">
        <f>BY_Demands_Drivers!$F$22*$M$21</f>
        <v>0.36693751819645692</v>
      </c>
      <c r="H181" s="26">
        <f>BY_Demands_Drivers!$G$22*$M$21</f>
        <v>1.4677500727858277</v>
      </c>
      <c r="I181" s="26">
        <f>BY_Demands_Drivers!$H$22*$M$21</f>
        <v>8.2560941594202735</v>
      </c>
      <c r="J181" s="26">
        <f>BY_Demands_Drivers!$I$22*$M$21</f>
        <v>4.7701877365539351</v>
      </c>
    </row>
    <row r="182" spans="3:10">
      <c r="C182" s="206" t="str">
        <f t="shared" si="6"/>
        <v>Demand</v>
      </c>
      <c r="D182">
        <f>$L$22</f>
        <v>2029</v>
      </c>
      <c r="E182" t="s">
        <v>3</v>
      </c>
      <c r="F182" t="str">
        <f t="shared" si="7"/>
        <v>ICDEM</v>
      </c>
      <c r="G182" s="26">
        <f>BY_Demands_Drivers!$F$22*$M$22</f>
        <v>0.36755437829849397</v>
      </c>
      <c r="H182" s="26">
        <f>BY_Demands_Drivers!$G$22*$M$22</f>
        <v>1.4702175131939759</v>
      </c>
      <c r="I182" s="26">
        <f>BY_Demands_Drivers!$H$22*$M$22</f>
        <v>8.2699735117161062</v>
      </c>
      <c r="J182" s="26">
        <f>BY_Demands_Drivers!$I$22*$M$22</f>
        <v>4.778206917880417</v>
      </c>
    </row>
    <row r="183" spans="3:10">
      <c r="C183" s="206" t="str">
        <f t="shared" si="6"/>
        <v>Demand</v>
      </c>
      <c r="D183">
        <f>$L$23</f>
        <v>2030</v>
      </c>
      <c r="E183" t="s">
        <v>3</v>
      </c>
      <c r="F183" t="str">
        <f t="shared" si="7"/>
        <v>ICDEM</v>
      </c>
      <c r="G183" s="26">
        <f>BY_Demands_Drivers!$F$22*$M$23</f>
        <v>0.36817123840053101</v>
      </c>
      <c r="H183" s="26">
        <f>BY_Demands_Drivers!$G$22*$M$23</f>
        <v>1.472684953602124</v>
      </c>
      <c r="I183" s="26">
        <f>BY_Demands_Drivers!$H$22*$M$23</f>
        <v>8.2838528640119389</v>
      </c>
      <c r="J183" s="26">
        <f>BY_Demands_Drivers!$I$22*$M$23</f>
        <v>4.7862260992068979</v>
      </c>
    </row>
    <row r="184" spans="3:10">
      <c r="C184" s="206" t="str">
        <f t="shared" si="6"/>
        <v>Demand</v>
      </c>
      <c r="D184">
        <f>$L$24</f>
        <v>2031</v>
      </c>
      <c r="E184" t="s">
        <v>3</v>
      </c>
      <c r="F184" t="str">
        <f t="shared" si="7"/>
        <v>ICDEM</v>
      </c>
      <c r="G184" s="26">
        <f>BY_Demands_Drivers!$F$22*$M$24</f>
        <v>0.368788098502568</v>
      </c>
      <c r="H184" s="26">
        <f>BY_Demands_Drivers!$G$22*$M$24</f>
        <v>1.475152394010272</v>
      </c>
      <c r="I184" s="26">
        <f>BY_Demands_Drivers!$H$22*$M$24</f>
        <v>8.2977322163077716</v>
      </c>
      <c r="J184" s="26">
        <f>BY_Demands_Drivers!$I$22*$M$24</f>
        <v>4.7942452805333788</v>
      </c>
    </row>
    <row r="185" spans="3:10">
      <c r="C185" s="206" t="str">
        <f t="shared" si="6"/>
        <v>Demand</v>
      </c>
      <c r="D185">
        <f>$L$25</f>
        <v>2032</v>
      </c>
      <c r="E185" t="s">
        <v>3</v>
      </c>
      <c r="F185" t="str">
        <f t="shared" si="7"/>
        <v>ICDEM</v>
      </c>
      <c r="G185" s="26">
        <f>BY_Demands_Drivers!$F$22*$M$25</f>
        <v>0.36940495860460509</v>
      </c>
      <c r="H185" s="26">
        <f>BY_Demands_Drivers!$G$22*$M$25</f>
        <v>1.4776198344184204</v>
      </c>
      <c r="I185" s="26">
        <f>BY_Demands_Drivers!$H$22*$M$25</f>
        <v>8.3116115686036061</v>
      </c>
      <c r="J185" s="26">
        <f>BY_Demands_Drivers!$I$22*$M$25</f>
        <v>4.8022644618598616</v>
      </c>
    </row>
    <row r="186" spans="3:10">
      <c r="C186" s="206" t="str">
        <f t="shared" si="6"/>
        <v>Demand</v>
      </c>
      <c r="D186">
        <f>$L$26</f>
        <v>2033</v>
      </c>
      <c r="E186" t="s">
        <v>3</v>
      </c>
      <c r="F186" t="str">
        <f t="shared" si="7"/>
        <v>ICDEM</v>
      </c>
      <c r="G186" s="26">
        <f>BY_Demands_Drivers!$F$22*$M$26</f>
        <v>0.37002181870664214</v>
      </c>
      <c r="H186" s="26">
        <f>BY_Demands_Drivers!$G$22*$M$26</f>
        <v>1.4800872748265685</v>
      </c>
      <c r="I186" s="26">
        <f>BY_Demands_Drivers!$H$22*$M$26</f>
        <v>8.3254909208994405</v>
      </c>
      <c r="J186" s="26">
        <f>BY_Demands_Drivers!$I$22*$M$26</f>
        <v>4.8102836431863425</v>
      </c>
    </row>
    <row r="187" spans="3:10">
      <c r="C187" s="206" t="str">
        <f t="shared" si="6"/>
        <v>Demand</v>
      </c>
      <c r="D187">
        <f>$L$27</f>
        <v>2034</v>
      </c>
      <c r="E187" t="s">
        <v>3</v>
      </c>
      <c r="F187" t="str">
        <f t="shared" si="7"/>
        <v>ICDEM</v>
      </c>
      <c r="G187" s="26">
        <f>BY_Demands_Drivers!$F$22*$M$27</f>
        <v>0.37063867880867923</v>
      </c>
      <c r="H187" s="26">
        <f>BY_Demands_Drivers!$G$22*$M$27</f>
        <v>1.4825547152347169</v>
      </c>
      <c r="I187" s="26">
        <f>BY_Demands_Drivers!$H$22*$M$27</f>
        <v>8.339370273195275</v>
      </c>
      <c r="J187" s="26">
        <f>BY_Demands_Drivers!$I$22*$M$27</f>
        <v>4.8183028245128252</v>
      </c>
    </row>
    <row r="188" spans="3:10">
      <c r="C188" s="206" t="str">
        <f t="shared" si="6"/>
        <v>Demand</v>
      </c>
      <c r="D188">
        <f>$L$28</f>
        <v>2035</v>
      </c>
      <c r="E188" t="s">
        <v>3</v>
      </c>
      <c r="F188" t="str">
        <f t="shared" si="7"/>
        <v>ICDEM</v>
      </c>
      <c r="G188" s="26">
        <f>BY_Demands_Drivers!$F$22*$M$28</f>
        <v>0.37125553891071628</v>
      </c>
      <c r="H188" s="26">
        <f>BY_Demands_Drivers!$G$22*$M$28</f>
        <v>1.4850221556428651</v>
      </c>
      <c r="I188" s="26">
        <f>BY_Demands_Drivers!$H$22*$M$28</f>
        <v>8.3532496254911077</v>
      </c>
      <c r="J188" s="26">
        <f>BY_Demands_Drivers!$I$22*$M$28</f>
        <v>4.8263220058393062</v>
      </c>
    </row>
    <row r="189" spans="3:10">
      <c r="C189" s="206" t="str">
        <f t="shared" si="6"/>
        <v>Demand</v>
      </c>
      <c r="D189">
        <f>$L$29</f>
        <v>2036</v>
      </c>
      <c r="E189" t="s">
        <v>3</v>
      </c>
      <c r="F189" t="str">
        <f t="shared" si="7"/>
        <v>ICDEM</v>
      </c>
      <c r="G189" s="26">
        <f>BY_Demands_Drivers!$F$22*$M$29</f>
        <v>0.37187239901275326</v>
      </c>
      <c r="H189" s="26">
        <f>BY_Demands_Drivers!$G$22*$M$29</f>
        <v>1.4874895960510131</v>
      </c>
      <c r="I189" s="26">
        <f>BY_Demands_Drivers!$H$22*$M$29</f>
        <v>8.3671289777869404</v>
      </c>
      <c r="J189" s="26">
        <f>BY_Demands_Drivers!$I$22*$M$29</f>
        <v>4.834341187165788</v>
      </c>
    </row>
    <row r="190" spans="3:10">
      <c r="C190" s="206" t="str">
        <f t="shared" si="6"/>
        <v>Demand</v>
      </c>
      <c r="D190">
        <f>$L$30</f>
        <v>2037</v>
      </c>
      <c r="E190" t="s">
        <v>3</v>
      </c>
      <c r="F190" t="str">
        <f t="shared" si="7"/>
        <v>ICDEM</v>
      </c>
      <c r="G190" s="26">
        <f>BY_Demands_Drivers!$F$22*$M$30</f>
        <v>0.37248925911479042</v>
      </c>
      <c r="H190" s="26">
        <f>BY_Demands_Drivers!$G$22*$M$30</f>
        <v>1.4899570364591617</v>
      </c>
      <c r="I190" s="26">
        <f>BY_Demands_Drivers!$H$22*$M$30</f>
        <v>8.3810083300827749</v>
      </c>
      <c r="J190" s="26">
        <f>BY_Demands_Drivers!$I$22*$M$30</f>
        <v>4.8423603684922698</v>
      </c>
    </row>
    <row r="191" spans="3:10">
      <c r="C191" s="206" t="str">
        <f t="shared" si="6"/>
        <v>Demand</v>
      </c>
      <c r="D191">
        <f>$L$31</f>
        <v>2038</v>
      </c>
      <c r="E191" t="s">
        <v>3</v>
      </c>
      <c r="F191" t="str">
        <f t="shared" si="7"/>
        <v>ICDEM</v>
      </c>
      <c r="G191" s="26">
        <f>BY_Demands_Drivers!$F$22*$M$31</f>
        <v>0.3731061192168274</v>
      </c>
      <c r="H191" s="26">
        <f>BY_Demands_Drivers!$G$22*$M$31</f>
        <v>1.4924244768673096</v>
      </c>
      <c r="I191" s="26">
        <f>BY_Demands_Drivers!$H$22*$M$31</f>
        <v>8.3948876823786076</v>
      </c>
      <c r="J191" s="26">
        <f>BY_Demands_Drivers!$I$22*$M$31</f>
        <v>4.8503795498187516</v>
      </c>
    </row>
    <row r="192" spans="3:10">
      <c r="C192" s="206" t="str">
        <f t="shared" si="6"/>
        <v>Demand</v>
      </c>
      <c r="D192">
        <f>$L$32</f>
        <v>2039</v>
      </c>
      <c r="E192" t="s">
        <v>3</v>
      </c>
      <c r="F192" t="str">
        <f t="shared" si="7"/>
        <v>ICDEM</v>
      </c>
      <c r="G192" s="26">
        <f>BY_Demands_Drivers!$F$22*$M$32</f>
        <v>0.3737229793188645</v>
      </c>
      <c r="H192" s="26">
        <f>BY_Demands_Drivers!$G$22*$M$32</f>
        <v>1.494891917275458</v>
      </c>
      <c r="I192" s="26">
        <f>BY_Demands_Drivers!$H$22*$M$32</f>
        <v>8.4087670346744439</v>
      </c>
      <c r="J192" s="26">
        <f>BY_Demands_Drivers!$I$22*$M$32</f>
        <v>4.8583987311452335</v>
      </c>
    </row>
    <row r="193" spans="3:10">
      <c r="C193" s="206" t="str">
        <f t="shared" si="6"/>
        <v>Demand</v>
      </c>
      <c r="D193">
        <f>$L$33</f>
        <v>2040</v>
      </c>
      <c r="E193" t="s">
        <v>3</v>
      </c>
      <c r="F193" t="str">
        <f t="shared" si="7"/>
        <v>ICDEM</v>
      </c>
      <c r="G193" s="26">
        <f>BY_Demands_Drivers!$F$22*$M$33</f>
        <v>0.37433983942090154</v>
      </c>
      <c r="H193" s="26">
        <f>BY_Demands_Drivers!$G$22*$M$33</f>
        <v>1.4973593576836062</v>
      </c>
      <c r="I193" s="26">
        <f>BY_Demands_Drivers!$H$22*$M$33</f>
        <v>8.4226463869702766</v>
      </c>
      <c r="J193" s="26">
        <f>BY_Demands_Drivers!$I$22*$M$33</f>
        <v>4.8664179124717153</v>
      </c>
    </row>
    <row r="194" spans="3:10">
      <c r="C194" s="206" t="str">
        <f t="shared" si="6"/>
        <v>Demand</v>
      </c>
      <c r="D194">
        <f>$L$34</f>
        <v>2041</v>
      </c>
      <c r="E194" t="s">
        <v>3</v>
      </c>
      <c r="F194" t="str">
        <f t="shared" si="7"/>
        <v>ICDEM</v>
      </c>
      <c r="G194" s="26">
        <f>BY_Demands_Drivers!$F$22*$M$34</f>
        <v>0.37495669952293859</v>
      </c>
      <c r="H194" s="26">
        <f>BY_Demands_Drivers!$G$22*$M$34</f>
        <v>1.4998267980917543</v>
      </c>
      <c r="I194" s="26">
        <f>BY_Demands_Drivers!$H$22*$M$34</f>
        <v>8.4365257392661093</v>
      </c>
      <c r="J194" s="26">
        <f>BY_Demands_Drivers!$I$22*$M$34</f>
        <v>4.8744370937981962</v>
      </c>
    </row>
    <row r="195" spans="3:10">
      <c r="C195" s="206" t="str">
        <f t="shared" si="6"/>
        <v>Demand</v>
      </c>
      <c r="D195">
        <f>$L$35</f>
        <v>2042</v>
      </c>
      <c r="E195" t="s">
        <v>3</v>
      </c>
      <c r="F195" t="str">
        <f t="shared" si="7"/>
        <v>ICDEM</v>
      </c>
      <c r="G195" s="26">
        <f>BY_Demands_Drivers!$F$22*$M$35</f>
        <v>0.37557355962497557</v>
      </c>
      <c r="H195" s="26">
        <f>BY_Demands_Drivers!$G$22*$M$35</f>
        <v>1.5022942384999023</v>
      </c>
      <c r="I195" s="26">
        <f>BY_Demands_Drivers!$H$22*$M$35</f>
        <v>8.450405091561942</v>
      </c>
      <c r="J195" s="26">
        <f>BY_Demands_Drivers!$I$22*$M$35</f>
        <v>4.8824562751246772</v>
      </c>
    </row>
    <row r="196" spans="3:10">
      <c r="C196" s="206" t="str">
        <f t="shared" si="6"/>
        <v>Demand</v>
      </c>
      <c r="D196">
        <f>$L$36</f>
        <v>2043</v>
      </c>
      <c r="E196" t="s">
        <v>3</v>
      </c>
      <c r="F196" t="str">
        <f t="shared" si="7"/>
        <v>ICDEM</v>
      </c>
      <c r="G196" s="26">
        <f>BY_Demands_Drivers!$F$22*$M$36</f>
        <v>0.37619041972701267</v>
      </c>
      <c r="H196" s="26">
        <f>BY_Demands_Drivers!$G$22*$M$36</f>
        <v>1.5047616789080507</v>
      </c>
      <c r="I196" s="26">
        <f>BY_Demands_Drivers!$H$22*$M$36</f>
        <v>8.4642844438577765</v>
      </c>
      <c r="J196" s="26">
        <f>BY_Demands_Drivers!$I$22*$M$36</f>
        <v>4.8904754564511599</v>
      </c>
    </row>
    <row r="197" spans="3:10">
      <c r="C197" s="206" t="str">
        <f t="shared" ref="C197:C260" si="8">IF(SUM(G197:J197)&gt;0,"Demand","\I:")</f>
        <v>Demand</v>
      </c>
      <c r="D197">
        <f>$L$37</f>
        <v>2044</v>
      </c>
      <c r="E197" t="s">
        <v>3</v>
      </c>
      <c r="F197" t="str">
        <f t="shared" si="7"/>
        <v>ICDEM</v>
      </c>
      <c r="G197" s="26">
        <f>BY_Demands_Drivers!$F$22*$M$37</f>
        <v>0.37680727982904971</v>
      </c>
      <c r="H197" s="26">
        <f>BY_Demands_Drivers!$G$22*$M$37</f>
        <v>1.5072291193161989</v>
      </c>
      <c r="I197" s="26">
        <f>BY_Demands_Drivers!$H$22*$M$37</f>
        <v>8.4781637961536109</v>
      </c>
      <c r="J197" s="26">
        <f>BY_Demands_Drivers!$I$22*$M$37</f>
        <v>4.8984946377776408</v>
      </c>
    </row>
    <row r="198" spans="3:10">
      <c r="C198" s="206" t="str">
        <f t="shared" si="8"/>
        <v>Demand</v>
      </c>
      <c r="D198">
        <f>$L$38</f>
        <v>2045</v>
      </c>
      <c r="E198" t="s">
        <v>3</v>
      </c>
      <c r="F198" t="str">
        <f t="shared" si="7"/>
        <v>ICDEM</v>
      </c>
      <c r="G198" s="26">
        <f>BY_Demands_Drivers!$F$22*$M$38</f>
        <v>0.37742413993108676</v>
      </c>
      <c r="H198" s="26">
        <f>BY_Demands_Drivers!$G$22*$M$38</f>
        <v>1.509696559724347</v>
      </c>
      <c r="I198" s="26">
        <f>BY_Demands_Drivers!$H$22*$M$38</f>
        <v>8.4920431484494436</v>
      </c>
      <c r="J198" s="26">
        <f>BY_Demands_Drivers!$I$22*$M$38</f>
        <v>4.9065138191041227</v>
      </c>
    </row>
    <row r="199" spans="3:10">
      <c r="C199" s="206" t="str">
        <f t="shared" si="8"/>
        <v>Demand</v>
      </c>
      <c r="D199">
        <f>$L$39</f>
        <v>2046</v>
      </c>
      <c r="E199" t="s">
        <v>3</v>
      </c>
      <c r="F199" t="str">
        <f t="shared" si="7"/>
        <v>ICDEM</v>
      </c>
      <c r="G199" s="26">
        <f>BY_Demands_Drivers!$F$22*$M$39</f>
        <v>0.37804100003312374</v>
      </c>
      <c r="H199" s="26">
        <f>BY_Demands_Drivers!$G$22*$M$39</f>
        <v>1.512164000132495</v>
      </c>
      <c r="I199" s="26">
        <f>BY_Demands_Drivers!$H$22*$M$39</f>
        <v>8.5059225007452763</v>
      </c>
      <c r="J199" s="26">
        <f>BY_Demands_Drivers!$I$22*$M$39</f>
        <v>4.9145330004306036</v>
      </c>
    </row>
    <row r="200" spans="3:10">
      <c r="C200" s="206" t="str">
        <f t="shared" si="8"/>
        <v>Demand</v>
      </c>
      <c r="D200">
        <f>$L$40</f>
        <v>2047</v>
      </c>
      <c r="E200" t="s">
        <v>3</v>
      </c>
      <c r="F200" t="str">
        <f t="shared" si="7"/>
        <v>ICDEM</v>
      </c>
      <c r="G200" s="26">
        <f>BY_Demands_Drivers!$F$22*$M$40</f>
        <v>0.37865786013516084</v>
      </c>
      <c r="H200" s="26">
        <f>BY_Demands_Drivers!$G$22*$M$40</f>
        <v>1.5146314405406434</v>
      </c>
      <c r="I200" s="26">
        <f>BY_Demands_Drivers!$H$22*$M$40</f>
        <v>8.5198018530411108</v>
      </c>
      <c r="J200" s="26">
        <f>BY_Demands_Drivers!$I$22*$M$40</f>
        <v>4.9225521817570863</v>
      </c>
    </row>
    <row r="201" spans="3:10">
      <c r="C201" s="206" t="str">
        <f t="shared" si="8"/>
        <v>Demand</v>
      </c>
      <c r="D201">
        <f>$L$41</f>
        <v>2048</v>
      </c>
      <c r="E201" t="s">
        <v>3</v>
      </c>
      <c r="F201" t="str">
        <f t="shared" si="7"/>
        <v>ICDEM</v>
      </c>
      <c r="G201" s="26">
        <f>BY_Demands_Drivers!$F$22*$M$41</f>
        <v>0.37927472023719788</v>
      </c>
      <c r="H201" s="26">
        <f>BY_Demands_Drivers!$G$22*$M$41</f>
        <v>1.5170988809487915</v>
      </c>
      <c r="I201" s="26">
        <f>BY_Demands_Drivers!$H$22*$M$41</f>
        <v>8.5336812053369435</v>
      </c>
      <c r="J201" s="26">
        <f>BY_Demands_Drivers!$I$22*$M$41</f>
        <v>4.9305713630835672</v>
      </c>
    </row>
    <row r="202" spans="3:10">
      <c r="C202" s="206" t="str">
        <f t="shared" si="8"/>
        <v>Demand</v>
      </c>
      <c r="D202">
        <f>$L$42</f>
        <v>2049</v>
      </c>
      <c r="E202" t="s">
        <v>3</v>
      </c>
      <c r="F202" t="str">
        <f t="shared" si="7"/>
        <v>ICDEM</v>
      </c>
      <c r="G202" s="26">
        <f>BY_Demands_Drivers!$F$22*$M$42</f>
        <v>0.37989158033923498</v>
      </c>
      <c r="H202" s="26">
        <f>BY_Demands_Drivers!$G$22*$M$42</f>
        <v>1.5195663213569399</v>
      </c>
      <c r="I202" s="26">
        <f>BY_Demands_Drivers!$H$22*$M$42</f>
        <v>8.547560557632778</v>
      </c>
      <c r="J202" s="26">
        <f>BY_Demands_Drivers!$I$22*$M$42</f>
        <v>4.93859054441005</v>
      </c>
    </row>
    <row r="203" spans="3:10">
      <c r="C203" s="206" t="str">
        <f t="shared" si="8"/>
        <v>Demand</v>
      </c>
      <c r="D203" s="23">
        <f>$L$43</f>
        <v>2050</v>
      </c>
      <c r="E203" s="23" t="s">
        <v>3</v>
      </c>
      <c r="F203" t="str">
        <f t="shared" si="7"/>
        <v>ICDEM</v>
      </c>
      <c r="G203" s="44">
        <f>BY_Demands_Drivers!$F$22*$M$43</f>
        <v>0.38050844044127202</v>
      </c>
      <c r="H203" s="44">
        <f>BY_Demands_Drivers!$G$22*$M$43</f>
        <v>1.5220337617650881</v>
      </c>
      <c r="I203" s="44">
        <f>BY_Demands_Drivers!$H$22*$M$43</f>
        <v>8.5614399099286125</v>
      </c>
      <c r="J203" s="44">
        <f>BY_Demands_Drivers!$I$22*$M$43</f>
        <v>4.9466097257365309</v>
      </c>
    </row>
    <row r="204" spans="3:10">
      <c r="C204" s="206" t="str">
        <f t="shared" si="8"/>
        <v>Demand</v>
      </c>
      <c r="D204">
        <f>$L$4</f>
        <v>2011</v>
      </c>
      <c r="E204" t="s">
        <v>3</v>
      </c>
      <c r="F204" t="str">
        <f>BY_Demands_Drivers!$J$23</f>
        <v>ICDTF</v>
      </c>
      <c r="G204" s="26">
        <f>BY_Demands_Drivers!$F$23*$M$4</f>
        <v>3.6869979691059357E-3</v>
      </c>
      <c r="H204" s="26">
        <f>BY_Demands_Drivers!$G$23*$M$4</f>
        <v>1.4747991876423701E-2</v>
      </c>
      <c r="I204" s="26">
        <f>BY_Demands_Drivers!$H$23*$M$4</f>
        <v>8.2957454304883521E-2</v>
      </c>
      <c r="J204" s="26">
        <f>BY_Demands_Drivers!$I$23*$M$4</f>
        <v>4.7930973598377127E-2</v>
      </c>
    </row>
    <row r="205" spans="3:10">
      <c r="C205" s="206" t="str">
        <f t="shared" si="8"/>
        <v>Demand</v>
      </c>
      <c r="D205">
        <f>$L$5</f>
        <v>2012</v>
      </c>
      <c r="E205" t="s">
        <v>3</v>
      </c>
      <c r="F205" t="str">
        <f>$F$204</f>
        <v>ICDTF</v>
      </c>
      <c r="G205" s="26">
        <f>BY_Demands_Drivers!$F$23*$M$5</f>
        <v>3.7152174365758617E-3</v>
      </c>
      <c r="H205" s="26">
        <f>BY_Demands_Drivers!$G$23*$M$5</f>
        <v>1.4860869746303407E-2</v>
      </c>
      <c r="I205" s="26">
        <f>BY_Demands_Drivers!$H$23*$M$5</f>
        <v>8.3592392322956857E-2</v>
      </c>
      <c r="J205" s="26">
        <f>BY_Demands_Drivers!$I$23*$M$5</f>
        <v>4.8297826675486169E-2</v>
      </c>
    </row>
    <row r="206" spans="3:10">
      <c r="C206" s="206" t="str">
        <f t="shared" si="8"/>
        <v>Demand</v>
      </c>
      <c r="D206">
        <f>$L$6</f>
        <v>2013</v>
      </c>
      <c r="E206" t="s">
        <v>3</v>
      </c>
      <c r="F206" t="str">
        <f t="shared" ref="F206:F243" si="9">$F$204</f>
        <v>ICDTF</v>
      </c>
      <c r="G206" s="26">
        <f>BY_Demands_Drivers!$F$23*$M$6</f>
        <v>3.7434369040457867E-3</v>
      </c>
      <c r="H206" s="26">
        <f>BY_Demands_Drivers!$G$23*$M$6</f>
        <v>1.4973747616183107E-2</v>
      </c>
      <c r="I206" s="26">
        <f>BY_Demands_Drivers!$H$23*$M$6</f>
        <v>8.4227330341030179E-2</v>
      </c>
      <c r="J206" s="26">
        <f>BY_Demands_Drivers!$I$23*$M$6</f>
        <v>4.8664679752595197E-2</v>
      </c>
    </row>
    <row r="207" spans="3:10">
      <c r="C207" s="206" t="str">
        <f t="shared" si="8"/>
        <v>Demand</v>
      </c>
      <c r="D207">
        <f>$L$7</f>
        <v>2014</v>
      </c>
      <c r="E207" t="s">
        <v>3</v>
      </c>
      <c r="F207" t="str">
        <f t="shared" si="9"/>
        <v>ICDTF</v>
      </c>
      <c r="G207" s="26">
        <f>BY_Demands_Drivers!$F$23*$M$7</f>
        <v>3.7716563715157131E-3</v>
      </c>
      <c r="H207" s="26">
        <f>BY_Demands_Drivers!$G$23*$M$7</f>
        <v>1.5086625486062811E-2</v>
      </c>
      <c r="I207" s="26">
        <f>BY_Demands_Drivers!$H$23*$M$7</f>
        <v>8.4862268359103515E-2</v>
      </c>
      <c r="J207" s="26">
        <f>BY_Demands_Drivers!$I$23*$M$7</f>
        <v>4.9031532829704239E-2</v>
      </c>
    </row>
    <row r="208" spans="3:10">
      <c r="C208" s="206" t="str">
        <f t="shared" si="8"/>
        <v>Demand</v>
      </c>
      <c r="D208">
        <f>$L$8</f>
        <v>2015</v>
      </c>
      <c r="E208" t="s">
        <v>3</v>
      </c>
      <c r="F208" t="str">
        <f t="shared" si="9"/>
        <v>ICDTF</v>
      </c>
      <c r="G208" s="26">
        <f>BY_Demands_Drivers!$F$23*$M$8</f>
        <v>3.7998758389856382E-3</v>
      </c>
      <c r="H208" s="26">
        <f>BY_Demands_Drivers!$G$23*$M$8</f>
        <v>1.5199503355942511E-2</v>
      </c>
      <c r="I208" s="26">
        <f>BY_Demands_Drivers!$H$23*$M$8</f>
        <v>8.5497206377176838E-2</v>
      </c>
      <c r="J208" s="26">
        <f>BY_Demands_Drivers!$I$23*$M$8</f>
        <v>4.9398385906813266E-2</v>
      </c>
    </row>
    <row r="209" spans="3:10">
      <c r="C209" s="206" t="str">
        <f t="shared" si="8"/>
        <v>Demand</v>
      </c>
      <c r="D209">
        <f>$L$9</f>
        <v>2016</v>
      </c>
      <c r="E209" t="s">
        <v>3</v>
      </c>
      <c r="F209" t="str">
        <f t="shared" si="9"/>
        <v>ICDTF</v>
      </c>
      <c r="G209" s="26">
        <f>BY_Demands_Drivers!$F$23*$M$9</f>
        <v>3.8280953064555637E-3</v>
      </c>
      <c r="H209" s="26">
        <f>BY_Demands_Drivers!$G$23*$M$9</f>
        <v>1.5312381225822213E-2</v>
      </c>
      <c r="I209" s="26">
        <f>BY_Demands_Drivers!$H$23*$M$9</f>
        <v>8.6132144395250146E-2</v>
      </c>
      <c r="J209" s="26">
        <f>BY_Demands_Drivers!$I$23*$M$9</f>
        <v>4.9765238983922294E-2</v>
      </c>
    </row>
    <row r="210" spans="3:10">
      <c r="C210" s="206" t="str">
        <f t="shared" si="8"/>
        <v>Demand</v>
      </c>
      <c r="D210">
        <f>$L$10</f>
        <v>2017</v>
      </c>
      <c r="E210" t="s">
        <v>3</v>
      </c>
      <c r="F210" t="str">
        <f t="shared" si="9"/>
        <v>ICDTF</v>
      </c>
      <c r="G210" s="26">
        <f>BY_Demands_Drivers!$F$23*$M$10</f>
        <v>3.8363193194787659E-3</v>
      </c>
      <c r="H210" s="26">
        <f>BY_Demands_Drivers!$G$23*$M$10</f>
        <v>1.5345277277915022E-2</v>
      </c>
      <c r="I210" s="26">
        <f>BY_Demands_Drivers!$H$23*$M$10</f>
        <v>8.6317184688272194E-2</v>
      </c>
      <c r="J210" s="26">
        <f>BY_Demands_Drivers!$I$23*$M$10</f>
        <v>4.9872151153223923E-2</v>
      </c>
    </row>
    <row r="211" spans="3:10">
      <c r="C211" s="206" t="str">
        <f t="shared" si="8"/>
        <v>Demand</v>
      </c>
      <c r="D211">
        <f>$L$11</f>
        <v>2018</v>
      </c>
      <c r="E211" t="s">
        <v>3</v>
      </c>
      <c r="F211" t="str">
        <f t="shared" si="9"/>
        <v>ICDTF</v>
      </c>
      <c r="G211" s="26">
        <f>BY_Demands_Drivers!$F$23*$M$11</f>
        <v>3.844543332501968E-3</v>
      </c>
      <c r="H211" s="26">
        <f>BY_Demands_Drivers!$G$23*$M$11</f>
        <v>1.537817333000783E-2</v>
      </c>
      <c r="I211" s="26">
        <f>BY_Demands_Drivers!$H$23*$M$11</f>
        <v>8.6502224981294257E-2</v>
      </c>
      <c r="J211" s="26">
        <f>BY_Demands_Drivers!$I$23*$M$11</f>
        <v>4.9979063322525552E-2</v>
      </c>
    </row>
    <row r="212" spans="3:10">
      <c r="C212" s="206" t="str">
        <f t="shared" si="8"/>
        <v>Demand</v>
      </c>
      <c r="D212">
        <f>$L$12</f>
        <v>2019</v>
      </c>
      <c r="E212" t="s">
        <v>3</v>
      </c>
      <c r="F212" t="str">
        <f t="shared" si="9"/>
        <v>ICDTF</v>
      </c>
      <c r="G212" s="43">
        <f>BY_Demands_Drivers!$F$23*$M$12</f>
        <v>3.8527673455251697E-3</v>
      </c>
      <c r="H212" s="43">
        <f>BY_Demands_Drivers!$G$23*$M$12</f>
        <v>1.5411069382100635E-2</v>
      </c>
      <c r="I212" s="43">
        <f>BY_Demands_Drivers!$H$23*$M$12</f>
        <v>8.6687265274316277E-2</v>
      </c>
      <c r="J212" s="43">
        <f>BY_Demands_Drivers!$I$23*$M$12</f>
        <v>5.0085975491827167E-2</v>
      </c>
    </row>
    <row r="213" spans="3:10">
      <c r="C213" s="206" t="str">
        <f t="shared" si="8"/>
        <v>Demand</v>
      </c>
      <c r="D213">
        <f>$L$13</f>
        <v>2020</v>
      </c>
      <c r="E213" t="s">
        <v>3</v>
      </c>
      <c r="F213" t="str">
        <f t="shared" si="9"/>
        <v>ICDTF</v>
      </c>
      <c r="G213" s="43">
        <f>BY_Demands_Drivers!$F$23*$M$13</f>
        <v>3.8609913585483718E-3</v>
      </c>
      <c r="H213" s="43">
        <f>BY_Demands_Drivers!$G$23*$M$13</f>
        <v>1.5443965434193446E-2</v>
      </c>
      <c r="I213" s="43">
        <f>BY_Demands_Drivers!$H$23*$M$13</f>
        <v>8.6872305567338326E-2</v>
      </c>
      <c r="J213" s="43">
        <f>BY_Demands_Drivers!$I$23*$M$13</f>
        <v>5.0192887661128796E-2</v>
      </c>
    </row>
    <row r="214" spans="3:10">
      <c r="C214" s="206" t="str">
        <f t="shared" si="8"/>
        <v>Demand</v>
      </c>
      <c r="D214">
        <f>$L$14</f>
        <v>2021</v>
      </c>
      <c r="E214" t="s">
        <v>3</v>
      </c>
      <c r="F214" t="str">
        <f t="shared" si="9"/>
        <v>ICDTF</v>
      </c>
      <c r="G214" s="43">
        <f>BY_Demands_Drivers!$F$23*$M$14</f>
        <v>3.8675705689669329E-3</v>
      </c>
      <c r="H214" s="43">
        <f>BY_Demands_Drivers!$G$23*$M$14</f>
        <v>1.547028227586769E-2</v>
      </c>
      <c r="I214" s="43">
        <f>BY_Demands_Drivers!$H$23*$M$14</f>
        <v>8.7020337801755956E-2</v>
      </c>
      <c r="J214" s="43">
        <f>BY_Demands_Drivers!$I$23*$M$14</f>
        <v>5.0278417396570095E-2</v>
      </c>
    </row>
    <row r="215" spans="3:10">
      <c r="C215" s="206" t="str">
        <f t="shared" si="8"/>
        <v>Demand</v>
      </c>
      <c r="D215">
        <f>$L$15</f>
        <v>2022</v>
      </c>
      <c r="E215" t="s">
        <v>3</v>
      </c>
      <c r="F215" t="str">
        <f t="shared" si="9"/>
        <v>ICDTF</v>
      </c>
      <c r="G215" s="43">
        <f>BY_Demands_Drivers!$F$23*$M$15</f>
        <v>3.8741497793854953E-3</v>
      </c>
      <c r="H215" s="43">
        <f>BY_Demands_Drivers!$G$23*$M$15</f>
        <v>1.5496599117541938E-2</v>
      </c>
      <c r="I215" s="43">
        <f>BY_Demands_Drivers!$H$23*$M$15</f>
        <v>8.7168370036173615E-2</v>
      </c>
      <c r="J215" s="43">
        <f>BY_Demands_Drivers!$I$23*$M$15</f>
        <v>5.0363947132011401E-2</v>
      </c>
    </row>
    <row r="216" spans="3:10">
      <c r="C216" s="206" t="str">
        <f t="shared" si="8"/>
        <v>Demand</v>
      </c>
      <c r="D216">
        <f>$L$16</f>
        <v>2023</v>
      </c>
      <c r="E216" t="s">
        <v>3</v>
      </c>
      <c r="F216" t="str">
        <f t="shared" si="9"/>
        <v>ICDTF</v>
      </c>
      <c r="G216" s="43">
        <f>BY_Demands_Drivers!$F$23*$M$16</f>
        <v>3.8807289898040564E-3</v>
      </c>
      <c r="H216" s="43">
        <f>BY_Demands_Drivers!$G$23*$M$16</f>
        <v>1.5522915959216184E-2</v>
      </c>
      <c r="I216" s="43">
        <f>BY_Demands_Drivers!$H$23*$M$16</f>
        <v>8.7316402270591245E-2</v>
      </c>
      <c r="J216" s="43">
        <f>BY_Demands_Drivers!$I$23*$M$16</f>
        <v>5.04494768674527E-2</v>
      </c>
    </row>
    <row r="217" spans="3:10">
      <c r="C217" s="206" t="str">
        <f t="shared" si="8"/>
        <v>Demand</v>
      </c>
      <c r="D217">
        <f>$L$17</f>
        <v>2024</v>
      </c>
      <c r="E217" t="s">
        <v>3</v>
      </c>
      <c r="F217" t="str">
        <f t="shared" si="9"/>
        <v>ICDTF</v>
      </c>
      <c r="G217" s="26">
        <f>BY_Demands_Drivers!$F$23*$M$17</f>
        <v>3.8873082002226188E-3</v>
      </c>
      <c r="H217" s="26">
        <f>BY_Demands_Drivers!$G$23*$M$17</f>
        <v>1.5549232800890432E-2</v>
      </c>
      <c r="I217" s="26">
        <f>BY_Demands_Drivers!$H$23*$M$17</f>
        <v>8.7464434505008889E-2</v>
      </c>
      <c r="J217" s="26">
        <f>BY_Demands_Drivers!$I$23*$M$17</f>
        <v>5.0535006602894006E-2</v>
      </c>
    </row>
    <row r="218" spans="3:10">
      <c r="C218" s="206" t="str">
        <f t="shared" si="8"/>
        <v>Demand</v>
      </c>
      <c r="D218">
        <f>$L$18</f>
        <v>2025</v>
      </c>
      <c r="E218" t="s">
        <v>3</v>
      </c>
      <c r="F218" t="str">
        <f t="shared" si="9"/>
        <v>ICDTF</v>
      </c>
      <c r="G218" s="26">
        <f>BY_Demands_Drivers!$F$23*$M$18</f>
        <v>3.8938874106411799E-3</v>
      </c>
      <c r="H218" s="26">
        <f>BY_Demands_Drivers!$G$23*$M$18</f>
        <v>1.5575549642564678E-2</v>
      </c>
      <c r="I218" s="26">
        <f>BY_Demands_Drivers!$H$23*$M$18</f>
        <v>8.761246673942652E-2</v>
      </c>
      <c r="J218" s="26">
        <f>BY_Demands_Drivers!$I$23*$M$18</f>
        <v>5.0620536338335305E-2</v>
      </c>
    </row>
    <row r="219" spans="3:10">
      <c r="C219" s="206" t="str">
        <f t="shared" si="8"/>
        <v>Demand</v>
      </c>
      <c r="D219">
        <f>$L$19</f>
        <v>2026</v>
      </c>
      <c r="E219" t="s">
        <v>3</v>
      </c>
      <c r="F219" t="str">
        <f t="shared" si="9"/>
        <v>ICDTF</v>
      </c>
      <c r="G219" s="26">
        <f>BY_Demands_Drivers!$F$23*$M$19</f>
        <v>3.900466621059741E-3</v>
      </c>
      <c r="H219" s="26">
        <f>BY_Demands_Drivers!$G$23*$M$19</f>
        <v>1.5601866484238922E-2</v>
      </c>
      <c r="I219" s="26">
        <f>BY_Demands_Drivers!$H$23*$M$19</f>
        <v>8.776049897384415E-2</v>
      </c>
      <c r="J219" s="26">
        <f>BY_Demands_Drivers!$I$23*$M$19</f>
        <v>5.0706066073776597E-2</v>
      </c>
    </row>
    <row r="220" spans="3:10">
      <c r="C220" s="206" t="str">
        <f t="shared" si="8"/>
        <v>Demand</v>
      </c>
      <c r="D220">
        <f>$L$20</f>
        <v>2027</v>
      </c>
      <c r="E220" t="s">
        <v>3</v>
      </c>
      <c r="F220" t="str">
        <f t="shared" si="9"/>
        <v>ICDTF</v>
      </c>
      <c r="G220" s="26">
        <f>BY_Demands_Drivers!$F$23*$M$20</f>
        <v>3.9070458314783025E-3</v>
      </c>
      <c r="H220" s="26">
        <f>BY_Demands_Drivers!$G$23*$M$20</f>
        <v>1.5628183325913168E-2</v>
      </c>
      <c r="I220" s="26">
        <f>BY_Demands_Drivers!$H$23*$M$20</f>
        <v>8.7908531208261767E-2</v>
      </c>
      <c r="J220" s="26">
        <f>BY_Demands_Drivers!$I$23*$M$20</f>
        <v>5.0791595809217896E-2</v>
      </c>
    </row>
    <row r="221" spans="3:10">
      <c r="C221" s="206" t="str">
        <f t="shared" si="8"/>
        <v>Demand</v>
      </c>
      <c r="D221">
        <f>$L$21</f>
        <v>2028</v>
      </c>
      <c r="E221" t="s">
        <v>3</v>
      </c>
      <c r="F221" t="str">
        <f t="shared" si="9"/>
        <v>ICDTF</v>
      </c>
      <c r="G221" s="26">
        <f>BY_Demands_Drivers!$F$23*$M$21</f>
        <v>3.9136250418968649E-3</v>
      </c>
      <c r="H221" s="26">
        <f>BY_Demands_Drivers!$G$23*$M$21</f>
        <v>1.5654500167587414E-2</v>
      </c>
      <c r="I221" s="26">
        <f>BY_Demands_Drivers!$H$23*$M$21</f>
        <v>8.8056563442679425E-2</v>
      </c>
      <c r="J221" s="26">
        <f>BY_Demands_Drivers!$I$23*$M$21</f>
        <v>5.0877125544659202E-2</v>
      </c>
    </row>
    <row r="222" spans="3:10">
      <c r="C222" s="206" t="str">
        <f t="shared" si="8"/>
        <v>Demand</v>
      </c>
      <c r="D222">
        <f>$L$22</f>
        <v>2029</v>
      </c>
      <c r="E222" t="s">
        <v>3</v>
      </c>
      <c r="F222" t="str">
        <f t="shared" si="9"/>
        <v>ICDTF</v>
      </c>
      <c r="G222" s="26">
        <f>BY_Demands_Drivers!$F$23*$M$22</f>
        <v>3.9202042523154255E-3</v>
      </c>
      <c r="H222" s="26">
        <f>BY_Demands_Drivers!$G$23*$M$22</f>
        <v>1.5680817009261661E-2</v>
      </c>
      <c r="I222" s="26">
        <f>BY_Demands_Drivers!$H$23*$M$22</f>
        <v>8.8204595677097056E-2</v>
      </c>
      <c r="J222" s="26">
        <f>BY_Demands_Drivers!$I$23*$M$22</f>
        <v>5.0962655280100501E-2</v>
      </c>
    </row>
    <row r="223" spans="3:10">
      <c r="C223" s="206" t="str">
        <f t="shared" si="8"/>
        <v>Demand</v>
      </c>
      <c r="D223">
        <f>$L$23</f>
        <v>2030</v>
      </c>
      <c r="E223" t="s">
        <v>3</v>
      </c>
      <c r="F223" t="str">
        <f t="shared" si="9"/>
        <v>ICDTF</v>
      </c>
      <c r="G223" s="26">
        <f>BY_Demands_Drivers!$F$23*$M$23</f>
        <v>3.9267834627339871E-3</v>
      </c>
      <c r="H223" s="26">
        <f>BY_Demands_Drivers!$G$23*$M$23</f>
        <v>1.5707133850935907E-2</v>
      </c>
      <c r="I223" s="26">
        <f>BY_Demands_Drivers!$H$23*$M$23</f>
        <v>8.8352627911514672E-2</v>
      </c>
      <c r="J223" s="26">
        <f>BY_Demands_Drivers!$I$23*$M$23</f>
        <v>5.10481850155418E-2</v>
      </c>
    </row>
    <row r="224" spans="3:10">
      <c r="C224" s="206" t="str">
        <f t="shared" si="8"/>
        <v>Demand</v>
      </c>
      <c r="D224">
        <f>$L$24</f>
        <v>2031</v>
      </c>
      <c r="E224" t="s">
        <v>3</v>
      </c>
      <c r="F224" t="str">
        <f t="shared" si="9"/>
        <v>ICDTF</v>
      </c>
      <c r="G224" s="26">
        <f>BY_Demands_Drivers!$F$23*$M$24</f>
        <v>3.9333626731525486E-3</v>
      </c>
      <c r="H224" s="26">
        <f>BY_Demands_Drivers!$G$23*$M$24</f>
        <v>1.5733450692610149E-2</v>
      </c>
      <c r="I224" s="26">
        <f>BY_Demands_Drivers!$H$23*$M$24</f>
        <v>8.8500660145932303E-2</v>
      </c>
      <c r="J224" s="26">
        <f>BY_Demands_Drivers!$I$23*$M$24</f>
        <v>5.1133714750983092E-2</v>
      </c>
    </row>
    <row r="225" spans="3:10">
      <c r="C225" s="206" t="str">
        <f t="shared" si="8"/>
        <v>Demand</v>
      </c>
      <c r="D225">
        <f>$L$25</f>
        <v>2032</v>
      </c>
      <c r="E225" t="s">
        <v>3</v>
      </c>
      <c r="F225" t="str">
        <f t="shared" si="9"/>
        <v>ICDTF</v>
      </c>
      <c r="G225" s="26">
        <f>BY_Demands_Drivers!$F$23*$M$25</f>
        <v>3.9399418835711101E-3</v>
      </c>
      <c r="H225" s="26">
        <f>BY_Demands_Drivers!$G$23*$M$25</f>
        <v>1.5759767534284399E-2</v>
      </c>
      <c r="I225" s="26">
        <f>BY_Demands_Drivers!$H$23*$M$25</f>
        <v>8.8648692380349961E-2</v>
      </c>
      <c r="J225" s="26">
        <f>BY_Demands_Drivers!$I$23*$M$25</f>
        <v>5.1219244486424405E-2</v>
      </c>
    </row>
    <row r="226" spans="3:10">
      <c r="C226" s="206" t="str">
        <f t="shared" si="8"/>
        <v>Demand</v>
      </c>
      <c r="D226">
        <f>$L$26</f>
        <v>2033</v>
      </c>
      <c r="E226" t="s">
        <v>3</v>
      </c>
      <c r="F226" t="str">
        <f t="shared" si="9"/>
        <v>ICDTF</v>
      </c>
      <c r="G226" s="26">
        <f>BY_Demands_Drivers!$F$23*$M$26</f>
        <v>3.9465210939896717E-3</v>
      </c>
      <c r="H226" s="26">
        <f>BY_Demands_Drivers!$G$23*$M$26</f>
        <v>1.5786084375958645E-2</v>
      </c>
      <c r="I226" s="26">
        <f>BY_Demands_Drivers!$H$23*$M$26</f>
        <v>8.8796724614767578E-2</v>
      </c>
      <c r="J226" s="26">
        <f>BY_Demands_Drivers!$I$23*$M$26</f>
        <v>5.1304774221865697E-2</v>
      </c>
    </row>
    <row r="227" spans="3:10">
      <c r="C227" s="206" t="str">
        <f t="shared" si="8"/>
        <v>Demand</v>
      </c>
      <c r="D227">
        <f>$L$27</f>
        <v>2034</v>
      </c>
      <c r="E227" t="s">
        <v>3</v>
      </c>
      <c r="F227" t="str">
        <f t="shared" si="9"/>
        <v>ICDTF</v>
      </c>
      <c r="G227" s="26">
        <f>BY_Demands_Drivers!$F$23*$M$27</f>
        <v>3.9531003044082341E-3</v>
      </c>
      <c r="H227" s="26">
        <f>BY_Demands_Drivers!$G$23*$M$27</f>
        <v>1.5812401217632891E-2</v>
      </c>
      <c r="I227" s="26">
        <f>BY_Demands_Drivers!$H$23*$M$27</f>
        <v>8.8944756849185236E-2</v>
      </c>
      <c r="J227" s="26">
        <f>BY_Demands_Drivers!$I$23*$M$27</f>
        <v>5.1390303957307003E-2</v>
      </c>
    </row>
    <row r="228" spans="3:10">
      <c r="C228" s="206" t="str">
        <f t="shared" si="8"/>
        <v>Demand</v>
      </c>
      <c r="D228">
        <f>$L$28</f>
        <v>2035</v>
      </c>
      <c r="E228" t="s">
        <v>3</v>
      </c>
      <c r="F228" t="str">
        <f t="shared" si="9"/>
        <v>ICDTF</v>
      </c>
      <c r="G228" s="26">
        <f>BY_Demands_Drivers!$F$23*$M$28</f>
        <v>3.9596795148267956E-3</v>
      </c>
      <c r="H228" s="26">
        <f>BY_Demands_Drivers!$G$23*$M$28</f>
        <v>1.5838718059307137E-2</v>
      </c>
      <c r="I228" s="26">
        <f>BY_Demands_Drivers!$H$23*$M$28</f>
        <v>8.9092789083602866E-2</v>
      </c>
      <c r="J228" s="26">
        <f>BY_Demands_Drivers!$I$23*$M$28</f>
        <v>5.1475833692748302E-2</v>
      </c>
    </row>
    <row r="229" spans="3:10">
      <c r="C229" s="206" t="str">
        <f t="shared" si="8"/>
        <v>Demand</v>
      </c>
      <c r="D229">
        <f>$L$29</f>
        <v>2036</v>
      </c>
      <c r="E229" t="s">
        <v>3</v>
      </c>
      <c r="F229" t="str">
        <f t="shared" si="9"/>
        <v>ICDTF</v>
      </c>
      <c r="G229" s="26">
        <f>BY_Demands_Drivers!$F$23*$M$29</f>
        <v>3.9662587252453562E-3</v>
      </c>
      <c r="H229" s="26">
        <f>BY_Demands_Drivers!$G$23*$M$29</f>
        <v>1.5865034900981383E-2</v>
      </c>
      <c r="I229" s="26">
        <f>BY_Demands_Drivers!$H$23*$M$29</f>
        <v>8.9240821318020483E-2</v>
      </c>
      <c r="J229" s="26">
        <f>BY_Demands_Drivers!$I$23*$M$29</f>
        <v>5.1561363428189601E-2</v>
      </c>
    </row>
    <row r="230" spans="3:10">
      <c r="C230" s="206" t="str">
        <f t="shared" si="8"/>
        <v>Demand</v>
      </c>
      <c r="D230">
        <f>$L$30</f>
        <v>2037</v>
      </c>
      <c r="E230" t="s">
        <v>3</v>
      </c>
      <c r="F230" t="str">
        <f t="shared" si="9"/>
        <v>ICDTF</v>
      </c>
      <c r="G230" s="26">
        <f>BY_Demands_Drivers!$F$23*$M$30</f>
        <v>3.9728379356639186E-3</v>
      </c>
      <c r="H230" s="26">
        <f>BY_Demands_Drivers!$G$23*$M$30</f>
        <v>1.5891351742655633E-2</v>
      </c>
      <c r="I230" s="26">
        <f>BY_Demands_Drivers!$H$23*$M$30</f>
        <v>8.9388853552438141E-2</v>
      </c>
      <c r="J230" s="26">
        <f>BY_Demands_Drivers!$I$23*$M$30</f>
        <v>5.1646893163630907E-2</v>
      </c>
    </row>
    <row r="231" spans="3:10">
      <c r="C231" s="206" t="str">
        <f t="shared" si="8"/>
        <v>Demand</v>
      </c>
      <c r="D231">
        <f>$L$31</f>
        <v>2038</v>
      </c>
      <c r="E231" t="s">
        <v>3</v>
      </c>
      <c r="F231" t="str">
        <f t="shared" si="9"/>
        <v>ICDTF</v>
      </c>
      <c r="G231" s="26">
        <f>BY_Demands_Drivers!$F$23*$M$31</f>
        <v>3.9794171460824802E-3</v>
      </c>
      <c r="H231" s="26">
        <f>BY_Demands_Drivers!$G$23*$M$31</f>
        <v>1.5917668584329876E-2</v>
      </c>
      <c r="I231" s="26">
        <f>BY_Demands_Drivers!$H$23*$M$31</f>
        <v>8.9536885786855772E-2</v>
      </c>
      <c r="J231" s="26">
        <f>BY_Demands_Drivers!$I$23*$M$31</f>
        <v>5.1732422899072206E-2</v>
      </c>
    </row>
    <row r="232" spans="3:10">
      <c r="C232" s="206" t="str">
        <f t="shared" si="8"/>
        <v>Demand</v>
      </c>
      <c r="D232">
        <f>$L$32</f>
        <v>2039</v>
      </c>
      <c r="E232" t="s">
        <v>3</v>
      </c>
      <c r="F232" t="str">
        <f t="shared" si="9"/>
        <v>ICDTF</v>
      </c>
      <c r="G232" s="26">
        <f>BY_Demands_Drivers!$F$23*$M$32</f>
        <v>3.9859963565010417E-3</v>
      </c>
      <c r="H232" s="26">
        <f>BY_Demands_Drivers!$G$23*$M$32</f>
        <v>1.5943985426004125E-2</v>
      </c>
      <c r="I232" s="26">
        <f>BY_Demands_Drivers!$H$23*$M$32</f>
        <v>8.9684918021273416E-2</v>
      </c>
      <c r="J232" s="26">
        <f>BY_Demands_Drivers!$I$23*$M$32</f>
        <v>5.1817952634513512E-2</v>
      </c>
    </row>
    <row r="233" spans="3:10">
      <c r="C233" s="206" t="str">
        <f t="shared" si="8"/>
        <v>Demand</v>
      </c>
      <c r="D233">
        <f>$L$33</f>
        <v>2040</v>
      </c>
      <c r="E233" t="s">
        <v>3</v>
      </c>
      <c r="F233" t="str">
        <f t="shared" si="9"/>
        <v>ICDTF</v>
      </c>
      <c r="G233" s="26">
        <f>BY_Demands_Drivers!$F$23*$M$33</f>
        <v>3.9925755669196032E-3</v>
      </c>
      <c r="H233" s="26">
        <f>BY_Demands_Drivers!$G$23*$M$33</f>
        <v>1.5970302267678371E-2</v>
      </c>
      <c r="I233" s="26">
        <f>BY_Demands_Drivers!$H$23*$M$33</f>
        <v>8.9832950255691046E-2</v>
      </c>
      <c r="J233" s="26">
        <f>BY_Demands_Drivers!$I$23*$M$33</f>
        <v>5.1903482369954811E-2</v>
      </c>
    </row>
    <row r="234" spans="3:10">
      <c r="C234" s="206" t="str">
        <f t="shared" si="8"/>
        <v>Demand</v>
      </c>
      <c r="D234">
        <f>$L$34</f>
        <v>2041</v>
      </c>
      <c r="E234" t="s">
        <v>3</v>
      </c>
      <c r="F234" t="str">
        <f t="shared" si="9"/>
        <v>ICDTF</v>
      </c>
      <c r="G234" s="26">
        <f>BY_Demands_Drivers!$F$23*$M$34</f>
        <v>3.9991547773381647E-3</v>
      </c>
      <c r="H234" s="26">
        <f>BY_Demands_Drivers!$G$23*$M$34</f>
        <v>1.5996619109352614E-2</v>
      </c>
      <c r="I234" s="26">
        <f>BY_Demands_Drivers!$H$23*$M$34</f>
        <v>8.9980982490108677E-2</v>
      </c>
      <c r="J234" s="26">
        <f>BY_Demands_Drivers!$I$23*$M$34</f>
        <v>5.1989012105396103E-2</v>
      </c>
    </row>
    <row r="235" spans="3:10">
      <c r="C235" s="206" t="str">
        <f t="shared" si="8"/>
        <v>Demand</v>
      </c>
      <c r="D235">
        <f>$L$35</f>
        <v>2042</v>
      </c>
      <c r="E235" t="s">
        <v>3</v>
      </c>
      <c r="F235" t="str">
        <f t="shared" si="9"/>
        <v>ICDTF</v>
      </c>
      <c r="G235" s="26">
        <f>BY_Demands_Drivers!$F$23*$M$35</f>
        <v>4.0057339877567263E-3</v>
      </c>
      <c r="H235" s="26">
        <f>BY_Demands_Drivers!$G$23*$M$35</f>
        <v>1.602293595102686E-2</v>
      </c>
      <c r="I235" s="26">
        <f>BY_Demands_Drivers!$H$23*$M$35</f>
        <v>9.0129014724526293E-2</v>
      </c>
      <c r="J235" s="26">
        <f>BY_Demands_Drivers!$I$23*$M$35</f>
        <v>5.2074541840837402E-2</v>
      </c>
    </row>
    <row r="236" spans="3:10">
      <c r="C236" s="206" t="str">
        <f t="shared" si="8"/>
        <v>Demand</v>
      </c>
      <c r="D236">
        <f>$L$36</f>
        <v>2043</v>
      </c>
      <c r="E236" t="s">
        <v>3</v>
      </c>
      <c r="F236" t="str">
        <f t="shared" si="9"/>
        <v>ICDTF</v>
      </c>
      <c r="G236" s="26">
        <f>BY_Demands_Drivers!$F$23*$M$36</f>
        <v>4.0123131981752878E-3</v>
      </c>
      <c r="H236" s="26">
        <f>BY_Demands_Drivers!$G$23*$M$36</f>
        <v>1.604925279270111E-2</v>
      </c>
      <c r="I236" s="26">
        <f>BY_Demands_Drivers!$H$23*$M$36</f>
        <v>9.0277046958943952E-2</v>
      </c>
      <c r="J236" s="26">
        <f>BY_Demands_Drivers!$I$23*$M$36</f>
        <v>5.2160071576278708E-2</v>
      </c>
    </row>
    <row r="237" spans="3:10">
      <c r="C237" s="206" t="str">
        <f t="shared" si="8"/>
        <v>Demand</v>
      </c>
      <c r="D237">
        <f>$L$37</f>
        <v>2044</v>
      </c>
      <c r="E237" t="s">
        <v>3</v>
      </c>
      <c r="F237" t="str">
        <f t="shared" si="9"/>
        <v>ICDTF</v>
      </c>
      <c r="G237" s="26">
        <f>BY_Demands_Drivers!$F$23*$M$37</f>
        <v>4.0188924085938493E-3</v>
      </c>
      <c r="H237" s="26">
        <f>BY_Demands_Drivers!$G$23*$M$37</f>
        <v>1.6075569634375352E-2</v>
      </c>
      <c r="I237" s="26">
        <f>BY_Demands_Drivers!$H$23*$M$37</f>
        <v>9.0425079193361582E-2</v>
      </c>
      <c r="J237" s="26">
        <f>BY_Demands_Drivers!$I$23*$M$37</f>
        <v>5.2245601311720007E-2</v>
      </c>
    </row>
    <row r="238" spans="3:10">
      <c r="C238" s="206" t="str">
        <f t="shared" si="8"/>
        <v>Demand</v>
      </c>
      <c r="D238">
        <f>$L$38</f>
        <v>2045</v>
      </c>
      <c r="E238" t="s">
        <v>3</v>
      </c>
      <c r="F238" t="str">
        <f t="shared" si="9"/>
        <v>ICDTF</v>
      </c>
      <c r="G238" s="26">
        <f>BY_Demands_Drivers!$F$23*$M$38</f>
        <v>4.0254716190124109E-3</v>
      </c>
      <c r="H238" s="26">
        <f>BY_Demands_Drivers!$G$23*$M$38</f>
        <v>1.6101886476049598E-2</v>
      </c>
      <c r="I238" s="26">
        <f>BY_Demands_Drivers!$H$23*$M$38</f>
        <v>9.0573111427779199E-2</v>
      </c>
      <c r="J238" s="26">
        <f>BY_Demands_Drivers!$I$23*$M$38</f>
        <v>5.2331131047161299E-2</v>
      </c>
    </row>
    <row r="239" spans="3:10">
      <c r="C239" s="206" t="str">
        <f t="shared" si="8"/>
        <v>Demand</v>
      </c>
      <c r="D239">
        <f>$L$39</f>
        <v>2046</v>
      </c>
      <c r="E239" t="s">
        <v>3</v>
      </c>
      <c r="F239" t="str">
        <f t="shared" si="9"/>
        <v>ICDTF</v>
      </c>
      <c r="G239" s="26">
        <f>BY_Demands_Drivers!$F$23*$M$39</f>
        <v>4.0320508294309715E-3</v>
      </c>
      <c r="H239" s="26">
        <f>BY_Demands_Drivers!$G$23*$M$39</f>
        <v>1.6128203317723844E-2</v>
      </c>
      <c r="I239" s="26">
        <f>BY_Demands_Drivers!$H$23*$M$39</f>
        <v>9.0721143662196829E-2</v>
      </c>
      <c r="J239" s="26">
        <f>BY_Demands_Drivers!$I$23*$M$39</f>
        <v>5.2416660782602598E-2</v>
      </c>
    </row>
    <row r="240" spans="3:10">
      <c r="C240" s="206" t="str">
        <f t="shared" si="8"/>
        <v>Demand</v>
      </c>
      <c r="D240">
        <f>$L$40</f>
        <v>2047</v>
      </c>
      <c r="E240" t="s">
        <v>3</v>
      </c>
      <c r="F240" t="str">
        <f t="shared" si="9"/>
        <v>ICDTF</v>
      </c>
      <c r="G240" s="26">
        <f>BY_Demands_Drivers!$F$23*$M$40</f>
        <v>4.0386300398495339E-3</v>
      </c>
      <c r="H240" s="26">
        <f>BY_Demands_Drivers!$G$23*$M$40</f>
        <v>1.6154520159398091E-2</v>
      </c>
      <c r="I240" s="26">
        <f>BY_Demands_Drivers!$H$23*$M$40</f>
        <v>9.0869175896614487E-2</v>
      </c>
      <c r="J240" s="26">
        <f>BY_Demands_Drivers!$I$23*$M$40</f>
        <v>5.2502190518043904E-2</v>
      </c>
    </row>
    <row r="241" spans="3:10">
      <c r="C241" s="206" t="str">
        <f t="shared" si="8"/>
        <v>Demand</v>
      </c>
      <c r="D241">
        <f>$L$41</f>
        <v>2048</v>
      </c>
      <c r="E241" t="s">
        <v>3</v>
      </c>
      <c r="F241" t="str">
        <f t="shared" si="9"/>
        <v>ICDTF</v>
      </c>
      <c r="G241" s="26">
        <f>BY_Demands_Drivers!$F$23*$M$41</f>
        <v>4.0452092502680954E-3</v>
      </c>
      <c r="H241" s="26">
        <f>BY_Demands_Drivers!$G$23*$M$41</f>
        <v>1.6180837001072337E-2</v>
      </c>
      <c r="I241" s="26">
        <f>BY_Demands_Drivers!$H$23*$M$41</f>
        <v>9.1017208131032104E-2</v>
      </c>
      <c r="J241" s="26">
        <f>BY_Demands_Drivers!$I$23*$M$41</f>
        <v>5.2587720253485203E-2</v>
      </c>
    </row>
    <row r="242" spans="3:10">
      <c r="C242" s="206" t="str">
        <f t="shared" si="8"/>
        <v>Demand</v>
      </c>
      <c r="D242">
        <f>$L$42</f>
        <v>2049</v>
      </c>
      <c r="E242" t="s">
        <v>3</v>
      </c>
      <c r="F242" t="str">
        <f t="shared" si="9"/>
        <v>ICDTF</v>
      </c>
      <c r="G242" s="26">
        <f>BY_Demands_Drivers!$F$23*$M$42</f>
        <v>4.051788460686657E-3</v>
      </c>
      <c r="H242" s="26">
        <f>BY_Demands_Drivers!$G$23*$M$42</f>
        <v>1.6207153842746586E-2</v>
      </c>
      <c r="I242" s="26">
        <f>BY_Demands_Drivers!$H$23*$M$42</f>
        <v>9.1165240365449762E-2</v>
      </c>
      <c r="J242" s="26">
        <f>BY_Demands_Drivers!$I$23*$M$42</f>
        <v>5.2673249988926509E-2</v>
      </c>
    </row>
    <row r="243" spans="3:10">
      <c r="C243" s="206" t="str">
        <f t="shared" si="8"/>
        <v>Demand</v>
      </c>
      <c r="D243" s="23">
        <f>$L$43</f>
        <v>2050</v>
      </c>
      <c r="E243" s="23" t="s">
        <v>3</v>
      </c>
      <c r="F243" t="str">
        <f t="shared" si="9"/>
        <v>ICDTF</v>
      </c>
      <c r="G243" s="44">
        <f>BY_Demands_Drivers!$F$23*$M$43</f>
        <v>4.0583676711052185E-3</v>
      </c>
      <c r="H243" s="44">
        <f>BY_Demands_Drivers!$G$23*$M$43</f>
        <v>1.6233470684420829E-2</v>
      </c>
      <c r="I243" s="44">
        <f>BY_Demands_Drivers!$H$23*$M$43</f>
        <v>9.1313272599867393E-2</v>
      </c>
      <c r="J243" s="44">
        <f>BY_Demands_Drivers!$I$23*$M$43</f>
        <v>5.2758779724367807E-2</v>
      </c>
    </row>
    <row r="244" spans="3:10">
      <c r="C244" s="206" t="str">
        <f t="shared" si="8"/>
        <v>\I:</v>
      </c>
      <c r="D244">
        <f>$L$4</f>
        <v>2011</v>
      </c>
      <c r="E244" t="s">
        <v>3</v>
      </c>
      <c r="F244" s="25" t="str">
        <f>BY_Demands_Drivers!$J$24</f>
        <v>ICDFL</v>
      </c>
      <c r="G244" s="26">
        <f>BY_Demands_Drivers!$F$24*$M$4</f>
        <v>0</v>
      </c>
      <c r="H244" s="26">
        <f>BY_Demands_Drivers!$G$24*$M$4</f>
        <v>0</v>
      </c>
      <c r="I244" s="26">
        <f>BY_Demands_Drivers!$H$24*$M$4</f>
        <v>0</v>
      </c>
      <c r="J244" s="26">
        <f>BY_Demands_Drivers!$I$24*$M$4</f>
        <v>0</v>
      </c>
    </row>
    <row r="245" spans="3:10">
      <c r="C245" s="206" t="str">
        <f t="shared" si="8"/>
        <v>\I:</v>
      </c>
      <c r="D245">
        <f>$L$5</f>
        <v>2012</v>
      </c>
      <c r="E245" t="s">
        <v>3</v>
      </c>
      <c r="F245" s="24" t="str">
        <f>$F$244</f>
        <v>ICDFL</v>
      </c>
      <c r="G245" s="26">
        <f>BY_Demands_Drivers!$F$24*$M$5</f>
        <v>0</v>
      </c>
      <c r="H245" s="26">
        <f>BY_Demands_Drivers!$G$24*$M$5</f>
        <v>0</v>
      </c>
      <c r="I245" s="26">
        <f>BY_Demands_Drivers!$H$24*$M$5</f>
        <v>0</v>
      </c>
      <c r="J245" s="26">
        <f>BY_Demands_Drivers!$I$24*$M$5</f>
        <v>0</v>
      </c>
    </row>
    <row r="246" spans="3:10">
      <c r="C246" s="206" t="str">
        <f t="shared" si="8"/>
        <v>\I:</v>
      </c>
      <c r="D246">
        <f>$L$6</f>
        <v>2013</v>
      </c>
      <c r="E246" t="s">
        <v>3</v>
      </c>
      <c r="F246" s="24" t="str">
        <f t="shared" ref="F246:F283" si="10">$F$244</f>
        <v>ICDFL</v>
      </c>
      <c r="G246" s="26">
        <f>BY_Demands_Drivers!$F$24*$M$6</f>
        <v>0</v>
      </c>
      <c r="H246" s="26">
        <f>BY_Demands_Drivers!$G$24*$M$6</f>
        <v>0</v>
      </c>
      <c r="I246" s="26">
        <f>BY_Demands_Drivers!$H$24*$M$6</f>
        <v>0</v>
      </c>
      <c r="J246" s="26">
        <f>BY_Demands_Drivers!$I$24*$M$6</f>
        <v>0</v>
      </c>
    </row>
    <row r="247" spans="3:10">
      <c r="C247" s="206" t="str">
        <f t="shared" si="8"/>
        <v>\I:</v>
      </c>
      <c r="D247">
        <f>$L$7</f>
        <v>2014</v>
      </c>
      <c r="E247" t="s">
        <v>3</v>
      </c>
      <c r="F247" s="24" t="str">
        <f t="shared" si="10"/>
        <v>ICDFL</v>
      </c>
      <c r="G247" s="26">
        <f>BY_Demands_Drivers!$F$24*$M$7</f>
        <v>0</v>
      </c>
      <c r="H247" s="26">
        <f>BY_Demands_Drivers!$G$24*$M$7</f>
        <v>0</v>
      </c>
      <c r="I247" s="26">
        <f>BY_Demands_Drivers!$H$24*$M$7</f>
        <v>0</v>
      </c>
      <c r="J247" s="26">
        <f>BY_Demands_Drivers!$I$24*$M$7</f>
        <v>0</v>
      </c>
    </row>
    <row r="248" spans="3:10">
      <c r="C248" s="206" t="str">
        <f t="shared" si="8"/>
        <v>\I:</v>
      </c>
      <c r="D248">
        <f>$L$8</f>
        <v>2015</v>
      </c>
      <c r="E248" t="s">
        <v>3</v>
      </c>
      <c r="F248" s="24" t="str">
        <f t="shared" si="10"/>
        <v>ICDFL</v>
      </c>
      <c r="G248" s="26">
        <f>BY_Demands_Drivers!$F$24*$M$8</f>
        <v>0</v>
      </c>
      <c r="H248" s="26">
        <f>BY_Demands_Drivers!$G$24*$M$8</f>
        <v>0</v>
      </c>
      <c r="I248" s="26">
        <f>BY_Demands_Drivers!$H$24*$M$8</f>
        <v>0</v>
      </c>
      <c r="J248" s="26">
        <f>BY_Demands_Drivers!$I$24*$M$8</f>
        <v>0</v>
      </c>
    </row>
    <row r="249" spans="3:10">
      <c r="C249" s="206" t="str">
        <f t="shared" si="8"/>
        <v>\I:</v>
      </c>
      <c r="D249">
        <f>$L$9</f>
        <v>2016</v>
      </c>
      <c r="E249" t="s">
        <v>3</v>
      </c>
      <c r="F249" s="24" t="str">
        <f t="shared" si="10"/>
        <v>ICDFL</v>
      </c>
      <c r="G249" s="26">
        <f>BY_Demands_Drivers!$F$24*$M$9</f>
        <v>0</v>
      </c>
      <c r="H249" s="26">
        <f>BY_Demands_Drivers!$G$24*$M$9</f>
        <v>0</v>
      </c>
      <c r="I249" s="26">
        <f>BY_Demands_Drivers!$H$24*$M$9</f>
        <v>0</v>
      </c>
      <c r="J249" s="26">
        <f>BY_Demands_Drivers!$I$24*$M$9</f>
        <v>0</v>
      </c>
    </row>
    <row r="250" spans="3:10">
      <c r="C250" s="206" t="str">
        <f t="shared" si="8"/>
        <v>\I:</v>
      </c>
      <c r="D250">
        <f>$L$10</f>
        <v>2017</v>
      </c>
      <c r="E250" t="s">
        <v>3</v>
      </c>
      <c r="F250" s="24" t="str">
        <f t="shared" si="10"/>
        <v>ICDFL</v>
      </c>
      <c r="G250" s="26">
        <f>BY_Demands_Drivers!$F$24*$M$10</f>
        <v>0</v>
      </c>
      <c r="H250" s="26">
        <f>BY_Demands_Drivers!$G$24*$M$10</f>
        <v>0</v>
      </c>
      <c r="I250" s="26">
        <f>BY_Demands_Drivers!$H$24*$M$10</f>
        <v>0</v>
      </c>
      <c r="J250" s="26">
        <f>BY_Demands_Drivers!$I$24*$M$10</f>
        <v>0</v>
      </c>
    </row>
    <row r="251" spans="3:10">
      <c r="C251" s="206" t="str">
        <f t="shared" si="8"/>
        <v>\I:</v>
      </c>
      <c r="D251">
        <f>$L$11</f>
        <v>2018</v>
      </c>
      <c r="E251" t="s">
        <v>3</v>
      </c>
      <c r="F251" s="24" t="str">
        <f t="shared" si="10"/>
        <v>ICDFL</v>
      </c>
      <c r="G251" s="26">
        <f>BY_Demands_Drivers!$F$24*$M$11</f>
        <v>0</v>
      </c>
      <c r="H251" s="26">
        <f>BY_Demands_Drivers!$G$24*$M$11</f>
        <v>0</v>
      </c>
      <c r="I251" s="26">
        <f>BY_Demands_Drivers!$H$24*$M$11</f>
        <v>0</v>
      </c>
      <c r="J251" s="26">
        <f>BY_Demands_Drivers!$I$24*$M$11</f>
        <v>0</v>
      </c>
    </row>
    <row r="252" spans="3:10">
      <c r="C252" s="206" t="str">
        <f t="shared" si="8"/>
        <v>\I:</v>
      </c>
      <c r="D252">
        <f>$L$12</f>
        <v>2019</v>
      </c>
      <c r="E252" t="s">
        <v>3</v>
      </c>
      <c r="F252" s="24" t="str">
        <f t="shared" si="10"/>
        <v>ICDFL</v>
      </c>
      <c r="G252" s="43">
        <f>BY_Demands_Drivers!$F$24*$M$12</f>
        <v>0</v>
      </c>
      <c r="H252" s="43">
        <f>BY_Demands_Drivers!$G$24*$M$12</f>
        <v>0</v>
      </c>
      <c r="I252" s="43">
        <f>BY_Demands_Drivers!$H$24*$M$12</f>
        <v>0</v>
      </c>
      <c r="J252" s="43">
        <f>BY_Demands_Drivers!$I$24*$M$12</f>
        <v>0</v>
      </c>
    </row>
    <row r="253" spans="3:10">
      <c r="C253" s="206" t="str">
        <f t="shared" si="8"/>
        <v>\I:</v>
      </c>
      <c r="D253">
        <f>$L$13</f>
        <v>2020</v>
      </c>
      <c r="E253" t="s">
        <v>3</v>
      </c>
      <c r="F253" s="24" t="str">
        <f t="shared" si="10"/>
        <v>ICDFL</v>
      </c>
      <c r="G253" s="43">
        <f>BY_Demands_Drivers!$F$24*$M$13</f>
        <v>0</v>
      </c>
      <c r="H253" s="43">
        <f>BY_Demands_Drivers!$G$24*$M$13</f>
        <v>0</v>
      </c>
      <c r="I253" s="43">
        <f>BY_Demands_Drivers!$H$24*$M$13</f>
        <v>0</v>
      </c>
      <c r="J253" s="43">
        <f>BY_Demands_Drivers!$I$24*$M$13</f>
        <v>0</v>
      </c>
    </row>
    <row r="254" spans="3:10">
      <c r="C254" s="206" t="str">
        <f t="shared" si="8"/>
        <v>\I:</v>
      </c>
      <c r="D254">
        <f>$L$14</f>
        <v>2021</v>
      </c>
      <c r="E254" t="s">
        <v>3</v>
      </c>
      <c r="F254" s="24" t="str">
        <f t="shared" si="10"/>
        <v>ICDFL</v>
      </c>
      <c r="G254" s="43">
        <f>BY_Demands_Drivers!$F$24*$M$14</f>
        <v>0</v>
      </c>
      <c r="H254" s="43">
        <f>BY_Demands_Drivers!$G$24*$M$14</f>
        <v>0</v>
      </c>
      <c r="I254" s="43">
        <f>BY_Demands_Drivers!$H$24*$M$14</f>
        <v>0</v>
      </c>
      <c r="J254" s="43">
        <f>BY_Demands_Drivers!$I$24*$M$14</f>
        <v>0</v>
      </c>
    </row>
    <row r="255" spans="3:10">
      <c r="C255" s="206" t="str">
        <f t="shared" si="8"/>
        <v>\I:</v>
      </c>
      <c r="D255">
        <f>$L$15</f>
        <v>2022</v>
      </c>
      <c r="E255" t="s">
        <v>3</v>
      </c>
      <c r="F255" s="24" t="str">
        <f t="shared" si="10"/>
        <v>ICDFL</v>
      </c>
      <c r="G255" s="43">
        <f>BY_Demands_Drivers!$F$24*$M$15</f>
        <v>0</v>
      </c>
      <c r="H255" s="43">
        <f>BY_Demands_Drivers!$G$24*$M$15</f>
        <v>0</v>
      </c>
      <c r="I255" s="43">
        <f>BY_Demands_Drivers!$H$24*$M$15</f>
        <v>0</v>
      </c>
      <c r="J255" s="43">
        <f>BY_Demands_Drivers!$I$24*$M$15</f>
        <v>0</v>
      </c>
    </row>
    <row r="256" spans="3:10">
      <c r="C256" s="206" t="str">
        <f t="shared" si="8"/>
        <v>\I:</v>
      </c>
      <c r="D256">
        <f>$L$16</f>
        <v>2023</v>
      </c>
      <c r="E256" t="s">
        <v>3</v>
      </c>
      <c r="F256" s="24" t="str">
        <f t="shared" si="10"/>
        <v>ICDFL</v>
      </c>
      <c r="G256" s="43">
        <f>BY_Demands_Drivers!$F$24*$M$16</f>
        <v>0</v>
      </c>
      <c r="H256" s="43">
        <f>BY_Demands_Drivers!$G$24*$M$16</f>
        <v>0</v>
      </c>
      <c r="I256" s="43">
        <f>BY_Demands_Drivers!$H$24*$M$16</f>
        <v>0</v>
      </c>
      <c r="J256" s="43">
        <f>BY_Demands_Drivers!$I$24*$M$16</f>
        <v>0</v>
      </c>
    </row>
    <row r="257" spans="3:10">
      <c r="C257" s="206" t="str">
        <f t="shared" si="8"/>
        <v>\I:</v>
      </c>
      <c r="D257">
        <f>$L$17</f>
        <v>2024</v>
      </c>
      <c r="E257" t="s">
        <v>3</v>
      </c>
      <c r="F257" s="24" t="str">
        <f t="shared" si="10"/>
        <v>ICDFL</v>
      </c>
      <c r="G257" s="26">
        <f>BY_Demands_Drivers!$F$24*$M$17</f>
        <v>0</v>
      </c>
      <c r="H257" s="26">
        <f>BY_Demands_Drivers!$G$24*$M$17</f>
        <v>0</v>
      </c>
      <c r="I257" s="26">
        <f>BY_Demands_Drivers!$H$24*$M$17</f>
        <v>0</v>
      </c>
      <c r="J257" s="26">
        <f>BY_Demands_Drivers!$I$24*$M$17</f>
        <v>0</v>
      </c>
    </row>
    <row r="258" spans="3:10">
      <c r="C258" s="206" t="str">
        <f t="shared" si="8"/>
        <v>\I:</v>
      </c>
      <c r="D258">
        <f>$L$18</f>
        <v>2025</v>
      </c>
      <c r="E258" t="s">
        <v>3</v>
      </c>
      <c r="F258" s="24" t="str">
        <f t="shared" si="10"/>
        <v>ICDFL</v>
      </c>
      <c r="G258" s="26">
        <f>BY_Demands_Drivers!$F$24*$M$18</f>
        <v>0</v>
      </c>
      <c r="H258" s="26">
        <f>BY_Demands_Drivers!$G$24*$M$18</f>
        <v>0</v>
      </c>
      <c r="I258" s="26">
        <f>BY_Demands_Drivers!$H$24*$M$18</f>
        <v>0</v>
      </c>
      <c r="J258" s="26">
        <f>BY_Demands_Drivers!$I$24*$M$18</f>
        <v>0</v>
      </c>
    </row>
    <row r="259" spans="3:10">
      <c r="C259" s="206" t="str">
        <f t="shared" si="8"/>
        <v>\I:</v>
      </c>
      <c r="D259">
        <f>$L$19</f>
        <v>2026</v>
      </c>
      <c r="E259" t="s">
        <v>3</v>
      </c>
      <c r="F259" s="24" t="str">
        <f t="shared" si="10"/>
        <v>ICDFL</v>
      </c>
      <c r="G259" s="26">
        <f>BY_Demands_Drivers!$F$24*$M$19</f>
        <v>0</v>
      </c>
      <c r="H259" s="26">
        <f>BY_Demands_Drivers!$G$24*$M$19</f>
        <v>0</v>
      </c>
      <c r="I259" s="26">
        <f>BY_Demands_Drivers!$H$24*$M$19</f>
        <v>0</v>
      </c>
      <c r="J259" s="26">
        <f>BY_Demands_Drivers!$I$24*$M$19</f>
        <v>0</v>
      </c>
    </row>
    <row r="260" spans="3:10">
      <c r="C260" s="206" t="str">
        <f t="shared" si="8"/>
        <v>\I:</v>
      </c>
      <c r="D260">
        <f>$L$20</f>
        <v>2027</v>
      </c>
      <c r="E260" t="s">
        <v>3</v>
      </c>
      <c r="F260" s="24" t="str">
        <f t="shared" si="10"/>
        <v>ICDFL</v>
      </c>
      <c r="G260" s="26">
        <f>BY_Demands_Drivers!$F$24*$M$20</f>
        <v>0</v>
      </c>
      <c r="H260" s="26">
        <f>BY_Demands_Drivers!$G$24*$M$20</f>
        <v>0</v>
      </c>
      <c r="I260" s="26">
        <f>BY_Demands_Drivers!$H$24*$M$20</f>
        <v>0</v>
      </c>
      <c r="J260" s="26">
        <f>BY_Demands_Drivers!$I$24*$M$20</f>
        <v>0</v>
      </c>
    </row>
    <row r="261" spans="3:10">
      <c r="C261" s="206" t="str">
        <f t="shared" ref="C261:C283" si="11">IF(SUM(G261:J261)&gt;0,"Demand","\I:")</f>
        <v>\I:</v>
      </c>
      <c r="D261">
        <f>$L$21</f>
        <v>2028</v>
      </c>
      <c r="E261" t="s">
        <v>3</v>
      </c>
      <c r="F261" s="24" t="str">
        <f t="shared" si="10"/>
        <v>ICDFL</v>
      </c>
      <c r="G261" s="26">
        <f>BY_Demands_Drivers!$F$24*$M$21</f>
        <v>0</v>
      </c>
      <c r="H261" s="26">
        <f>BY_Demands_Drivers!$G$24*$M$21</f>
        <v>0</v>
      </c>
      <c r="I261" s="26">
        <f>BY_Demands_Drivers!$H$24*$M$21</f>
        <v>0</v>
      </c>
      <c r="J261" s="26">
        <f>BY_Demands_Drivers!$I$24*$M$21</f>
        <v>0</v>
      </c>
    </row>
    <row r="262" spans="3:10">
      <c r="C262" s="206" t="str">
        <f t="shared" si="11"/>
        <v>\I:</v>
      </c>
      <c r="D262">
        <f>$L$22</f>
        <v>2029</v>
      </c>
      <c r="E262" t="s">
        <v>3</v>
      </c>
      <c r="F262" s="24" t="str">
        <f t="shared" si="10"/>
        <v>ICDFL</v>
      </c>
      <c r="G262" s="26">
        <f>BY_Demands_Drivers!$F$24*$M$22</f>
        <v>0</v>
      </c>
      <c r="H262" s="26">
        <f>BY_Demands_Drivers!$G$24*$M$22</f>
        <v>0</v>
      </c>
      <c r="I262" s="26">
        <f>BY_Demands_Drivers!$H$24*$M$22</f>
        <v>0</v>
      </c>
      <c r="J262" s="26">
        <f>BY_Demands_Drivers!$I$24*$M$22</f>
        <v>0</v>
      </c>
    </row>
    <row r="263" spans="3:10">
      <c r="C263" s="206" t="str">
        <f t="shared" si="11"/>
        <v>\I:</v>
      </c>
      <c r="D263">
        <f>$L$23</f>
        <v>2030</v>
      </c>
      <c r="E263" t="s">
        <v>3</v>
      </c>
      <c r="F263" s="24" t="str">
        <f t="shared" si="10"/>
        <v>ICDFL</v>
      </c>
      <c r="G263" s="26">
        <f>BY_Demands_Drivers!$F$24*$M$23</f>
        <v>0</v>
      </c>
      <c r="H263" s="26">
        <f>BY_Demands_Drivers!$G$24*$M$23</f>
        <v>0</v>
      </c>
      <c r="I263" s="26">
        <f>BY_Demands_Drivers!$H$24*$M$23</f>
        <v>0</v>
      </c>
      <c r="J263" s="26">
        <f>BY_Demands_Drivers!$I$24*$M$23</f>
        <v>0</v>
      </c>
    </row>
    <row r="264" spans="3:10">
      <c r="C264" s="206" t="str">
        <f t="shared" si="11"/>
        <v>\I:</v>
      </c>
      <c r="D264">
        <f>$L$24</f>
        <v>2031</v>
      </c>
      <c r="E264" t="s">
        <v>3</v>
      </c>
      <c r="F264" s="24" t="str">
        <f t="shared" si="10"/>
        <v>ICDFL</v>
      </c>
      <c r="G264" s="26">
        <f>BY_Demands_Drivers!$F$24*$M$24</f>
        <v>0</v>
      </c>
      <c r="H264" s="26">
        <f>BY_Demands_Drivers!$G$24*$M$24</f>
        <v>0</v>
      </c>
      <c r="I264" s="26">
        <f>BY_Demands_Drivers!$H$24*$M$24</f>
        <v>0</v>
      </c>
      <c r="J264" s="26">
        <f>BY_Demands_Drivers!$I$24*$M$24</f>
        <v>0</v>
      </c>
    </row>
    <row r="265" spans="3:10">
      <c r="C265" s="206" t="str">
        <f t="shared" si="11"/>
        <v>\I:</v>
      </c>
      <c r="D265">
        <f>$L$25</f>
        <v>2032</v>
      </c>
      <c r="E265" t="s">
        <v>3</v>
      </c>
      <c r="F265" s="24" t="str">
        <f t="shared" si="10"/>
        <v>ICDFL</v>
      </c>
      <c r="G265" s="26">
        <f>BY_Demands_Drivers!$F$24*$M$25</f>
        <v>0</v>
      </c>
      <c r="H265" s="26">
        <f>BY_Demands_Drivers!$G$24*$M$25</f>
        <v>0</v>
      </c>
      <c r="I265" s="26">
        <f>BY_Demands_Drivers!$H$24*$M$25</f>
        <v>0</v>
      </c>
      <c r="J265" s="26">
        <f>BY_Demands_Drivers!$I$24*$M$25</f>
        <v>0</v>
      </c>
    </row>
    <row r="266" spans="3:10">
      <c r="C266" s="206" t="str">
        <f t="shared" si="11"/>
        <v>\I:</v>
      </c>
      <c r="D266">
        <f>$L$26</f>
        <v>2033</v>
      </c>
      <c r="E266" t="s">
        <v>3</v>
      </c>
      <c r="F266" s="24" t="str">
        <f t="shared" si="10"/>
        <v>ICDFL</v>
      </c>
      <c r="G266" s="26">
        <f>BY_Demands_Drivers!$F$24*$M$26</f>
        <v>0</v>
      </c>
      <c r="H266" s="26">
        <f>BY_Demands_Drivers!$G$24*$M$26</f>
        <v>0</v>
      </c>
      <c r="I266" s="26">
        <f>BY_Demands_Drivers!$H$24*$M$26</f>
        <v>0</v>
      </c>
      <c r="J266" s="26">
        <f>BY_Demands_Drivers!$I$24*$M$26</f>
        <v>0</v>
      </c>
    </row>
    <row r="267" spans="3:10">
      <c r="C267" s="206" t="str">
        <f t="shared" si="11"/>
        <v>\I:</v>
      </c>
      <c r="D267">
        <f>$L$27</f>
        <v>2034</v>
      </c>
      <c r="E267" t="s">
        <v>3</v>
      </c>
      <c r="F267" s="24" t="str">
        <f t="shared" si="10"/>
        <v>ICDFL</v>
      </c>
      <c r="G267" s="26">
        <f>BY_Demands_Drivers!$F$24*$M$27</f>
        <v>0</v>
      </c>
      <c r="H267" s="26">
        <f>BY_Demands_Drivers!$G$24*$M$27</f>
        <v>0</v>
      </c>
      <c r="I267" s="26">
        <f>BY_Demands_Drivers!$H$24*$M$27</f>
        <v>0</v>
      </c>
      <c r="J267" s="26">
        <f>BY_Demands_Drivers!$I$24*$M$27</f>
        <v>0</v>
      </c>
    </row>
    <row r="268" spans="3:10">
      <c r="C268" s="206" t="str">
        <f t="shared" si="11"/>
        <v>\I:</v>
      </c>
      <c r="D268">
        <f>$L$28</f>
        <v>2035</v>
      </c>
      <c r="E268" t="s">
        <v>3</v>
      </c>
      <c r="F268" s="24" t="str">
        <f t="shared" si="10"/>
        <v>ICDFL</v>
      </c>
      <c r="G268" s="26">
        <f>BY_Demands_Drivers!$F$24*$M$28</f>
        <v>0</v>
      </c>
      <c r="H268" s="26">
        <f>BY_Demands_Drivers!$G$24*$M$28</f>
        <v>0</v>
      </c>
      <c r="I268" s="26">
        <f>BY_Demands_Drivers!$H$24*$M$28</f>
        <v>0</v>
      </c>
      <c r="J268" s="26">
        <f>BY_Demands_Drivers!$I$24*$M$28</f>
        <v>0</v>
      </c>
    </row>
    <row r="269" spans="3:10">
      <c r="C269" s="206" t="str">
        <f t="shared" si="11"/>
        <v>\I:</v>
      </c>
      <c r="D269">
        <f>$L$29</f>
        <v>2036</v>
      </c>
      <c r="E269" t="s">
        <v>3</v>
      </c>
      <c r="F269" s="24" t="str">
        <f t="shared" si="10"/>
        <v>ICDFL</v>
      </c>
      <c r="G269" s="26">
        <f>BY_Demands_Drivers!$F$24*$M$29</f>
        <v>0</v>
      </c>
      <c r="H269" s="26">
        <f>BY_Demands_Drivers!$G$24*$M$29</f>
        <v>0</v>
      </c>
      <c r="I269" s="26">
        <f>BY_Demands_Drivers!$H$24*$M$29</f>
        <v>0</v>
      </c>
      <c r="J269" s="26">
        <f>BY_Demands_Drivers!$I$24*$M$29</f>
        <v>0</v>
      </c>
    </row>
    <row r="270" spans="3:10">
      <c r="C270" s="206" t="str">
        <f t="shared" si="11"/>
        <v>\I:</v>
      </c>
      <c r="D270">
        <f>$L$30</f>
        <v>2037</v>
      </c>
      <c r="E270" t="s">
        <v>3</v>
      </c>
      <c r="F270" s="24" t="str">
        <f t="shared" si="10"/>
        <v>ICDFL</v>
      </c>
      <c r="G270" s="26">
        <f>BY_Demands_Drivers!$F$24*$M$30</f>
        <v>0</v>
      </c>
      <c r="H270" s="26">
        <f>BY_Demands_Drivers!$G$24*$M$30</f>
        <v>0</v>
      </c>
      <c r="I270" s="26">
        <f>BY_Demands_Drivers!$H$24*$M$30</f>
        <v>0</v>
      </c>
      <c r="J270" s="26">
        <f>BY_Demands_Drivers!$I$24*$M$30</f>
        <v>0</v>
      </c>
    </row>
    <row r="271" spans="3:10">
      <c r="C271" s="206" t="str">
        <f t="shared" si="11"/>
        <v>\I:</v>
      </c>
      <c r="D271">
        <f>$L$31</f>
        <v>2038</v>
      </c>
      <c r="E271" t="s">
        <v>3</v>
      </c>
      <c r="F271" s="24" t="str">
        <f t="shared" si="10"/>
        <v>ICDFL</v>
      </c>
      <c r="G271" s="26">
        <f>BY_Demands_Drivers!$F$24*$M$31</f>
        <v>0</v>
      </c>
      <c r="H271" s="26">
        <f>BY_Demands_Drivers!$G$24*$M$31</f>
        <v>0</v>
      </c>
      <c r="I271" s="26">
        <f>BY_Demands_Drivers!$H$24*$M$31</f>
        <v>0</v>
      </c>
      <c r="J271" s="26">
        <f>BY_Demands_Drivers!$I$24*$M$31</f>
        <v>0</v>
      </c>
    </row>
    <row r="272" spans="3:10">
      <c r="C272" s="206" t="str">
        <f t="shared" si="11"/>
        <v>\I:</v>
      </c>
      <c r="D272">
        <f>$L$32</f>
        <v>2039</v>
      </c>
      <c r="E272" t="s">
        <v>3</v>
      </c>
      <c r="F272" s="24" t="str">
        <f t="shared" si="10"/>
        <v>ICDFL</v>
      </c>
      <c r="G272" s="26">
        <f>BY_Demands_Drivers!$F$24*$M$32</f>
        <v>0</v>
      </c>
      <c r="H272" s="26">
        <f>BY_Demands_Drivers!$G$24*$M$32</f>
        <v>0</v>
      </c>
      <c r="I272" s="26">
        <f>BY_Demands_Drivers!$H$24*$M$32</f>
        <v>0</v>
      </c>
      <c r="J272" s="26">
        <f>BY_Demands_Drivers!$I$24*$M$32</f>
        <v>0</v>
      </c>
    </row>
    <row r="273" spans="3:10">
      <c r="C273" s="206" t="str">
        <f t="shared" si="11"/>
        <v>\I:</v>
      </c>
      <c r="D273">
        <f>$L$33</f>
        <v>2040</v>
      </c>
      <c r="E273" t="s">
        <v>3</v>
      </c>
      <c r="F273" s="24" t="str">
        <f t="shared" si="10"/>
        <v>ICDFL</v>
      </c>
      <c r="G273" s="26">
        <f>BY_Demands_Drivers!$F$24*$M$33</f>
        <v>0</v>
      </c>
      <c r="H273" s="26">
        <f>BY_Demands_Drivers!$G$24*$M$33</f>
        <v>0</v>
      </c>
      <c r="I273" s="26">
        <f>BY_Demands_Drivers!$H$24*$M$33</f>
        <v>0</v>
      </c>
      <c r="J273" s="26">
        <f>BY_Demands_Drivers!$I$24*$M$33</f>
        <v>0</v>
      </c>
    </row>
    <row r="274" spans="3:10">
      <c r="C274" s="206" t="str">
        <f t="shared" si="11"/>
        <v>\I:</v>
      </c>
      <c r="D274">
        <f>$L$34</f>
        <v>2041</v>
      </c>
      <c r="E274" t="s">
        <v>3</v>
      </c>
      <c r="F274" s="24" t="str">
        <f t="shared" si="10"/>
        <v>ICDFL</v>
      </c>
      <c r="G274" s="26">
        <f>BY_Demands_Drivers!$F$24*$M$34</f>
        <v>0</v>
      </c>
      <c r="H274" s="26">
        <f>BY_Demands_Drivers!$G$24*$M$34</f>
        <v>0</v>
      </c>
      <c r="I274" s="26">
        <f>BY_Demands_Drivers!$H$24*$M$34</f>
        <v>0</v>
      </c>
      <c r="J274" s="26">
        <f>BY_Demands_Drivers!$I$24*$M$34</f>
        <v>0</v>
      </c>
    </row>
    <row r="275" spans="3:10">
      <c r="C275" s="206" t="str">
        <f t="shared" si="11"/>
        <v>\I:</v>
      </c>
      <c r="D275">
        <f>$L$35</f>
        <v>2042</v>
      </c>
      <c r="E275" t="s">
        <v>3</v>
      </c>
      <c r="F275" s="24" t="str">
        <f t="shared" si="10"/>
        <v>ICDFL</v>
      </c>
      <c r="G275" s="26">
        <f>BY_Demands_Drivers!$F$24*$M$35</f>
        <v>0</v>
      </c>
      <c r="H275" s="26">
        <f>BY_Demands_Drivers!$G$24*$M$35</f>
        <v>0</v>
      </c>
      <c r="I275" s="26">
        <f>BY_Demands_Drivers!$H$24*$M$35</f>
        <v>0</v>
      </c>
      <c r="J275" s="26">
        <f>BY_Demands_Drivers!$I$24*$M$35</f>
        <v>0</v>
      </c>
    </row>
    <row r="276" spans="3:10">
      <c r="C276" s="206" t="str">
        <f t="shared" si="11"/>
        <v>\I:</v>
      </c>
      <c r="D276">
        <f>$L$36</f>
        <v>2043</v>
      </c>
      <c r="E276" t="s">
        <v>3</v>
      </c>
      <c r="F276" s="24" t="str">
        <f t="shared" si="10"/>
        <v>ICDFL</v>
      </c>
      <c r="G276" s="26">
        <f>BY_Demands_Drivers!$F$24*$M$36</f>
        <v>0</v>
      </c>
      <c r="H276" s="26">
        <f>BY_Demands_Drivers!$G$24*$M$36</f>
        <v>0</v>
      </c>
      <c r="I276" s="26">
        <f>BY_Demands_Drivers!$H$24*$M$36</f>
        <v>0</v>
      </c>
      <c r="J276" s="26">
        <f>BY_Demands_Drivers!$I$24*$M$36</f>
        <v>0</v>
      </c>
    </row>
    <row r="277" spans="3:10">
      <c r="C277" s="206" t="str">
        <f t="shared" si="11"/>
        <v>\I:</v>
      </c>
      <c r="D277">
        <f>$L$37</f>
        <v>2044</v>
      </c>
      <c r="E277" t="s">
        <v>3</v>
      </c>
      <c r="F277" s="24" t="str">
        <f t="shared" si="10"/>
        <v>ICDFL</v>
      </c>
      <c r="G277" s="26">
        <f>BY_Demands_Drivers!$F$24*$M$37</f>
        <v>0</v>
      </c>
      <c r="H277" s="26">
        <f>BY_Demands_Drivers!$G$24*$M$37</f>
        <v>0</v>
      </c>
      <c r="I277" s="26">
        <f>BY_Demands_Drivers!$H$24*$M$37</f>
        <v>0</v>
      </c>
      <c r="J277" s="26">
        <f>BY_Demands_Drivers!$I$24*$M$37</f>
        <v>0</v>
      </c>
    </row>
    <row r="278" spans="3:10">
      <c r="C278" s="206" t="str">
        <f t="shared" si="11"/>
        <v>\I:</v>
      </c>
      <c r="D278">
        <f>$L$38</f>
        <v>2045</v>
      </c>
      <c r="E278" t="s">
        <v>3</v>
      </c>
      <c r="F278" s="24" t="str">
        <f t="shared" si="10"/>
        <v>ICDFL</v>
      </c>
      <c r="G278" s="26">
        <f>BY_Demands_Drivers!$F$24*$M$38</f>
        <v>0</v>
      </c>
      <c r="H278" s="26">
        <f>BY_Demands_Drivers!$G$24*$M$38</f>
        <v>0</v>
      </c>
      <c r="I278" s="26">
        <f>BY_Demands_Drivers!$H$24*$M$38</f>
        <v>0</v>
      </c>
      <c r="J278" s="26">
        <f>BY_Demands_Drivers!$I$24*$M$38</f>
        <v>0</v>
      </c>
    </row>
    <row r="279" spans="3:10">
      <c r="C279" s="206" t="str">
        <f t="shared" si="11"/>
        <v>\I:</v>
      </c>
      <c r="D279">
        <f>$L$39</f>
        <v>2046</v>
      </c>
      <c r="E279" t="s">
        <v>3</v>
      </c>
      <c r="F279" s="24" t="str">
        <f t="shared" si="10"/>
        <v>ICDFL</v>
      </c>
      <c r="G279" s="26">
        <f>BY_Demands_Drivers!$F$24*$M$39</f>
        <v>0</v>
      </c>
      <c r="H279" s="26">
        <f>BY_Demands_Drivers!$G$24*$M$39</f>
        <v>0</v>
      </c>
      <c r="I279" s="26">
        <f>BY_Demands_Drivers!$H$24*$M$39</f>
        <v>0</v>
      </c>
      <c r="J279" s="26">
        <f>BY_Demands_Drivers!$I$24*$M$39</f>
        <v>0</v>
      </c>
    </row>
    <row r="280" spans="3:10">
      <c r="C280" s="206" t="str">
        <f t="shared" si="11"/>
        <v>\I:</v>
      </c>
      <c r="D280">
        <f>$L$40</f>
        <v>2047</v>
      </c>
      <c r="E280" t="s">
        <v>3</v>
      </c>
      <c r="F280" s="24" t="str">
        <f t="shared" si="10"/>
        <v>ICDFL</v>
      </c>
      <c r="G280" s="26">
        <f>BY_Demands_Drivers!$F$24*$M$40</f>
        <v>0</v>
      </c>
      <c r="H280" s="26">
        <f>BY_Demands_Drivers!$G$24*$M$40</f>
        <v>0</v>
      </c>
      <c r="I280" s="26">
        <f>BY_Demands_Drivers!$H$24*$M$40</f>
        <v>0</v>
      </c>
      <c r="J280" s="26">
        <f>BY_Demands_Drivers!$I$24*$M$40</f>
        <v>0</v>
      </c>
    </row>
    <row r="281" spans="3:10">
      <c r="C281" s="206" t="str">
        <f t="shared" si="11"/>
        <v>\I:</v>
      </c>
      <c r="D281">
        <f>$L$41</f>
        <v>2048</v>
      </c>
      <c r="E281" t="s">
        <v>3</v>
      </c>
      <c r="F281" s="24" t="str">
        <f t="shared" si="10"/>
        <v>ICDFL</v>
      </c>
      <c r="G281" s="26">
        <f>BY_Demands_Drivers!$F$24*$M$41</f>
        <v>0</v>
      </c>
      <c r="H281" s="26">
        <f>BY_Demands_Drivers!$G$24*$M$41</f>
        <v>0</v>
      </c>
      <c r="I281" s="26">
        <f>BY_Demands_Drivers!$H$24*$M$41</f>
        <v>0</v>
      </c>
      <c r="J281" s="26">
        <f>BY_Demands_Drivers!$I$24*$M$41</f>
        <v>0</v>
      </c>
    </row>
    <row r="282" spans="3:10">
      <c r="C282" s="206" t="str">
        <f t="shared" si="11"/>
        <v>\I:</v>
      </c>
      <c r="D282">
        <f>$L$42</f>
        <v>2049</v>
      </c>
      <c r="E282" t="s">
        <v>3</v>
      </c>
      <c r="F282" s="24" t="str">
        <f t="shared" si="10"/>
        <v>ICDFL</v>
      </c>
      <c r="G282" s="26">
        <f>BY_Demands_Drivers!$F$24*$M$42</f>
        <v>0</v>
      </c>
      <c r="H282" s="26">
        <f>BY_Demands_Drivers!$G$24*$M$42</f>
        <v>0</v>
      </c>
      <c r="I282" s="26">
        <f>BY_Demands_Drivers!$H$24*$M$42</f>
        <v>0</v>
      </c>
      <c r="J282" s="26">
        <f>BY_Demands_Drivers!$I$24*$M$42</f>
        <v>0</v>
      </c>
    </row>
    <row r="283" spans="3:10">
      <c r="C283" s="206" t="str">
        <f t="shared" si="11"/>
        <v>\I:</v>
      </c>
      <c r="D283" s="23">
        <f>$L$43</f>
        <v>2050</v>
      </c>
      <c r="E283" s="23" t="s">
        <v>3</v>
      </c>
      <c r="F283" s="24" t="str">
        <f t="shared" si="10"/>
        <v>ICDFL</v>
      </c>
      <c r="G283" s="44">
        <f>BY_Demands_Drivers!$F$24*$M$43</f>
        <v>0</v>
      </c>
      <c r="H283" s="44">
        <f>BY_Demands_Drivers!$G$24*$M$43</f>
        <v>0</v>
      </c>
      <c r="I283" s="44">
        <f>BY_Demands_Drivers!$H$24*$M$43</f>
        <v>0</v>
      </c>
      <c r="J283" s="44">
        <f>BY_Demands_Drivers!$I$24*$M$43</f>
        <v>0</v>
      </c>
    </row>
    <row r="284" spans="3:10">
      <c r="C284" s="206"/>
      <c r="F284" s="25"/>
      <c r="G284" s="26"/>
      <c r="H284" s="26"/>
      <c r="I284" s="26"/>
      <c r="J284" s="26"/>
    </row>
    <row r="285" spans="3:10">
      <c r="C285" s="206"/>
      <c r="F285" s="24"/>
      <c r="G285" s="26"/>
      <c r="H285" s="26"/>
      <c r="I285" s="26"/>
      <c r="J285" s="26"/>
    </row>
    <row r="286" spans="3:10">
      <c r="C286" s="206"/>
      <c r="F286" s="24"/>
      <c r="G286" s="26"/>
      <c r="H286" s="26"/>
      <c r="I286" s="26"/>
      <c r="J286" s="26"/>
    </row>
    <row r="287" spans="3:10">
      <c r="C287" s="206"/>
      <c r="F287" s="24"/>
      <c r="G287" s="26"/>
      <c r="H287" s="26"/>
      <c r="I287" s="26"/>
      <c r="J287" s="26"/>
    </row>
    <row r="288" spans="3:10">
      <c r="C288" s="206"/>
      <c r="F288" s="24"/>
      <c r="G288" s="26"/>
      <c r="H288" s="26"/>
      <c r="I288" s="26"/>
      <c r="J288" s="26"/>
    </row>
    <row r="289" spans="3:10">
      <c r="C289" s="206"/>
      <c r="F289" s="24"/>
      <c r="G289" s="26"/>
      <c r="H289" s="26"/>
      <c r="I289" s="26"/>
      <c r="J289" s="26"/>
    </row>
    <row r="290" spans="3:10">
      <c r="C290" s="206"/>
      <c r="F290" s="24"/>
      <c r="G290" s="26"/>
      <c r="H290" s="26"/>
      <c r="I290" s="26"/>
      <c r="J290" s="26"/>
    </row>
    <row r="291" spans="3:10">
      <c r="C291" s="206"/>
      <c r="F291" s="24"/>
      <c r="G291" s="26"/>
      <c r="H291" s="26"/>
      <c r="I291" s="26"/>
      <c r="J291" s="26"/>
    </row>
    <row r="292" spans="3:10">
      <c r="C292" s="206"/>
      <c r="F292" s="24"/>
      <c r="G292" s="43"/>
      <c r="H292" s="43"/>
      <c r="I292" s="43"/>
      <c r="J292" s="43"/>
    </row>
    <row r="293" spans="3:10">
      <c r="C293" s="206"/>
      <c r="F293" s="24"/>
      <c r="G293" s="43"/>
      <c r="H293" s="43"/>
      <c r="I293" s="43"/>
      <c r="J293" s="43"/>
    </row>
    <row r="294" spans="3:10">
      <c r="C294" s="206"/>
      <c r="F294" s="24"/>
      <c r="G294" s="43"/>
      <c r="H294" s="43"/>
      <c r="I294" s="43"/>
      <c r="J294" s="43"/>
    </row>
    <row r="295" spans="3:10">
      <c r="C295" s="206"/>
      <c r="F295" s="24"/>
      <c r="G295" s="43"/>
      <c r="H295" s="43"/>
      <c r="I295" s="43"/>
      <c r="J295" s="43"/>
    </row>
    <row r="296" spans="3:10">
      <c r="C296" s="206"/>
      <c r="F296" s="24"/>
      <c r="G296" s="43"/>
      <c r="H296" s="43"/>
      <c r="I296" s="43"/>
      <c r="J296" s="43"/>
    </row>
    <row r="297" spans="3:10">
      <c r="C297" s="206"/>
      <c r="F297" s="24"/>
      <c r="G297" s="26"/>
      <c r="H297" s="26"/>
      <c r="I297" s="26"/>
      <c r="J297" s="26"/>
    </row>
    <row r="298" spans="3:10">
      <c r="C298" s="206"/>
      <c r="F298" s="24"/>
      <c r="G298" s="26"/>
      <c r="H298" s="26"/>
      <c r="I298" s="26"/>
      <c r="J298" s="26"/>
    </row>
    <row r="299" spans="3:10">
      <c r="C299" s="206"/>
      <c r="F299" s="24"/>
      <c r="G299" s="26"/>
      <c r="H299" s="26"/>
      <c r="I299" s="26"/>
      <c r="J299" s="26"/>
    </row>
    <row r="300" spans="3:10">
      <c r="C300" s="206"/>
      <c r="F300" s="24"/>
      <c r="G300" s="26"/>
      <c r="H300" s="26"/>
      <c r="I300" s="26"/>
      <c r="J300" s="26"/>
    </row>
    <row r="301" spans="3:10">
      <c r="C301" s="206"/>
      <c r="F301" s="24"/>
      <c r="G301" s="26"/>
      <c r="H301" s="26"/>
      <c r="I301" s="26"/>
      <c r="J301" s="26"/>
    </row>
    <row r="302" spans="3:10">
      <c r="C302" s="206"/>
      <c r="F302" s="24"/>
      <c r="G302" s="26"/>
      <c r="H302" s="26"/>
      <c r="I302" s="26"/>
      <c r="J302" s="26"/>
    </row>
    <row r="303" spans="3:10">
      <c r="C303" s="206"/>
      <c r="F303" s="24"/>
      <c r="G303" s="26"/>
      <c r="H303" s="26"/>
      <c r="I303" s="26"/>
      <c r="J303" s="26"/>
    </row>
    <row r="304" spans="3:10">
      <c r="C304" s="206"/>
      <c r="F304" s="24"/>
      <c r="G304" s="26"/>
      <c r="H304" s="26"/>
      <c r="I304" s="26"/>
      <c r="J304" s="26"/>
    </row>
    <row r="305" spans="3:10">
      <c r="C305" s="206"/>
      <c r="F305" s="24"/>
      <c r="G305" s="26"/>
      <c r="H305" s="26"/>
      <c r="I305" s="26"/>
      <c r="J305" s="26"/>
    </row>
    <row r="306" spans="3:10">
      <c r="C306" s="206"/>
      <c r="F306" s="24"/>
      <c r="G306" s="26"/>
      <c r="H306" s="26"/>
      <c r="I306" s="26"/>
      <c r="J306" s="26"/>
    </row>
    <row r="307" spans="3:10">
      <c r="C307" s="206"/>
      <c r="F307" s="24"/>
      <c r="G307" s="26"/>
      <c r="H307" s="26"/>
      <c r="I307" s="26"/>
      <c r="J307" s="26"/>
    </row>
    <row r="308" spans="3:10">
      <c r="C308" s="206"/>
      <c r="F308" s="24"/>
      <c r="G308" s="26"/>
      <c r="H308" s="26"/>
      <c r="I308" s="26"/>
      <c r="J308" s="26"/>
    </row>
    <row r="309" spans="3:10">
      <c r="C309" s="206"/>
      <c r="F309" s="24"/>
      <c r="G309" s="26"/>
      <c r="H309" s="26"/>
      <c r="I309" s="26"/>
      <c r="J309" s="26"/>
    </row>
    <row r="310" spans="3:10">
      <c r="C310" s="206"/>
      <c r="F310" s="24"/>
      <c r="G310" s="26"/>
      <c r="H310" s="26"/>
      <c r="I310" s="26"/>
      <c r="J310" s="26"/>
    </row>
    <row r="311" spans="3:10">
      <c r="C311" s="206"/>
      <c r="F311" s="24"/>
      <c r="G311" s="26"/>
      <c r="H311" s="26"/>
      <c r="I311" s="26"/>
      <c r="J311" s="26"/>
    </row>
    <row r="312" spans="3:10">
      <c r="C312" s="206"/>
      <c r="F312" s="24"/>
      <c r="G312" s="26"/>
      <c r="H312" s="26"/>
      <c r="I312" s="26"/>
      <c r="J312" s="26"/>
    </row>
    <row r="313" spans="3:10">
      <c r="C313" s="206"/>
      <c r="F313" s="24"/>
      <c r="G313" s="26"/>
      <c r="H313" s="26"/>
      <c r="I313" s="26"/>
      <c r="J313" s="26"/>
    </row>
    <row r="314" spans="3:10">
      <c r="C314" s="206"/>
      <c r="F314" s="24"/>
      <c r="G314" s="26"/>
      <c r="H314" s="26"/>
      <c r="I314" s="26"/>
      <c r="J314" s="26"/>
    </row>
    <row r="315" spans="3:10">
      <c r="C315" s="206"/>
      <c r="F315" s="24"/>
      <c r="G315" s="26"/>
      <c r="H315" s="26"/>
      <c r="I315" s="26"/>
      <c r="J315" s="26"/>
    </row>
    <row r="316" spans="3:10">
      <c r="C316" s="206"/>
      <c r="F316" s="24"/>
      <c r="G316" s="26"/>
      <c r="H316" s="26"/>
      <c r="I316" s="26"/>
      <c r="J316" s="26"/>
    </row>
    <row r="317" spans="3:10">
      <c r="C317" s="206"/>
      <c r="F317" s="24"/>
      <c r="G317" s="26"/>
      <c r="H317" s="26"/>
      <c r="I317" s="26"/>
      <c r="J317" s="26"/>
    </row>
    <row r="318" spans="3:10">
      <c r="C318" s="206"/>
      <c r="F318" s="24"/>
      <c r="G318" s="26"/>
      <c r="H318" s="26"/>
      <c r="I318" s="26"/>
      <c r="J318" s="26"/>
    </row>
    <row r="319" spans="3:10">
      <c r="C319" s="206"/>
      <c r="F319" s="24"/>
      <c r="G319" s="26"/>
      <c r="H319" s="26"/>
      <c r="I319" s="26"/>
      <c r="J319" s="26"/>
    </row>
    <row r="320" spans="3:10">
      <c r="C320" s="206"/>
      <c r="F320" s="24"/>
      <c r="G320" s="26"/>
      <c r="H320" s="26"/>
      <c r="I320" s="26"/>
      <c r="J320" s="26"/>
    </row>
    <row r="321" spans="3:10">
      <c r="C321" s="206"/>
      <c r="F321" s="24"/>
      <c r="G321" s="26"/>
      <c r="H321" s="26"/>
      <c r="I321" s="26"/>
      <c r="J321" s="26"/>
    </row>
    <row r="322" spans="3:10">
      <c r="C322" s="206"/>
      <c r="F322" s="24"/>
      <c r="G322" s="26"/>
      <c r="H322" s="26"/>
      <c r="I322" s="26"/>
      <c r="J322" s="26"/>
    </row>
    <row r="323" spans="3:10">
      <c r="C323" s="206"/>
      <c r="D323" s="23"/>
      <c r="E323" s="23"/>
      <c r="F323" s="24"/>
      <c r="G323" s="44"/>
      <c r="H323" s="44"/>
      <c r="I323" s="44"/>
      <c r="J323" s="4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C2:AA323"/>
  <sheetViews>
    <sheetView tabSelected="1" zoomScaleNormal="100" workbookViewId="0">
      <selection activeCell="P5" sqref="P5"/>
    </sheetView>
  </sheetViews>
  <sheetFormatPr defaultRowHeight="14.4"/>
  <cols>
    <col min="1" max="1" width="3.6640625" customWidth="1"/>
    <col min="3" max="3" width="11.44140625" bestFit="1" customWidth="1"/>
    <col min="4" max="4" width="5.109375" bestFit="1" customWidth="1"/>
    <col min="5" max="5" width="9.44140625" bestFit="1" customWidth="1"/>
    <col min="6" max="6" width="8.44140625" bestFit="1" customWidth="1"/>
    <col min="12" max="12" width="5" bestFit="1" customWidth="1"/>
    <col min="13" max="13" width="7.33203125" bestFit="1" customWidth="1"/>
  </cols>
  <sheetData>
    <row r="2" spans="3:27">
      <c r="C2" s="1" t="s">
        <v>64</v>
      </c>
      <c r="E2" s="2"/>
    </row>
    <row r="3" spans="3:27" ht="15" thickBot="1">
      <c r="C3" s="3" t="s">
        <v>2</v>
      </c>
      <c r="D3" s="3" t="s">
        <v>0</v>
      </c>
      <c r="E3" s="22" t="s">
        <v>4</v>
      </c>
      <c r="F3" s="22" t="s">
        <v>1</v>
      </c>
      <c r="G3" s="4" t="s">
        <v>168</v>
      </c>
      <c r="H3" s="4" t="s">
        <v>169</v>
      </c>
      <c r="I3" s="4" t="s">
        <v>170</v>
      </c>
      <c r="J3" s="4" t="s">
        <v>171</v>
      </c>
      <c r="M3" s="18" t="s">
        <v>63</v>
      </c>
      <c r="R3" s="289" t="s">
        <v>376</v>
      </c>
      <c r="S3" s="289" t="s">
        <v>188</v>
      </c>
      <c r="T3" s="289" t="s">
        <v>377</v>
      </c>
      <c r="U3" s="289" t="s">
        <v>188</v>
      </c>
      <c r="V3" s="289" t="s">
        <v>378</v>
      </c>
      <c r="W3" s="289" t="s">
        <v>188</v>
      </c>
      <c r="X3" s="289" t="s">
        <v>379</v>
      </c>
      <c r="Y3" s="289" t="s">
        <v>188</v>
      </c>
      <c r="Z3" s="289" t="s">
        <v>380</v>
      </c>
      <c r="AA3" s="289" t="s">
        <v>188</v>
      </c>
    </row>
    <row r="4" spans="3:27" ht="15.75" customHeight="1">
      <c r="C4" s="206" t="str">
        <f>IF(SUM(G4:J4)&gt;0,"Demand","\I:")</f>
        <v>Demand</v>
      </c>
      <c r="D4">
        <f>$L$4</f>
        <v>2011</v>
      </c>
      <c r="E4" t="s">
        <v>3</v>
      </c>
      <c r="F4" s="42" t="str">
        <f>BY_Demands_Drivers!$J$25</f>
        <v>IGDMT</v>
      </c>
      <c r="G4" s="26">
        <f>BY_Demands_Drivers!$F$25*$M$4</f>
        <v>1.9149382973201423</v>
      </c>
      <c r="H4" s="26">
        <f>BY_Demands_Drivers!$G$25*$M$4</f>
        <v>0.82068784170863018</v>
      </c>
      <c r="I4" s="26">
        <f>BY_Demands_Drivers!$H$25*$M$4</f>
        <v>2.1885009112230183</v>
      </c>
      <c r="J4" s="26">
        <f>BY_Demands_Drivers!$I$25*$M$4</f>
        <v>2.4620635251258944</v>
      </c>
      <c r="L4" s="18">
        <f>BY_Demands_Drivers!V4</f>
        <v>2011</v>
      </c>
      <c r="M4" s="184">
        <f>(1-$M$8)/5*4+$M$8</f>
        <v>0.98561955128378154</v>
      </c>
      <c r="P4" s="282" t="s">
        <v>374</v>
      </c>
      <c r="Q4" s="282" t="s">
        <v>375</v>
      </c>
      <c r="R4" s="283">
        <v>18764.146000000001</v>
      </c>
      <c r="S4" s="284" t="s">
        <v>188</v>
      </c>
      <c r="T4" s="283">
        <v>18923.127</v>
      </c>
      <c r="U4" s="284" t="s">
        <v>188</v>
      </c>
      <c r="V4" s="283">
        <v>15729.111000000001</v>
      </c>
      <c r="W4" s="284" t="s">
        <v>188</v>
      </c>
      <c r="X4" s="283">
        <v>16078.261</v>
      </c>
      <c r="Y4" s="284" t="s">
        <v>188</v>
      </c>
      <c r="Z4" s="283">
        <v>14362.879000000001</v>
      </c>
    </row>
    <row r="5" spans="3:27" ht="15.75" customHeight="1">
      <c r="C5" s="206" t="str">
        <f t="shared" ref="C5:C68" si="0">IF(SUM(G5:J5)&gt;0,"Demand","\I:")</f>
        <v>Demand</v>
      </c>
      <c r="D5">
        <f>$L$5</f>
        <v>2012</v>
      </c>
      <c r="E5" t="s">
        <v>3</v>
      </c>
      <c r="F5" s="24" t="str">
        <f>$F$4</f>
        <v>IGDMT</v>
      </c>
      <c r="G5" s="26">
        <f>BY_Demands_Drivers!$F$25*$M$5</f>
        <v>1.8869988434573746</v>
      </c>
      <c r="H5" s="26">
        <f>BY_Demands_Drivers!$G$25*$M$5</f>
        <v>0.80871379005315835</v>
      </c>
      <c r="I5" s="26">
        <f>BY_Demands_Drivers!$H$25*$M$5</f>
        <v>2.1565701068084269</v>
      </c>
      <c r="J5" s="26">
        <f>BY_Demands_Drivers!$I$25*$M$5</f>
        <v>2.4261413701594789</v>
      </c>
      <c r="L5" s="18">
        <f>BY_Demands_Drivers!W4</f>
        <v>2012</v>
      </c>
      <c r="M5" s="184">
        <f>(1-$M$8)/5*3+$M$8</f>
        <v>0.97123910256756307</v>
      </c>
    </row>
    <row r="6" spans="3:27" ht="15.75" customHeight="1">
      <c r="C6" s="206" t="str">
        <f t="shared" si="0"/>
        <v>Demand</v>
      </c>
      <c r="D6">
        <f>$L$6</f>
        <v>2013</v>
      </c>
      <c r="E6" t="s">
        <v>3</v>
      </c>
      <c r="F6" s="24" t="str">
        <f t="shared" ref="F6:F43" si="1">$F$4</f>
        <v>IGDMT</v>
      </c>
      <c r="G6" s="26">
        <f>BY_Demands_Drivers!$F$25*$M$6</f>
        <v>1.859059389594607</v>
      </c>
      <c r="H6" s="26">
        <f>BY_Demands_Drivers!$G$25*$M$6</f>
        <v>0.79673973839768653</v>
      </c>
      <c r="I6" s="26">
        <f>BY_Demands_Drivers!$H$25*$M$6</f>
        <v>2.124639302393835</v>
      </c>
      <c r="J6" s="26">
        <f>BY_Demands_Drivers!$I$25*$M$6</f>
        <v>2.390219215193063</v>
      </c>
      <c r="L6" s="18">
        <f>BY_Demands_Drivers!X4</f>
        <v>2013</v>
      </c>
      <c r="M6" s="184">
        <f>(1-$M$8)/5*2+$M$8</f>
        <v>0.95685865385134461</v>
      </c>
    </row>
    <row r="7" spans="3:27" ht="15.75" customHeight="1">
      <c r="C7" s="206" t="str">
        <f t="shared" si="0"/>
        <v>Demand</v>
      </c>
      <c r="D7">
        <f>$L$7</f>
        <v>2014</v>
      </c>
      <c r="E7" t="s">
        <v>3</v>
      </c>
      <c r="F7" s="24" t="str">
        <f t="shared" si="1"/>
        <v>IGDMT</v>
      </c>
      <c r="G7" s="26">
        <f>BY_Demands_Drivers!$F$25*$M$7</f>
        <v>1.8311199357318393</v>
      </c>
      <c r="H7" s="26">
        <f>BY_Demands_Drivers!$G$25*$M$7</f>
        <v>0.7847656867422147</v>
      </c>
      <c r="I7" s="26">
        <f>BY_Demands_Drivers!$H$25*$M$7</f>
        <v>2.0927084979792436</v>
      </c>
      <c r="J7" s="26">
        <f>BY_Demands_Drivers!$I$25*$M$7</f>
        <v>2.3542970602266475</v>
      </c>
      <c r="L7" s="18">
        <f>BY_Demands_Drivers!Y4</f>
        <v>2014</v>
      </c>
      <c r="M7" s="184">
        <f>(1-$M$8)/5*1+$M$8</f>
        <v>0.94247820513512615</v>
      </c>
      <c r="R7" s="286" t="s">
        <v>382</v>
      </c>
      <c r="S7" s="287"/>
    </row>
    <row r="8" spans="3:27" ht="15.75" customHeight="1">
      <c r="C8" s="206" t="str">
        <f t="shared" si="0"/>
        <v>Demand</v>
      </c>
      <c r="D8">
        <f>$L$8</f>
        <v>2015</v>
      </c>
      <c r="E8" t="s">
        <v>3</v>
      </c>
      <c r="F8" s="24" t="str">
        <f t="shared" si="1"/>
        <v>IGDMT</v>
      </c>
      <c r="G8" s="26">
        <f>BY_Demands_Drivers!$F$25*$M$8</f>
        <v>1.8031804818690715</v>
      </c>
      <c r="H8" s="26">
        <f>BY_Demands_Drivers!$G$25*$M$8</f>
        <v>0.77279163508674287</v>
      </c>
      <c r="I8" s="26">
        <f>BY_Demands_Drivers!$H$25*$M$8</f>
        <v>2.0607776935646518</v>
      </c>
      <c r="J8" s="26">
        <f>BY_Demands_Drivers!$I$25*$M$8</f>
        <v>2.318374905260232</v>
      </c>
      <c r="L8" s="18">
        <f>BY_Demands_Drivers!Z4</f>
        <v>2015</v>
      </c>
      <c r="M8" s="26">
        <f>BY_Demands_Drivers!Z8</f>
        <v>0.92809775641890768</v>
      </c>
      <c r="R8" s="286" t="s">
        <v>383</v>
      </c>
      <c r="S8" s="288" t="s">
        <v>384</v>
      </c>
    </row>
    <row r="9" spans="3:27" ht="15.75" customHeight="1">
      <c r="C9" s="206" t="str">
        <f t="shared" si="0"/>
        <v>Demand</v>
      </c>
      <c r="D9">
        <f>$L$9</f>
        <v>2016</v>
      </c>
      <c r="E9" t="s">
        <v>3</v>
      </c>
      <c r="F9" s="24" t="str">
        <f t="shared" si="1"/>
        <v>IGDMT</v>
      </c>
      <c r="G9" s="26">
        <f>BY_Demands_Drivers!$F$25*$M$9</f>
        <v>1.7752410280063038</v>
      </c>
      <c r="H9" s="26">
        <f>BY_Demands_Drivers!$G$25*$M$9</f>
        <v>0.76081758343127104</v>
      </c>
      <c r="I9" s="26">
        <f>BY_Demands_Drivers!$H$25*$M$9</f>
        <v>2.0288468891500604</v>
      </c>
      <c r="J9" s="26">
        <f>BY_Demands_Drivers!$I$25*$M$9</f>
        <v>2.2824527502938166</v>
      </c>
      <c r="L9" s="18">
        <f>BY_Demands_Drivers!AA4</f>
        <v>2016</v>
      </c>
      <c r="M9" s="26">
        <f>BY_Demands_Drivers!AA8</f>
        <v>0.91371730770268922</v>
      </c>
      <c r="R9" s="286" t="s">
        <v>385</v>
      </c>
      <c r="S9" s="286" t="s">
        <v>386</v>
      </c>
    </row>
    <row r="10" spans="3:27" ht="15.75" customHeight="1">
      <c r="C10" s="206" t="str">
        <f t="shared" si="0"/>
        <v>Demand</v>
      </c>
      <c r="D10">
        <f>$L$10</f>
        <v>2017</v>
      </c>
      <c r="E10" t="s">
        <v>3</v>
      </c>
      <c r="F10" s="24" t="str">
        <f t="shared" si="1"/>
        <v>IGDMT</v>
      </c>
      <c r="G10" s="26">
        <f>BY_Demands_Drivers!$F$25*$M$10</f>
        <v>1.7608792962787307</v>
      </c>
      <c r="H10" s="26">
        <f>BY_Demands_Drivers!$G$25*$M$10</f>
        <v>0.75466255554802542</v>
      </c>
      <c r="I10" s="26">
        <f>BY_Demands_Drivers!$H$25*$M$10</f>
        <v>2.0124334814614051</v>
      </c>
      <c r="J10" s="26">
        <f>BY_Demands_Drivers!$I$25*$M$10</f>
        <v>2.2639876666440797</v>
      </c>
      <c r="L10" s="18">
        <f>BY_Demands_Drivers!AB4</f>
        <v>2017</v>
      </c>
      <c r="M10" s="26">
        <f>BY_Demands_Drivers!AB8</f>
        <v>0.90632531831023821</v>
      </c>
    </row>
    <row r="11" spans="3:27" ht="15.75" customHeight="1">
      <c r="C11" s="206" t="str">
        <f t="shared" si="0"/>
        <v>Demand</v>
      </c>
      <c r="D11">
        <f>$L$11</f>
        <v>2018</v>
      </c>
      <c r="E11" t="s">
        <v>3</v>
      </c>
      <c r="F11" s="24" t="str">
        <f t="shared" si="1"/>
        <v>IGDMT</v>
      </c>
      <c r="G11" s="26">
        <f>BY_Demands_Drivers!$F$25*$M$11</f>
        <v>1.7465175645511581</v>
      </c>
      <c r="H11" s="26">
        <f>BY_Demands_Drivers!$G$25*$M$11</f>
        <v>0.74850752766478001</v>
      </c>
      <c r="I11" s="26">
        <f>BY_Demands_Drivers!$H$25*$M$11</f>
        <v>1.9960200737727509</v>
      </c>
      <c r="J11" s="26">
        <f>BY_Demands_Drivers!$I$25*$M$11</f>
        <v>2.2455225829943433</v>
      </c>
      <c r="L11" s="18">
        <f>BY_Demands_Drivers!AC4</f>
        <v>2018</v>
      </c>
      <c r="M11" s="26">
        <f>BY_Demands_Drivers!AC8</f>
        <v>0.89893332891778743</v>
      </c>
    </row>
    <row r="12" spans="3:27" ht="15.75" customHeight="1">
      <c r="C12" s="206" t="str">
        <f t="shared" si="0"/>
        <v>Demand</v>
      </c>
      <c r="D12">
        <f>$L$12</f>
        <v>2019</v>
      </c>
      <c r="E12" t="s">
        <v>3</v>
      </c>
      <c r="F12" s="24" t="str">
        <f t="shared" si="1"/>
        <v>IGDMT</v>
      </c>
      <c r="G12" s="43">
        <f>BY_Demands_Drivers!$F$25*$M$12</f>
        <v>1.7321558328235853</v>
      </c>
      <c r="H12" s="43">
        <f>BY_Demands_Drivers!$G$25*$M$12</f>
        <v>0.7423524997815345</v>
      </c>
      <c r="I12" s="43">
        <f>BY_Demands_Drivers!$H$25*$M$12</f>
        <v>1.9796066660840963</v>
      </c>
      <c r="J12" s="43">
        <f>BY_Demands_Drivers!$I$25*$M$12</f>
        <v>2.2270574993446073</v>
      </c>
      <c r="L12" s="18">
        <f>BY_Demands_Drivers!AD4</f>
        <v>2019</v>
      </c>
      <c r="M12" s="26">
        <f>BY_Demands_Drivers!AD8</f>
        <v>0.89154133952533665</v>
      </c>
    </row>
    <row r="13" spans="3:27" ht="15.75" customHeight="1">
      <c r="C13" s="206" t="str">
        <f t="shared" si="0"/>
        <v>Demand</v>
      </c>
      <c r="D13">
        <f>$L$13</f>
        <v>2020</v>
      </c>
      <c r="E13" t="s">
        <v>3</v>
      </c>
      <c r="F13" s="24" t="str">
        <f t="shared" si="1"/>
        <v>IGDMT</v>
      </c>
      <c r="G13" s="43">
        <f>BY_Demands_Drivers!$F$25*$M$13</f>
        <v>1.7177941010960123</v>
      </c>
      <c r="H13" s="43">
        <f>BY_Demands_Drivers!$G$25*$M$13</f>
        <v>0.73619747189828888</v>
      </c>
      <c r="I13" s="43">
        <f>BY_Demands_Drivers!$H$25*$M$13</f>
        <v>1.9631932583954412</v>
      </c>
      <c r="J13" s="43">
        <f>BY_Demands_Drivers!$I$25*$M$13</f>
        <v>2.2085924156948704</v>
      </c>
      <c r="L13" s="18">
        <f>BY_Demands_Drivers!AE4</f>
        <v>2020</v>
      </c>
      <c r="M13" s="26">
        <f>BY_Demands_Drivers!AE8</f>
        <v>0.88414935013288565</v>
      </c>
    </row>
    <row r="14" spans="3:27" ht="15.75" customHeight="1">
      <c r="C14" s="206" t="str">
        <f t="shared" si="0"/>
        <v>Demand</v>
      </c>
      <c r="D14">
        <f>$L$14</f>
        <v>2021</v>
      </c>
      <c r="E14" t="s">
        <v>3</v>
      </c>
      <c r="F14" s="24" t="str">
        <f t="shared" si="1"/>
        <v>IGDMT</v>
      </c>
      <c r="G14" s="43">
        <f>BY_Demands_Drivers!$F$25*$M$14</f>
        <v>1.711057653640734</v>
      </c>
      <c r="H14" s="43">
        <f>BY_Demands_Drivers!$G$25*$M$14</f>
        <v>0.73331042298888405</v>
      </c>
      <c r="I14" s="43">
        <f>BY_Demands_Drivers!$H$25*$M$14</f>
        <v>1.9554944613036949</v>
      </c>
      <c r="J14" s="43">
        <f>BY_Demands_Drivers!$I$25*$M$14</f>
        <v>2.1999312689666555</v>
      </c>
      <c r="L14" s="18">
        <f>BY_Demands_Drivers!AF4</f>
        <v>2021</v>
      </c>
      <c r="M14" s="26">
        <f>BY_Demands_Drivers!AF8</f>
        <v>0.88068209777942352</v>
      </c>
    </row>
    <row r="15" spans="3:27" ht="15.75" customHeight="1">
      <c r="C15" s="206" t="str">
        <f t="shared" si="0"/>
        <v>Demand</v>
      </c>
      <c r="D15">
        <f>$L$15</f>
        <v>2022</v>
      </c>
      <c r="E15" t="s">
        <v>3</v>
      </c>
      <c r="F15" s="24" t="str">
        <f t="shared" si="1"/>
        <v>IGDMT</v>
      </c>
      <c r="G15" s="43">
        <f>BY_Demands_Drivers!$F$25*$M$15</f>
        <v>1.7043212061854556</v>
      </c>
      <c r="H15" s="43">
        <f>BY_Demands_Drivers!$G$25*$M$15</f>
        <v>0.73042337407947888</v>
      </c>
      <c r="I15" s="43">
        <f>BY_Demands_Drivers!$H$25*$M$15</f>
        <v>1.9477956642119478</v>
      </c>
      <c r="J15" s="43">
        <f>BY_Demands_Drivers!$I$25*$M$15</f>
        <v>2.1912701222384401</v>
      </c>
      <c r="L15" s="18">
        <f>BY_Demands_Drivers!AG4</f>
        <v>2022</v>
      </c>
      <c r="M15" s="26">
        <f>BY_Demands_Drivers!AG8</f>
        <v>0.87721484542596118</v>
      </c>
    </row>
    <row r="16" spans="3:27" ht="15.75" customHeight="1">
      <c r="C16" s="206" t="str">
        <f t="shared" si="0"/>
        <v>Demand</v>
      </c>
      <c r="D16">
        <f>$L$16</f>
        <v>2023</v>
      </c>
      <c r="E16" t="s">
        <v>3</v>
      </c>
      <c r="F16" s="24" t="str">
        <f t="shared" si="1"/>
        <v>IGDMT</v>
      </c>
      <c r="G16" s="43">
        <f>BY_Demands_Drivers!$F$25*$M$16</f>
        <v>1.6975847587301771</v>
      </c>
      <c r="H16" s="43">
        <f>BY_Demands_Drivers!$G$25*$M$16</f>
        <v>0.72753632517007394</v>
      </c>
      <c r="I16" s="43">
        <f>BY_Demands_Drivers!$H$25*$M$16</f>
        <v>1.9400968671202012</v>
      </c>
      <c r="J16" s="43">
        <f>BY_Demands_Drivers!$I$25*$M$16</f>
        <v>2.1826089755102251</v>
      </c>
      <c r="L16" s="18">
        <f>BY_Demands_Drivers!AH4</f>
        <v>2023</v>
      </c>
      <c r="M16" s="26">
        <f>BY_Demands_Drivers!AH8</f>
        <v>0.87374759307249894</v>
      </c>
    </row>
    <row r="17" spans="3:13" ht="15.75" customHeight="1">
      <c r="C17" s="206" t="str">
        <f t="shared" si="0"/>
        <v>Demand</v>
      </c>
      <c r="D17">
        <f>$L$17</f>
        <v>2024</v>
      </c>
      <c r="E17" t="s">
        <v>3</v>
      </c>
      <c r="F17" s="24" t="str">
        <f t="shared" si="1"/>
        <v>IGDMT</v>
      </c>
      <c r="G17" s="26">
        <f>BY_Demands_Drivers!$F$25*$M$17</f>
        <v>1.6908483112748987</v>
      </c>
      <c r="H17" s="26">
        <f>BY_Demands_Drivers!$G$25*$M$17</f>
        <v>0.72464927626066877</v>
      </c>
      <c r="I17" s="26">
        <f>BY_Demands_Drivers!$H$25*$M$17</f>
        <v>1.9323980700284542</v>
      </c>
      <c r="J17" s="26">
        <f>BY_Demands_Drivers!$I$25*$M$17</f>
        <v>2.1739478287820098</v>
      </c>
      <c r="L17" s="18">
        <f>BY_Demands_Drivers!AI4</f>
        <v>2024</v>
      </c>
      <c r="M17" s="26">
        <f>BY_Demands_Drivers!AI8</f>
        <v>0.87028034071903659</v>
      </c>
    </row>
    <row r="18" spans="3:13" ht="15.75" customHeight="1">
      <c r="C18" s="206" t="str">
        <f t="shared" si="0"/>
        <v>Demand</v>
      </c>
      <c r="D18">
        <f>$L$18</f>
        <v>2025</v>
      </c>
      <c r="E18" t="s">
        <v>3</v>
      </c>
      <c r="F18" s="24" t="str">
        <f t="shared" si="1"/>
        <v>IGDMT</v>
      </c>
      <c r="G18" s="26">
        <f>BY_Demands_Drivers!$F$25*$M$18</f>
        <v>1.6841118638196202</v>
      </c>
      <c r="H18" s="26">
        <f>BY_Demands_Drivers!$G$25*$M$18</f>
        <v>0.72176222735126383</v>
      </c>
      <c r="I18" s="26">
        <f>BY_Demands_Drivers!$H$25*$M$18</f>
        <v>1.9246992729367076</v>
      </c>
      <c r="J18" s="26">
        <f>BY_Demands_Drivers!$I$25*$M$18</f>
        <v>2.1652866820537948</v>
      </c>
      <c r="L18" s="18">
        <f>BY_Demands_Drivers!AJ4</f>
        <v>2025</v>
      </c>
      <c r="M18" s="26">
        <f>BY_Demands_Drivers!AJ8</f>
        <v>0.86681308836557436</v>
      </c>
    </row>
    <row r="19" spans="3:13" ht="15.75" customHeight="1">
      <c r="C19" s="206" t="str">
        <f t="shared" si="0"/>
        <v>Demand</v>
      </c>
      <c r="D19">
        <f>$L$19</f>
        <v>2026</v>
      </c>
      <c r="E19" t="s">
        <v>3</v>
      </c>
      <c r="F19" s="24" t="str">
        <f t="shared" si="1"/>
        <v>IGDMT</v>
      </c>
      <c r="G19" s="26">
        <f>BY_Demands_Drivers!$F$25*$M$19</f>
        <v>1.677375416364342</v>
      </c>
      <c r="H19" s="26">
        <f>BY_Demands_Drivers!$G$25*$M$19</f>
        <v>0.71887517844185878</v>
      </c>
      <c r="I19" s="26">
        <f>BY_Demands_Drivers!$H$25*$M$19</f>
        <v>1.9170004758449608</v>
      </c>
      <c r="J19" s="26">
        <f>BY_Demands_Drivers!$I$25*$M$19</f>
        <v>2.1566255353255799</v>
      </c>
      <c r="L19" s="18">
        <f>BY_Demands_Drivers!AK4</f>
        <v>2026</v>
      </c>
      <c r="M19" s="26">
        <f>BY_Demands_Drivers!AK8</f>
        <v>0.86334583601211212</v>
      </c>
    </row>
    <row r="20" spans="3:13" ht="15.75" customHeight="1">
      <c r="C20" s="206" t="str">
        <f t="shared" si="0"/>
        <v>Demand</v>
      </c>
      <c r="D20">
        <f>$L$20</f>
        <v>2027</v>
      </c>
      <c r="E20" t="s">
        <v>3</v>
      </c>
      <c r="F20" s="24" t="str">
        <f t="shared" si="1"/>
        <v>IGDMT</v>
      </c>
      <c r="G20" s="26">
        <f>BY_Demands_Drivers!$F$25*$M$20</f>
        <v>1.6706389689090633</v>
      </c>
      <c r="H20" s="26">
        <f>BY_Demands_Drivers!$G$25*$M$20</f>
        <v>0.71598812953245372</v>
      </c>
      <c r="I20" s="26">
        <f>BY_Demands_Drivers!$H$25*$M$20</f>
        <v>1.909301678753214</v>
      </c>
      <c r="J20" s="26">
        <f>BY_Demands_Drivers!$I$25*$M$20</f>
        <v>2.1479643885973645</v>
      </c>
      <c r="L20" s="18">
        <f>BY_Demands_Drivers!AL4</f>
        <v>2027</v>
      </c>
      <c r="M20" s="26">
        <f>BY_Demands_Drivers!AL8</f>
        <v>0.85987858365864978</v>
      </c>
    </row>
    <row r="21" spans="3:13" ht="15.75" customHeight="1">
      <c r="C21" s="206" t="str">
        <f t="shared" si="0"/>
        <v>Demand</v>
      </c>
      <c r="D21">
        <f>$L$21</f>
        <v>2028</v>
      </c>
      <c r="E21" t="s">
        <v>3</v>
      </c>
      <c r="F21" s="24" t="str">
        <f t="shared" si="1"/>
        <v>IGDMT</v>
      </c>
      <c r="G21" s="26">
        <f>BY_Demands_Drivers!$F$25*$M$21</f>
        <v>1.6639025214537848</v>
      </c>
      <c r="H21" s="26">
        <f>BY_Demands_Drivers!$G$25*$M$21</f>
        <v>0.71310108062304867</v>
      </c>
      <c r="I21" s="26">
        <f>BY_Demands_Drivers!$H$25*$M$21</f>
        <v>1.9016028816614672</v>
      </c>
      <c r="J21" s="26">
        <f>BY_Demands_Drivers!$I$25*$M$21</f>
        <v>2.1393032418691496</v>
      </c>
      <c r="L21" s="18">
        <f>BY_Demands_Drivers!AM4</f>
        <v>2028</v>
      </c>
      <c r="M21" s="26">
        <f>BY_Demands_Drivers!AM8</f>
        <v>0.85641133130518754</v>
      </c>
    </row>
    <row r="22" spans="3:13" ht="15.75" customHeight="1">
      <c r="C22" s="206" t="str">
        <f t="shared" si="0"/>
        <v>Demand</v>
      </c>
      <c r="D22">
        <f>$L$22</f>
        <v>2029</v>
      </c>
      <c r="E22" t="s">
        <v>3</v>
      </c>
      <c r="F22" s="24" t="str">
        <f t="shared" si="1"/>
        <v>IGDMT</v>
      </c>
      <c r="G22" s="26">
        <f>BY_Demands_Drivers!$F$25*$M$22</f>
        <v>1.6571660739985066</v>
      </c>
      <c r="H22" s="26">
        <f>BY_Demands_Drivers!$G$25*$M$22</f>
        <v>0.71021403171364372</v>
      </c>
      <c r="I22" s="26">
        <f>BY_Demands_Drivers!$H$25*$M$22</f>
        <v>1.8939040845697206</v>
      </c>
      <c r="J22" s="26">
        <f>BY_Demands_Drivers!$I$25*$M$22</f>
        <v>2.1306420951409346</v>
      </c>
      <c r="L22" s="18">
        <f>BY_Demands_Drivers!AN4</f>
        <v>2029</v>
      </c>
      <c r="M22" s="26">
        <f>BY_Demands_Drivers!AN8</f>
        <v>0.8529440789517253</v>
      </c>
    </row>
    <row r="23" spans="3:13" ht="15.75" customHeight="1">
      <c r="C23" s="206" t="str">
        <f t="shared" si="0"/>
        <v>Demand</v>
      </c>
      <c r="D23">
        <f>$L$23</f>
        <v>2030</v>
      </c>
      <c r="E23" t="s">
        <v>3</v>
      </c>
      <c r="F23" s="24" t="str">
        <f t="shared" si="1"/>
        <v>IGDMT</v>
      </c>
      <c r="G23" s="26">
        <f>BY_Demands_Drivers!$F$25*$M$23</f>
        <v>1.6504296265432279</v>
      </c>
      <c r="H23" s="26">
        <f>BY_Demands_Drivers!$G$25*$M$23</f>
        <v>0.70732698280423856</v>
      </c>
      <c r="I23" s="26">
        <f>BY_Demands_Drivers!$H$25*$M$23</f>
        <v>1.8862052874779736</v>
      </c>
      <c r="J23" s="26">
        <f>BY_Demands_Drivers!$I$25*$M$23</f>
        <v>2.1219809484127192</v>
      </c>
      <c r="L23" s="18">
        <f>BY_Demands_Drivers!AO4</f>
        <v>2030</v>
      </c>
      <c r="M23" s="26">
        <f>BY_Demands_Drivers!AO8</f>
        <v>0.84947682659826296</v>
      </c>
    </row>
    <row r="24" spans="3:13" ht="15.75" customHeight="1">
      <c r="C24" s="206" t="str">
        <f t="shared" si="0"/>
        <v>Demand</v>
      </c>
      <c r="D24">
        <f>$L$24</f>
        <v>2031</v>
      </c>
      <c r="E24" t="s">
        <v>3</v>
      </c>
      <c r="F24" s="24" t="str">
        <f t="shared" si="1"/>
        <v>IGDMT</v>
      </c>
      <c r="G24" s="26">
        <f>BY_Demands_Drivers!$F$25*$M$24</f>
        <v>1.6504296265432279</v>
      </c>
      <c r="H24" s="26">
        <f>BY_Demands_Drivers!$G$25*$M$24</f>
        <v>0.70732698280423856</v>
      </c>
      <c r="I24" s="26">
        <f>BY_Demands_Drivers!$H$25*$M$24</f>
        <v>1.8862052874779736</v>
      </c>
      <c r="J24" s="26">
        <f>BY_Demands_Drivers!$I$25*$M$24</f>
        <v>2.1219809484127192</v>
      </c>
      <c r="L24" s="18">
        <f>BY_Demands_Drivers!AP4</f>
        <v>2031</v>
      </c>
      <c r="M24" s="26">
        <f>BY_Demands_Drivers!AP8</f>
        <v>0.84947682659826296</v>
      </c>
    </row>
    <row r="25" spans="3:13" ht="15.75" customHeight="1">
      <c r="C25" s="206" t="str">
        <f t="shared" si="0"/>
        <v>Demand</v>
      </c>
      <c r="D25">
        <f>$L$25</f>
        <v>2032</v>
      </c>
      <c r="E25" t="s">
        <v>3</v>
      </c>
      <c r="F25" s="24" t="str">
        <f t="shared" si="1"/>
        <v>IGDMT</v>
      </c>
      <c r="G25" s="26">
        <f>BY_Demands_Drivers!$F$25*$M$25</f>
        <v>1.6504296265432279</v>
      </c>
      <c r="H25" s="26">
        <f>BY_Demands_Drivers!$G$25*$M$25</f>
        <v>0.70732698280423856</v>
      </c>
      <c r="I25" s="26">
        <f>BY_Demands_Drivers!$H$25*$M$25</f>
        <v>1.8862052874779736</v>
      </c>
      <c r="J25" s="26">
        <f>BY_Demands_Drivers!$I$25*$M$25</f>
        <v>2.1219809484127192</v>
      </c>
      <c r="L25" s="18">
        <f>BY_Demands_Drivers!AQ4</f>
        <v>2032</v>
      </c>
      <c r="M25" s="26">
        <f>BY_Demands_Drivers!AQ8</f>
        <v>0.84947682659826296</v>
      </c>
    </row>
    <row r="26" spans="3:13" ht="15.75" customHeight="1">
      <c r="C26" s="206" t="str">
        <f t="shared" si="0"/>
        <v>Demand</v>
      </c>
      <c r="D26">
        <f>$L$26</f>
        <v>2033</v>
      </c>
      <c r="E26" t="s">
        <v>3</v>
      </c>
      <c r="F26" s="24" t="str">
        <f t="shared" si="1"/>
        <v>IGDMT</v>
      </c>
      <c r="G26" s="26">
        <f>BY_Demands_Drivers!$F$25*$M$26</f>
        <v>1.6504296265432279</v>
      </c>
      <c r="H26" s="26">
        <f>BY_Demands_Drivers!$G$25*$M$26</f>
        <v>0.70732698280423856</v>
      </c>
      <c r="I26" s="26">
        <f>BY_Demands_Drivers!$H$25*$M$26</f>
        <v>1.8862052874779736</v>
      </c>
      <c r="J26" s="26">
        <f>BY_Demands_Drivers!$I$25*$M$26</f>
        <v>2.1219809484127192</v>
      </c>
      <c r="L26" s="18">
        <f>BY_Demands_Drivers!AR4</f>
        <v>2033</v>
      </c>
      <c r="M26" s="26">
        <f>BY_Demands_Drivers!AR8</f>
        <v>0.84947682659826296</v>
      </c>
    </row>
    <row r="27" spans="3:13" ht="15.75" customHeight="1">
      <c r="C27" s="206" t="str">
        <f t="shared" si="0"/>
        <v>Demand</v>
      </c>
      <c r="D27">
        <f>$L$27</f>
        <v>2034</v>
      </c>
      <c r="E27" t="s">
        <v>3</v>
      </c>
      <c r="F27" s="24" t="str">
        <f t="shared" si="1"/>
        <v>IGDMT</v>
      </c>
      <c r="G27" s="26">
        <f>BY_Demands_Drivers!$F$25*$M$27</f>
        <v>1.6504296265432279</v>
      </c>
      <c r="H27" s="26">
        <f>BY_Demands_Drivers!$G$25*$M$27</f>
        <v>0.70732698280423856</v>
      </c>
      <c r="I27" s="26">
        <f>BY_Demands_Drivers!$H$25*$M$27</f>
        <v>1.8862052874779736</v>
      </c>
      <c r="J27" s="26">
        <f>BY_Demands_Drivers!$I$25*$M$27</f>
        <v>2.1219809484127192</v>
      </c>
      <c r="L27" s="18">
        <f>BY_Demands_Drivers!AS4</f>
        <v>2034</v>
      </c>
      <c r="M27" s="26">
        <f>BY_Demands_Drivers!AS8</f>
        <v>0.84947682659826296</v>
      </c>
    </row>
    <row r="28" spans="3:13" ht="15.75" customHeight="1">
      <c r="C28" s="206" t="str">
        <f t="shared" si="0"/>
        <v>Demand</v>
      </c>
      <c r="D28">
        <f>$L$28</f>
        <v>2035</v>
      </c>
      <c r="E28" t="s">
        <v>3</v>
      </c>
      <c r="F28" s="24" t="str">
        <f t="shared" si="1"/>
        <v>IGDMT</v>
      </c>
      <c r="G28" s="26">
        <f>BY_Demands_Drivers!$F$25*$M$28</f>
        <v>1.6504296265432279</v>
      </c>
      <c r="H28" s="26">
        <f>BY_Demands_Drivers!$G$25*$M$28</f>
        <v>0.70732698280423856</v>
      </c>
      <c r="I28" s="26">
        <f>BY_Demands_Drivers!$H$25*$M$28</f>
        <v>1.8862052874779736</v>
      </c>
      <c r="J28" s="26">
        <f>BY_Demands_Drivers!$I$25*$M$28</f>
        <v>2.1219809484127192</v>
      </c>
      <c r="L28" s="18">
        <f>BY_Demands_Drivers!AT4</f>
        <v>2035</v>
      </c>
      <c r="M28" s="26">
        <f>BY_Demands_Drivers!AT8</f>
        <v>0.84947682659826296</v>
      </c>
    </row>
    <row r="29" spans="3:13" ht="15.75" customHeight="1">
      <c r="C29" s="206" t="str">
        <f t="shared" si="0"/>
        <v>Demand</v>
      </c>
      <c r="D29">
        <f>$L$29</f>
        <v>2036</v>
      </c>
      <c r="E29" t="s">
        <v>3</v>
      </c>
      <c r="F29" s="24" t="str">
        <f t="shared" si="1"/>
        <v>IGDMT</v>
      </c>
      <c r="G29" s="26">
        <f>BY_Demands_Drivers!$F$25*$M$29</f>
        <v>1.6504296265432279</v>
      </c>
      <c r="H29" s="26">
        <f>BY_Demands_Drivers!$G$25*$M$29</f>
        <v>0.70732698280423856</v>
      </c>
      <c r="I29" s="26">
        <f>BY_Demands_Drivers!$H$25*$M$29</f>
        <v>1.8862052874779736</v>
      </c>
      <c r="J29" s="26">
        <f>BY_Demands_Drivers!$I$25*$M$29</f>
        <v>2.1219809484127192</v>
      </c>
      <c r="L29" s="18">
        <f>BY_Demands_Drivers!AU4</f>
        <v>2036</v>
      </c>
      <c r="M29" s="26">
        <f>BY_Demands_Drivers!AU8</f>
        <v>0.84947682659826296</v>
      </c>
    </row>
    <row r="30" spans="3:13" ht="15.75" customHeight="1">
      <c r="C30" s="206" t="str">
        <f t="shared" si="0"/>
        <v>Demand</v>
      </c>
      <c r="D30">
        <f>$L$30</f>
        <v>2037</v>
      </c>
      <c r="E30" t="s">
        <v>3</v>
      </c>
      <c r="F30" s="24" t="str">
        <f t="shared" si="1"/>
        <v>IGDMT</v>
      </c>
      <c r="G30" s="26">
        <f>BY_Demands_Drivers!$F$25*$M$30</f>
        <v>1.6504296265432279</v>
      </c>
      <c r="H30" s="26">
        <f>BY_Demands_Drivers!$G$25*$M$30</f>
        <v>0.70732698280423856</v>
      </c>
      <c r="I30" s="26">
        <f>BY_Demands_Drivers!$H$25*$M$30</f>
        <v>1.8862052874779736</v>
      </c>
      <c r="J30" s="26">
        <f>BY_Demands_Drivers!$I$25*$M$30</f>
        <v>2.1219809484127192</v>
      </c>
      <c r="L30" s="18">
        <f>BY_Demands_Drivers!AV4</f>
        <v>2037</v>
      </c>
      <c r="M30" s="26">
        <f>BY_Demands_Drivers!AV8</f>
        <v>0.84947682659826296</v>
      </c>
    </row>
    <row r="31" spans="3:13" ht="15.75" customHeight="1">
      <c r="C31" s="206" t="str">
        <f t="shared" si="0"/>
        <v>Demand</v>
      </c>
      <c r="D31">
        <f>$L$31</f>
        <v>2038</v>
      </c>
      <c r="E31" t="s">
        <v>3</v>
      </c>
      <c r="F31" s="24" t="str">
        <f t="shared" si="1"/>
        <v>IGDMT</v>
      </c>
      <c r="G31" s="26">
        <f>BY_Demands_Drivers!$F$25*$M$31</f>
        <v>1.6504296265432279</v>
      </c>
      <c r="H31" s="26">
        <f>BY_Demands_Drivers!$G$25*$M$31</f>
        <v>0.70732698280423856</v>
      </c>
      <c r="I31" s="26">
        <f>BY_Demands_Drivers!$H$25*$M$31</f>
        <v>1.8862052874779736</v>
      </c>
      <c r="J31" s="26">
        <f>BY_Demands_Drivers!$I$25*$M$31</f>
        <v>2.1219809484127192</v>
      </c>
      <c r="L31" s="18">
        <f>BY_Demands_Drivers!AW4</f>
        <v>2038</v>
      </c>
      <c r="M31" s="26">
        <f>BY_Demands_Drivers!AW8</f>
        <v>0.84947682659826296</v>
      </c>
    </row>
    <row r="32" spans="3:13" ht="15.75" customHeight="1">
      <c r="C32" s="206" t="str">
        <f t="shared" si="0"/>
        <v>Demand</v>
      </c>
      <c r="D32">
        <f>$L$32</f>
        <v>2039</v>
      </c>
      <c r="E32" t="s">
        <v>3</v>
      </c>
      <c r="F32" s="24" t="str">
        <f t="shared" si="1"/>
        <v>IGDMT</v>
      </c>
      <c r="G32" s="26">
        <f>BY_Demands_Drivers!$F$25*$M$32</f>
        <v>1.6504296265432279</v>
      </c>
      <c r="H32" s="26">
        <f>BY_Demands_Drivers!$G$25*$M$32</f>
        <v>0.70732698280423856</v>
      </c>
      <c r="I32" s="26">
        <f>BY_Demands_Drivers!$H$25*$M$32</f>
        <v>1.8862052874779736</v>
      </c>
      <c r="J32" s="26">
        <f>BY_Demands_Drivers!$I$25*$M$32</f>
        <v>2.1219809484127192</v>
      </c>
      <c r="L32" s="18">
        <f>BY_Demands_Drivers!AX4</f>
        <v>2039</v>
      </c>
      <c r="M32" s="26">
        <f>BY_Demands_Drivers!AX8</f>
        <v>0.84947682659826296</v>
      </c>
    </row>
    <row r="33" spans="3:13" ht="15.75" customHeight="1">
      <c r="C33" s="206" t="str">
        <f t="shared" si="0"/>
        <v>Demand</v>
      </c>
      <c r="D33">
        <f>$L$33</f>
        <v>2040</v>
      </c>
      <c r="E33" t="s">
        <v>3</v>
      </c>
      <c r="F33" s="24" t="str">
        <f t="shared" si="1"/>
        <v>IGDMT</v>
      </c>
      <c r="G33" s="26">
        <f>BY_Demands_Drivers!$F$25*$M$33</f>
        <v>1.6504296265432279</v>
      </c>
      <c r="H33" s="26">
        <f>BY_Demands_Drivers!$G$25*$M$33</f>
        <v>0.70732698280423856</v>
      </c>
      <c r="I33" s="26">
        <f>BY_Demands_Drivers!$H$25*$M$33</f>
        <v>1.8862052874779736</v>
      </c>
      <c r="J33" s="26">
        <f>BY_Demands_Drivers!$I$25*$M$33</f>
        <v>2.1219809484127192</v>
      </c>
      <c r="L33" s="18">
        <f>BY_Demands_Drivers!AY4</f>
        <v>2040</v>
      </c>
      <c r="M33" s="26">
        <f>BY_Demands_Drivers!AY8</f>
        <v>0.84947682659826296</v>
      </c>
    </row>
    <row r="34" spans="3:13" ht="15.75" customHeight="1">
      <c r="C34" s="206" t="str">
        <f t="shared" si="0"/>
        <v>Demand</v>
      </c>
      <c r="D34">
        <f>$L$34</f>
        <v>2041</v>
      </c>
      <c r="E34" t="s">
        <v>3</v>
      </c>
      <c r="F34" s="24" t="str">
        <f t="shared" si="1"/>
        <v>IGDMT</v>
      </c>
      <c r="G34" s="26">
        <f>BY_Demands_Drivers!$F$25*$M$34</f>
        <v>1.6436931790879494</v>
      </c>
      <c r="H34" s="26">
        <f>BY_Demands_Drivers!$G$25*$M$34</f>
        <v>0.7044399338948335</v>
      </c>
      <c r="I34" s="26">
        <f>BY_Demands_Drivers!$H$25*$M$34</f>
        <v>1.8785064903862267</v>
      </c>
      <c r="J34" s="26">
        <f>BY_Demands_Drivers!$I$25*$M$34</f>
        <v>2.1133198016845038</v>
      </c>
      <c r="L34" s="18">
        <f>BY_Demands_Drivers!AZ4</f>
        <v>2041</v>
      </c>
      <c r="M34" s="26">
        <f>BY_Demands_Drivers!AZ8</f>
        <v>0.84600957424480061</v>
      </c>
    </row>
    <row r="35" spans="3:13" ht="15.75" customHeight="1">
      <c r="C35" s="206" t="str">
        <f t="shared" si="0"/>
        <v>Demand</v>
      </c>
      <c r="D35">
        <f>$L$35</f>
        <v>2042</v>
      </c>
      <c r="E35" t="s">
        <v>3</v>
      </c>
      <c r="F35" s="24" t="str">
        <f t="shared" si="1"/>
        <v>IGDMT</v>
      </c>
      <c r="G35" s="26">
        <f>BY_Demands_Drivers!$F$25*$M$35</f>
        <v>1.6369567316326707</v>
      </c>
      <c r="H35" s="26">
        <f>BY_Demands_Drivers!$G$25*$M$35</f>
        <v>0.70155288498542845</v>
      </c>
      <c r="I35" s="26">
        <f>BY_Demands_Drivers!$H$25*$M$35</f>
        <v>1.8708076932944797</v>
      </c>
      <c r="J35" s="26">
        <f>BY_Demands_Drivers!$I$25*$M$35</f>
        <v>2.1046586549562885</v>
      </c>
      <c r="L35" s="18">
        <f>BY_Demands_Drivers!BA4</f>
        <v>2042</v>
      </c>
      <c r="M35" s="26">
        <f>BY_Demands_Drivers!BA8</f>
        <v>0.84254232189133826</v>
      </c>
    </row>
    <row r="36" spans="3:13">
      <c r="C36" s="206" t="str">
        <f t="shared" si="0"/>
        <v>Demand</v>
      </c>
      <c r="D36">
        <f>$L$36</f>
        <v>2043</v>
      </c>
      <c r="E36" t="s">
        <v>3</v>
      </c>
      <c r="F36" s="24" t="str">
        <f t="shared" si="1"/>
        <v>IGDMT</v>
      </c>
      <c r="G36" s="26">
        <f>BY_Demands_Drivers!$F$25*$M$36</f>
        <v>1.6302202841773925</v>
      </c>
      <c r="H36" s="26">
        <f>BY_Demands_Drivers!$G$25*$M$36</f>
        <v>0.69866583607602339</v>
      </c>
      <c r="I36" s="26">
        <f>BY_Demands_Drivers!$H$25*$M$36</f>
        <v>1.8631088962027331</v>
      </c>
      <c r="J36" s="26">
        <f>BY_Demands_Drivers!$I$25*$M$36</f>
        <v>2.0959975082280735</v>
      </c>
      <c r="L36" s="18">
        <f>BY_Demands_Drivers!BB4</f>
        <v>2043</v>
      </c>
      <c r="M36" s="26">
        <f>BY_Demands_Drivers!BB8</f>
        <v>0.83907506953787603</v>
      </c>
    </row>
    <row r="37" spans="3:13">
      <c r="C37" s="206" t="str">
        <f t="shared" si="0"/>
        <v>Demand</v>
      </c>
      <c r="D37">
        <f>$L$37</f>
        <v>2044</v>
      </c>
      <c r="E37" t="s">
        <v>3</v>
      </c>
      <c r="F37" s="24" t="str">
        <f t="shared" si="1"/>
        <v>IGDMT</v>
      </c>
      <c r="G37" s="26">
        <f>BY_Demands_Drivers!$F$25*$M$37</f>
        <v>1.6234838367221136</v>
      </c>
      <c r="H37" s="26">
        <f>BY_Demands_Drivers!$G$25*$M$37</f>
        <v>0.69577878716661823</v>
      </c>
      <c r="I37" s="26">
        <f>BY_Demands_Drivers!$H$25*$M$37</f>
        <v>1.8554100991109859</v>
      </c>
      <c r="J37" s="26">
        <f>BY_Demands_Drivers!$I$25*$M$37</f>
        <v>2.0873363614998581</v>
      </c>
      <c r="L37" s="18">
        <f>BY_Demands_Drivers!BC4</f>
        <v>2044</v>
      </c>
      <c r="M37" s="26">
        <f>BY_Demands_Drivers!BC8</f>
        <v>0.83560781718441357</v>
      </c>
    </row>
    <row r="38" spans="3:13">
      <c r="C38" s="206" t="str">
        <f t="shared" si="0"/>
        <v>Demand</v>
      </c>
      <c r="D38">
        <f>$L$38</f>
        <v>2045</v>
      </c>
      <c r="E38" t="s">
        <v>3</v>
      </c>
      <c r="F38" s="24" t="str">
        <f t="shared" si="1"/>
        <v>IGDMT</v>
      </c>
      <c r="G38" s="26">
        <f>BY_Demands_Drivers!$F$25*$M$38</f>
        <v>1.6167473892668354</v>
      </c>
      <c r="H38" s="26">
        <f>BY_Demands_Drivers!$G$25*$M$38</f>
        <v>0.69289173825721317</v>
      </c>
      <c r="I38" s="26">
        <f>BY_Demands_Drivers!$H$25*$M$38</f>
        <v>1.8477113020192393</v>
      </c>
      <c r="J38" s="26">
        <f>BY_Demands_Drivers!$I$25*$M$38</f>
        <v>2.0786752147716427</v>
      </c>
      <c r="L38" s="18">
        <f>BY_Demands_Drivers!BD4</f>
        <v>2045</v>
      </c>
      <c r="M38" s="26">
        <f>BY_Demands_Drivers!BD8</f>
        <v>0.83214056483095133</v>
      </c>
    </row>
    <row r="39" spans="3:13">
      <c r="C39" s="206" t="str">
        <f t="shared" si="0"/>
        <v>Demand</v>
      </c>
      <c r="D39">
        <f>$L$39</f>
        <v>2046</v>
      </c>
      <c r="E39" t="s">
        <v>3</v>
      </c>
      <c r="F39" s="24" t="str">
        <f t="shared" si="1"/>
        <v>IGDMT</v>
      </c>
      <c r="G39" s="26">
        <f>BY_Demands_Drivers!$F$25*$M$39</f>
        <v>1.6167473892668354</v>
      </c>
      <c r="H39" s="26">
        <f>BY_Demands_Drivers!$G$25*$M$39</f>
        <v>0.69289173825721317</v>
      </c>
      <c r="I39" s="26">
        <f>BY_Demands_Drivers!$H$25*$M$39</f>
        <v>1.8477113020192393</v>
      </c>
      <c r="J39" s="26">
        <f>BY_Demands_Drivers!$I$25*$M$39</f>
        <v>2.0786752147716427</v>
      </c>
      <c r="L39" s="18">
        <f>BY_Demands_Drivers!BE4</f>
        <v>2046</v>
      </c>
      <c r="M39" s="26">
        <f>BY_Demands_Drivers!BE8</f>
        <v>0.83214056483095133</v>
      </c>
    </row>
    <row r="40" spans="3:13">
      <c r="C40" s="206" t="str">
        <f t="shared" si="0"/>
        <v>Demand</v>
      </c>
      <c r="D40">
        <f>$L$40</f>
        <v>2047</v>
      </c>
      <c r="E40" t="s">
        <v>3</v>
      </c>
      <c r="F40" s="24" t="str">
        <f t="shared" si="1"/>
        <v>IGDMT</v>
      </c>
      <c r="G40" s="26">
        <f>BY_Demands_Drivers!$F$25*$M$40</f>
        <v>1.6167473892668354</v>
      </c>
      <c r="H40" s="26">
        <f>BY_Demands_Drivers!$G$25*$M$40</f>
        <v>0.69289173825721317</v>
      </c>
      <c r="I40" s="26">
        <f>BY_Demands_Drivers!$H$25*$M$40</f>
        <v>1.8477113020192393</v>
      </c>
      <c r="J40" s="26">
        <f>BY_Demands_Drivers!$I$25*$M$40</f>
        <v>2.0786752147716427</v>
      </c>
      <c r="L40" s="18">
        <f>BY_Demands_Drivers!BF4</f>
        <v>2047</v>
      </c>
      <c r="M40" s="26">
        <f>BY_Demands_Drivers!BF8</f>
        <v>0.83214056483095133</v>
      </c>
    </row>
    <row r="41" spans="3:13">
      <c r="C41" s="206" t="str">
        <f t="shared" si="0"/>
        <v>Demand</v>
      </c>
      <c r="D41">
        <f>$L$41</f>
        <v>2048</v>
      </c>
      <c r="E41" t="s">
        <v>3</v>
      </c>
      <c r="F41" s="24" t="str">
        <f t="shared" si="1"/>
        <v>IGDMT</v>
      </c>
      <c r="G41" s="26">
        <f>BY_Demands_Drivers!$F$25*$M$41</f>
        <v>1.6167473892668354</v>
      </c>
      <c r="H41" s="26">
        <f>BY_Demands_Drivers!$G$25*$M$41</f>
        <v>0.69289173825721317</v>
      </c>
      <c r="I41" s="26">
        <f>BY_Demands_Drivers!$H$25*$M$41</f>
        <v>1.8477113020192393</v>
      </c>
      <c r="J41" s="26">
        <f>BY_Demands_Drivers!$I$25*$M$41</f>
        <v>2.0786752147716427</v>
      </c>
      <c r="L41" s="18">
        <f>BY_Demands_Drivers!BG4</f>
        <v>2048</v>
      </c>
      <c r="M41" s="26">
        <f>BY_Demands_Drivers!BG8</f>
        <v>0.83214056483095133</v>
      </c>
    </row>
    <row r="42" spans="3:13">
      <c r="C42" s="206" t="str">
        <f t="shared" si="0"/>
        <v>Demand</v>
      </c>
      <c r="D42">
        <f>$L$42</f>
        <v>2049</v>
      </c>
      <c r="E42" t="s">
        <v>3</v>
      </c>
      <c r="F42" s="24" t="str">
        <f t="shared" si="1"/>
        <v>IGDMT</v>
      </c>
      <c r="G42" s="26">
        <f>BY_Demands_Drivers!$F$25*$M$42</f>
        <v>1.6167473892668354</v>
      </c>
      <c r="H42" s="26">
        <f>BY_Demands_Drivers!$G$25*$M$42</f>
        <v>0.69289173825721317</v>
      </c>
      <c r="I42" s="26">
        <f>BY_Demands_Drivers!$H$25*$M$42</f>
        <v>1.8477113020192393</v>
      </c>
      <c r="J42" s="26">
        <f>BY_Demands_Drivers!$I$25*$M$42</f>
        <v>2.0786752147716427</v>
      </c>
      <c r="L42" s="18">
        <f>BY_Demands_Drivers!BH4</f>
        <v>2049</v>
      </c>
      <c r="M42" s="26">
        <f>BY_Demands_Drivers!BH8</f>
        <v>0.83214056483095133</v>
      </c>
    </row>
    <row r="43" spans="3:13">
      <c r="C43" s="206" t="str">
        <f t="shared" si="0"/>
        <v>Demand</v>
      </c>
      <c r="D43" s="23">
        <f>$L$43</f>
        <v>2050</v>
      </c>
      <c r="E43" s="23" t="s">
        <v>3</v>
      </c>
      <c r="F43" s="23" t="str">
        <f t="shared" si="1"/>
        <v>IGDMT</v>
      </c>
      <c r="G43" s="44">
        <f>BY_Demands_Drivers!$F$25*$M$43</f>
        <v>1.6167473892668354</v>
      </c>
      <c r="H43" s="44">
        <f>BY_Demands_Drivers!$G$25*$M$43</f>
        <v>0.69289173825721317</v>
      </c>
      <c r="I43" s="44">
        <f>BY_Demands_Drivers!$H$25*$M$43</f>
        <v>1.8477113020192393</v>
      </c>
      <c r="J43" s="44">
        <f>BY_Demands_Drivers!$I$25*$M$43</f>
        <v>2.0786752147716427</v>
      </c>
      <c r="L43" s="18">
        <f>BY_Demands_Drivers!BI4</f>
        <v>2050</v>
      </c>
      <c r="M43" s="26">
        <f>BY_Demands_Drivers!BI8</f>
        <v>0.83214056483095133</v>
      </c>
    </row>
    <row r="44" spans="3:13">
      <c r="C44" s="206" t="str">
        <f t="shared" si="0"/>
        <v>Demand</v>
      </c>
      <c r="D44">
        <f>$L$4</f>
        <v>2011</v>
      </c>
      <c r="E44" t="s">
        <v>3</v>
      </c>
      <c r="F44" t="str">
        <f>BY_Demands_Drivers!$J$26</f>
        <v>IGDHT</v>
      </c>
      <c r="G44" s="26">
        <f>BY_Demands_Drivers!$F$26*$M$4</f>
        <v>1.3685151507820825</v>
      </c>
      <c r="H44" s="26">
        <f>BY_Demands_Drivers!$G$26*$M$4</f>
        <v>0.58650649319231929</v>
      </c>
      <c r="I44" s="26">
        <f>BY_Demands_Drivers!$H$26*$M$4</f>
        <v>1.5640173151795187</v>
      </c>
      <c r="J44" s="26">
        <f>BY_Demands_Drivers!$I$26*$M$4</f>
        <v>1.7595194795769551</v>
      </c>
    </row>
    <row r="45" spans="3:13">
      <c r="C45" s="206" t="str">
        <f t="shared" si="0"/>
        <v>Demand</v>
      </c>
      <c r="D45">
        <f>$L$5</f>
        <v>2012</v>
      </c>
      <c r="E45" t="s">
        <v>3</v>
      </c>
      <c r="F45" t="str">
        <f>$F$44</f>
        <v>IGDHT</v>
      </c>
      <c r="G45" s="26">
        <f>BY_Demands_Drivers!$F$26*$M$5</f>
        <v>1.3485481544724451</v>
      </c>
      <c r="H45" s="26">
        <f>BY_Demands_Drivers!$G$26*$M$5</f>
        <v>0.57794920905961766</v>
      </c>
      <c r="I45" s="26">
        <f>BY_Demands_Drivers!$H$26*$M$5</f>
        <v>1.5411978908256476</v>
      </c>
      <c r="J45" s="26">
        <f>BY_Demands_Drivers!$I$26*$M$5</f>
        <v>1.7338476271788499</v>
      </c>
    </row>
    <row r="46" spans="3:13">
      <c r="C46" s="206" t="str">
        <f t="shared" si="0"/>
        <v>Demand</v>
      </c>
      <c r="D46">
        <f>$L$6</f>
        <v>2013</v>
      </c>
      <c r="E46" t="s">
        <v>3</v>
      </c>
      <c r="F46" t="str">
        <f t="shared" ref="F46:F83" si="2">$F$44</f>
        <v>IGDHT</v>
      </c>
      <c r="G46" s="26">
        <f>BY_Demands_Drivers!$F$26*$M$6</f>
        <v>1.3285811581628078</v>
      </c>
      <c r="H46" s="26">
        <f>BY_Demands_Drivers!$G$26*$M$6</f>
        <v>0.56939192492691593</v>
      </c>
      <c r="I46" s="26">
        <f>BY_Demands_Drivers!$H$26*$M$6</f>
        <v>1.5183784664717763</v>
      </c>
      <c r="J46" s="26">
        <f>BY_Demands_Drivers!$I$26*$M$6</f>
        <v>1.7081757747807449</v>
      </c>
    </row>
    <row r="47" spans="3:13">
      <c r="C47" s="206" t="str">
        <f t="shared" si="0"/>
        <v>Demand</v>
      </c>
      <c r="D47">
        <f>$L$7</f>
        <v>2014</v>
      </c>
      <c r="E47" t="s">
        <v>3</v>
      </c>
      <c r="F47" t="str">
        <f t="shared" si="2"/>
        <v>IGDHT</v>
      </c>
      <c r="G47" s="26">
        <f>BY_Demands_Drivers!$F$26*$M$7</f>
        <v>1.3086141618531704</v>
      </c>
      <c r="H47" s="26">
        <f>BY_Demands_Drivers!$G$26*$M$7</f>
        <v>0.56083464079421419</v>
      </c>
      <c r="I47" s="26">
        <f>BY_Demands_Drivers!$H$26*$M$7</f>
        <v>1.495559042117905</v>
      </c>
      <c r="J47" s="26">
        <f>BY_Demands_Drivers!$I$26*$M$7</f>
        <v>1.6825039223826397</v>
      </c>
    </row>
    <row r="48" spans="3:13">
      <c r="C48" s="206" t="str">
        <f t="shared" si="0"/>
        <v>Demand</v>
      </c>
      <c r="D48">
        <f>$L$8</f>
        <v>2015</v>
      </c>
      <c r="E48" t="s">
        <v>3</v>
      </c>
      <c r="F48" t="str">
        <f t="shared" si="2"/>
        <v>IGDHT</v>
      </c>
      <c r="G48" s="26">
        <f>BY_Demands_Drivers!$F$26*$M$8</f>
        <v>1.288647165543533</v>
      </c>
      <c r="H48" s="26">
        <f>BY_Demands_Drivers!$G$26*$M$8</f>
        <v>0.55227735666151245</v>
      </c>
      <c r="I48" s="26">
        <f>BY_Demands_Drivers!$H$26*$M$8</f>
        <v>1.4727396177640339</v>
      </c>
      <c r="J48" s="26">
        <f>BY_Demands_Drivers!$I$26*$M$8</f>
        <v>1.6568320699845347</v>
      </c>
    </row>
    <row r="49" spans="3:10">
      <c r="C49" s="206" t="str">
        <f t="shared" si="0"/>
        <v>Demand</v>
      </c>
      <c r="D49">
        <f>$L$9</f>
        <v>2016</v>
      </c>
      <c r="E49" t="s">
        <v>3</v>
      </c>
      <c r="F49" t="str">
        <f t="shared" si="2"/>
        <v>IGDHT</v>
      </c>
      <c r="G49" s="26">
        <f>BY_Demands_Drivers!$F$26*$M$9</f>
        <v>1.2686801692338956</v>
      </c>
      <c r="H49" s="26">
        <f>BY_Demands_Drivers!$G$26*$M$9</f>
        <v>0.54372007252881083</v>
      </c>
      <c r="I49" s="26">
        <f>BY_Demands_Drivers!$H$26*$M$9</f>
        <v>1.4499201934101626</v>
      </c>
      <c r="J49" s="26">
        <f>BY_Demands_Drivers!$I$26*$M$9</f>
        <v>1.6311602175864295</v>
      </c>
    </row>
    <row r="50" spans="3:10">
      <c r="C50" s="206" t="str">
        <f t="shared" si="0"/>
        <v>Demand</v>
      </c>
      <c r="D50">
        <f>$L$10</f>
        <v>2017</v>
      </c>
      <c r="E50" t="s">
        <v>3</v>
      </c>
      <c r="F50" t="str">
        <f t="shared" si="2"/>
        <v>IGDHT</v>
      </c>
      <c r="G50" s="26">
        <f>BY_Demands_Drivers!$F$26*$M$10</f>
        <v>1.2584165239309861</v>
      </c>
      <c r="H50" s="26">
        <f>BY_Demands_Drivers!$G$26*$M$10</f>
        <v>0.53932136739899239</v>
      </c>
      <c r="I50" s="26">
        <f>BY_Demands_Drivers!$H$26*$M$10</f>
        <v>1.4381903130639802</v>
      </c>
      <c r="J50" s="26">
        <f>BY_Demands_Drivers!$I$26*$M$10</f>
        <v>1.6179641021969744</v>
      </c>
    </row>
    <row r="51" spans="3:10">
      <c r="C51" s="206" t="str">
        <f t="shared" si="0"/>
        <v>Demand</v>
      </c>
      <c r="D51">
        <f>$L$11</f>
        <v>2018</v>
      </c>
      <c r="E51" t="s">
        <v>3</v>
      </c>
      <c r="F51" t="str">
        <f t="shared" si="2"/>
        <v>IGDHT</v>
      </c>
      <c r="G51" s="26">
        <f>BY_Demands_Drivers!$F$26*$M$11</f>
        <v>1.2481528786280767</v>
      </c>
      <c r="H51" s="26">
        <f>BY_Demands_Drivers!$G$26*$M$11</f>
        <v>0.53492266226917418</v>
      </c>
      <c r="I51" s="26">
        <f>BY_Demands_Drivers!$H$26*$M$11</f>
        <v>1.4264604327177983</v>
      </c>
      <c r="J51" s="26">
        <f>BY_Demands_Drivers!$I$26*$M$11</f>
        <v>1.6047679868075198</v>
      </c>
    </row>
    <row r="52" spans="3:10">
      <c r="C52" s="206" t="str">
        <f t="shared" si="0"/>
        <v>Demand</v>
      </c>
      <c r="D52">
        <f>$L$12</f>
        <v>2019</v>
      </c>
      <c r="E52" t="s">
        <v>3</v>
      </c>
      <c r="F52" t="str">
        <f t="shared" si="2"/>
        <v>IGDHT</v>
      </c>
      <c r="G52" s="43">
        <f>BY_Demands_Drivers!$F$26*$M$12</f>
        <v>1.2378892333251674</v>
      </c>
      <c r="H52" s="43">
        <f>BY_Demands_Drivers!$G$26*$M$12</f>
        <v>0.53052395713935585</v>
      </c>
      <c r="I52" s="43">
        <f>BY_Demands_Drivers!$H$26*$M$12</f>
        <v>1.4147305523716163</v>
      </c>
      <c r="J52" s="43">
        <f>BY_Demands_Drivers!$I$26*$M$12</f>
        <v>1.5915718714180651</v>
      </c>
    </row>
    <row r="53" spans="3:10">
      <c r="C53" s="206" t="str">
        <f t="shared" si="0"/>
        <v>Demand</v>
      </c>
      <c r="D53">
        <f>$L$13</f>
        <v>2020</v>
      </c>
      <c r="E53" t="s">
        <v>3</v>
      </c>
      <c r="F53" t="str">
        <f t="shared" si="2"/>
        <v>IGDHT</v>
      </c>
      <c r="G53" s="43">
        <f>BY_Demands_Drivers!$F$26*$M$13</f>
        <v>1.227625588022258</v>
      </c>
      <c r="H53" s="43">
        <f>BY_Demands_Drivers!$G$26*$M$13</f>
        <v>0.52612525200953753</v>
      </c>
      <c r="I53" s="43">
        <f>BY_Demands_Drivers!$H$26*$M$13</f>
        <v>1.403000672025434</v>
      </c>
      <c r="J53" s="43">
        <f>BY_Demands_Drivers!$I$26*$M$13</f>
        <v>1.5783757560286098</v>
      </c>
    </row>
    <row r="54" spans="3:10">
      <c r="C54" s="206" t="str">
        <f t="shared" si="0"/>
        <v>Demand</v>
      </c>
      <c r="D54">
        <f>$L$14</f>
        <v>2021</v>
      </c>
      <c r="E54" t="s">
        <v>3</v>
      </c>
      <c r="F54" t="str">
        <f t="shared" si="2"/>
        <v>IGDHT</v>
      </c>
      <c r="G54" s="43">
        <f>BY_Demands_Drivers!$F$26*$M$14</f>
        <v>1.2228113700300141</v>
      </c>
      <c r="H54" s="43">
        <f>BY_Demands_Drivers!$G$26*$M$14</f>
        <v>0.52406201572714728</v>
      </c>
      <c r="I54" s="43">
        <f>BY_Demands_Drivers!$H$26*$M$14</f>
        <v>1.3974987086057267</v>
      </c>
      <c r="J54" s="43">
        <f>BY_Demands_Drivers!$I$26*$M$14</f>
        <v>1.5721860471814393</v>
      </c>
    </row>
    <row r="55" spans="3:10">
      <c r="C55" s="206" t="str">
        <f t="shared" si="0"/>
        <v>Demand</v>
      </c>
      <c r="D55">
        <f>$L$15</f>
        <v>2022</v>
      </c>
      <c r="E55" t="s">
        <v>3</v>
      </c>
      <c r="F55" t="str">
        <f t="shared" si="2"/>
        <v>IGDHT</v>
      </c>
      <c r="G55" s="43">
        <f>BY_Demands_Drivers!$F$26*$M$15</f>
        <v>1.2179971520377697</v>
      </c>
      <c r="H55" s="43">
        <f>BY_Demands_Drivers!$G$26*$M$15</f>
        <v>0.52199877944475692</v>
      </c>
      <c r="I55" s="43">
        <f>BY_Demands_Drivers!$H$26*$M$15</f>
        <v>1.3919967451860189</v>
      </c>
      <c r="J55" s="43">
        <f>BY_Demands_Drivers!$I$26*$M$15</f>
        <v>1.5659963383342681</v>
      </c>
    </row>
    <row r="56" spans="3:10">
      <c r="C56" s="206" t="str">
        <f t="shared" si="0"/>
        <v>Demand</v>
      </c>
      <c r="D56">
        <f>$L$16</f>
        <v>2023</v>
      </c>
      <c r="E56" t="s">
        <v>3</v>
      </c>
      <c r="F56" t="str">
        <f t="shared" si="2"/>
        <v>IGDHT</v>
      </c>
      <c r="G56" s="43">
        <f>BY_Demands_Drivers!$F$26*$M$16</f>
        <v>1.2131829340455258</v>
      </c>
      <c r="H56" s="43">
        <f>BY_Demands_Drivers!$G$26*$M$16</f>
        <v>0.51993554316236656</v>
      </c>
      <c r="I56" s="43">
        <f>BY_Demands_Drivers!$H$26*$M$16</f>
        <v>1.3864947817663114</v>
      </c>
      <c r="J56" s="43">
        <f>BY_Demands_Drivers!$I$26*$M$16</f>
        <v>1.5598066294870971</v>
      </c>
    </row>
    <row r="57" spans="3:10">
      <c r="C57" s="206" t="str">
        <f t="shared" si="0"/>
        <v>Demand</v>
      </c>
      <c r="D57">
        <f>$L$17</f>
        <v>2024</v>
      </c>
      <c r="E57" t="s">
        <v>3</v>
      </c>
      <c r="F57" t="str">
        <f t="shared" si="2"/>
        <v>IGDHT</v>
      </c>
      <c r="G57" s="26">
        <f>BY_Demands_Drivers!$F$26*$M$17</f>
        <v>1.2083687160532814</v>
      </c>
      <c r="H57" s="26">
        <f>BY_Demands_Drivers!$G$26*$M$17</f>
        <v>0.51787230687997621</v>
      </c>
      <c r="I57" s="26">
        <f>BY_Demands_Drivers!$H$26*$M$17</f>
        <v>1.3809928183466038</v>
      </c>
      <c r="J57" s="26">
        <f>BY_Demands_Drivers!$I$26*$M$17</f>
        <v>1.553616920639926</v>
      </c>
    </row>
    <row r="58" spans="3:10">
      <c r="C58" s="206" t="str">
        <f t="shared" si="0"/>
        <v>Demand</v>
      </c>
      <c r="D58">
        <f>$L$18</f>
        <v>2025</v>
      </c>
      <c r="E58" t="s">
        <v>3</v>
      </c>
      <c r="F58" t="str">
        <f t="shared" si="2"/>
        <v>IGDHT</v>
      </c>
      <c r="G58" s="26">
        <f>BY_Demands_Drivers!$F$26*$M$18</f>
        <v>1.2035544980610373</v>
      </c>
      <c r="H58" s="26">
        <f>BY_Demands_Drivers!$G$26*$M$18</f>
        <v>0.51580907059758596</v>
      </c>
      <c r="I58" s="26">
        <f>BY_Demands_Drivers!$H$26*$M$18</f>
        <v>1.3754908549268963</v>
      </c>
      <c r="J58" s="26">
        <f>BY_Demands_Drivers!$I$26*$M$18</f>
        <v>1.5474272117927552</v>
      </c>
    </row>
    <row r="59" spans="3:10">
      <c r="C59" s="206" t="str">
        <f t="shared" si="0"/>
        <v>Demand</v>
      </c>
      <c r="D59">
        <f>$L$19</f>
        <v>2026</v>
      </c>
      <c r="E59" t="s">
        <v>3</v>
      </c>
      <c r="F59" t="str">
        <f t="shared" si="2"/>
        <v>IGDHT</v>
      </c>
      <c r="G59" s="26">
        <f>BY_Demands_Drivers!$F$26*$M$19</f>
        <v>1.1987402800687934</v>
      </c>
      <c r="H59" s="26">
        <f>BY_Demands_Drivers!$G$26*$M$19</f>
        <v>0.5137458343151956</v>
      </c>
      <c r="I59" s="26">
        <f>BY_Demands_Drivers!$H$26*$M$19</f>
        <v>1.3699888915071887</v>
      </c>
      <c r="J59" s="26">
        <f>BY_Demands_Drivers!$I$26*$M$19</f>
        <v>1.5412375029455843</v>
      </c>
    </row>
    <row r="60" spans="3:10">
      <c r="C60" s="206" t="str">
        <f t="shared" si="0"/>
        <v>Demand</v>
      </c>
      <c r="D60">
        <f>$L$20</f>
        <v>2027</v>
      </c>
      <c r="E60" t="s">
        <v>3</v>
      </c>
      <c r="F60" t="str">
        <f t="shared" si="2"/>
        <v>IGDHT</v>
      </c>
      <c r="G60" s="26">
        <f>BY_Demands_Drivers!$F$26*$M$20</f>
        <v>1.1939260620765491</v>
      </c>
      <c r="H60" s="26">
        <f>BY_Demands_Drivers!$G$26*$M$20</f>
        <v>0.51168259803280525</v>
      </c>
      <c r="I60" s="26">
        <f>BY_Demands_Drivers!$H$26*$M$20</f>
        <v>1.3644869280874812</v>
      </c>
      <c r="J60" s="26">
        <f>BY_Demands_Drivers!$I$26*$M$20</f>
        <v>1.5350477940984131</v>
      </c>
    </row>
    <row r="61" spans="3:10">
      <c r="C61" s="206" t="str">
        <f t="shared" si="0"/>
        <v>Demand</v>
      </c>
      <c r="D61">
        <f>$L$21</f>
        <v>2028</v>
      </c>
      <c r="E61" t="s">
        <v>3</v>
      </c>
      <c r="F61" t="str">
        <f t="shared" si="2"/>
        <v>IGDHT</v>
      </c>
      <c r="G61" s="26">
        <f>BY_Demands_Drivers!$F$26*$M$21</f>
        <v>1.1891118440843051</v>
      </c>
      <c r="H61" s="26">
        <f>BY_Demands_Drivers!$G$26*$M$21</f>
        <v>0.50961936175041489</v>
      </c>
      <c r="I61" s="26">
        <f>BY_Demands_Drivers!$H$26*$M$21</f>
        <v>1.3589849646677736</v>
      </c>
      <c r="J61" s="26">
        <f>BY_Demands_Drivers!$I$26*$M$21</f>
        <v>1.5288580852512421</v>
      </c>
    </row>
    <row r="62" spans="3:10">
      <c r="C62" s="206" t="str">
        <f t="shared" si="0"/>
        <v>Demand</v>
      </c>
      <c r="D62">
        <f>$L$22</f>
        <v>2029</v>
      </c>
      <c r="E62" t="s">
        <v>3</v>
      </c>
      <c r="F62" t="str">
        <f t="shared" si="2"/>
        <v>IGDHT</v>
      </c>
      <c r="G62" s="26">
        <f>BY_Demands_Drivers!$F$26*$M$22</f>
        <v>1.184297626092061</v>
      </c>
      <c r="H62" s="26">
        <f>BY_Demands_Drivers!$G$26*$M$22</f>
        <v>0.50755612546802464</v>
      </c>
      <c r="I62" s="26">
        <f>BY_Demands_Drivers!$H$26*$M$22</f>
        <v>1.3534830012480661</v>
      </c>
      <c r="J62" s="26">
        <f>BY_Demands_Drivers!$I$26*$M$22</f>
        <v>1.5226683764040714</v>
      </c>
    </row>
    <row r="63" spans="3:10">
      <c r="C63" s="206" t="str">
        <f t="shared" si="0"/>
        <v>Demand</v>
      </c>
      <c r="D63">
        <f>$L$23</f>
        <v>2030</v>
      </c>
      <c r="E63" t="s">
        <v>3</v>
      </c>
      <c r="F63" t="str">
        <f t="shared" si="2"/>
        <v>IGDHT</v>
      </c>
      <c r="G63" s="26">
        <f>BY_Demands_Drivers!$F$26*$M$23</f>
        <v>1.1794834080998169</v>
      </c>
      <c r="H63" s="26">
        <f>BY_Demands_Drivers!$G$26*$M$23</f>
        <v>0.50549288918563429</v>
      </c>
      <c r="I63" s="26">
        <f>BY_Demands_Drivers!$H$26*$M$23</f>
        <v>1.3479810378283585</v>
      </c>
      <c r="J63" s="26">
        <f>BY_Demands_Drivers!$I$26*$M$23</f>
        <v>1.5164786675569002</v>
      </c>
    </row>
    <row r="64" spans="3:10">
      <c r="C64" s="206" t="str">
        <f t="shared" si="0"/>
        <v>Demand</v>
      </c>
      <c r="D64">
        <f>$L$24</f>
        <v>2031</v>
      </c>
      <c r="E64" t="s">
        <v>3</v>
      </c>
      <c r="F64" t="str">
        <f t="shared" si="2"/>
        <v>IGDHT</v>
      </c>
      <c r="G64" s="26">
        <f>BY_Demands_Drivers!$F$26*$M$24</f>
        <v>1.1794834080998169</v>
      </c>
      <c r="H64" s="26">
        <f>BY_Demands_Drivers!$G$26*$M$24</f>
        <v>0.50549288918563429</v>
      </c>
      <c r="I64" s="26">
        <f>BY_Demands_Drivers!$H$26*$M$24</f>
        <v>1.3479810378283585</v>
      </c>
      <c r="J64" s="26">
        <f>BY_Demands_Drivers!$I$26*$M$24</f>
        <v>1.5164786675569002</v>
      </c>
    </row>
    <row r="65" spans="3:10">
      <c r="C65" s="206" t="str">
        <f t="shared" si="0"/>
        <v>Demand</v>
      </c>
      <c r="D65">
        <f>$L$25</f>
        <v>2032</v>
      </c>
      <c r="E65" t="s">
        <v>3</v>
      </c>
      <c r="F65" t="str">
        <f t="shared" si="2"/>
        <v>IGDHT</v>
      </c>
      <c r="G65" s="26">
        <f>BY_Demands_Drivers!$F$26*$M$25</f>
        <v>1.1794834080998169</v>
      </c>
      <c r="H65" s="26">
        <f>BY_Demands_Drivers!$G$26*$M$25</f>
        <v>0.50549288918563429</v>
      </c>
      <c r="I65" s="26">
        <f>BY_Demands_Drivers!$H$26*$M$25</f>
        <v>1.3479810378283585</v>
      </c>
      <c r="J65" s="26">
        <f>BY_Demands_Drivers!$I$26*$M$25</f>
        <v>1.5164786675569002</v>
      </c>
    </row>
    <row r="66" spans="3:10">
      <c r="C66" s="206" t="str">
        <f t="shared" si="0"/>
        <v>Demand</v>
      </c>
      <c r="D66">
        <f>$L$26</f>
        <v>2033</v>
      </c>
      <c r="E66" t="s">
        <v>3</v>
      </c>
      <c r="F66" t="str">
        <f t="shared" si="2"/>
        <v>IGDHT</v>
      </c>
      <c r="G66" s="26">
        <f>BY_Demands_Drivers!$F$26*$M$26</f>
        <v>1.1794834080998169</v>
      </c>
      <c r="H66" s="26">
        <f>BY_Demands_Drivers!$G$26*$M$26</f>
        <v>0.50549288918563429</v>
      </c>
      <c r="I66" s="26">
        <f>BY_Demands_Drivers!$H$26*$M$26</f>
        <v>1.3479810378283585</v>
      </c>
      <c r="J66" s="26">
        <f>BY_Demands_Drivers!$I$26*$M$26</f>
        <v>1.5164786675569002</v>
      </c>
    </row>
    <row r="67" spans="3:10">
      <c r="C67" s="206" t="str">
        <f t="shared" si="0"/>
        <v>Demand</v>
      </c>
      <c r="D67">
        <f>$L$27</f>
        <v>2034</v>
      </c>
      <c r="E67" t="s">
        <v>3</v>
      </c>
      <c r="F67" t="str">
        <f t="shared" si="2"/>
        <v>IGDHT</v>
      </c>
      <c r="G67" s="26">
        <f>BY_Demands_Drivers!$F$26*$M$27</f>
        <v>1.1794834080998169</v>
      </c>
      <c r="H67" s="26">
        <f>BY_Demands_Drivers!$G$26*$M$27</f>
        <v>0.50549288918563429</v>
      </c>
      <c r="I67" s="26">
        <f>BY_Demands_Drivers!$H$26*$M$27</f>
        <v>1.3479810378283585</v>
      </c>
      <c r="J67" s="26">
        <f>BY_Demands_Drivers!$I$26*$M$27</f>
        <v>1.5164786675569002</v>
      </c>
    </row>
    <row r="68" spans="3:10">
      <c r="C68" s="206" t="str">
        <f t="shared" si="0"/>
        <v>Demand</v>
      </c>
      <c r="D68">
        <f>$L$28</f>
        <v>2035</v>
      </c>
      <c r="E68" t="s">
        <v>3</v>
      </c>
      <c r="F68" t="str">
        <f t="shared" si="2"/>
        <v>IGDHT</v>
      </c>
      <c r="G68" s="26">
        <f>BY_Demands_Drivers!$F$26*$M$28</f>
        <v>1.1794834080998169</v>
      </c>
      <c r="H68" s="26">
        <f>BY_Demands_Drivers!$G$26*$M$28</f>
        <v>0.50549288918563429</v>
      </c>
      <c r="I68" s="26">
        <f>BY_Demands_Drivers!$H$26*$M$28</f>
        <v>1.3479810378283585</v>
      </c>
      <c r="J68" s="26">
        <f>BY_Demands_Drivers!$I$26*$M$28</f>
        <v>1.5164786675569002</v>
      </c>
    </row>
    <row r="69" spans="3:10">
      <c r="C69" s="206" t="str">
        <f t="shared" ref="C69:C132" si="3">IF(SUM(G69:J69)&gt;0,"Demand","\I:")</f>
        <v>Demand</v>
      </c>
      <c r="D69">
        <f>$L$29</f>
        <v>2036</v>
      </c>
      <c r="E69" t="s">
        <v>3</v>
      </c>
      <c r="F69" t="str">
        <f t="shared" si="2"/>
        <v>IGDHT</v>
      </c>
      <c r="G69" s="26">
        <f>BY_Demands_Drivers!$F$26*$M$29</f>
        <v>1.1794834080998169</v>
      </c>
      <c r="H69" s="26">
        <f>BY_Demands_Drivers!$G$26*$M$29</f>
        <v>0.50549288918563429</v>
      </c>
      <c r="I69" s="26">
        <f>BY_Demands_Drivers!$H$26*$M$29</f>
        <v>1.3479810378283585</v>
      </c>
      <c r="J69" s="26">
        <f>BY_Demands_Drivers!$I$26*$M$29</f>
        <v>1.5164786675569002</v>
      </c>
    </row>
    <row r="70" spans="3:10">
      <c r="C70" s="206" t="str">
        <f t="shared" si="3"/>
        <v>Demand</v>
      </c>
      <c r="D70">
        <f>$L$30</f>
        <v>2037</v>
      </c>
      <c r="E70" t="s">
        <v>3</v>
      </c>
      <c r="F70" t="str">
        <f t="shared" si="2"/>
        <v>IGDHT</v>
      </c>
      <c r="G70" s="26">
        <f>BY_Demands_Drivers!$F$26*$M$30</f>
        <v>1.1794834080998169</v>
      </c>
      <c r="H70" s="26">
        <f>BY_Demands_Drivers!$G$26*$M$30</f>
        <v>0.50549288918563429</v>
      </c>
      <c r="I70" s="26">
        <f>BY_Demands_Drivers!$H$26*$M$30</f>
        <v>1.3479810378283585</v>
      </c>
      <c r="J70" s="26">
        <f>BY_Demands_Drivers!$I$26*$M$30</f>
        <v>1.5164786675569002</v>
      </c>
    </row>
    <row r="71" spans="3:10">
      <c r="C71" s="206" t="str">
        <f t="shared" si="3"/>
        <v>Demand</v>
      </c>
      <c r="D71">
        <f>$L$31</f>
        <v>2038</v>
      </c>
      <c r="E71" t="s">
        <v>3</v>
      </c>
      <c r="F71" t="str">
        <f t="shared" si="2"/>
        <v>IGDHT</v>
      </c>
      <c r="G71" s="26">
        <f>BY_Demands_Drivers!$F$26*$M$31</f>
        <v>1.1794834080998169</v>
      </c>
      <c r="H71" s="26">
        <f>BY_Demands_Drivers!$G$26*$M$31</f>
        <v>0.50549288918563429</v>
      </c>
      <c r="I71" s="26">
        <f>BY_Demands_Drivers!$H$26*$M$31</f>
        <v>1.3479810378283585</v>
      </c>
      <c r="J71" s="26">
        <f>BY_Demands_Drivers!$I$26*$M$31</f>
        <v>1.5164786675569002</v>
      </c>
    </row>
    <row r="72" spans="3:10">
      <c r="C72" s="206" t="str">
        <f t="shared" si="3"/>
        <v>Demand</v>
      </c>
      <c r="D72">
        <f>$L$32</f>
        <v>2039</v>
      </c>
      <c r="E72" t="s">
        <v>3</v>
      </c>
      <c r="F72" t="str">
        <f t="shared" si="2"/>
        <v>IGDHT</v>
      </c>
      <c r="G72" s="26">
        <f>BY_Demands_Drivers!$F$26*$M$32</f>
        <v>1.1794834080998169</v>
      </c>
      <c r="H72" s="26">
        <f>BY_Demands_Drivers!$G$26*$M$32</f>
        <v>0.50549288918563429</v>
      </c>
      <c r="I72" s="26">
        <f>BY_Demands_Drivers!$H$26*$M$32</f>
        <v>1.3479810378283585</v>
      </c>
      <c r="J72" s="26">
        <f>BY_Demands_Drivers!$I$26*$M$32</f>
        <v>1.5164786675569002</v>
      </c>
    </row>
    <row r="73" spans="3:10">
      <c r="C73" s="206" t="str">
        <f t="shared" si="3"/>
        <v>Demand</v>
      </c>
      <c r="D73">
        <f>$L$33</f>
        <v>2040</v>
      </c>
      <c r="E73" t="s">
        <v>3</v>
      </c>
      <c r="F73" t="str">
        <f t="shared" si="2"/>
        <v>IGDHT</v>
      </c>
      <c r="G73" s="26">
        <f>BY_Demands_Drivers!$F$26*$M$33</f>
        <v>1.1794834080998169</v>
      </c>
      <c r="H73" s="26">
        <f>BY_Demands_Drivers!$G$26*$M$33</f>
        <v>0.50549288918563429</v>
      </c>
      <c r="I73" s="26">
        <f>BY_Demands_Drivers!$H$26*$M$33</f>
        <v>1.3479810378283585</v>
      </c>
      <c r="J73" s="26">
        <f>BY_Demands_Drivers!$I$26*$M$33</f>
        <v>1.5164786675569002</v>
      </c>
    </row>
    <row r="74" spans="3:10">
      <c r="C74" s="206" t="str">
        <f t="shared" si="3"/>
        <v>Demand</v>
      </c>
      <c r="D74">
        <f>$L$34</f>
        <v>2041</v>
      </c>
      <c r="E74" t="s">
        <v>3</v>
      </c>
      <c r="F74" t="str">
        <f t="shared" si="2"/>
        <v>IGDHT</v>
      </c>
      <c r="G74" s="26">
        <f>BY_Demands_Drivers!$F$26*$M$34</f>
        <v>1.1746691901075725</v>
      </c>
      <c r="H74" s="26">
        <f>BY_Demands_Drivers!$G$26*$M$34</f>
        <v>0.50342965290324382</v>
      </c>
      <c r="I74" s="26">
        <f>BY_Demands_Drivers!$H$26*$M$34</f>
        <v>1.3424790744086508</v>
      </c>
      <c r="J74" s="26">
        <f>BY_Demands_Drivers!$I$26*$M$34</f>
        <v>1.510288958709729</v>
      </c>
    </row>
    <row r="75" spans="3:10">
      <c r="C75" s="206" t="str">
        <f t="shared" si="3"/>
        <v>Demand</v>
      </c>
      <c r="D75">
        <f>$L$35</f>
        <v>2042</v>
      </c>
      <c r="E75" t="s">
        <v>3</v>
      </c>
      <c r="F75" t="str">
        <f t="shared" si="2"/>
        <v>IGDHT</v>
      </c>
      <c r="G75" s="26">
        <f>BY_Demands_Drivers!$F$26*$M$35</f>
        <v>1.1698549721153284</v>
      </c>
      <c r="H75" s="26">
        <f>BY_Demands_Drivers!$G$26*$M$35</f>
        <v>0.50136641662085346</v>
      </c>
      <c r="I75" s="26">
        <f>BY_Demands_Drivers!$H$26*$M$35</f>
        <v>1.3369771109889432</v>
      </c>
      <c r="J75" s="26">
        <f>BY_Demands_Drivers!$I$26*$M$35</f>
        <v>1.5040992498625581</v>
      </c>
    </row>
    <row r="76" spans="3:10">
      <c r="C76" s="206" t="str">
        <f t="shared" si="3"/>
        <v>Demand</v>
      </c>
      <c r="D76">
        <f>$L$36</f>
        <v>2043</v>
      </c>
      <c r="E76" t="s">
        <v>3</v>
      </c>
      <c r="F76" t="str">
        <f t="shared" si="2"/>
        <v>IGDHT</v>
      </c>
      <c r="G76" s="26">
        <f>BY_Demands_Drivers!$F$26*$M$36</f>
        <v>1.1650407541230843</v>
      </c>
      <c r="H76" s="26">
        <f>BY_Demands_Drivers!$G$26*$M$36</f>
        <v>0.49930318033846322</v>
      </c>
      <c r="I76" s="26">
        <f>BY_Demands_Drivers!$H$26*$M$36</f>
        <v>1.3314751475692357</v>
      </c>
      <c r="J76" s="26">
        <f>BY_Demands_Drivers!$I$26*$M$36</f>
        <v>1.4979095410153871</v>
      </c>
    </row>
    <row r="77" spans="3:10">
      <c r="C77" s="206" t="str">
        <f t="shared" si="3"/>
        <v>Demand</v>
      </c>
      <c r="D77">
        <f>$L$37</f>
        <v>2044</v>
      </c>
      <c r="E77" t="s">
        <v>3</v>
      </c>
      <c r="F77" t="str">
        <f t="shared" si="2"/>
        <v>IGDHT</v>
      </c>
      <c r="G77" s="26">
        <f>BY_Demands_Drivers!$F$26*$M$37</f>
        <v>1.1602265361308399</v>
      </c>
      <c r="H77" s="26">
        <f>BY_Demands_Drivers!$G$26*$M$37</f>
        <v>0.49723994405607275</v>
      </c>
      <c r="I77" s="26">
        <f>BY_Demands_Drivers!$H$26*$M$37</f>
        <v>1.3259731841495279</v>
      </c>
      <c r="J77" s="26">
        <f>BY_Demands_Drivers!$I$26*$M$37</f>
        <v>1.4917198321682157</v>
      </c>
    </row>
    <row r="78" spans="3:10">
      <c r="C78" s="206" t="str">
        <f t="shared" si="3"/>
        <v>Demand</v>
      </c>
      <c r="D78">
        <f>$L$38</f>
        <v>2045</v>
      </c>
      <c r="E78" t="s">
        <v>3</v>
      </c>
      <c r="F78" t="str">
        <f t="shared" si="2"/>
        <v>IGDHT</v>
      </c>
      <c r="G78" s="26">
        <f>BY_Demands_Drivers!$F$26*$M$38</f>
        <v>1.1554123181385958</v>
      </c>
      <c r="H78" s="26">
        <f>BY_Demands_Drivers!$G$26*$M$38</f>
        <v>0.49517670777368245</v>
      </c>
      <c r="I78" s="26">
        <f>BY_Demands_Drivers!$H$26*$M$38</f>
        <v>1.3204712207298204</v>
      </c>
      <c r="J78" s="26">
        <f>BY_Demands_Drivers!$I$26*$M$38</f>
        <v>1.4855301233210449</v>
      </c>
    </row>
    <row r="79" spans="3:10">
      <c r="C79" s="206" t="str">
        <f t="shared" si="3"/>
        <v>Demand</v>
      </c>
      <c r="D79">
        <f>$L$39</f>
        <v>2046</v>
      </c>
      <c r="E79" t="s">
        <v>3</v>
      </c>
      <c r="F79" t="str">
        <f t="shared" si="2"/>
        <v>IGDHT</v>
      </c>
      <c r="G79" s="26">
        <f>BY_Demands_Drivers!$F$26*$M$39</f>
        <v>1.1554123181385958</v>
      </c>
      <c r="H79" s="26">
        <f>BY_Demands_Drivers!$G$26*$M$39</f>
        <v>0.49517670777368245</v>
      </c>
      <c r="I79" s="26">
        <f>BY_Demands_Drivers!$H$26*$M$39</f>
        <v>1.3204712207298204</v>
      </c>
      <c r="J79" s="26">
        <f>BY_Demands_Drivers!$I$26*$M$39</f>
        <v>1.4855301233210449</v>
      </c>
    </row>
    <row r="80" spans="3:10">
      <c r="C80" s="206" t="str">
        <f t="shared" si="3"/>
        <v>Demand</v>
      </c>
      <c r="D80">
        <f>$L$40</f>
        <v>2047</v>
      </c>
      <c r="E80" t="s">
        <v>3</v>
      </c>
      <c r="F80" t="str">
        <f t="shared" si="2"/>
        <v>IGDHT</v>
      </c>
      <c r="G80" s="26">
        <f>BY_Demands_Drivers!$F$26*$M$40</f>
        <v>1.1554123181385958</v>
      </c>
      <c r="H80" s="26">
        <f>BY_Demands_Drivers!$G$26*$M$40</f>
        <v>0.49517670777368245</v>
      </c>
      <c r="I80" s="26">
        <f>BY_Demands_Drivers!$H$26*$M$40</f>
        <v>1.3204712207298204</v>
      </c>
      <c r="J80" s="26">
        <f>BY_Demands_Drivers!$I$26*$M$40</f>
        <v>1.4855301233210449</v>
      </c>
    </row>
    <row r="81" spans="3:10">
      <c r="C81" s="206" t="str">
        <f t="shared" si="3"/>
        <v>Demand</v>
      </c>
      <c r="D81">
        <f>$L$41</f>
        <v>2048</v>
      </c>
      <c r="E81" t="s">
        <v>3</v>
      </c>
      <c r="F81" t="str">
        <f t="shared" si="2"/>
        <v>IGDHT</v>
      </c>
      <c r="G81" s="26">
        <f>BY_Demands_Drivers!$F$26*$M$41</f>
        <v>1.1554123181385958</v>
      </c>
      <c r="H81" s="26">
        <f>BY_Demands_Drivers!$G$26*$M$41</f>
        <v>0.49517670777368245</v>
      </c>
      <c r="I81" s="26">
        <f>BY_Demands_Drivers!$H$26*$M$41</f>
        <v>1.3204712207298204</v>
      </c>
      <c r="J81" s="26">
        <f>BY_Demands_Drivers!$I$26*$M$41</f>
        <v>1.4855301233210449</v>
      </c>
    </row>
    <row r="82" spans="3:10">
      <c r="C82" s="206" t="str">
        <f t="shared" si="3"/>
        <v>Demand</v>
      </c>
      <c r="D82">
        <f>$L$42</f>
        <v>2049</v>
      </c>
      <c r="E82" t="s">
        <v>3</v>
      </c>
      <c r="F82" t="str">
        <f t="shared" si="2"/>
        <v>IGDHT</v>
      </c>
      <c r="G82" s="26">
        <f>BY_Demands_Drivers!$F$26*$M$42</f>
        <v>1.1554123181385958</v>
      </c>
      <c r="H82" s="26">
        <f>BY_Demands_Drivers!$G$26*$M$42</f>
        <v>0.49517670777368245</v>
      </c>
      <c r="I82" s="26">
        <f>BY_Demands_Drivers!$H$26*$M$42</f>
        <v>1.3204712207298204</v>
      </c>
      <c r="J82" s="26">
        <f>BY_Demands_Drivers!$I$26*$M$42</f>
        <v>1.4855301233210449</v>
      </c>
    </row>
    <row r="83" spans="3:10">
      <c r="C83" s="206" t="str">
        <f t="shared" si="3"/>
        <v>Demand</v>
      </c>
      <c r="D83" s="23">
        <f>$L$43</f>
        <v>2050</v>
      </c>
      <c r="E83" s="23" t="s">
        <v>3</v>
      </c>
      <c r="F83" s="23" t="str">
        <f t="shared" si="2"/>
        <v>IGDHT</v>
      </c>
      <c r="G83" s="44">
        <f>BY_Demands_Drivers!$F$26*$M$43</f>
        <v>1.1554123181385958</v>
      </c>
      <c r="H83" s="44">
        <f>BY_Demands_Drivers!$G$26*$M$43</f>
        <v>0.49517670777368245</v>
      </c>
      <c r="I83" s="44">
        <f>BY_Demands_Drivers!$H$26*$M$43</f>
        <v>1.3204712207298204</v>
      </c>
      <c r="J83" s="44">
        <f>BY_Demands_Drivers!$I$26*$M$43</f>
        <v>1.4855301233210449</v>
      </c>
    </row>
    <row r="84" spans="3:10">
      <c r="C84" s="206" t="str">
        <f t="shared" si="3"/>
        <v>Demand</v>
      </c>
      <c r="D84">
        <f>$L$4</f>
        <v>2011</v>
      </c>
      <c r="E84" t="s">
        <v>3</v>
      </c>
      <c r="F84" t="str">
        <f>BY_Demands_Drivers!$J$27</f>
        <v>IGDRH</v>
      </c>
      <c r="G84" s="26">
        <f>BY_Demands_Drivers!$F$27*$M$4</f>
        <v>4.9634675120405584E-2</v>
      </c>
      <c r="H84" s="26">
        <f>BY_Demands_Drivers!$G$27*$M$4</f>
        <v>2.1272003623030947E-2</v>
      </c>
      <c r="I84" s="26">
        <f>BY_Demands_Drivers!$H$27*$M$4</f>
        <v>5.672534299474917E-2</v>
      </c>
      <c r="J84" s="26">
        <f>BY_Demands_Drivers!$I$27*$M$4</f>
        <v>6.381601086909286E-2</v>
      </c>
    </row>
    <row r="85" spans="3:10">
      <c r="C85" s="206" t="str">
        <f t="shared" si="3"/>
        <v>Demand</v>
      </c>
      <c r="D85">
        <f>$L$5</f>
        <v>2012</v>
      </c>
      <c r="E85" t="s">
        <v>3</v>
      </c>
      <c r="F85" t="str">
        <f>$F$84</f>
        <v>IGDRH</v>
      </c>
      <c r="G85" s="26">
        <f>BY_Demands_Drivers!$F$27*$M$5</f>
        <v>4.8910492144139069E-2</v>
      </c>
      <c r="H85" s="26">
        <f>BY_Demands_Drivers!$G$27*$M$5</f>
        <v>2.09616394903453E-2</v>
      </c>
      <c r="I85" s="26">
        <f>BY_Demands_Drivers!$H$27*$M$5</f>
        <v>5.5897705307587434E-2</v>
      </c>
      <c r="J85" s="26">
        <f>BY_Demands_Drivers!$I$27*$M$5</f>
        <v>6.2884918471035903E-2</v>
      </c>
    </row>
    <row r="86" spans="3:10">
      <c r="C86" s="206" t="str">
        <f t="shared" si="3"/>
        <v>Demand</v>
      </c>
      <c r="D86">
        <f>$L$6</f>
        <v>2013</v>
      </c>
      <c r="E86" t="s">
        <v>3</v>
      </c>
      <c r="F86" t="str">
        <f t="shared" ref="F86:F123" si="4">$F$84</f>
        <v>IGDRH</v>
      </c>
      <c r="G86" s="26">
        <f>BY_Demands_Drivers!$F$27*$M$6</f>
        <v>4.8186309167872553E-2</v>
      </c>
      <c r="H86" s="26">
        <f>BY_Demands_Drivers!$G$27*$M$6</f>
        <v>2.0651275357659649E-2</v>
      </c>
      <c r="I86" s="26">
        <f>BY_Demands_Drivers!$H$27*$M$6</f>
        <v>5.5070067620425704E-2</v>
      </c>
      <c r="J86" s="26">
        <f>BY_Demands_Drivers!$I$27*$M$6</f>
        <v>6.195382607297896E-2</v>
      </c>
    </row>
    <row r="87" spans="3:10">
      <c r="C87" s="206" t="str">
        <f t="shared" si="3"/>
        <v>Demand</v>
      </c>
      <c r="D87">
        <f>$L$7</f>
        <v>2014</v>
      </c>
      <c r="E87" t="s">
        <v>3</v>
      </c>
      <c r="F87" t="str">
        <f t="shared" si="4"/>
        <v>IGDRH</v>
      </c>
      <c r="G87" s="26">
        <f>BY_Demands_Drivers!$F$27*$M$7</f>
        <v>4.7462126191606037E-2</v>
      </c>
      <c r="H87" s="26">
        <f>BY_Demands_Drivers!$G$27*$M$7</f>
        <v>2.0340911224974001E-2</v>
      </c>
      <c r="I87" s="26">
        <f>BY_Demands_Drivers!$H$27*$M$7</f>
        <v>5.4242429933263975E-2</v>
      </c>
      <c r="J87" s="26">
        <f>BY_Demands_Drivers!$I$27*$M$7</f>
        <v>6.102273367492201E-2</v>
      </c>
    </row>
    <row r="88" spans="3:10">
      <c r="C88" s="206" t="str">
        <f t="shared" si="3"/>
        <v>Demand</v>
      </c>
      <c r="D88">
        <f>$L$8</f>
        <v>2015</v>
      </c>
      <c r="E88" t="s">
        <v>3</v>
      </c>
      <c r="F88" t="str">
        <f t="shared" si="4"/>
        <v>IGDRH</v>
      </c>
      <c r="G88" s="26">
        <f>BY_Demands_Drivers!$F$27*$M$8</f>
        <v>4.6737943215339521E-2</v>
      </c>
      <c r="H88" s="26">
        <f>BY_Demands_Drivers!$G$27*$M$8</f>
        <v>2.003054709228835E-2</v>
      </c>
      <c r="I88" s="26">
        <f>BY_Demands_Drivers!$H$27*$M$8</f>
        <v>5.3414792246102238E-2</v>
      </c>
      <c r="J88" s="26">
        <f>BY_Demands_Drivers!$I$27*$M$8</f>
        <v>6.009164127686506E-2</v>
      </c>
    </row>
    <row r="89" spans="3:10">
      <c r="C89" s="206" t="str">
        <f t="shared" si="3"/>
        <v>Demand</v>
      </c>
      <c r="D89">
        <f>$L$9</f>
        <v>2016</v>
      </c>
      <c r="E89" t="s">
        <v>3</v>
      </c>
      <c r="F89" t="str">
        <f t="shared" si="4"/>
        <v>IGDRH</v>
      </c>
      <c r="G89" s="26">
        <f>BY_Demands_Drivers!$F$27*$M$9</f>
        <v>4.6013760239073005E-2</v>
      </c>
      <c r="H89" s="26">
        <f>BY_Demands_Drivers!$G$27*$M$9</f>
        <v>1.9720182959602702E-2</v>
      </c>
      <c r="I89" s="26">
        <f>BY_Demands_Drivers!$H$27*$M$9</f>
        <v>5.2587154558940509E-2</v>
      </c>
      <c r="J89" s="26">
        <f>BY_Demands_Drivers!$I$27*$M$9</f>
        <v>5.916054887880811E-2</v>
      </c>
    </row>
    <row r="90" spans="3:10">
      <c r="C90" s="206" t="str">
        <f t="shared" si="3"/>
        <v>Demand</v>
      </c>
      <c r="D90">
        <f>$L$10</f>
        <v>2017</v>
      </c>
      <c r="E90" t="s">
        <v>3</v>
      </c>
      <c r="F90" t="str">
        <f t="shared" si="4"/>
        <v>IGDRH</v>
      </c>
      <c r="G90" s="26">
        <f>BY_Demands_Drivers!$F$27*$M$10</f>
        <v>4.5641508094206459E-2</v>
      </c>
      <c r="H90" s="26">
        <f>BY_Demands_Drivers!$G$27*$M$10</f>
        <v>1.9560646326088466E-2</v>
      </c>
      <c r="I90" s="26">
        <f>BY_Demands_Drivers!$H$27*$M$10</f>
        <v>5.2161723536235889E-2</v>
      </c>
      <c r="J90" s="26">
        <f>BY_Demands_Drivers!$I$27*$M$10</f>
        <v>5.8681938978265409E-2</v>
      </c>
    </row>
    <row r="91" spans="3:10">
      <c r="C91" s="206" t="str">
        <f t="shared" si="3"/>
        <v>Demand</v>
      </c>
      <c r="D91">
        <f>$L$11</f>
        <v>2018</v>
      </c>
      <c r="E91" t="s">
        <v>3</v>
      </c>
      <c r="F91" t="str">
        <f t="shared" si="4"/>
        <v>IGDRH</v>
      </c>
      <c r="G91" s="26">
        <f>BY_Demands_Drivers!$F$27*$M$11</f>
        <v>4.526925594933992E-2</v>
      </c>
      <c r="H91" s="26">
        <f>BY_Demands_Drivers!$G$27*$M$11</f>
        <v>1.9401109692574237E-2</v>
      </c>
      <c r="I91" s="26">
        <f>BY_Demands_Drivers!$H$27*$M$11</f>
        <v>5.1736292513531276E-2</v>
      </c>
      <c r="J91" s="26">
        <f>BY_Demands_Drivers!$I$27*$M$11</f>
        <v>5.8203329077722722E-2</v>
      </c>
    </row>
    <row r="92" spans="3:10">
      <c r="C92" s="206" t="str">
        <f t="shared" si="3"/>
        <v>Demand</v>
      </c>
      <c r="D92">
        <f>$L$12</f>
        <v>2019</v>
      </c>
      <c r="E92" t="s">
        <v>3</v>
      </c>
      <c r="F92" t="str">
        <f t="shared" si="4"/>
        <v>IGDRH</v>
      </c>
      <c r="G92" s="43">
        <f>BY_Demands_Drivers!$F$27*$M$12</f>
        <v>4.4897003804473389E-2</v>
      </c>
      <c r="H92" s="43">
        <f>BY_Demands_Drivers!$G$27*$M$12</f>
        <v>1.9241573059060008E-2</v>
      </c>
      <c r="I92" s="43">
        <f>BY_Demands_Drivers!$H$27*$M$12</f>
        <v>5.1310861490826663E-2</v>
      </c>
      <c r="J92" s="43">
        <f>BY_Demands_Drivers!$I$27*$M$12</f>
        <v>5.7724719177180035E-2</v>
      </c>
    </row>
    <row r="93" spans="3:10">
      <c r="C93" s="206" t="str">
        <f t="shared" si="3"/>
        <v>Demand</v>
      </c>
      <c r="D93">
        <f>$L$13</f>
        <v>2020</v>
      </c>
      <c r="E93" t="s">
        <v>3</v>
      </c>
      <c r="F93" t="str">
        <f t="shared" si="4"/>
        <v>IGDRH</v>
      </c>
      <c r="G93" s="43">
        <f>BY_Demands_Drivers!$F$27*$M$13</f>
        <v>4.4524751659606843E-2</v>
      </c>
      <c r="H93" s="43">
        <f>BY_Demands_Drivers!$G$27*$M$13</f>
        <v>1.9082036425545776E-2</v>
      </c>
      <c r="I93" s="43">
        <f>BY_Demands_Drivers!$H$27*$M$13</f>
        <v>5.0885430468122043E-2</v>
      </c>
      <c r="J93" s="43">
        <f>BY_Demands_Drivers!$I$27*$M$13</f>
        <v>5.7246109276637334E-2</v>
      </c>
    </row>
    <row r="94" spans="3:10">
      <c r="C94" s="206" t="str">
        <f t="shared" si="3"/>
        <v>Demand</v>
      </c>
      <c r="D94">
        <f>$L$14</f>
        <v>2021</v>
      </c>
      <c r="E94" t="s">
        <v>3</v>
      </c>
      <c r="F94" t="str">
        <f t="shared" si="4"/>
        <v>IGDRH</v>
      </c>
      <c r="G94" s="43">
        <f>BY_Demands_Drivers!$F$27*$M$14</f>
        <v>4.4350144790353492E-2</v>
      </c>
      <c r="H94" s="43">
        <f>BY_Demands_Drivers!$G$27*$M$14</f>
        <v>1.9007204910151482E-2</v>
      </c>
      <c r="I94" s="43">
        <f>BY_Demands_Drivers!$H$27*$M$14</f>
        <v>5.068587976040393E-2</v>
      </c>
      <c r="J94" s="43">
        <f>BY_Demands_Drivers!$I$27*$M$14</f>
        <v>5.7021614730454452E-2</v>
      </c>
    </row>
    <row r="95" spans="3:10">
      <c r="C95" s="206" t="str">
        <f t="shared" si="3"/>
        <v>Demand</v>
      </c>
      <c r="D95">
        <f>$L$15</f>
        <v>2022</v>
      </c>
      <c r="E95" t="s">
        <v>3</v>
      </c>
      <c r="F95" t="str">
        <f t="shared" si="4"/>
        <v>IGDRH</v>
      </c>
      <c r="G95" s="43">
        <f>BY_Demands_Drivers!$F$27*$M$15</f>
        <v>4.4175537921100128E-2</v>
      </c>
      <c r="H95" s="43">
        <f>BY_Demands_Drivers!$G$27*$M$15</f>
        <v>1.8932373394757184E-2</v>
      </c>
      <c r="I95" s="43">
        <f>BY_Demands_Drivers!$H$27*$M$15</f>
        <v>5.0486329052685797E-2</v>
      </c>
      <c r="J95" s="43">
        <f>BY_Demands_Drivers!$I$27*$M$15</f>
        <v>5.6797120184271563E-2</v>
      </c>
    </row>
    <row r="96" spans="3:10">
      <c r="C96" s="206" t="str">
        <f t="shared" si="3"/>
        <v>Demand</v>
      </c>
      <c r="D96">
        <f>$L$16</f>
        <v>2023</v>
      </c>
      <c r="E96" t="s">
        <v>3</v>
      </c>
      <c r="F96" t="str">
        <f t="shared" si="4"/>
        <v>IGDRH</v>
      </c>
      <c r="G96" s="43">
        <f>BY_Demands_Drivers!$F$27*$M$16</f>
        <v>4.400093105184677E-2</v>
      </c>
      <c r="H96" s="43">
        <f>BY_Demands_Drivers!$G$27*$M$16</f>
        <v>1.885754187936289E-2</v>
      </c>
      <c r="I96" s="43">
        <f>BY_Demands_Drivers!$H$27*$M$16</f>
        <v>5.0286778344967677E-2</v>
      </c>
      <c r="J96" s="43">
        <f>BY_Demands_Drivers!$I$27*$M$16</f>
        <v>5.6572625638088674E-2</v>
      </c>
    </row>
    <row r="97" spans="3:10">
      <c r="C97" s="206" t="str">
        <f t="shared" si="3"/>
        <v>Demand</v>
      </c>
      <c r="D97">
        <f>$L$17</f>
        <v>2024</v>
      </c>
      <c r="E97" t="s">
        <v>3</v>
      </c>
      <c r="F97" t="str">
        <f t="shared" si="4"/>
        <v>IGDRH</v>
      </c>
      <c r="G97" s="26">
        <f>BY_Demands_Drivers!$F$27*$M$17</f>
        <v>4.3826324182593412E-2</v>
      </c>
      <c r="H97" s="26">
        <f>BY_Demands_Drivers!$G$27*$M$17</f>
        <v>1.8782710363968589E-2</v>
      </c>
      <c r="I97" s="26">
        <f>BY_Demands_Drivers!$H$27*$M$17</f>
        <v>5.008722763724955E-2</v>
      </c>
      <c r="J97" s="26">
        <f>BY_Demands_Drivers!$I$27*$M$17</f>
        <v>5.6348131091905777E-2</v>
      </c>
    </row>
    <row r="98" spans="3:10">
      <c r="C98" s="206" t="str">
        <f t="shared" si="3"/>
        <v>Demand</v>
      </c>
      <c r="D98">
        <f>$L$18</f>
        <v>2025</v>
      </c>
      <c r="E98" t="s">
        <v>3</v>
      </c>
      <c r="F98" t="str">
        <f t="shared" si="4"/>
        <v>IGDRH</v>
      </c>
      <c r="G98" s="26">
        <f>BY_Demands_Drivers!$F$27*$M$18</f>
        <v>4.3651717313340055E-2</v>
      </c>
      <c r="H98" s="26">
        <f>BY_Demands_Drivers!$G$27*$M$18</f>
        <v>1.8707878848574295E-2</v>
      </c>
      <c r="I98" s="26">
        <f>BY_Demands_Drivers!$H$27*$M$18</f>
        <v>4.988767692953143E-2</v>
      </c>
      <c r="J98" s="26">
        <f>BY_Demands_Drivers!$I$27*$M$18</f>
        <v>5.6123636545722888E-2</v>
      </c>
    </row>
    <row r="99" spans="3:10">
      <c r="C99" s="206" t="str">
        <f t="shared" si="3"/>
        <v>Demand</v>
      </c>
      <c r="D99">
        <f>$L$19</f>
        <v>2026</v>
      </c>
      <c r="E99" t="s">
        <v>3</v>
      </c>
      <c r="F99" t="str">
        <f t="shared" si="4"/>
        <v>IGDRH</v>
      </c>
      <c r="G99" s="26">
        <f>BY_Demands_Drivers!$F$27*$M$19</f>
        <v>4.3477110444086697E-2</v>
      </c>
      <c r="H99" s="26">
        <f>BY_Demands_Drivers!$G$27*$M$19</f>
        <v>1.8633047333179997E-2</v>
      </c>
      <c r="I99" s="26">
        <f>BY_Demands_Drivers!$H$27*$M$19</f>
        <v>4.9688126221813303E-2</v>
      </c>
      <c r="J99" s="26">
        <f>BY_Demands_Drivers!$I$27*$M$19</f>
        <v>5.5899141999540006E-2</v>
      </c>
    </row>
    <row r="100" spans="3:10">
      <c r="C100" s="206" t="str">
        <f t="shared" si="3"/>
        <v>Demand</v>
      </c>
      <c r="D100">
        <f>$L$20</f>
        <v>2027</v>
      </c>
      <c r="E100" t="s">
        <v>3</v>
      </c>
      <c r="F100" t="str">
        <f t="shared" si="4"/>
        <v>IGDRH</v>
      </c>
      <c r="G100" s="26">
        <f>BY_Demands_Drivers!$F$27*$M$20</f>
        <v>4.3302503574833333E-2</v>
      </c>
      <c r="H100" s="26">
        <f>BY_Demands_Drivers!$G$27*$M$20</f>
        <v>1.85582158177857E-2</v>
      </c>
      <c r="I100" s="26">
        <f>BY_Demands_Drivers!$H$27*$M$20</f>
        <v>4.9488575514095176E-2</v>
      </c>
      <c r="J100" s="26">
        <f>BY_Demands_Drivers!$I$27*$M$20</f>
        <v>5.567464745335711E-2</v>
      </c>
    </row>
    <row r="101" spans="3:10">
      <c r="C101" s="206" t="str">
        <f t="shared" si="3"/>
        <v>Demand</v>
      </c>
      <c r="D101">
        <f>$L$21</f>
        <v>2028</v>
      </c>
      <c r="E101" t="s">
        <v>3</v>
      </c>
      <c r="F101" t="str">
        <f t="shared" si="4"/>
        <v>IGDRH</v>
      </c>
      <c r="G101" s="26">
        <f>BY_Demands_Drivers!$F$27*$M$21</f>
        <v>4.3127896705579975E-2</v>
      </c>
      <c r="H101" s="26">
        <f>BY_Demands_Drivers!$G$27*$M$21</f>
        <v>1.8483384302391406E-2</v>
      </c>
      <c r="I101" s="26">
        <f>BY_Demands_Drivers!$H$27*$M$21</f>
        <v>4.9289024806377056E-2</v>
      </c>
      <c r="J101" s="26">
        <f>BY_Demands_Drivers!$I$27*$M$21</f>
        <v>5.545015290717422E-2</v>
      </c>
    </row>
    <row r="102" spans="3:10">
      <c r="C102" s="206" t="str">
        <f t="shared" si="3"/>
        <v>Demand</v>
      </c>
      <c r="D102">
        <f>$L$22</f>
        <v>2029</v>
      </c>
      <c r="E102" t="s">
        <v>3</v>
      </c>
      <c r="F102" t="str">
        <f t="shared" si="4"/>
        <v>IGDRH</v>
      </c>
      <c r="G102" s="26">
        <f>BY_Demands_Drivers!$F$27*$M$22</f>
        <v>4.2953289836326618E-2</v>
      </c>
      <c r="H102" s="26">
        <f>BY_Demands_Drivers!$G$27*$M$22</f>
        <v>1.8408552786997108E-2</v>
      </c>
      <c r="I102" s="26">
        <f>BY_Demands_Drivers!$H$27*$M$22</f>
        <v>4.9089474098658929E-2</v>
      </c>
      <c r="J102" s="26">
        <f>BY_Demands_Drivers!$I$27*$M$22</f>
        <v>5.5225658360991331E-2</v>
      </c>
    </row>
    <row r="103" spans="3:10">
      <c r="C103" s="206" t="str">
        <f t="shared" si="3"/>
        <v>Demand</v>
      </c>
      <c r="D103">
        <f>$L$23</f>
        <v>2030</v>
      </c>
      <c r="E103" t="s">
        <v>3</v>
      </c>
      <c r="F103" t="str">
        <f t="shared" si="4"/>
        <v>IGDRH</v>
      </c>
      <c r="G103" s="26">
        <f>BY_Demands_Drivers!$F$27*$M$23</f>
        <v>4.2778682967073253E-2</v>
      </c>
      <c r="H103" s="26">
        <f>BY_Demands_Drivers!$G$27*$M$23</f>
        <v>1.833372127160281E-2</v>
      </c>
      <c r="I103" s="26">
        <f>BY_Demands_Drivers!$H$27*$M$23</f>
        <v>4.8889923390940802E-2</v>
      </c>
      <c r="J103" s="26">
        <f>BY_Demands_Drivers!$I$27*$M$23</f>
        <v>5.5001163814808435E-2</v>
      </c>
    </row>
    <row r="104" spans="3:10">
      <c r="C104" s="206" t="str">
        <f t="shared" si="3"/>
        <v>Demand</v>
      </c>
      <c r="D104">
        <f>$L$24</f>
        <v>2031</v>
      </c>
      <c r="E104" t="s">
        <v>3</v>
      </c>
      <c r="F104" t="str">
        <f t="shared" si="4"/>
        <v>IGDRH</v>
      </c>
      <c r="G104" s="26">
        <f>BY_Demands_Drivers!$F$27*$M$24</f>
        <v>4.2778682967073253E-2</v>
      </c>
      <c r="H104" s="26">
        <f>BY_Demands_Drivers!$G$27*$M$24</f>
        <v>1.833372127160281E-2</v>
      </c>
      <c r="I104" s="26">
        <f>BY_Demands_Drivers!$H$27*$M$24</f>
        <v>4.8889923390940802E-2</v>
      </c>
      <c r="J104" s="26">
        <f>BY_Demands_Drivers!$I$27*$M$24</f>
        <v>5.5001163814808435E-2</v>
      </c>
    </row>
    <row r="105" spans="3:10">
      <c r="C105" s="206" t="str">
        <f t="shared" si="3"/>
        <v>Demand</v>
      </c>
      <c r="D105">
        <f>$L$25</f>
        <v>2032</v>
      </c>
      <c r="E105" t="s">
        <v>3</v>
      </c>
      <c r="F105" t="str">
        <f t="shared" si="4"/>
        <v>IGDRH</v>
      </c>
      <c r="G105" s="26">
        <f>BY_Demands_Drivers!$F$27*$M$25</f>
        <v>4.2778682967073253E-2</v>
      </c>
      <c r="H105" s="26">
        <f>BY_Demands_Drivers!$G$27*$M$25</f>
        <v>1.833372127160281E-2</v>
      </c>
      <c r="I105" s="26">
        <f>BY_Demands_Drivers!$H$27*$M$25</f>
        <v>4.8889923390940802E-2</v>
      </c>
      <c r="J105" s="26">
        <f>BY_Demands_Drivers!$I$27*$M$25</f>
        <v>5.5001163814808435E-2</v>
      </c>
    </row>
    <row r="106" spans="3:10">
      <c r="C106" s="206" t="str">
        <f t="shared" si="3"/>
        <v>Demand</v>
      </c>
      <c r="D106">
        <f>$L$26</f>
        <v>2033</v>
      </c>
      <c r="E106" t="s">
        <v>3</v>
      </c>
      <c r="F106" t="str">
        <f t="shared" si="4"/>
        <v>IGDRH</v>
      </c>
      <c r="G106" s="26">
        <f>BY_Demands_Drivers!$F$27*$M$26</f>
        <v>4.2778682967073253E-2</v>
      </c>
      <c r="H106" s="26">
        <f>BY_Demands_Drivers!$G$27*$M$26</f>
        <v>1.833372127160281E-2</v>
      </c>
      <c r="I106" s="26">
        <f>BY_Demands_Drivers!$H$27*$M$26</f>
        <v>4.8889923390940802E-2</v>
      </c>
      <c r="J106" s="26">
        <f>BY_Demands_Drivers!$I$27*$M$26</f>
        <v>5.5001163814808435E-2</v>
      </c>
    </row>
    <row r="107" spans="3:10">
      <c r="C107" s="206" t="str">
        <f t="shared" si="3"/>
        <v>Demand</v>
      </c>
      <c r="D107">
        <f>$L$27</f>
        <v>2034</v>
      </c>
      <c r="E107" t="s">
        <v>3</v>
      </c>
      <c r="F107" t="str">
        <f t="shared" si="4"/>
        <v>IGDRH</v>
      </c>
      <c r="G107" s="26">
        <f>BY_Demands_Drivers!$F$27*$M$27</f>
        <v>4.2778682967073253E-2</v>
      </c>
      <c r="H107" s="26">
        <f>BY_Demands_Drivers!$G$27*$M$27</f>
        <v>1.833372127160281E-2</v>
      </c>
      <c r="I107" s="26">
        <f>BY_Demands_Drivers!$H$27*$M$27</f>
        <v>4.8889923390940802E-2</v>
      </c>
      <c r="J107" s="26">
        <f>BY_Demands_Drivers!$I$27*$M$27</f>
        <v>5.5001163814808435E-2</v>
      </c>
    </row>
    <row r="108" spans="3:10">
      <c r="C108" s="206" t="str">
        <f t="shared" si="3"/>
        <v>Demand</v>
      </c>
      <c r="D108">
        <f>$L$28</f>
        <v>2035</v>
      </c>
      <c r="E108" t="s">
        <v>3</v>
      </c>
      <c r="F108" t="str">
        <f t="shared" si="4"/>
        <v>IGDRH</v>
      </c>
      <c r="G108" s="26">
        <f>BY_Demands_Drivers!$F$27*$M$28</f>
        <v>4.2778682967073253E-2</v>
      </c>
      <c r="H108" s="26">
        <f>BY_Demands_Drivers!$G$27*$M$28</f>
        <v>1.833372127160281E-2</v>
      </c>
      <c r="I108" s="26">
        <f>BY_Demands_Drivers!$H$27*$M$28</f>
        <v>4.8889923390940802E-2</v>
      </c>
      <c r="J108" s="26">
        <f>BY_Demands_Drivers!$I$27*$M$28</f>
        <v>5.5001163814808435E-2</v>
      </c>
    </row>
    <row r="109" spans="3:10">
      <c r="C109" s="206" t="str">
        <f t="shared" si="3"/>
        <v>Demand</v>
      </c>
      <c r="D109">
        <f>$L$29</f>
        <v>2036</v>
      </c>
      <c r="E109" t="s">
        <v>3</v>
      </c>
      <c r="F109" t="str">
        <f t="shared" si="4"/>
        <v>IGDRH</v>
      </c>
      <c r="G109" s="26">
        <f>BY_Demands_Drivers!$F$27*$M$29</f>
        <v>4.2778682967073253E-2</v>
      </c>
      <c r="H109" s="26">
        <f>BY_Demands_Drivers!$G$27*$M$29</f>
        <v>1.833372127160281E-2</v>
      </c>
      <c r="I109" s="26">
        <f>BY_Demands_Drivers!$H$27*$M$29</f>
        <v>4.8889923390940802E-2</v>
      </c>
      <c r="J109" s="26">
        <f>BY_Demands_Drivers!$I$27*$M$29</f>
        <v>5.5001163814808435E-2</v>
      </c>
    </row>
    <row r="110" spans="3:10">
      <c r="C110" s="206" t="str">
        <f t="shared" si="3"/>
        <v>Demand</v>
      </c>
      <c r="D110">
        <f>$L$30</f>
        <v>2037</v>
      </c>
      <c r="E110" t="s">
        <v>3</v>
      </c>
      <c r="F110" t="str">
        <f t="shared" si="4"/>
        <v>IGDRH</v>
      </c>
      <c r="G110" s="26">
        <f>BY_Demands_Drivers!$F$27*$M$30</f>
        <v>4.2778682967073253E-2</v>
      </c>
      <c r="H110" s="26">
        <f>BY_Demands_Drivers!$G$27*$M$30</f>
        <v>1.833372127160281E-2</v>
      </c>
      <c r="I110" s="26">
        <f>BY_Demands_Drivers!$H$27*$M$30</f>
        <v>4.8889923390940802E-2</v>
      </c>
      <c r="J110" s="26">
        <f>BY_Demands_Drivers!$I$27*$M$30</f>
        <v>5.5001163814808435E-2</v>
      </c>
    </row>
    <row r="111" spans="3:10">
      <c r="C111" s="206" t="str">
        <f t="shared" si="3"/>
        <v>Demand</v>
      </c>
      <c r="D111">
        <f>$L$31</f>
        <v>2038</v>
      </c>
      <c r="E111" t="s">
        <v>3</v>
      </c>
      <c r="F111" t="str">
        <f t="shared" si="4"/>
        <v>IGDRH</v>
      </c>
      <c r="G111" s="26">
        <f>BY_Demands_Drivers!$F$27*$M$31</f>
        <v>4.2778682967073253E-2</v>
      </c>
      <c r="H111" s="26">
        <f>BY_Demands_Drivers!$G$27*$M$31</f>
        <v>1.833372127160281E-2</v>
      </c>
      <c r="I111" s="26">
        <f>BY_Demands_Drivers!$H$27*$M$31</f>
        <v>4.8889923390940802E-2</v>
      </c>
      <c r="J111" s="26">
        <f>BY_Demands_Drivers!$I$27*$M$31</f>
        <v>5.5001163814808435E-2</v>
      </c>
    </row>
    <row r="112" spans="3:10">
      <c r="C112" s="206" t="str">
        <f t="shared" si="3"/>
        <v>Demand</v>
      </c>
      <c r="D112">
        <f>$L$32</f>
        <v>2039</v>
      </c>
      <c r="E112" t="s">
        <v>3</v>
      </c>
      <c r="F112" t="str">
        <f t="shared" si="4"/>
        <v>IGDRH</v>
      </c>
      <c r="G112" s="26">
        <f>BY_Demands_Drivers!$F$27*$M$32</f>
        <v>4.2778682967073253E-2</v>
      </c>
      <c r="H112" s="26">
        <f>BY_Demands_Drivers!$G$27*$M$32</f>
        <v>1.833372127160281E-2</v>
      </c>
      <c r="I112" s="26">
        <f>BY_Demands_Drivers!$H$27*$M$32</f>
        <v>4.8889923390940802E-2</v>
      </c>
      <c r="J112" s="26">
        <f>BY_Demands_Drivers!$I$27*$M$32</f>
        <v>5.5001163814808435E-2</v>
      </c>
    </row>
    <row r="113" spans="3:10">
      <c r="C113" s="206" t="str">
        <f t="shared" si="3"/>
        <v>Demand</v>
      </c>
      <c r="D113">
        <f>$L$33</f>
        <v>2040</v>
      </c>
      <c r="E113" t="s">
        <v>3</v>
      </c>
      <c r="F113" t="str">
        <f t="shared" si="4"/>
        <v>IGDRH</v>
      </c>
      <c r="G113" s="26">
        <f>BY_Demands_Drivers!$F$27*$M$33</f>
        <v>4.2778682967073253E-2</v>
      </c>
      <c r="H113" s="26">
        <f>BY_Demands_Drivers!$G$27*$M$33</f>
        <v>1.833372127160281E-2</v>
      </c>
      <c r="I113" s="26">
        <f>BY_Demands_Drivers!$H$27*$M$33</f>
        <v>4.8889923390940802E-2</v>
      </c>
      <c r="J113" s="26">
        <f>BY_Demands_Drivers!$I$27*$M$33</f>
        <v>5.5001163814808435E-2</v>
      </c>
    </row>
    <row r="114" spans="3:10">
      <c r="C114" s="206" t="str">
        <f t="shared" si="3"/>
        <v>Demand</v>
      </c>
      <c r="D114">
        <f>$L$34</f>
        <v>2041</v>
      </c>
      <c r="E114" t="s">
        <v>3</v>
      </c>
      <c r="F114" t="str">
        <f t="shared" si="4"/>
        <v>IGDRH</v>
      </c>
      <c r="G114" s="26">
        <f>BY_Demands_Drivers!$F$27*$M$34</f>
        <v>4.2604076097819896E-2</v>
      </c>
      <c r="H114" s="26">
        <f>BY_Demands_Drivers!$G$27*$M$34</f>
        <v>1.8258889756208513E-2</v>
      </c>
      <c r="I114" s="26">
        <f>BY_Demands_Drivers!$H$27*$M$34</f>
        <v>4.8690372683222675E-2</v>
      </c>
      <c r="J114" s="26">
        <f>BY_Demands_Drivers!$I$27*$M$34</f>
        <v>5.4776669268625545E-2</v>
      </c>
    </row>
    <row r="115" spans="3:10">
      <c r="C115" s="206" t="str">
        <f t="shared" si="3"/>
        <v>Demand</v>
      </c>
      <c r="D115">
        <f>$L$35</f>
        <v>2042</v>
      </c>
      <c r="E115" t="s">
        <v>3</v>
      </c>
      <c r="F115" t="str">
        <f t="shared" si="4"/>
        <v>IGDRH</v>
      </c>
      <c r="G115" s="26">
        <f>BY_Demands_Drivers!$F$27*$M$35</f>
        <v>4.2429469228566531E-2</v>
      </c>
      <c r="H115" s="26">
        <f>BY_Demands_Drivers!$G$27*$M$35</f>
        <v>1.8184058240814215E-2</v>
      </c>
      <c r="I115" s="26">
        <f>BY_Demands_Drivers!$H$27*$M$35</f>
        <v>4.8490821975504549E-2</v>
      </c>
      <c r="J115" s="26">
        <f>BY_Demands_Drivers!$I$27*$M$35</f>
        <v>5.4552174722442649E-2</v>
      </c>
    </row>
    <row r="116" spans="3:10">
      <c r="C116" s="206" t="str">
        <f t="shared" si="3"/>
        <v>Demand</v>
      </c>
      <c r="D116">
        <f>$L$36</f>
        <v>2043</v>
      </c>
      <c r="E116" t="s">
        <v>3</v>
      </c>
      <c r="F116" t="str">
        <f t="shared" si="4"/>
        <v>IGDRH</v>
      </c>
      <c r="G116" s="26">
        <f>BY_Demands_Drivers!$F$27*$M$36</f>
        <v>4.2254862359313174E-2</v>
      </c>
      <c r="H116" s="26">
        <f>BY_Demands_Drivers!$G$27*$M$36</f>
        <v>1.8109226725419918E-2</v>
      </c>
      <c r="I116" s="26">
        <f>BY_Demands_Drivers!$H$27*$M$36</f>
        <v>4.8291271267786422E-2</v>
      </c>
      <c r="J116" s="26">
        <f>BY_Demands_Drivers!$I$27*$M$36</f>
        <v>5.432768017625976E-2</v>
      </c>
    </row>
    <row r="117" spans="3:10">
      <c r="C117" s="206" t="str">
        <f t="shared" si="3"/>
        <v>Demand</v>
      </c>
      <c r="D117">
        <f>$L$37</f>
        <v>2044</v>
      </c>
      <c r="E117" t="s">
        <v>3</v>
      </c>
      <c r="F117" t="str">
        <f t="shared" si="4"/>
        <v>IGDRH</v>
      </c>
      <c r="G117" s="26">
        <f>BY_Demands_Drivers!$F$27*$M$37</f>
        <v>4.2080255490059802E-2</v>
      </c>
      <c r="H117" s="26">
        <f>BY_Demands_Drivers!$G$27*$M$37</f>
        <v>1.8034395210025617E-2</v>
      </c>
      <c r="I117" s="26">
        <f>BY_Demands_Drivers!$H$27*$M$37</f>
        <v>4.8091720560068288E-2</v>
      </c>
      <c r="J117" s="26">
        <f>BY_Demands_Drivers!$I$27*$M$37</f>
        <v>5.4103185630076857E-2</v>
      </c>
    </row>
    <row r="118" spans="3:10">
      <c r="C118" s="206" t="str">
        <f t="shared" si="3"/>
        <v>Demand</v>
      </c>
      <c r="D118">
        <f>$L$38</f>
        <v>2045</v>
      </c>
      <c r="E118" t="s">
        <v>3</v>
      </c>
      <c r="F118" t="str">
        <f t="shared" si="4"/>
        <v>IGDRH</v>
      </c>
      <c r="G118" s="26">
        <f>BY_Demands_Drivers!$F$27*$M$38</f>
        <v>4.1905648620806452E-2</v>
      </c>
      <c r="H118" s="26">
        <f>BY_Demands_Drivers!$G$27*$M$38</f>
        <v>1.7959563694631323E-2</v>
      </c>
      <c r="I118" s="26">
        <f>BY_Demands_Drivers!$H$27*$M$38</f>
        <v>4.7892169852350168E-2</v>
      </c>
      <c r="J118" s="26">
        <f>BY_Demands_Drivers!$I$27*$M$38</f>
        <v>5.3878691083893974E-2</v>
      </c>
    </row>
    <row r="119" spans="3:10">
      <c r="C119" s="206" t="str">
        <f t="shared" si="3"/>
        <v>Demand</v>
      </c>
      <c r="D119">
        <f>$L$39</f>
        <v>2046</v>
      </c>
      <c r="E119" t="s">
        <v>3</v>
      </c>
      <c r="F119" t="str">
        <f t="shared" si="4"/>
        <v>IGDRH</v>
      </c>
      <c r="G119" s="26">
        <f>BY_Demands_Drivers!$F$27*$M$39</f>
        <v>4.1905648620806452E-2</v>
      </c>
      <c r="H119" s="26">
        <f>BY_Demands_Drivers!$G$27*$M$39</f>
        <v>1.7959563694631323E-2</v>
      </c>
      <c r="I119" s="26">
        <f>BY_Demands_Drivers!$H$27*$M$39</f>
        <v>4.7892169852350168E-2</v>
      </c>
      <c r="J119" s="26">
        <f>BY_Demands_Drivers!$I$27*$M$39</f>
        <v>5.3878691083893974E-2</v>
      </c>
    </row>
    <row r="120" spans="3:10">
      <c r="C120" s="206" t="str">
        <f t="shared" si="3"/>
        <v>Demand</v>
      </c>
      <c r="D120">
        <f>$L$40</f>
        <v>2047</v>
      </c>
      <c r="E120" t="s">
        <v>3</v>
      </c>
      <c r="F120" t="str">
        <f t="shared" si="4"/>
        <v>IGDRH</v>
      </c>
      <c r="G120" s="26">
        <f>BY_Demands_Drivers!$F$27*$M$40</f>
        <v>4.1905648620806452E-2</v>
      </c>
      <c r="H120" s="26">
        <f>BY_Demands_Drivers!$G$27*$M$40</f>
        <v>1.7959563694631323E-2</v>
      </c>
      <c r="I120" s="26">
        <f>BY_Demands_Drivers!$H$27*$M$40</f>
        <v>4.7892169852350168E-2</v>
      </c>
      <c r="J120" s="26">
        <f>BY_Demands_Drivers!$I$27*$M$40</f>
        <v>5.3878691083893974E-2</v>
      </c>
    </row>
    <row r="121" spans="3:10">
      <c r="C121" s="206" t="str">
        <f t="shared" si="3"/>
        <v>Demand</v>
      </c>
      <c r="D121">
        <f>$L$41</f>
        <v>2048</v>
      </c>
      <c r="E121" t="s">
        <v>3</v>
      </c>
      <c r="F121" t="str">
        <f t="shared" si="4"/>
        <v>IGDRH</v>
      </c>
      <c r="G121" s="26">
        <f>BY_Demands_Drivers!$F$27*$M$41</f>
        <v>4.1905648620806452E-2</v>
      </c>
      <c r="H121" s="26">
        <f>BY_Demands_Drivers!$G$27*$M$41</f>
        <v>1.7959563694631323E-2</v>
      </c>
      <c r="I121" s="26">
        <f>BY_Demands_Drivers!$H$27*$M$41</f>
        <v>4.7892169852350168E-2</v>
      </c>
      <c r="J121" s="26">
        <f>BY_Demands_Drivers!$I$27*$M$41</f>
        <v>5.3878691083893974E-2</v>
      </c>
    </row>
    <row r="122" spans="3:10">
      <c r="C122" s="206" t="str">
        <f t="shared" si="3"/>
        <v>Demand</v>
      </c>
      <c r="D122">
        <f>$L$42</f>
        <v>2049</v>
      </c>
      <c r="E122" t="s">
        <v>3</v>
      </c>
      <c r="F122" t="str">
        <f t="shared" si="4"/>
        <v>IGDRH</v>
      </c>
      <c r="G122" s="26">
        <f>BY_Demands_Drivers!$F$27*$M$42</f>
        <v>4.1905648620806452E-2</v>
      </c>
      <c r="H122" s="26">
        <f>BY_Demands_Drivers!$G$27*$M$42</f>
        <v>1.7959563694631323E-2</v>
      </c>
      <c r="I122" s="26">
        <f>BY_Demands_Drivers!$H$27*$M$42</f>
        <v>4.7892169852350168E-2</v>
      </c>
      <c r="J122" s="26">
        <f>BY_Demands_Drivers!$I$27*$M$42</f>
        <v>5.3878691083893974E-2</v>
      </c>
    </row>
    <row r="123" spans="3:10">
      <c r="C123" s="206" t="str">
        <f t="shared" si="3"/>
        <v>Demand</v>
      </c>
      <c r="D123" s="23">
        <f>$L$43</f>
        <v>2050</v>
      </c>
      <c r="E123" s="23" t="s">
        <v>3</v>
      </c>
      <c r="F123" t="str">
        <f t="shared" si="4"/>
        <v>IGDRH</v>
      </c>
      <c r="G123" s="44">
        <f>BY_Demands_Drivers!$F$27*$M$43</f>
        <v>4.1905648620806452E-2</v>
      </c>
      <c r="H123" s="44">
        <f>BY_Demands_Drivers!$G$27*$M$43</f>
        <v>1.7959563694631323E-2</v>
      </c>
      <c r="I123" s="44">
        <f>BY_Demands_Drivers!$H$27*$M$43</f>
        <v>4.7892169852350168E-2</v>
      </c>
      <c r="J123" s="44">
        <f>BY_Demands_Drivers!$I$27*$M$43</f>
        <v>5.3878691083893974E-2</v>
      </c>
    </row>
    <row r="124" spans="3:10">
      <c r="C124" s="206" t="str">
        <f t="shared" si="3"/>
        <v>Demand</v>
      </c>
      <c r="D124">
        <f>$L$4</f>
        <v>2011</v>
      </c>
      <c r="E124" t="s">
        <v>3</v>
      </c>
      <c r="F124" t="str">
        <f>BY_Demands_Drivers!$J$28</f>
        <v>IGDLA</v>
      </c>
      <c r="G124" s="26">
        <f>BY_Demands_Drivers!$F$28*$M$4</f>
        <v>7.6339667617590409E-2</v>
      </c>
      <c r="H124" s="26">
        <f>BY_Demands_Drivers!$G$28*$M$4</f>
        <v>3.2717000407538756E-2</v>
      </c>
      <c r="I124" s="26">
        <f>BY_Demands_Drivers!$H$28*$M$4</f>
        <v>8.7245334420103279E-2</v>
      </c>
      <c r="J124" s="26">
        <f>BY_Demands_Drivers!$I$28*$M$4</f>
        <v>9.8151001222616177E-2</v>
      </c>
    </row>
    <row r="125" spans="3:10">
      <c r="C125" s="206" t="str">
        <f t="shared" si="3"/>
        <v>Demand</v>
      </c>
      <c r="D125">
        <f>$L$5</f>
        <v>2012</v>
      </c>
      <c r="E125" t="s">
        <v>3</v>
      </c>
      <c r="F125" t="str">
        <f>$F$124</f>
        <v>IGDLA</v>
      </c>
      <c r="G125" s="26">
        <f>BY_Demands_Drivers!$F$28*$M$5</f>
        <v>7.5225851770737498E-2</v>
      </c>
      <c r="H125" s="26">
        <f>BY_Demands_Drivers!$G$28*$M$5</f>
        <v>3.2239650758887517E-2</v>
      </c>
      <c r="I125" s="26">
        <f>BY_Demands_Drivers!$H$28*$M$5</f>
        <v>8.5972402023699962E-2</v>
      </c>
      <c r="J125" s="26">
        <f>BY_Demands_Drivers!$I$28*$M$5</f>
        <v>9.671895227666244E-2</v>
      </c>
    </row>
    <row r="126" spans="3:10">
      <c r="C126" s="206" t="str">
        <f t="shared" si="3"/>
        <v>Demand</v>
      </c>
      <c r="D126">
        <f>$L$6</f>
        <v>2013</v>
      </c>
      <c r="E126" t="s">
        <v>3</v>
      </c>
      <c r="F126" t="str">
        <f t="shared" ref="F126:F163" si="5">$F$124</f>
        <v>IGDLA</v>
      </c>
      <c r="G126" s="26">
        <f>BY_Demands_Drivers!$F$28*$M$6</f>
        <v>7.41120359238846E-2</v>
      </c>
      <c r="H126" s="26">
        <f>BY_Demands_Drivers!$G$28*$M$6</f>
        <v>3.1762301110236271E-2</v>
      </c>
      <c r="I126" s="26">
        <f>BY_Demands_Drivers!$H$28*$M$6</f>
        <v>8.4699469627296645E-2</v>
      </c>
      <c r="J126" s="26">
        <f>BY_Demands_Drivers!$I$28*$M$6</f>
        <v>9.5286903330708717E-2</v>
      </c>
    </row>
    <row r="127" spans="3:10">
      <c r="C127" s="206" t="str">
        <f t="shared" si="3"/>
        <v>Demand</v>
      </c>
      <c r="D127">
        <f>$L$7</f>
        <v>2014</v>
      </c>
      <c r="E127" t="s">
        <v>3</v>
      </c>
      <c r="F127" t="str">
        <f t="shared" si="5"/>
        <v>IGDLA</v>
      </c>
      <c r="G127" s="26">
        <f>BY_Demands_Drivers!$F$28*$M$7</f>
        <v>7.2998220077031703E-2</v>
      </c>
      <c r="H127" s="26">
        <f>BY_Demands_Drivers!$G$28*$M$7</f>
        <v>3.1284951461585025E-2</v>
      </c>
      <c r="I127" s="26">
        <f>BY_Demands_Drivers!$H$28*$M$7</f>
        <v>8.3426537230893327E-2</v>
      </c>
      <c r="J127" s="26">
        <f>BY_Demands_Drivers!$I$28*$M$7</f>
        <v>9.3854854384754979E-2</v>
      </c>
    </row>
    <row r="128" spans="3:10">
      <c r="C128" s="206" t="str">
        <f t="shared" si="3"/>
        <v>Demand</v>
      </c>
      <c r="D128">
        <f>$L$8</f>
        <v>2015</v>
      </c>
      <c r="E128" t="s">
        <v>3</v>
      </c>
      <c r="F128" t="str">
        <f t="shared" si="5"/>
        <v>IGDLA</v>
      </c>
      <c r="G128" s="26">
        <f>BY_Demands_Drivers!$F$28*$M$8</f>
        <v>7.1884404230178792E-2</v>
      </c>
      <c r="H128" s="26">
        <f>BY_Demands_Drivers!$G$28*$M$8</f>
        <v>3.0807601812933783E-2</v>
      </c>
      <c r="I128" s="26">
        <f>BY_Demands_Drivers!$H$28*$M$8</f>
        <v>8.2153604834490024E-2</v>
      </c>
      <c r="J128" s="26">
        <f>BY_Demands_Drivers!$I$28*$M$8</f>
        <v>9.2422805438801256E-2</v>
      </c>
    </row>
    <row r="129" spans="3:10">
      <c r="C129" s="206" t="str">
        <f t="shared" si="3"/>
        <v>Demand</v>
      </c>
      <c r="D129">
        <f>$L$9</f>
        <v>2016</v>
      </c>
      <c r="E129" t="s">
        <v>3</v>
      </c>
      <c r="F129" t="str">
        <f t="shared" si="5"/>
        <v>IGDLA</v>
      </c>
      <c r="G129" s="26">
        <f>BY_Demands_Drivers!$F$28*$M$9</f>
        <v>7.0770588383325894E-2</v>
      </c>
      <c r="H129" s="26">
        <f>BY_Demands_Drivers!$G$28*$M$9</f>
        <v>3.0330252164282537E-2</v>
      </c>
      <c r="I129" s="26">
        <f>BY_Demands_Drivers!$H$28*$M$9</f>
        <v>8.0880672438086706E-2</v>
      </c>
      <c r="J129" s="26">
        <f>BY_Demands_Drivers!$I$28*$M$9</f>
        <v>9.0990756492847519E-2</v>
      </c>
    </row>
    <row r="130" spans="3:10">
      <c r="C130" s="206" t="str">
        <f t="shared" si="3"/>
        <v>Demand</v>
      </c>
      <c r="D130">
        <f>$L$10</f>
        <v>2017</v>
      </c>
      <c r="E130" t="s">
        <v>3</v>
      </c>
      <c r="F130" t="str">
        <f t="shared" si="5"/>
        <v>IGDLA</v>
      </c>
      <c r="G130" s="26">
        <f>BY_Demands_Drivers!$F$28*$M$10</f>
        <v>7.0198053055148354E-2</v>
      </c>
      <c r="H130" s="26">
        <f>BY_Demands_Drivers!$G$28*$M$10</f>
        <v>3.0084879880777876E-2</v>
      </c>
      <c r="I130" s="26">
        <f>BY_Demands_Drivers!$H$28*$M$10</f>
        <v>8.0226346348740943E-2</v>
      </c>
      <c r="J130" s="26">
        <f>BY_Demands_Drivers!$I$28*$M$10</f>
        <v>9.0254639642333531E-2</v>
      </c>
    </row>
    <row r="131" spans="3:10">
      <c r="C131" s="206" t="str">
        <f t="shared" si="3"/>
        <v>Demand</v>
      </c>
      <c r="D131">
        <f>$L$11</f>
        <v>2018</v>
      </c>
      <c r="E131" t="s">
        <v>3</v>
      </c>
      <c r="F131" t="str">
        <f t="shared" si="5"/>
        <v>IGDLA</v>
      </c>
      <c r="G131" s="26">
        <f>BY_Demands_Drivers!$F$28*$M$11</f>
        <v>6.9625517726970829E-2</v>
      </c>
      <c r="H131" s="26">
        <f>BY_Demands_Drivers!$G$28*$M$11</f>
        <v>2.9839507597273222E-2</v>
      </c>
      <c r="I131" s="26">
        <f>BY_Demands_Drivers!$H$28*$M$11</f>
        <v>7.9572020259395193E-2</v>
      </c>
      <c r="J131" s="26">
        <f>BY_Demands_Drivers!$I$28*$M$11</f>
        <v>8.9518522791819571E-2</v>
      </c>
    </row>
    <row r="132" spans="3:10">
      <c r="C132" s="206" t="str">
        <f t="shared" si="3"/>
        <v>Demand</v>
      </c>
      <c r="D132">
        <f>$L$12</f>
        <v>2019</v>
      </c>
      <c r="E132" t="s">
        <v>3</v>
      </c>
      <c r="F132" t="str">
        <f t="shared" si="5"/>
        <v>IGDLA</v>
      </c>
      <c r="G132" s="43">
        <f>BY_Demands_Drivers!$F$28*$M$12</f>
        <v>6.9052982398793303E-2</v>
      </c>
      <c r="H132" s="43">
        <f>BY_Demands_Drivers!$G$28*$M$12</f>
        <v>2.9594135313768567E-2</v>
      </c>
      <c r="I132" s="43">
        <f>BY_Demands_Drivers!$H$28*$M$12</f>
        <v>7.8917694170049443E-2</v>
      </c>
      <c r="J132" s="43">
        <f>BY_Demands_Drivers!$I$28*$M$12</f>
        <v>8.8782405941305612E-2</v>
      </c>
    </row>
    <row r="133" spans="3:10">
      <c r="C133" s="206" t="str">
        <f t="shared" ref="C133:C196" si="6">IF(SUM(G133:J133)&gt;0,"Demand","\I:")</f>
        <v>Demand</v>
      </c>
      <c r="D133">
        <f>$L$13</f>
        <v>2020</v>
      </c>
      <c r="E133" t="s">
        <v>3</v>
      </c>
      <c r="F133" t="str">
        <f t="shared" si="5"/>
        <v>IGDLA</v>
      </c>
      <c r="G133" s="43">
        <f>BY_Demands_Drivers!$F$28*$M$13</f>
        <v>6.8480447070615749E-2</v>
      </c>
      <c r="H133" s="43">
        <f>BY_Demands_Drivers!$G$28*$M$13</f>
        <v>2.9348763030263906E-2</v>
      </c>
      <c r="I133" s="43">
        <f>BY_Demands_Drivers!$H$28*$M$13</f>
        <v>7.826336808070368E-2</v>
      </c>
      <c r="J133" s="43">
        <f>BY_Demands_Drivers!$I$28*$M$13</f>
        <v>8.8046289090791624E-2</v>
      </c>
    </row>
    <row r="134" spans="3:10">
      <c r="C134" s="206" t="str">
        <f t="shared" si="6"/>
        <v>Demand</v>
      </c>
      <c r="D134">
        <f>$L$14</f>
        <v>2021</v>
      </c>
      <c r="E134" t="s">
        <v>3</v>
      </c>
      <c r="F134" t="str">
        <f t="shared" si="5"/>
        <v>IGDLA</v>
      </c>
      <c r="G134" s="43">
        <f>BY_Demands_Drivers!$F$28*$M$14</f>
        <v>6.8211896297789829E-2</v>
      </c>
      <c r="H134" s="43">
        <f>BY_Demands_Drivers!$G$28*$M$14</f>
        <v>2.9233669841909934E-2</v>
      </c>
      <c r="I134" s="43">
        <f>BY_Demands_Drivers!$H$28*$M$14</f>
        <v>7.795645291175976E-2</v>
      </c>
      <c r="J134" s="43">
        <f>BY_Demands_Drivers!$I$28*$M$14</f>
        <v>8.770100952572972E-2</v>
      </c>
    </row>
    <row r="135" spans="3:10">
      <c r="C135" s="206" t="str">
        <f t="shared" si="6"/>
        <v>Demand</v>
      </c>
      <c r="D135">
        <f>$L$15</f>
        <v>2022</v>
      </c>
      <c r="E135" t="s">
        <v>3</v>
      </c>
      <c r="F135" t="str">
        <f t="shared" si="5"/>
        <v>IGDLA</v>
      </c>
      <c r="G135" s="43">
        <f>BY_Demands_Drivers!$F$28*$M$15</f>
        <v>6.794334552496388E-2</v>
      </c>
      <c r="H135" s="43">
        <f>BY_Demands_Drivers!$G$28*$M$15</f>
        <v>2.911857665355596E-2</v>
      </c>
      <c r="I135" s="43">
        <f>BY_Demands_Drivers!$H$28*$M$15</f>
        <v>7.7649537742815827E-2</v>
      </c>
      <c r="J135" s="43">
        <f>BY_Demands_Drivers!$I$28*$M$15</f>
        <v>8.7355729960667788E-2</v>
      </c>
    </row>
    <row r="136" spans="3:10">
      <c r="C136" s="206" t="str">
        <f t="shared" si="6"/>
        <v>Demand</v>
      </c>
      <c r="D136">
        <f>$L$16</f>
        <v>2023</v>
      </c>
      <c r="E136" t="s">
        <v>3</v>
      </c>
      <c r="F136" t="str">
        <f t="shared" si="5"/>
        <v>IGDLA</v>
      </c>
      <c r="G136" s="43">
        <f>BY_Demands_Drivers!$F$28*$M$16</f>
        <v>6.7674794752137932E-2</v>
      </c>
      <c r="H136" s="43">
        <f>BY_Demands_Drivers!$G$28*$M$16</f>
        <v>2.9003483465201985E-2</v>
      </c>
      <c r="I136" s="43">
        <f>BY_Demands_Drivers!$H$28*$M$16</f>
        <v>7.7342622573871894E-2</v>
      </c>
      <c r="J136" s="43">
        <f>BY_Demands_Drivers!$I$28*$M$16</f>
        <v>8.7010450395605857E-2</v>
      </c>
    </row>
    <row r="137" spans="3:10">
      <c r="C137" s="206" t="str">
        <f t="shared" si="6"/>
        <v>Demand</v>
      </c>
      <c r="D137">
        <f>$L$17</f>
        <v>2024</v>
      </c>
      <c r="E137" t="s">
        <v>3</v>
      </c>
      <c r="F137" t="str">
        <f t="shared" si="5"/>
        <v>IGDLA</v>
      </c>
      <c r="G137" s="26">
        <f>BY_Demands_Drivers!$F$28*$M$17</f>
        <v>6.7406243979311983E-2</v>
      </c>
      <c r="H137" s="26">
        <f>BY_Demands_Drivers!$G$28*$M$17</f>
        <v>2.8888390276848006E-2</v>
      </c>
      <c r="I137" s="26">
        <f>BY_Demands_Drivers!$H$28*$M$17</f>
        <v>7.7035707404927947E-2</v>
      </c>
      <c r="J137" s="26">
        <f>BY_Demands_Drivers!$I$28*$M$17</f>
        <v>8.6665170830543925E-2</v>
      </c>
    </row>
    <row r="138" spans="3:10">
      <c r="C138" s="206" t="str">
        <f t="shared" si="6"/>
        <v>Demand</v>
      </c>
      <c r="D138">
        <f>$L$18</f>
        <v>2025</v>
      </c>
      <c r="E138" t="s">
        <v>3</v>
      </c>
      <c r="F138" t="str">
        <f t="shared" si="5"/>
        <v>IGDLA</v>
      </c>
      <c r="G138" s="26">
        <f>BY_Demands_Drivers!$F$28*$M$18</f>
        <v>6.7137693206486049E-2</v>
      </c>
      <c r="H138" s="26">
        <f>BY_Demands_Drivers!$G$28*$M$18</f>
        <v>2.8773297088494031E-2</v>
      </c>
      <c r="I138" s="26">
        <f>BY_Demands_Drivers!$H$28*$M$18</f>
        <v>7.6728792235984014E-2</v>
      </c>
      <c r="J138" s="26">
        <f>BY_Demands_Drivers!$I$28*$M$18</f>
        <v>8.6319891265482007E-2</v>
      </c>
    </row>
    <row r="139" spans="3:10">
      <c r="C139" s="206" t="str">
        <f t="shared" si="6"/>
        <v>Demand</v>
      </c>
      <c r="D139">
        <f>$L$19</f>
        <v>2026</v>
      </c>
      <c r="E139" t="s">
        <v>3</v>
      </c>
      <c r="F139" t="str">
        <f t="shared" si="5"/>
        <v>IGDLA</v>
      </c>
      <c r="G139" s="26">
        <f>BY_Demands_Drivers!$F$28*$M$19</f>
        <v>6.6869142433660114E-2</v>
      </c>
      <c r="H139" s="26">
        <f>BY_Demands_Drivers!$G$28*$M$19</f>
        <v>2.8658203900140056E-2</v>
      </c>
      <c r="I139" s="26">
        <f>BY_Demands_Drivers!$H$28*$M$19</f>
        <v>7.6421877067040095E-2</v>
      </c>
      <c r="J139" s="26">
        <f>BY_Demands_Drivers!$I$28*$M$19</f>
        <v>8.5974611700420089E-2</v>
      </c>
    </row>
    <row r="140" spans="3:10">
      <c r="C140" s="206" t="str">
        <f t="shared" si="6"/>
        <v>Demand</v>
      </c>
      <c r="D140">
        <f>$L$20</f>
        <v>2027</v>
      </c>
      <c r="E140" t="s">
        <v>3</v>
      </c>
      <c r="F140" t="str">
        <f t="shared" si="5"/>
        <v>IGDLA</v>
      </c>
      <c r="G140" s="26">
        <f>BY_Demands_Drivers!$F$28*$M$20</f>
        <v>6.6600591660834166E-2</v>
      </c>
      <c r="H140" s="26">
        <f>BY_Demands_Drivers!$G$28*$M$20</f>
        <v>2.8543110711786081E-2</v>
      </c>
      <c r="I140" s="26">
        <f>BY_Demands_Drivers!$H$28*$M$20</f>
        <v>7.6114961898096148E-2</v>
      </c>
      <c r="J140" s="26">
        <f>BY_Demands_Drivers!$I$28*$M$20</f>
        <v>8.5629332135358158E-2</v>
      </c>
    </row>
    <row r="141" spans="3:10">
      <c r="C141" s="206" t="str">
        <f t="shared" si="6"/>
        <v>Demand</v>
      </c>
      <c r="D141">
        <f>$L$21</f>
        <v>2028</v>
      </c>
      <c r="E141" t="s">
        <v>3</v>
      </c>
      <c r="F141" t="str">
        <f t="shared" si="5"/>
        <v>IGDLA</v>
      </c>
      <c r="G141" s="26">
        <f>BY_Demands_Drivers!$F$28*$M$21</f>
        <v>6.6332040888008217E-2</v>
      </c>
      <c r="H141" s="26">
        <f>BY_Demands_Drivers!$G$28*$M$21</f>
        <v>2.8428017523432107E-2</v>
      </c>
      <c r="I141" s="26">
        <f>BY_Demands_Drivers!$H$28*$M$21</f>
        <v>7.5808046729152215E-2</v>
      </c>
      <c r="J141" s="26">
        <f>BY_Demands_Drivers!$I$28*$M$21</f>
        <v>8.5284052570296226E-2</v>
      </c>
    </row>
    <row r="142" spans="3:10">
      <c r="C142" s="206" t="str">
        <f t="shared" si="6"/>
        <v>Demand</v>
      </c>
      <c r="D142">
        <f>$L$22</f>
        <v>2029</v>
      </c>
      <c r="E142" t="s">
        <v>3</v>
      </c>
      <c r="F142" t="str">
        <f t="shared" si="5"/>
        <v>IGDLA</v>
      </c>
      <c r="G142" s="26">
        <f>BY_Demands_Drivers!$F$28*$M$22</f>
        <v>6.6063490115182283E-2</v>
      </c>
      <c r="H142" s="26">
        <f>BY_Demands_Drivers!$G$28*$M$22</f>
        <v>2.8312924335078132E-2</v>
      </c>
      <c r="I142" s="26">
        <f>BY_Demands_Drivers!$H$28*$M$22</f>
        <v>7.5501131560208296E-2</v>
      </c>
      <c r="J142" s="26">
        <f>BY_Demands_Drivers!$I$28*$M$22</f>
        <v>8.4938773005234308E-2</v>
      </c>
    </row>
    <row r="143" spans="3:10">
      <c r="C143" s="206" t="str">
        <f t="shared" si="6"/>
        <v>Demand</v>
      </c>
      <c r="D143">
        <f>$L$23</f>
        <v>2030</v>
      </c>
      <c r="E143" t="s">
        <v>3</v>
      </c>
      <c r="F143" t="str">
        <f t="shared" si="5"/>
        <v>IGDLA</v>
      </c>
      <c r="G143" s="26">
        <f>BY_Demands_Drivers!$F$28*$M$23</f>
        <v>6.5794939342356334E-2</v>
      </c>
      <c r="H143" s="26">
        <f>BY_Demands_Drivers!$G$28*$M$23</f>
        <v>2.8197831146724153E-2</v>
      </c>
      <c r="I143" s="26">
        <f>BY_Demands_Drivers!$H$28*$M$23</f>
        <v>7.5194216391264349E-2</v>
      </c>
      <c r="J143" s="26">
        <f>BY_Demands_Drivers!$I$28*$M$23</f>
        <v>8.4593493440172376E-2</v>
      </c>
    </row>
    <row r="144" spans="3:10">
      <c r="C144" s="206" t="str">
        <f t="shared" si="6"/>
        <v>Demand</v>
      </c>
      <c r="D144">
        <f>$L$24</f>
        <v>2031</v>
      </c>
      <c r="E144" t="s">
        <v>3</v>
      </c>
      <c r="F144" t="str">
        <f t="shared" si="5"/>
        <v>IGDLA</v>
      </c>
      <c r="G144" s="26">
        <f>BY_Demands_Drivers!$F$28*$M$24</f>
        <v>6.5794939342356334E-2</v>
      </c>
      <c r="H144" s="26">
        <f>BY_Demands_Drivers!$G$28*$M$24</f>
        <v>2.8197831146724153E-2</v>
      </c>
      <c r="I144" s="26">
        <f>BY_Demands_Drivers!$H$28*$M$24</f>
        <v>7.5194216391264349E-2</v>
      </c>
      <c r="J144" s="26">
        <f>BY_Demands_Drivers!$I$28*$M$24</f>
        <v>8.4593493440172376E-2</v>
      </c>
    </row>
    <row r="145" spans="3:10">
      <c r="C145" s="206" t="str">
        <f t="shared" si="6"/>
        <v>Demand</v>
      </c>
      <c r="D145">
        <f>$L$25</f>
        <v>2032</v>
      </c>
      <c r="E145" t="s">
        <v>3</v>
      </c>
      <c r="F145" t="str">
        <f t="shared" si="5"/>
        <v>IGDLA</v>
      </c>
      <c r="G145" s="26">
        <f>BY_Demands_Drivers!$F$28*$M$25</f>
        <v>6.5794939342356334E-2</v>
      </c>
      <c r="H145" s="26">
        <f>BY_Demands_Drivers!$G$28*$M$25</f>
        <v>2.8197831146724153E-2</v>
      </c>
      <c r="I145" s="26">
        <f>BY_Demands_Drivers!$H$28*$M$25</f>
        <v>7.5194216391264349E-2</v>
      </c>
      <c r="J145" s="26">
        <f>BY_Demands_Drivers!$I$28*$M$25</f>
        <v>8.4593493440172376E-2</v>
      </c>
    </row>
    <row r="146" spans="3:10">
      <c r="C146" s="206" t="str">
        <f t="shared" si="6"/>
        <v>Demand</v>
      </c>
      <c r="D146">
        <f>$L$26</f>
        <v>2033</v>
      </c>
      <c r="E146" t="s">
        <v>3</v>
      </c>
      <c r="F146" t="str">
        <f t="shared" si="5"/>
        <v>IGDLA</v>
      </c>
      <c r="G146" s="26">
        <f>BY_Demands_Drivers!$F$28*$M$26</f>
        <v>6.5794939342356334E-2</v>
      </c>
      <c r="H146" s="26">
        <f>BY_Demands_Drivers!$G$28*$M$26</f>
        <v>2.8197831146724153E-2</v>
      </c>
      <c r="I146" s="26">
        <f>BY_Demands_Drivers!$H$28*$M$26</f>
        <v>7.5194216391264349E-2</v>
      </c>
      <c r="J146" s="26">
        <f>BY_Demands_Drivers!$I$28*$M$26</f>
        <v>8.4593493440172376E-2</v>
      </c>
    </row>
    <row r="147" spans="3:10">
      <c r="C147" s="206" t="str">
        <f t="shared" si="6"/>
        <v>Demand</v>
      </c>
      <c r="D147">
        <f>$L$27</f>
        <v>2034</v>
      </c>
      <c r="E147" t="s">
        <v>3</v>
      </c>
      <c r="F147" t="str">
        <f t="shared" si="5"/>
        <v>IGDLA</v>
      </c>
      <c r="G147" s="26">
        <f>BY_Demands_Drivers!$F$28*$M$27</f>
        <v>6.5794939342356334E-2</v>
      </c>
      <c r="H147" s="26">
        <f>BY_Demands_Drivers!$G$28*$M$27</f>
        <v>2.8197831146724153E-2</v>
      </c>
      <c r="I147" s="26">
        <f>BY_Demands_Drivers!$H$28*$M$27</f>
        <v>7.5194216391264349E-2</v>
      </c>
      <c r="J147" s="26">
        <f>BY_Demands_Drivers!$I$28*$M$27</f>
        <v>8.4593493440172376E-2</v>
      </c>
    </row>
    <row r="148" spans="3:10">
      <c r="C148" s="206" t="str">
        <f t="shared" si="6"/>
        <v>Demand</v>
      </c>
      <c r="D148">
        <f>$L$28</f>
        <v>2035</v>
      </c>
      <c r="E148" t="s">
        <v>3</v>
      </c>
      <c r="F148" t="str">
        <f t="shared" si="5"/>
        <v>IGDLA</v>
      </c>
      <c r="G148" s="26">
        <f>BY_Demands_Drivers!$F$28*$M$28</f>
        <v>6.5794939342356334E-2</v>
      </c>
      <c r="H148" s="26">
        <f>BY_Demands_Drivers!$G$28*$M$28</f>
        <v>2.8197831146724153E-2</v>
      </c>
      <c r="I148" s="26">
        <f>BY_Demands_Drivers!$H$28*$M$28</f>
        <v>7.5194216391264349E-2</v>
      </c>
      <c r="J148" s="26">
        <f>BY_Demands_Drivers!$I$28*$M$28</f>
        <v>8.4593493440172376E-2</v>
      </c>
    </row>
    <row r="149" spans="3:10">
      <c r="C149" s="206" t="str">
        <f t="shared" si="6"/>
        <v>Demand</v>
      </c>
      <c r="D149">
        <f>$L$29</f>
        <v>2036</v>
      </c>
      <c r="E149" t="s">
        <v>3</v>
      </c>
      <c r="F149" t="str">
        <f t="shared" si="5"/>
        <v>IGDLA</v>
      </c>
      <c r="G149" s="26">
        <f>BY_Demands_Drivers!$F$28*$M$29</f>
        <v>6.5794939342356334E-2</v>
      </c>
      <c r="H149" s="26">
        <f>BY_Demands_Drivers!$G$28*$M$29</f>
        <v>2.8197831146724153E-2</v>
      </c>
      <c r="I149" s="26">
        <f>BY_Demands_Drivers!$H$28*$M$29</f>
        <v>7.5194216391264349E-2</v>
      </c>
      <c r="J149" s="26">
        <f>BY_Demands_Drivers!$I$28*$M$29</f>
        <v>8.4593493440172376E-2</v>
      </c>
    </row>
    <row r="150" spans="3:10">
      <c r="C150" s="206" t="str">
        <f t="shared" si="6"/>
        <v>Demand</v>
      </c>
      <c r="D150">
        <f>$L$30</f>
        <v>2037</v>
      </c>
      <c r="E150" t="s">
        <v>3</v>
      </c>
      <c r="F150" t="str">
        <f t="shared" si="5"/>
        <v>IGDLA</v>
      </c>
      <c r="G150" s="26">
        <f>BY_Demands_Drivers!$F$28*$M$30</f>
        <v>6.5794939342356334E-2</v>
      </c>
      <c r="H150" s="26">
        <f>BY_Demands_Drivers!$G$28*$M$30</f>
        <v>2.8197831146724153E-2</v>
      </c>
      <c r="I150" s="26">
        <f>BY_Demands_Drivers!$H$28*$M$30</f>
        <v>7.5194216391264349E-2</v>
      </c>
      <c r="J150" s="26">
        <f>BY_Demands_Drivers!$I$28*$M$30</f>
        <v>8.4593493440172376E-2</v>
      </c>
    </row>
    <row r="151" spans="3:10">
      <c r="C151" s="206" t="str">
        <f t="shared" si="6"/>
        <v>Demand</v>
      </c>
      <c r="D151">
        <f>$L$31</f>
        <v>2038</v>
      </c>
      <c r="E151" t="s">
        <v>3</v>
      </c>
      <c r="F151" t="str">
        <f t="shared" si="5"/>
        <v>IGDLA</v>
      </c>
      <c r="G151" s="26">
        <f>BY_Demands_Drivers!$F$28*$M$31</f>
        <v>6.5794939342356334E-2</v>
      </c>
      <c r="H151" s="26">
        <f>BY_Demands_Drivers!$G$28*$M$31</f>
        <v>2.8197831146724153E-2</v>
      </c>
      <c r="I151" s="26">
        <f>BY_Demands_Drivers!$H$28*$M$31</f>
        <v>7.5194216391264349E-2</v>
      </c>
      <c r="J151" s="26">
        <f>BY_Demands_Drivers!$I$28*$M$31</f>
        <v>8.4593493440172376E-2</v>
      </c>
    </row>
    <row r="152" spans="3:10">
      <c r="C152" s="206" t="str">
        <f t="shared" si="6"/>
        <v>Demand</v>
      </c>
      <c r="D152">
        <f>$L$32</f>
        <v>2039</v>
      </c>
      <c r="E152" t="s">
        <v>3</v>
      </c>
      <c r="F152" t="str">
        <f t="shared" si="5"/>
        <v>IGDLA</v>
      </c>
      <c r="G152" s="26">
        <f>BY_Demands_Drivers!$F$28*$M$32</f>
        <v>6.5794939342356334E-2</v>
      </c>
      <c r="H152" s="26">
        <f>BY_Demands_Drivers!$G$28*$M$32</f>
        <v>2.8197831146724153E-2</v>
      </c>
      <c r="I152" s="26">
        <f>BY_Demands_Drivers!$H$28*$M$32</f>
        <v>7.5194216391264349E-2</v>
      </c>
      <c r="J152" s="26">
        <f>BY_Demands_Drivers!$I$28*$M$32</f>
        <v>8.4593493440172376E-2</v>
      </c>
    </row>
    <row r="153" spans="3:10">
      <c r="C153" s="206" t="str">
        <f t="shared" si="6"/>
        <v>Demand</v>
      </c>
      <c r="D153">
        <f>$L$33</f>
        <v>2040</v>
      </c>
      <c r="E153" t="s">
        <v>3</v>
      </c>
      <c r="F153" t="str">
        <f t="shared" si="5"/>
        <v>IGDLA</v>
      </c>
      <c r="G153" s="26">
        <f>BY_Demands_Drivers!$F$28*$M$33</f>
        <v>6.5794939342356334E-2</v>
      </c>
      <c r="H153" s="26">
        <f>BY_Demands_Drivers!$G$28*$M$33</f>
        <v>2.8197831146724153E-2</v>
      </c>
      <c r="I153" s="26">
        <f>BY_Demands_Drivers!$H$28*$M$33</f>
        <v>7.5194216391264349E-2</v>
      </c>
      <c r="J153" s="26">
        <f>BY_Demands_Drivers!$I$28*$M$33</f>
        <v>8.4593493440172376E-2</v>
      </c>
    </row>
    <row r="154" spans="3:10">
      <c r="C154" s="206" t="str">
        <f t="shared" si="6"/>
        <v>Demand</v>
      </c>
      <c r="D154">
        <f>$L$34</f>
        <v>2041</v>
      </c>
      <c r="E154" t="s">
        <v>3</v>
      </c>
      <c r="F154" t="str">
        <f t="shared" si="5"/>
        <v>IGDLA</v>
      </c>
      <c r="G154" s="26">
        <f>BY_Demands_Drivers!$F$28*$M$34</f>
        <v>6.5526388569530386E-2</v>
      </c>
      <c r="H154" s="26">
        <f>BY_Demands_Drivers!$G$28*$M$34</f>
        <v>2.8082737958370175E-2</v>
      </c>
      <c r="I154" s="26">
        <f>BY_Demands_Drivers!$H$28*$M$34</f>
        <v>7.4887301222320402E-2</v>
      </c>
      <c r="J154" s="26">
        <f>BY_Demands_Drivers!$I$28*$M$34</f>
        <v>8.4248213875110445E-2</v>
      </c>
    </row>
    <row r="155" spans="3:10">
      <c r="C155" s="206" t="str">
        <f t="shared" si="6"/>
        <v>Demand</v>
      </c>
      <c r="D155">
        <f>$L$35</f>
        <v>2042</v>
      </c>
      <c r="E155" t="s">
        <v>3</v>
      </c>
      <c r="F155" t="str">
        <f t="shared" si="5"/>
        <v>IGDLA</v>
      </c>
      <c r="G155" s="26">
        <f>BY_Demands_Drivers!$F$28*$M$35</f>
        <v>6.5257837796704438E-2</v>
      </c>
      <c r="H155" s="26">
        <f>BY_Demands_Drivers!$G$28*$M$35</f>
        <v>2.79676447700162E-2</v>
      </c>
      <c r="I155" s="26">
        <f>BY_Demands_Drivers!$H$28*$M$35</f>
        <v>7.4580386053376468E-2</v>
      </c>
      <c r="J155" s="26">
        <f>BY_Demands_Drivers!$I$28*$M$35</f>
        <v>8.3902934310048513E-2</v>
      </c>
    </row>
    <row r="156" spans="3:10">
      <c r="C156" s="206" t="str">
        <f t="shared" si="6"/>
        <v>Demand</v>
      </c>
      <c r="D156">
        <f>$L$36</f>
        <v>2043</v>
      </c>
      <c r="E156" t="s">
        <v>3</v>
      </c>
      <c r="F156" t="str">
        <f t="shared" si="5"/>
        <v>IGDLA</v>
      </c>
      <c r="G156" s="26">
        <f>BY_Demands_Drivers!$F$28*$M$36</f>
        <v>6.4989287023878503E-2</v>
      </c>
      <c r="H156" s="26">
        <f>BY_Demands_Drivers!$G$28*$M$36</f>
        <v>2.7852551581662225E-2</v>
      </c>
      <c r="I156" s="26">
        <f>BY_Demands_Drivers!$H$28*$M$36</f>
        <v>7.4273470884432535E-2</v>
      </c>
      <c r="J156" s="26">
        <f>BY_Demands_Drivers!$I$28*$M$36</f>
        <v>8.3557654744986581E-2</v>
      </c>
    </row>
    <row r="157" spans="3:10">
      <c r="C157" s="206" t="str">
        <f t="shared" si="6"/>
        <v>Demand</v>
      </c>
      <c r="D157">
        <f>$L$37</f>
        <v>2044</v>
      </c>
      <c r="E157" t="s">
        <v>3</v>
      </c>
      <c r="F157" t="str">
        <f t="shared" si="5"/>
        <v>IGDLA</v>
      </c>
      <c r="G157" s="26">
        <f>BY_Demands_Drivers!$F$28*$M$37</f>
        <v>6.4720736251052541E-2</v>
      </c>
      <c r="H157" s="26">
        <f>BY_Demands_Drivers!$G$28*$M$37</f>
        <v>2.7737458393308243E-2</v>
      </c>
      <c r="I157" s="26">
        <f>BY_Demands_Drivers!$H$28*$M$37</f>
        <v>7.3966555715488588E-2</v>
      </c>
      <c r="J157" s="26">
        <f>BY_Demands_Drivers!$I$28*$M$37</f>
        <v>8.3212375179924636E-2</v>
      </c>
    </row>
    <row r="158" spans="3:10">
      <c r="C158" s="206" t="str">
        <f t="shared" si="6"/>
        <v>Demand</v>
      </c>
      <c r="D158">
        <f>$L$38</f>
        <v>2045</v>
      </c>
      <c r="E158" t="s">
        <v>3</v>
      </c>
      <c r="F158" t="str">
        <f t="shared" si="5"/>
        <v>IGDLA</v>
      </c>
      <c r="G158" s="26">
        <f>BY_Demands_Drivers!$F$28*$M$38</f>
        <v>6.4452185478226606E-2</v>
      </c>
      <c r="H158" s="26">
        <f>BY_Demands_Drivers!$G$28*$M$38</f>
        <v>2.7622365204954268E-2</v>
      </c>
      <c r="I158" s="26">
        <f>BY_Demands_Drivers!$H$28*$M$38</f>
        <v>7.3659640546544655E-2</v>
      </c>
      <c r="J158" s="26">
        <f>BY_Demands_Drivers!$I$28*$M$38</f>
        <v>8.2867095614862718E-2</v>
      </c>
    </row>
    <row r="159" spans="3:10">
      <c r="C159" s="206" t="str">
        <f t="shared" si="6"/>
        <v>Demand</v>
      </c>
      <c r="D159">
        <f>$L$39</f>
        <v>2046</v>
      </c>
      <c r="E159" t="s">
        <v>3</v>
      </c>
      <c r="F159" t="str">
        <f t="shared" si="5"/>
        <v>IGDLA</v>
      </c>
      <c r="G159" s="26">
        <f>BY_Demands_Drivers!$F$28*$M$39</f>
        <v>6.4452185478226606E-2</v>
      </c>
      <c r="H159" s="26">
        <f>BY_Demands_Drivers!$G$28*$M$39</f>
        <v>2.7622365204954268E-2</v>
      </c>
      <c r="I159" s="26">
        <f>BY_Demands_Drivers!$H$28*$M$39</f>
        <v>7.3659640546544655E-2</v>
      </c>
      <c r="J159" s="26">
        <f>BY_Demands_Drivers!$I$28*$M$39</f>
        <v>8.2867095614862718E-2</v>
      </c>
    </row>
    <row r="160" spans="3:10">
      <c r="C160" s="206" t="str">
        <f t="shared" si="6"/>
        <v>Demand</v>
      </c>
      <c r="D160">
        <f>$L$40</f>
        <v>2047</v>
      </c>
      <c r="E160" t="s">
        <v>3</v>
      </c>
      <c r="F160" t="str">
        <f t="shared" si="5"/>
        <v>IGDLA</v>
      </c>
      <c r="G160" s="26">
        <f>BY_Demands_Drivers!$F$28*$M$40</f>
        <v>6.4452185478226606E-2</v>
      </c>
      <c r="H160" s="26">
        <f>BY_Demands_Drivers!$G$28*$M$40</f>
        <v>2.7622365204954268E-2</v>
      </c>
      <c r="I160" s="26">
        <f>BY_Demands_Drivers!$H$28*$M$40</f>
        <v>7.3659640546544655E-2</v>
      </c>
      <c r="J160" s="26">
        <f>BY_Demands_Drivers!$I$28*$M$40</f>
        <v>8.2867095614862718E-2</v>
      </c>
    </row>
    <row r="161" spans="3:10">
      <c r="C161" s="206" t="str">
        <f t="shared" si="6"/>
        <v>Demand</v>
      </c>
      <c r="D161">
        <f>$L$41</f>
        <v>2048</v>
      </c>
      <c r="E161" t="s">
        <v>3</v>
      </c>
      <c r="F161" t="str">
        <f t="shared" si="5"/>
        <v>IGDLA</v>
      </c>
      <c r="G161" s="26">
        <f>BY_Demands_Drivers!$F$28*$M$41</f>
        <v>6.4452185478226606E-2</v>
      </c>
      <c r="H161" s="26">
        <f>BY_Demands_Drivers!$G$28*$M$41</f>
        <v>2.7622365204954268E-2</v>
      </c>
      <c r="I161" s="26">
        <f>BY_Demands_Drivers!$H$28*$M$41</f>
        <v>7.3659640546544655E-2</v>
      </c>
      <c r="J161" s="26">
        <f>BY_Demands_Drivers!$I$28*$M$41</f>
        <v>8.2867095614862718E-2</v>
      </c>
    </row>
    <row r="162" spans="3:10">
      <c r="C162" s="206" t="str">
        <f t="shared" si="6"/>
        <v>Demand</v>
      </c>
      <c r="D162">
        <f>$L$42</f>
        <v>2049</v>
      </c>
      <c r="E162" t="s">
        <v>3</v>
      </c>
      <c r="F162" t="str">
        <f t="shared" si="5"/>
        <v>IGDLA</v>
      </c>
      <c r="G162" s="26">
        <f>BY_Demands_Drivers!$F$28*$M$42</f>
        <v>6.4452185478226606E-2</v>
      </c>
      <c r="H162" s="26">
        <f>BY_Demands_Drivers!$G$28*$M$42</f>
        <v>2.7622365204954268E-2</v>
      </c>
      <c r="I162" s="26">
        <f>BY_Demands_Drivers!$H$28*$M$42</f>
        <v>7.3659640546544655E-2</v>
      </c>
      <c r="J162" s="26">
        <f>BY_Demands_Drivers!$I$28*$M$42</f>
        <v>8.2867095614862718E-2</v>
      </c>
    </row>
    <row r="163" spans="3:10">
      <c r="C163" s="206" t="str">
        <f t="shared" si="6"/>
        <v>Demand</v>
      </c>
      <c r="D163" s="23">
        <f>$L$43</f>
        <v>2050</v>
      </c>
      <c r="E163" s="23" t="s">
        <v>3</v>
      </c>
      <c r="F163" t="str">
        <f t="shared" si="5"/>
        <v>IGDLA</v>
      </c>
      <c r="G163" s="44">
        <f>BY_Demands_Drivers!$F$28*$M$43</f>
        <v>6.4452185478226606E-2</v>
      </c>
      <c r="H163" s="44">
        <f>BY_Demands_Drivers!$G$28*$M$43</f>
        <v>2.7622365204954268E-2</v>
      </c>
      <c r="I163" s="44">
        <f>BY_Demands_Drivers!$H$28*$M$43</f>
        <v>7.3659640546544655E-2</v>
      </c>
      <c r="J163" s="44">
        <f>BY_Demands_Drivers!$I$28*$M$43</f>
        <v>8.2867095614862718E-2</v>
      </c>
    </row>
    <row r="164" spans="3:10">
      <c r="C164" s="206" t="str">
        <f t="shared" si="6"/>
        <v>Demand</v>
      </c>
      <c r="D164">
        <f>$L$4</f>
        <v>2011</v>
      </c>
      <c r="E164" t="s">
        <v>3</v>
      </c>
      <c r="F164" t="str">
        <f>BY_Demands_Drivers!$J$29</f>
        <v>IGDEM</v>
      </c>
      <c r="G164" s="26">
        <f>BY_Demands_Drivers!$F$29*$M$4</f>
        <v>0.8087081588263122</v>
      </c>
      <c r="H164" s="26">
        <f>BY_Demands_Drivers!$G$29*$M$4</f>
        <v>0.34658921092556305</v>
      </c>
      <c r="I164" s="26">
        <f>BY_Demands_Drivers!$H$29*$M$4</f>
        <v>0.92423789580150018</v>
      </c>
      <c r="J164" s="26">
        <f>BY_Demands_Drivers!$I$29*$M$4</f>
        <v>1.0397676327766923</v>
      </c>
    </row>
    <row r="165" spans="3:10">
      <c r="C165" s="206" t="str">
        <f t="shared" si="6"/>
        <v>Demand</v>
      </c>
      <c r="D165">
        <f>$L$5</f>
        <v>2012</v>
      </c>
      <c r="E165" t="s">
        <v>3</v>
      </c>
      <c r="F165" t="str">
        <f>$F$164</f>
        <v>IGDEM</v>
      </c>
      <c r="G165" s="26">
        <f>BY_Demands_Drivers!$F$29*$M$5</f>
        <v>0.79690889389772845</v>
      </c>
      <c r="H165" s="26">
        <f>BY_Demands_Drivers!$G$29*$M$5</f>
        <v>0.34153238309902711</v>
      </c>
      <c r="I165" s="26">
        <f>BY_Demands_Drivers!$H$29*$M$5</f>
        <v>0.91075302159740446</v>
      </c>
      <c r="J165" s="26">
        <f>BY_Demands_Drivers!$I$29*$M$5</f>
        <v>1.0245971492970845</v>
      </c>
    </row>
    <row r="166" spans="3:10">
      <c r="C166" s="206" t="str">
        <f t="shared" si="6"/>
        <v>Demand</v>
      </c>
      <c r="D166">
        <f>$L$6</f>
        <v>2013</v>
      </c>
      <c r="E166" t="s">
        <v>3</v>
      </c>
      <c r="F166" t="str">
        <f t="shared" ref="F166:F203" si="7">$F$164</f>
        <v>IGDEM</v>
      </c>
      <c r="G166" s="26">
        <f>BY_Demands_Drivers!$F$29*$M$6</f>
        <v>0.7851096289691446</v>
      </c>
      <c r="H166" s="26">
        <f>BY_Demands_Drivers!$G$29*$M$6</f>
        <v>0.33647555527249118</v>
      </c>
      <c r="I166" s="26">
        <f>BY_Demands_Drivers!$H$29*$M$6</f>
        <v>0.89726814739330862</v>
      </c>
      <c r="J166" s="26">
        <f>BY_Demands_Drivers!$I$29*$M$6</f>
        <v>1.0094266658174766</v>
      </c>
    </row>
    <row r="167" spans="3:10">
      <c r="C167" s="206" t="str">
        <f t="shared" si="6"/>
        <v>Demand</v>
      </c>
      <c r="D167">
        <f>$L$7</f>
        <v>2014</v>
      </c>
      <c r="E167" t="s">
        <v>3</v>
      </c>
      <c r="F167" t="str">
        <f t="shared" si="7"/>
        <v>IGDEM</v>
      </c>
      <c r="G167" s="26">
        <f>BY_Demands_Drivers!$F$29*$M$7</f>
        <v>0.77331036404056075</v>
      </c>
      <c r="H167" s="26">
        <f>BY_Demands_Drivers!$G$29*$M$7</f>
        <v>0.33141872744595524</v>
      </c>
      <c r="I167" s="26">
        <f>BY_Demands_Drivers!$H$29*$M$7</f>
        <v>0.88378327318921279</v>
      </c>
      <c r="J167" s="26">
        <f>BY_Demands_Drivers!$I$29*$M$7</f>
        <v>0.99425618233786872</v>
      </c>
    </row>
    <row r="168" spans="3:10">
      <c r="C168" s="206" t="str">
        <f t="shared" si="6"/>
        <v>Demand</v>
      </c>
      <c r="D168">
        <f>$L$8</f>
        <v>2015</v>
      </c>
      <c r="E168" t="s">
        <v>3</v>
      </c>
      <c r="F168" t="str">
        <f t="shared" si="7"/>
        <v>IGDEM</v>
      </c>
      <c r="G168" s="26">
        <f>BY_Demands_Drivers!$F$29*$M$8</f>
        <v>0.76151109911197701</v>
      </c>
      <c r="H168" s="26">
        <f>BY_Demands_Drivers!$G$29*$M$8</f>
        <v>0.32636189961941936</v>
      </c>
      <c r="I168" s="26">
        <f>BY_Demands_Drivers!$H$29*$M$8</f>
        <v>0.87029839898511707</v>
      </c>
      <c r="J168" s="26">
        <f>BY_Demands_Drivers!$I$29*$M$8</f>
        <v>0.97908569885826091</v>
      </c>
    </row>
    <row r="169" spans="3:10">
      <c r="C169" s="206" t="str">
        <f t="shared" si="6"/>
        <v>Demand</v>
      </c>
      <c r="D169">
        <f>$L$9</f>
        <v>2016</v>
      </c>
      <c r="E169" t="s">
        <v>3</v>
      </c>
      <c r="F169" t="str">
        <f t="shared" si="7"/>
        <v>IGDEM</v>
      </c>
      <c r="G169" s="26">
        <f>BY_Demands_Drivers!$F$29*$M$9</f>
        <v>0.74971183418339316</v>
      </c>
      <c r="H169" s="26">
        <f>BY_Demands_Drivers!$G$29*$M$9</f>
        <v>0.32130507179288342</v>
      </c>
      <c r="I169" s="26">
        <f>BY_Demands_Drivers!$H$29*$M$9</f>
        <v>0.85681352478102124</v>
      </c>
      <c r="J169" s="26">
        <f>BY_Demands_Drivers!$I$29*$M$9</f>
        <v>0.9639152153786531</v>
      </c>
    </row>
    <row r="170" spans="3:10">
      <c r="C170" s="206" t="str">
        <f t="shared" si="6"/>
        <v>Demand</v>
      </c>
      <c r="D170">
        <f>$L$10</f>
        <v>2017</v>
      </c>
      <c r="E170" t="s">
        <v>3</v>
      </c>
      <c r="F170" t="str">
        <f t="shared" si="7"/>
        <v>IGDEM</v>
      </c>
      <c r="G170" s="26">
        <f>BY_Demands_Drivers!$F$29*$M$10</f>
        <v>0.74364665201056968</v>
      </c>
      <c r="H170" s="26">
        <f>BY_Demands_Drivers!$G$29*$M$10</f>
        <v>0.31870570800453046</v>
      </c>
      <c r="I170" s="26">
        <f>BY_Demands_Drivers!$H$29*$M$10</f>
        <v>0.84988188801208009</v>
      </c>
      <c r="J170" s="26">
        <f>BY_Demands_Drivers!$I$29*$M$10</f>
        <v>0.95611712401359428</v>
      </c>
    </row>
    <row r="171" spans="3:10">
      <c r="C171" s="206" t="str">
        <f t="shared" si="6"/>
        <v>Demand</v>
      </c>
      <c r="D171">
        <f>$L$11</f>
        <v>2018</v>
      </c>
      <c r="E171" t="s">
        <v>3</v>
      </c>
      <c r="F171" t="str">
        <f t="shared" si="7"/>
        <v>IGDEM</v>
      </c>
      <c r="G171" s="26">
        <f>BY_Demands_Drivers!$F$29*$M$11</f>
        <v>0.73758146983774642</v>
      </c>
      <c r="H171" s="26">
        <f>BY_Demands_Drivers!$G$29*$M$11</f>
        <v>0.31610634421617761</v>
      </c>
      <c r="I171" s="26">
        <f>BY_Demands_Drivers!$H$29*$M$11</f>
        <v>0.84295025124313916</v>
      </c>
      <c r="J171" s="26">
        <f>BY_Demands_Drivers!$I$29*$M$11</f>
        <v>0.94831903264853568</v>
      </c>
    </row>
    <row r="172" spans="3:10">
      <c r="C172" s="206" t="str">
        <f t="shared" si="6"/>
        <v>Demand</v>
      </c>
      <c r="D172">
        <f>$L$12</f>
        <v>2019</v>
      </c>
      <c r="E172" t="s">
        <v>3</v>
      </c>
      <c r="F172" t="str">
        <f t="shared" si="7"/>
        <v>IGDEM</v>
      </c>
      <c r="G172" s="43">
        <f>BY_Demands_Drivers!$F$29*$M$12</f>
        <v>0.73151628766492305</v>
      </c>
      <c r="H172" s="43">
        <f>BY_Demands_Drivers!$G$29*$M$12</f>
        <v>0.31350698042782477</v>
      </c>
      <c r="I172" s="43">
        <f>BY_Demands_Drivers!$H$29*$M$12</f>
        <v>0.83601861447419823</v>
      </c>
      <c r="J172" s="43">
        <f>BY_Demands_Drivers!$I$29*$M$12</f>
        <v>0.94052094128347707</v>
      </c>
    </row>
    <row r="173" spans="3:10">
      <c r="C173" s="206" t="str">
        <f t="shared" si="6"/>
        <v>Demand</v>
      </c>
      <c r="D173">
        <f>$L$13</f>
        <v>2020</v>
      </c>
      <c r="E173" t="s">
        <v>3</v>
      </c>
      <c r="F173" t="str">
        <f t="shared" si="7"/>
        <v>IGDEM</v>
      </c>
      <c r="G173" s="43">
        <f>BY_Demands_Drivers!$F$29*$M$13</f>
        <v>0.72545110549209957</v>
      </c>
      <c r="H173" s="43">
        <f>BY_Demands_Drivers!$G$29*$M$13</f>
        <v>0.31090761663947186</v>
      </c>
      <c r="I173" s="43">
        <f>BY_Demands_Drivers!$H$29*$M$13</f>
        <v>0.82908697770525708</v>
      </c>
      <c r="J173" s="43">
        <f>BY_Demands_Drivers!$I$29*$M$13</f>
        <v>0.93272284991841825</v>
      </c>
    </row>
    <row r="174" spans="3:10">
      <c r="C174" s="206" t="str">
        <f t="shared" si="6"/>
        <v>Demand</v>
      </c>
      <c r="D174">
        <f>$L$14</f>
        <v>2021</v>
      </c>
      <c r="E174" t="s">
        <v>3</v>
      </c>
      <c r="F174" t="str">
        <f t="shared" si="7"/>
        <v>IGDEM</v>
      </c>
      <c r="G174" s="43">
        <f>BY_Demands_Drivers!$F$29*$M$14</f>
        <v>0.72260619919605229</v>
      </c>
      <c r="H174" s="43">
        <f>BY_Demands_Drivers!$G$29*$M$14</f>
        <v>0.30968837108402297</v>
      </c>
      <c r="I174" s="43">
        <f>BY_Demands_Drivers!$H$29*$M$14</f>
        <v>0.82583565622406019</v>
      </c>
      <c r="J174" s="43">
        <f>BY_Demands_Drivers!$I$29*$M$14</f>
        <v>0.92906511325207175</v>
      </c>
    </row>
    <row r="175" spans="3:10">
      <c r="C175" s="206" t="str">
        <f t="shared" si="6"/>
        <v>Demand</v>
      </c>
      <c r="D175">
        <f>$L$15</f>
        <v>2022</v>
      </c>
      <c r="E175" t="s">
        <v>3</v>
      </c>
      <c r="F175" t="str">
        <f t="shared" si="7"/>
        <v>IGDEM</v>
      </c>
      <c r="G175" s="43">
        <f>BY_Demands_Drivers!$F$29*$M$15</f>
        <v>0.71976129290000479</v>
      </c>
      <c r="H175" s="43">
        <f>BY_Demands_Drivers!$G$29*$M$15</f>
        <v>0.30846912552857408</v>
      </c>
      <c r="I175" s="43">
        <f>BY_Demands_Drivers!$H$29*$M$15</f>
        <v>0.82258433474286308</v>
      </c>
      <c r="J175" s="43">
        <f>BY_Demands_Drivers!$I$29*$M$15</f>
        <v>0.92540737658572492</v>
      </c>
    </row>
    <row r="176" spans="3:10">
      <c r="C176" s="206" t="str">
        <f t="shared" si="6"/>
        <v>Demand</v>
      </c>
      <c r="D176">
        <f>$L$16</f>
        <v>2023</v>
      </c>
      <c r="E176" t="s">
        <v>3</v>
      </c>
      <c r="F176" t="str">
        <f t="shared" si="7"/>
        <v>IGDEM</v>
      </c>
      <c r="G176" s="43">
        <f>BY_Demands_Drivers!$F$29*$M$16</f>
        <v>0.7169163866039574</v>
      </c>
      <c r="H176" s="43">
        <f>BY_Demands_Drivers!$G$29*$M$16</f>
        <v>0.3072498799731252</v>
      </c>
      <c r="I176" s="43">
        <f>BY_Demands_Drivers!$H$29*$M$16</f>
        <v>0.81933301326166597</v>
      </c>
      <c r="J176" s="43">
        <f>BY_Demands_Drivers!$I$29*$M$16</f>
        <v>0.92174963991937831</v>
      </c>
    </row>
    <row r="177" spans="3:10">
      <c r="C177" s="206" t="str">
        <f t="shared" si="6"/>
        <v>Demand</v>
      </c>
      <c r="D177">
        <f>$L$17</f>
        <v>2024</v>
      </c>
      <c r="E177" t="s">
        <v>3</v>
      </c>
      <c r="F177" t="str">
        <f t="shared" si="7"/>
        <v>IGDEM</v>
      </c>
      <c r="G177" s="26">
        <f>BY_Demands_Drivers!$F$29*$M$17</f>
        <v>0.7140714803079099</v>
      </c>
      <c r="H177" s="26">
        <f>BY_Demands_Drivers!$G$29*$M$17</f>
        <v>0.30603063441767625</v>
      </c>
      <c r="I177" s="26">
        <f>BY_Demands_Drivers!$H$29*$M$17</f>
        <v>0.81608169178046885</v>
      </c>
      <c r="J177" s="26">
        <f>BY_Demands_Drivers!$I$29*$M$17</f>
        <v>0.91809190325303147</v>
      </c>
    </row>
    <row r="178" spans="3:10">
      <c r="C178" s="206" t="str">
        <f t="shared" si="6"/>
        <v>Demand</v>
      </c>
      <c r="D178">
        <f>$L$18</f>
        <v>2025</v>
      </c>
      <c r="E178" t="s">
        <v>3</v>
      </c>
      <c r="F178" t="str">
        <f t="shared" si="7"/>
        <v>IGDEM</v>
      </c>
      <c r="G178" s="26">
        <f>BY_Demands_Drivers!$F$29*$M$18</f>
        <v>0.71122657401186251</v>
      </c>
      <c r="H178" s="26">
        <f>BY_Demands_Drivers!$G$29*$M$18</f>
        <v>0.30481138886222736</v>
      </c>
      <c r="I178" s="26">
        <f>BY_Demands_Drivers!$H$29*$M$18</f>
        <v>0.81283037029927185</v>
      </c>
      <c r="J178" s="26">
        <f>BY_Demands_Drivers!$I$29*$M$18</f>
        <v>0.91443416658668475</v>
      </c>
    </row>
    <row r="179" spans="3:10">
      <c r="C179" s="206" t="str">
        <f t="shared" si="6"/>
        <v>Demand</v>
      </c>
      <c r="D179">
        <f>$L$19</f>
        <v>2026</v>
      </c>
      <c r="E179" t="s">
        <v>3</v>
      </c>
      <c r="F179" t="str">
        <f t="shared" si="7"/>
        <v>IGDEM</v>
      </c>
      <c r="G179" s="26">
        <f>BY_Demands_Drivers!$F$29*$M$19</f>
        <v>0.70838166771581512</v>
      </c>
      <c r="H179" s="26">
        <f>BY_Demands_Drivers!$G$29*$M$19</f>
        <v>0.30359214330677847</v>
      </c>
      <c r="I179" s="26">
        <f>BY_Demands_Drivers!$H$29*$M$19</f>
        <v>0.80957904881807485</v>
      </c>
      <c r="J179" s="26">
        <f>BY_Demands_Drivers!$I$29*$M$19</f>
        <v>0.91077642992033814</v>
      </c>
    </row>
    <row r="180" spans="3:10">
      <c r="C180" s="206" t="str">
        <f t="shared" si="6"/>
        <v>Demand</v>
      </c>
      <c r="D180">
        <f>$L$20</f>
        <v>2027</v>
      </c>
      <c r="E180" t="s">
        <v>3</v>
      </c>
      <c r="F180" t="str">
        <f t="shared" si="7"/>
        <v>IGDEM</v>
      </c>
      <c r="G180" s="26">
        <f>BY_Demands_Drivers!$F$29*$M$20</f>
        <v>0.70553676141976762</v>
      </c>
      <c r="H180" s="26">
        <f>BY_Demands_Drivers!$G$29*$M$20</f>
        <v>0.30237289775132953</v>
      </c>
      <c r="I180" s="26">
        <f>BY_Demands_Drivers!$H$29*$M$20</f>
        <v>0.80632772733687774</v>
      </c>
      <c r="J180" s="26">
        <f>BY_Demands_Drivers!$I$29*$M$20</f>
        <v>0.9071186932539913</v>
      </c>
    </row>
    <row r="181" spans="3:10">
      <c r="C181" s="206" t="str">
        <f t="shared" si="6"/>
        <v>Demand</v>
      </c>
      <c r="D181">
        <f>$L$21</f>
        <v>2028</v>
      </c>
      <c r="E181" t="s">
        <v>3</v>
      </c>
      <c r="F181" t="str">
        <f t="shared" si="7"/>
        <v>IGDEM</v>
      </c>
      <c r="G181" s="26">
        <f>BY_Demands_Drivers!$F$29*$M$21</f>
        <v>0.70269185512372023</v>
      </c>
      <c r="H181" s="26">
        <f>BY_Demands_Drivers!$G$29*$M$21</f>
        <v>0.30115365219588064</v>
      </c>
      <c r="I181" s="26">
        <f>BY_Demands_Drivers!$H$29*$M$21</f>
        <v>0.80307640585568063</v>
      </c>
      <c r="J181" s="26">
        <f>BY_Demands_Drivers!$I$29*$M$21</f>
        <v>0.90346095658764469</v>
      </c>
    </row>
    <row r="182" spans="3:10">
      <c r="C182" s="206" t="str">
        <f t="shared" si="6"/>
        <v>Demand</v>
      </c>
      <c r="D182">
        <f>$L$22</f>
        <v>2029</v>
      </c>
      <c r="E182" t="s">
        <v>3</v>
      </c>
      <c r="F182" t="str">
        <f t="shared" si="7"/>
        <v>IGDEM</v>
      </c>
      <c r="G182" s="26">
        <f>BY_Demands_Drivers!$F$29*$M$22</f>
        <v>0.69984694882767273</v>
      </c>
      <c r="H182" s="26">
        <f>BY_Demands_Drivers!$G$29*$M$22</f>
        <v>0.29993440664043175</v>
      </c>
      <c r="I182" s="26">
        <f>BY_Demands_Drivers!$H$29*$M$22</f>
        <v>0.79982508437448363</v>
      </c>
      <c r="J182" s="26">
        <f>BY_Demands_Drivers!$I$29*$M$22</f>
        <v>0.89980321992129797</v>
      </c>
    </row>
    <row r="183" spans="3:10">
      <c r="C183" s="206" t="str">
        <f t="shared" si="6"/>
        <v>Demand</v>
      </c>
      <c r="D183">
        <f>$L$23</f>
        <v>2030</v>
      </c>
      <c r="E183" t="s">
        <v>3</v>
      </c>
      <c r="F183" t="str">
        <f t="shared" si="7"/>
        <v>IGDEM</v>
      </c>
      <c r="G183" s="26">
        <f>BY_Demands_Drivers!$F$29*$M$23</f>
        <v>0.69700204253162534</v>
      </c>
      <c r="H183" s="26">
        <f>BY_Demands_Drivers!$G$29*$M$23</f>
        <v>0.29871516108498286</v>
      </c>
      <c r="I183" s="26">
        <f>BY_Demands_Drivers!$H$29*$M$23</f>
        <v>0.79657376289328652</v>
      </c>
      <c r="J183" s="26">
        <f>BY_Demands_Drivers!$I$29*$M$23</f>
        <v>0.89614548325495114</v>
      </c>
    </row>
    <row r="184" spans="3:10">
      <c r="C184" s="206" t="str">
        <f t="shared" si="6"/>
        <v>Demand</v>
      </c>
      <c r="D184">
        <f>$L$24</f>
        <v>2031</v>
      </c>
      <c r="E184" t="s">
        <v>3</v>
      </c>
      <c r="F184" t="str">
        <f t="shared" si="7"/>
        <v>IGDEM</v>
      </c>
      <c r="G184" s="26">
        <f>BY_Demands_Drivers!$F$29*$M$24</f>
        <v>0.69700204253162534</v>
      </c>
      <c r="H184" s="26">
        <f>BY_Demands_Drivers!$G$29*$M$24</f>
        <v>0.29871516108498286</v>
      </c>
      <c r="I184" s="26">
        <f>BY_Demands_Drivers!$H$29*$M$24</f>
        <v>0.79657376289328652</v>
      </c>
      <c r="J184" s="26">
        <f>BY_Demands_Drivers!$I$29*$M$24</f>
        <v>0.89614548325495114</v>
      </c>
    </row>
    <row r="185" spans="3:10">
      <c r="C185" s="206" t="str">
        <f t="shared" si="6"/>
        <v>Demand</v>
      </c>
      <c r="D185">
        <f>$L$25</f>
        <v>2032</v>
      </c>
      <c r="E185" t="s">
        <v>3</v>
      </c>
      <c r="F185" t="str">
        <f t="shared" si="7"/>
        <v>IGDEM</v>
      </c>
      <c r="G185" s="26">
        <f>BY_Demands_Drivers!$F$29*$M$25</f>
        <v>0.69700204253162534</v>
      </c>
      <c r="H185" s="26">
        <f>BY_Demands_Drivers!$G$29*$M$25</f>
        <v>0.29871516108498286</v>
      </c>
      <c r="I185" s="26">
        <f>BY_Demands_Drivers!$H$29*$M$25</f>
        <v>0.79657376289328652</v>
      </c>
      <c r="J185" s="26">
        <f>BY_Demands_Drivers!$I$29*$M$25</f>
        <v>0.89614548325495114</v>
      </c>
    </row>
    <row r="186" spans="3:10">
      <c r="C186" s="206" t="str">
        <f t="shared" si="6"/>
        <v>Demand</v>
      </c>
      <c r="D186">
        <f>$L$26</f>
        <v>2033</v>
      </c>
      <c r="E186" t="s">
        <v>3</v>
      </c>
      <c r="F186" t="str">
        <f t="shared" si="7"/>
        <v>IGDEM</v>
      </c>
      <c r="G186" s="26">
        <f>BY_Demands_Drivers!$F$29*$M$26</f>
        <v>0.69700204253162534</v>
      </c>
      <c r="H186" s="26">
        <f>BY_Demands_Drivers!$G$29*$M$26</f>
        <v>0.29871516108498286</v>
      </c>
      <c r="I186" s="26">
        <f>BY_Demands_Drivers!$H$29*$M$26</f>
        <v>0.79657376289328652</v>
      </c>
      <c r="J186" s="26">
        <f>BY_Demands_Drivers!$I$29*$M$26</f>
        <v>0.89614548325495114</v>
      </c>
    </row>
    <row r="187" spans="3:10">
      <c r="C187" s="206" t="str">
        <f t="shared" si="6"/>
        <v>Demand</v>
      </c>
      <c r="D187">
        <f>$L$27</f>
        <v>2034</v>
      </c>
      <c r="E187" t="s">
        <v>3</v>
      </c>
      <c r="F187" t="str">
        <f t="shared" si="7"/>
        <v>IGDEM</v>
      </c>
      <c r="G187" s="26">
        <f>BY_Demands_Drivers!$F$29*$M$27</f>
        <v>0.69700204253162534</v>
      </c>
      <c r="H187" s="26">
        <f>BY_Demands_Drivers!$G$29*$M$27</f>
        <v>0.29871516108498286</v>
      </c>
      <c r="I187" s="26">
        <f>BY_Demands_Drivers!$H$29*$M$27</f>
        <v>0.79657376289328652</v>
      </c>
      <c r="J187" s="26">
        <f>BY_Demands_Drivers!$I$29*$M$27</f>
        <v>0.89614548325495114</v>
      </c>
    </row>
    <row r="188" spans="3:10">
      <c r="C188" s="206" t="str">
        <f t="shared" si="6"/>
        <v>Demand</v>
      </c>
      <c r="D188">
        <f>$L$28</f>
        <v>2035</v>
      </c>
      <c r="E188" t="s">
        <v>3</v>
      </c>
      <c r="F188" t="str">
        <f t="shared" si="7"/>
        <v>IGDEM</v>
      </c>
      <c r="G188" s="26">
        <f>BY_Demands_Drivers!$F$29*$M$28</f>
        <v>0.69700204253162534</v>
      </c>
      <c r="H188" s="26">
        <f>BY_Demands_Drivers!$G$29*$M$28</f>
        <v>0.29871516108498286</v>
      </c>
      <c r="I188" s="26">
        <f>BY_Demands_Drivers!$H$29*$M$28</f>
        <v>0.79657376289328652</v>
      </c>
      <c r="J188" s="26">
        <f>BY_Demands_Drivers!$I$29*$M$28</f>
        <v>0.89614548325495114</v>
      </c>
    </row>
    <row r="189" spans="3:10">
      <c r="C189" s="206" t="str">
        <f t="shared" si="6"/>
        <v>Demand</v>
      </c>
      <c r="D189">
        <f>$L$29</f>
        <v>2036</v>
      </c>
      <c r="E189" t="s">
        <v>3</v>
      </c>
      <c r="F189" t="str">
        <f t="shared" si="7"/>
        <v>IGDEM</v>
      </c>
      <c r="G189" s="26">
        <f>BY_Demands_Drivers!$F$29*$M$29</f>
        <v>0.69700204253162534</v>
      </c>
      <c r="H189" s="26">
        <f>BY_Demands_Drivers!$G$29*$M$29</f>
        <v>0.29871516108498286</v>
      </c>
      <c r="I189" s="26">
        <f>BY_Demands_Drivers!$H$29*$M$29</f>
        <v>0.79657376289328652</v>
      </c>
      <c r="J189" s="26">
        <f>BY_Demands_Drivers!$I$29*$M$29</f>
        <v>0.89614548325495114</v>
      </c>
    </row>
    <row r="190" spans="3:10">
      <c r="C190" s="206" t="str">
        <f t="shared" si="6"/>
        <v>Demand</v>
      </c>
      <c r="D190">
        <f>$L$30</f>
        <v>2037</v>
      </c>
      <c r="E190" t="s">
        <v>3</v>
      </c>
      <c r="F190" t="str">
        <f t="shared" si="7"/>
        <v>IGDEM</v>
      </c>
      <c r="G190" s="26">
        <f>BY_Demands_Drivers!$F$29*$M$30</f>
        <v>0.69700204253162534</v>
      </c>
      <c r="H190" s="26">
        <f>BY_Demands_Drivers!$G$29*$M$30</f>
        <v>0.29871516108498286</v>
      </c>
      <c r="I190" s="26">
        <f>BY_Demands_Drivers!$H$29*$M$30</f>
        <v>0.79657376289328652</v>
      </c>
      <c r="J190" s="26">
        <f>BY_Demands_Drivers!$I$29*$M$30</f>
        <v>0.89614548325495114</v>
      </c>
    </row>
    <row r="191" spans="3:10">
      <c r="C191" s="206" t="str">
        <f t="shared" si="6"/>
        <v>Demand</v>
      </c>
      <c r="D191">
        <f>$L$31</f>
        <v>2038</v>
      </c>
      <c r="E191" t="s">
        <v>3</v>
      </c>
      <c r="F191" t="str">
        <f t="shared" si="7"/>
        <v>IGDEM</v>
      </c>
      <c r="G191" s="26">
        <f>BY_Demands_Drivers!$F$29*$M$31</f>
        <v>0.69700204253162534</v>
      </c>
      <c r="H191" s="26">
        <f>BY_Demands_Drivers!$G$29*$M$31</f>
        <v>0.29871516108498286</v>
      </c>
      <c r="I191" s="26">
        <f>BY_Demands_Drivers!$H$29*$M$31</f>
        <v>0.79657376289328652</v>
      </c>
      <c r="J191" s="26">
        <f>BY_Demands_Drivers!$I$29*$M$31</f>
        <v>0.89614548325495114</v>
      </c>
    </row>
    <row r="192" spans="3:10">
      <c r="C192" s="206" t="str">
        <f t="shared" si="6"/>
        <v>Demand</v>
      </c>
      <c r="D192">
        <f>$L$32</f>
        <v>2039</v>
      </c>
      <c r="E192" t="s">
        <v>3</v>
      </c>
      <c r="F192" t="str">
        <f t="shared" si="7"/>
        <v>IGDEM</v>
      </c>
      <c r="G192" s="26">
        <f>BY_Demands_Drivers!$F$29*$M$32</f>
        <v>0.69700204253162534</v>
      </c>
      <c r="H192" s="26">
        <f>BY_Demands_Drivers!$G$29*$M$32</f>
        <v>0.29871516108498286</v>
      </c>
      <c r="I192" s="26">
        <f>BY_Demands_Drivers!$H$29*$M$32</f>
        <v>0.79657376289328652</v>
      </c>
      <c r="J192" s="26">
        <f>BY_Demands_Drivers!$I$29*$M$32</f>
        <v>0.89614548325495114</v>
      </c>
    </row>
    <row r="193" spans="3:10">
      <c r="C193" s="206" t="str">
        <f t="shared" si="6"/>
        <v>Demand</v>
      </c>
      <c r="D193">
        <f>$L$33</f>
        <v>2040</v>
      </c>
      <c r="E193" t="s">
        <v>3</v>
      </c>
      <c r="F193" t="str">
        <f t="shared" si="7"/>
        <v>IGDEM</v>
      </c>
      <c r="G193" s="26">
        <f>BY_Demands_Drivers!$F$29*$M$33</f>
        <v>0.69700204253162534</v>
      </c>
      <c r="H193" s="26">
        <f>BY_Demands_Drivers!$G$29*$M$33</f>
        <v>0.29871516108498286</v>
      </c>
      <c r="I193" s="26">
        <f>BY_Demands_Drivers!$H$29*$M$33</f>
        <v>0.79657376289328652</v>
      </c>
      <c r="J193" s="26">
        <f>BY_Demands_Drivers!$I$29*$M$33</f>
        <v>0.89614548325495114</v>
      </c>
    </row>
    <row r="194" spans="3:10">
      <c r="C194" s="206" t="str">
        <f t="shared" si="6"/>
        <v>Demand</v>
      </c>
      <c r="D194">
        <f>$L$34</f>
        <v>2041</v>
      </c>
      <c r="E194" t="s">
        <v>3</v>
      </c>
      <c r="F194" t="str">
        <f t="shared" si="7"/>
        <v>IGDEM</v>
      </c>
      <c r="G194" s="26">
        <f>BY_Demands_Drivers!$F$29*$M$34</f>
        <v>0.69415713623557784</v>
      </c>
      <c r="H194" s="26">
        <f>BY_Demands_Drivers!$G$29*$M$34</f>
        <v>0.29749591552953392</v>
      </c>
      <c r="I194" s="26">
        <f>BY_Demands_Drivers!$H$29*$M$34</f>
        <v>0.79332244141208941</v>
      </c>
      <c r="J194" s="26">
        <f>BY_Demands_Drivers!$I$29*$M$34</f>
        <v>0.89248774658860441</v>
      </c>
    </row>
    <row r="195" spans="3:10">
      <c r="C195" s="206" t="str">
        <f t="shared" si="6"/>
        <v>Demand</v>
      </c>
      <c r="D195">
        <f>$L$35</f>
        <v>2042</v>
      </c>
      <c r="E195" t="s">
        <v>3</v>
      </c>
      <c r="F195" t="str">
        <f t="shared" si="7"/>
        <v>IGDEM</v>
      </c>
      <c r="G195" s="26">
        <f>BY_Demands_Drivers!$F$29*$M$35</f>
        <v>0.69131222993953034</v>
      </c>
      <c r="H195" s="26">
        <f>BY_Demands_Drivers!$G$29*$M$35</f>
        <v>0.29627666997408497</v>
      </c>
      <c r="I195" s="26">
        <f>BY_Demands_Drivers!$H$29*$M$35</f>
        <v>0.79007111993089219</v>
      </c>
      <c r="J195" s="26">
        <f>BY_Demands_Drivers!$I$29*$M$35</f>
        <v>0.88883000992225758</v>
      </c>
    </row>
    <row r="196" spans="3:10">
      <c r="C196" s="206" t="str">
        <f t="shared" si="6"/>
        <v>Demand</v>
      </c>
      <c r="D196">
        <f>$L$36</f>
        <v>2043</v>
      </c>
      <c r="E196" t="s">
        <v>3</v>
      </c>
      <c r="F196" t="str">
        <f t="shared" si="7"/>
        <v>IGDEM</v>
      </c>
      <c r="G196" s="26">
        <f>BY_Demands_Drivers!$F$29*$M$36</f>
        <v>0.68846732364348295</v>
      </c>
      <c r="H196" s="26">
        <f>BY_Demands_Drivers!$G$29*$M$36</f>
        <v>0.29505742441863608</v>
      </c>
      <c r="I196" s="26">
        <f>BY_Demands_Drivers!$H$29*$M$36</f>
        <v>0.78681979844969518</v>
      </c>
      <c r="J196" s="26">
        <f>BY_Demands_Drivers!$I$29*$M$36</f>
        <v>0.88517227325591097</v>
      </c>
    </row>
    <row r="197" spans="3:10">
      <c r="C197" s="206" t="str">
        <f t="shared" ref="C197:C260" si="8">IF(SUM(G197:J197)&gt;0,"Demand","\I:")</f>
        <v>Demand</v>
      </c>
      <c r="D197">
        <f>$L$37</f>
        <v>2044</v>
      </c>
      <c r="E197" t="s">
        <v>3</v>
      </c>
      <c r="F197" t="str">
        <f t="shared" si="7"/>
        <v>IGDEM</v>
      </c>
      <c r="G197" s="26">
        <f>BY_Demands_Drivers!$F$29*$M$37</f>
        <v>0.68562241734743534</v>
      </c>
      <c r="H197" s="26">
        <f>BY_Demands_Drivers!$G$29*$M$37</f>
        <v>0.29383817886318714</v>
      </c>
      <c r="I197" s="26">
        <f>BY_Demands_Drivers!$H$29*$M$37</f>
        <v>0.78356847696849796</v>
      </c>
      <c r="J197" s="26">
        <f>BY_Demands_Drivers!$I$29*$M$37</f>
        <v>0.88151453658956402</v>
      </c>
    </row>
    <row r="198" spans="3:10">
      <c r="C198" s="206" t="str">
        <f t="shared" si="8"/>
        <v>Demand</v>
      </c>
      <c r="D198">
        <f>$L$38</f>
        <v>2045</v>
      </c>
      <c r="E198" t="s">
        <v>3</v>
      </c>
      <c r="F198" t="str">
        <f t="shared" si="7"/>
        <v>IGDEM</v>
      </c>
      <c r="G198" s="26">
        <f>BY_Demands_Drivers!$F$29*$M$38</f>
        <v>0.68277751105138795</v>
      </c>
      <c r="H198" s="26">
        <f>BY_Demands_Drivers!$G$29*$M$38</f>
        <v>0.29261893330773825</v>
      </c>
      <c r="I198" s="26">
        <f>BY_Demands_Drivers!$H$29*$M$38</f>
        <v>0.78031715548730096</v>
      </c>
      <c r="J198" s="26">
        <f>BY_Demands_Drivers!$I$29*$M$38</f>
        <v>0.8778567999232173</v>
      </c>
    </row>
    <row r="199" spans="3:10">
      <c r="C199" s="206" t="str">
        <f t="shared" si="8"/>
        <v>Demand</v>
      </c>
      <c r="D199">
        <f>$L$39</f>
        <v>2046</v>
      </c>
      <c r="E199" t="s">
        <v>3</v>
      </c>
      <c r="F199" t="str">
        <f t="shared" si="7"/>
        <v>IGDEM</v>
      </c>
      <c r="G199" s="26">
        <f>BY_Demands_Drivers!$F$29*$M$39</f>
        <v>0.68277751105138795</v>
      </c>
      <c r="H199" s="26">
        <f>BY_Demands_Drivers!$G$29*$M$39</f>
        <v>0.29261893330773825</v>
      </c>
      <c r="I199" s="26">
        <f>BY_Demands_Drivers!$H$29*$M$39</f>
        <v>0.78031715548730096</v>
      </c>
      <c r="J199" s="26">
        <f>BY_Demands_Drivers!$I$29*$M$39</f>
        <v>0.8778567999232173</v>
      </c>
    </row>
    <row r="200" spans="3:10">
      <c r="C200" s="206" t="str">
        <f t="shared" si="8"/>
        <v>Demand</v>
      </c>
      <c r="D200">
        <f>$L$40</f>
        <v>2047</v>
      </c>
      <c r="E200" t="s">
        <v>3</v>
      </c>
      <c r="F200" t="str">
        <f t="shared" si="7"/>
        <v>IGDEM</v>
      </c>
      <c r="G200" s="26">
        <f>BY_Demands_Drivers!$F$29*$M$40</f>
        <v>0.68277751105138795</v>
      </c>
      <c r="H200" s="26">
        <f>BY_Demands_Drivers!$G$29*$M$40</f>
        <v>0.29261893330773825</v>
      </c>
      <c r="I200" s="26">
        <f>BY_Demands_Drivers!$H$29*$M$40</f>
        <v>0.78031715548730096</v>
      </c>
      <c r="J200" s="26">
        <f>BY_Demands_Drivers!$I$29*$M$40</f>
        <v>0.8778567999232173</v>
      </c>
    </row>
    <row r="201" spans="3:10">
      <c r="C201" s="206" t="str">
        <f t="shared" si="8"/>
        <v>Demand</v>
      </c>
      <c r="D201">
        <f>$L$41</f>
        <v>2048</v>
      </c>
      <c r="E201" t="s">
        <v>3</v>
      </c>
      <c r="F201" t="str">
        <f t="shared" si="7"/>
        <v>IGDEM</v>
      </c>
      <c r="G201" s="26">
        <f>BY_Demands_Drivers!$F$29*$M$41</f>
        <v>0.68277751105138795</v>
      </c>
      <c r="H201" s="26">
        <f>BY_Demands_Drivers!$G$29*$M$41</f>
        <v>0.29261893330773825</v>
      </c>
      <c r="I201" s="26">
        <f>BY_Demands_Drivers!$H$29*$M$41</f>
        <v>0.78031715548730096</v>
      </c>
      <c r="J201" s="26">
        <f>BY_Demands_Drivers!$I$29*$M$41</f>
        <v>0.8778567999232173</v>
      </c>
    </row>
    <row r="202" spans="3:10">
      <c r="C202" s="206" t="str">
        <f t="shared" si="8"/>
        <v>Demand</v>
      </c>
      <c r="D202">
        <f>$L$42</f>
        <v>2049</v>
      </c>
      <c r="E202" t="s">
        <v>3</v>
      </c>
      <c r="F202" t="str">
        <f t="shared" si="7"/>
        <v>IGDEM</v>
      </c>
      <c r="G202" s="26">
        <f>BY_Demands_Drivers!$F$29*$M$42</f>
        <v>0.68277751105138795</v>
      </c>
      <c r="H202" s="26">
        <f>BY_Demands_Drivers!$G$29*$M$42</f>
        <v>0.29261893330773825</v>
      </c>
      <c r="I202" s="26">
        <f>BY_Demands_Drivers!$H$29*$M$42</f>
        <v>0.78031715548730096</v>
      </c>
      <c r="J202" s="26">
        <f>BY_Demands_Drivers!$I$29*$M$42</f>
        <v>0.8778567999232173</v>
      </c>
    </row>
    <row r="203" spans="3:10">
      <c r="C203" s="206" t="str">
        <f t="shared" si="8"/>
        <v>Demand</v>
      </c>
      <c r="D203" s="23">
        <f>$L$43</f>
        <v>2050</v>
      </c>
      <c r="E203" s="23" t="s">
        <v>3</v>
      </c>
      <c r="F203" t="str">
        <f t="shared" si="7"/>
        <v>IGDEM</v>
      </c>
      <c r="G203" s="44">
        <f>BY_Demands_Drivers!$F$29*$M$43</f>
        <v>0.68277751105138795</v>
      </c>
      <c r="H203" s="44">
        <f>BY_Demands_Drivers!$G$29*$M$43</f>
        <v>0.29261893330773825</v>
      </c>
      <c r="I203" s="44">
        <f>BY_Demands_Drivers!$H$29*$M$43</f>
        <v>0.78031715548730096</v>
      </c>
      <c r="J203" s="44">
        <f>BY_Demands_Drivers!$I$29*$M$43</f>
        <v>0.8778567999232173</v>
      </c>
    </row>
    <row r="204" spans="3:10">
      <c r="C204" s="206" t="str">
        <f t="shared" si="8"/>
        <v>Demand</v>
      </c>
      <c r="D204">
        <f>$L$4</f>
        <v>2011</v>
      </c>
      <c r="E204" t="s">
        <v>3</v>
      </c>
      <c r="F204" t="str">
        <f>BY_Demands_Drivers!$J$30</f>
        <v>IGDTF</v>
      </c>
      <c r="G204" s="26">
        <f>BY_Demands_Drivers!$F$30*$M$4</f>
        <v>6.514282186359914E-2</v>
      </c>
      <c r="H204" s="26">
        <f>BY_Demands_Drivers!$G$30*$M$4</f>
        <v>2.7918352227256787E-2</v>
      </c>
      <c r="I204" s="26">
        <f>BY_Demands_Drivers!$H$30*$M$4</f>
        <v>7.4448939272684797E-2</v>
      </c>
      <c r="J204" s="26">
        <f>BY_Demands_Drivers!$I$30*$M$4</f>
        <v>8.3755056681770357E-2</v>
      </c>
    </row>
    <row r="205" spans="3:10">
      <c r="C205" s="206" t="str">
        <f t="shared" si="8"/>
        <v>Demand</v>
      </c>
      <c r="D205">
        <f>$L$5</f>
        <v>2012</v>
      </c>
      <c r="E205" t="s">
        <v>3</v>
      </c>
      <c r="F205" t="str">
        <f>$F$204</f>
        <v>IGDTF</v>
      </c>
      <c r="G205" s="26">
        <f>BY_Demands_Drivers!$F$30*$M$5</f>
        <v>6.4192370943851176E-2</v>
      </c>
      <c r="H205" s="26">
        <f>BY_Demands_Drivers!$G$30*$M$5</f>
        <v>2.7511016118793377E-2</v>
      </c>
      <c r="I205" s="26">
        <f>BY_Demands_Drivers!$H$30*$M$5</f>
        <v>7.3362709650115696E-2</v>
      </c>
      <c r="J205" s="26">
        <f>BY_Demands_Drivers!$I$30*$M$5</f>
        <v>8.2533048356380131E-2</v>
      </c>
    </row>
    <row r="206" spans="3:10">
      <c r="C206" s="206" t="str">
        <f t="shared" si="8"/>
        <v>Demand</v>
      </c>
      <c r="D206">
        <f>$L$6</f>
        <v>2013</v>
      </c>
      <c r="E206" t="s">
        <v>3</v>
      </c>
      <c r="F206" t="str">
        <f t="shared" ref="F206:F243" si="9">$F$204</f>
        <v>IGDTF</v>
      </c>
      <c r="G206" s="26">
        <f>BY_Demands_Drivers!$F$30*$M$6</f>
        <v>6.3241920024103226E-2</v>
      </c>
      <c r="H206" s="26">
        <f>BY_Demands_Drivers!$G$30*$M$6</f>
        <v>2.7103680010329964E-2</v>
      </c>
      <c r="I206" s="26">
        <f>BY_Demands_Drivers!$H$30*$M$6</f>
        <v>7.2276480027546608E-2</v>
      </c>
      <c r="J206" s="26">
        <f>BY_Demands_Drivers!$I$30*$M$6</f>
        <v>8.1311040030989892E-2</v>
      </c>
    </row>
    <row r="207" spans="3:10">
      <c r="C207" s="206" t="str">
        <f t="shared" si="8"/>
        <v>Demand</v>
      </c>
      <c r="D207">
        <f>$L$7</f>
        <v>2014</v>
      </c>
      <c r="E207" t="s">
        <v>3</v>
      </c>
      <c r="F207" t="str">
        <f t="shared" si="9"/>
        <v>IGDTF</v>
      </c>
      <c r="G207" s="26">
        <f>BY_Demands_Drivers!$F$30*$M$7</f>
        <v>6.2291469104355263E-2</v>
      </c>
      <c r="H207" s="26">
        <f>BY_Demands_Drivers!$G$30*$M$7</f>
        <v>2.6696343901866551E-2</v>
      </c>
      <c r="I207" s="26">
        <f>BY_Demands_Drivers!$H$30*$M$7</f>
        <v>7.1190250404977506E-2</v>
      </c>
      <c r="J207" s="26">
        <f>BY_Demands_Drivers!$I$30*$M$7</f>
        <v>8.0089031705599653E-2</v>
      </c>
    </row>
    <row r="208" spans="3:10">
      <c r="C208" s="206" t="str">
        <f t="shared" si="8"/>
        <v>Demand</v>
      </c>
      <c r="D208">
        <f>$L$8</f>
        <v>2015</v>
      </c>
      <c r="E208" t="s">
        <v>3</v>
      </c>
      <c r="F208" t="str">
        <f t="shared" si="9"/>
        <v>IGDTF</v>
      </c>
      <c r="G208" s="26">
        <f>BY_Demands_Drivers!$F$30*$M$8</f>
        <v>6.1341018184607299E-2</v>
      </c>
      <c r="H208" s="26">
        <f>BY_Demands_Drivers!$G$30*$M$8</f>
        <v>2.6289007793403141E-2</v>
      </c>
      <c r="I208" s="26">
        <f>BY_Demands_Drivers!$H$30*$M$8</f>
        <v>7.0104020782408405E-2</v>
      </c>
      <c r="J208" s="26">
        <f>BY_Demands_Drivers!$I$30*$M$8</f>
        <v>7.8867023380209414E-2</v>
      </c>
    </row>
    <row r="209" spans="3:10">
      <c r="C209" s="206" t="str">
        <f t="shared" si="8"/>
        <v>Demand</v>
      </c>
      <c r="D209">
        <f>$L$9</f>
        <v>2016</v>
      </c>
      <c r="E209" t="s">
        <v>3</v>
      </c>
      <c r="F209" t="str">
        <f t="shared" si="9"/>
        <v>IGDTF</v>
      </c>
      <c r="G209" s="26">
        <f>BY_Demands_Drivers!$F$30*$M$9</f>
        <v>6.0390567264859342E-2</v>
      </c>
      <c r="H209" s="26">
        <f>BY_Demands_Drivers!$G$30*$M$9</f>
        <v>2.5881671684939728E-2</v>
      </c>
      <c r="I209" s="26">
        <f>BY_Demands_Drivers!$H$30*$M$9</f>
        <v>6.9017791159839303E-2</v>
      </c>
      <c r="J209" s="26">
        <f>BY_Demands_Drivers!$I$30*$M$9</f>
        <v>7.7645015054819189E-2</v>
      </c>
    </row>
    <row r="210" spans="3:10">
      <c r="C210" s="206" t="str">
        <f t="shared" si="8"/>
        <v>Demand</v>
      </c>
      <c r="D210">
        <f>$L$10</f>
        <v>2017</v>
      </c>
      <c r="E210" t="s">
        <v>3</v>
      </c>
      <c r="F210" t="str">
        <f t="shared" si="9"/>
        <v>IGDTF</v>
      </c>
      <c r="G210" s="26">
        <f>BY_Demands_Drivers!$F$30*$M$10</f>
        <v>5.9902006493532466E-2</v>
      </c>
      <c r="H210" s="26">
        <f>BY_Demands_Drivers!$G$30*$M$10</f>
        <v>2.5672288497228211E-2</v>
      </c>
      <c r="I210" s="26">
        <f>BY_Demands_Drivers!$H$30*$M$10</f>
        <v>6.8459435992608592E-2</v>
      </c>
      <c r="J210" s="26">
        <f>BY_Demands_Drivers!$I$30*$M$10</f>
        <v>7.7016865491684627E-2</v>
      </c>
    </row>
    <row r="211" spans="3:10">
      <c r="C211" s="206" t="str">
        <f t="shared" si="8"/>
        <v>Demand</v>
      </c>
      <c r="D211">
        <f>$L$11</f>
        <v>2018</v>
      </c>
      <c r="E211" t="s">
        <v>3</v>
      </c>
      <c r="F211" t="str">
        <f t="shared" si="9"/>
        <v>IGDTF</v>
      </c>
      <c r="G211" s="26">
        <f>BY_Demands_Drivers!$F$30*$M$11</f>
        <v>5.941344572220561E-2</v>
      </c>
      <c r="H211" s="26">
        <f>BY_Demands_Drivers!$G$30*$M$11</f>
        <v>2.5462905309516701E-2</v>
      </c>
      <c r="I211" s="26">
        <f>BY_Demands_Drivers!$H$30*$M$11</f>
        <v>6.7901080825377894E-2</v>
      </c>
      <c r="J211" s="26">
        <f>BY_Demands_Drivers!$I$30*$M$11</f>
        <v>7.6388715928550094E-2</v>
      </c>
    </row>
    <row r="212" spans="3:10">
      <c r="C212" s="206" t="str">
        <f t="shared" si="8"/>
        <v>Demand</v>
      </c>
      <c r="D212">
        <f>$L$12</f>
        <v>2019</v>
      </c>
      <c r="E212" t="s">
        <v>3</v>
      </c>
      <c r="F212" t="str">
        <f t="shared" si="9"/>
        <v>IGDTF</v>
      </c>
      <c r="G212" s="43">
        <f>BY_Demands_Drivers!$F$30*$M$12</f>
        <v>5.8924884950878754E-2</v>
      </c>
      <c r="H212" s="43">
        <f>BY_Demands_Drivers!$G$30*$M$12</f>
        <v>2.5253522121805191E-2</v>
      </c>
      <c r="I212" s="43">
        <f>BY_Demands_Drivers!$H$30*$M$12</f>
        <v>6.7342725658147209E-2</v>
      </c>
      <c r="J212" s="43">
        <f>BY_Demands_Drivers!$I$30*$M$12</f>
        <v>7.5760566365415574E-2</v>
      </c>
    </row>
    <row r="213" spans="3:10">
      <c r="C213" s="206" t="str">
        <f t="shared" si="8"/>
        <v>Demand</v>
      </c>
      <c r="D213">
        <f>$L$13</f>
        <v>2020</v>
      </c>
      <c r="E213" t="s">
        <v>3</v>
      </c>
      <c r="F213" t="str">
        <f t="shared" si="9"/>
        <v>IGDTF</v>
      </c>
      <c r="G213" s="43">
        <f>BY_Demands_Drivers!$F$30*$M$13</f>
        <v>5.8436324179551878E-2</v>
      </c>
      <c r="H213" s="43">
        <f>BY_Demands_Drivers!$G$30*$M$13</f>
        <v>2.5044138934093674E-2</v>
      </c>
      <c r="I213" s="43">
        <f>BY_Demands_Drivers!$H$30*$M$13</f>
        <v>6.6784370490916498E-2</v>
      </c>
      <c r="J213" s="43">
        <f>BY_Demands_Drivers!$I$30*$M$13</f>
        <v>7.5132416802281013E-2</v>
      </c>
    </row>
    <row r="214" spans="3:10">
      <c r="C214" s="206" t="str">
        <f t="shared" si="8"/>
        <v>Demand</v>
      </c>
      <c r="D214">
        <f>$L$14</f>
        <v>2021</v>
      </c>
      <c r="E214" t="s">
        <v>3</v>
      </c>
      <c r="F214" t="str">
        <f t="shared" si="9"/>
        <v>IGDTF</v>
      </c>
      <c r="G214" s="43">
        <f>BY_Demands_Drivers!$F$30*$M$14</f>
        <v>5.8207162123945805E-2</v>
      </c>
      <c r="H214" s="43">
        <f>BY_Demands_Drivers!$G$30*$M$14</f>
        <v>2.4945926624548212E-2</v>
      </c>
      <c r="I214" s="43">
        <f>BY_Demands_Drivers!$H$30*$M$14</f>
        <v>6.6522470998795269E-2</v>
      </c>
      <c r="J214" s="43">
        <f>BY_Demands_Drivers!$I$30*$M$14</f>
        <v>7.4837779873644636E-2</v>
      </c>
    </row>
    <row r="215" spans="3:10">
      <c r="C215" s="206" t="str">
        <f t="shared" si="8"/>
        <v>Demand</v>
      </c>
      <c r="D215">
        <f>$L$15</f>
        <v>2022</v>
      </c>
      <c r="E215" t="s">
        <v>3</v>
      </c>
      <c r="F215" t="str">
        <f t="shared" si="9"/>
        <v>IGDTF</v>
      </c>
      <c r="G215" s="43">
        <f>BY_Demands_Drivers!$F$30*$M$15</f>
        <v>5.7978000068339718E-2</v>
      </c>
      <c r="H215" s="43">
        <f>BY_Demands_Drivers!$G$30*$M$15</f>
        <v>2.4847714315002746E-2</v>
      </c>
      <c r="I215" s="43">
        <f>BY_Demands_Drivers!$H$30*$M$15</f>
        <v>6.6260571506674013E-2</v>
      </c>
      <c r="J215" s="43">
        <f>BY_Demands_Drivers!$I$30*$M$15</f>
        <v>7.4543142945008231E-2</v>
      </c>
    </row>
    <row r="216" spans="3:10">
      <c r="C216" s="206" t="str">
        <f t="shared" si="8"/>
        <v>Demand</v>
      </c>
      <c r="D216">
        <f>$L$16</f>
        <v>2023</v>
      </c>
      <c r="E216" t="s">
        <v>3</v>
      </c>
      <c r="F216" t="str">
        <f t="shared" si="9"/>
        <v>IGDTF</v>
      </c>
      <c r="G216" s="43">
        <f>BY_Demands_Drivers!$F$30*$M$16</f>
        <v>5.7748838012733637E-2</v>
      </c>
      <c r="H216" s="43">
        <f>BY_Demands_Drivers!$G$30*$M$16</f>
        <v>2.4749502005457284E-2</v>
      </c>
      <c r="I216" s="43">
        <f>BY_Demands_Drivers!$H$30*$M$16</f>
        <v>6.5998672014552784E-2</v>
      </c>
      <c r="J216" s="43">
        <f>BY_Demands_Drivers!$I$30*$M$16</f>
        <v>7.424850601637184E-2</v>
      </c>
    </row>
    <row r="217" spans="3:10">
      <c r="C217" s="206" t="str">
        <f t="shared" si="8"/>
        <v>Demand</v>
      </c>
      <c r="D217">
        <f>$L$17</f>
        <v>2024</v>
      </c>
      <c r="E217" t="s">
        <v>3</v>
      </c>
      <c r="F217" t="str">
        <f t="shared" si="9"/>
        <v>IGDTF</v>
      </c>
      <c r="G217" s="26">
        <f>BY_Demands_Drivers!$F$30*$M$17</f>
        <v>5.7519675957127543E-2</v>
      </c>
      <c r="H217" s="26">
        <f>BY_Demands_Drivers!$G$30*$M$17</f>
        <v>2.4651289695911818E-2</v>
      </c>
      <c r="I217" s="26">
        <f>BY_Demands_Drivers!$H$30*$M$17</f>
        <v>6.5736772522431541E-2</v>
      </c>
      <c r="J217" s="26">
        <f>BY_Demands_Drivers!$I$30*$M$17</f>
        <v>7.3953869087735449E-2</v>
      </c>
    </row>
    <row r="218" spans="3:10">
      <c r="C218" s="206" t="str">
        <f t="shared" si="8"/>
        <v>Demand</v>
      </c>
      <c r="D218">
        <f>$L$18</f>
        <v>2025</v>
      </c>
      <c r="E218" t="s">
        <v>3</v>
      </c>
      <c r="F218" t="str">
        <f t="shared" si="9"/>
        <v>IGDTF</v>
      </c>
      <c r="G218" s="26">
        <f>BY_Demands_Drivers!$F$30*$M$18</f>
        <v>5.7290513901521463E-2</v>
      </c>
      <c r="H218" s="26">
        <f>BY_Demands_Drivers!$G$30*$M$18</f>
        <v>2.4553077386366352E-2</v>
      </c>
      <c r="I218" s="26">
        <f>BY_Demands_Drivers!$H$30*$M$18</f>
        <v>6.5474873030310299E-2</v>
      </c>
      <c r="J218" s="26">
        <f>BY_Demands_Drivers!$I$30*$M$18</f>
        <v>7.3659232159099058E-2</v>
      </c>
    </row>
    <row r="219" spans="3:10">
      <c r="C219" s="206" t="str">
        <f t="shared" si="8"/>
        <v>Demand</v>
      </c>
      <c r="D219">
        <f>$L$19</f>
        <v>2026</v>
      </c>
      <c r="E219" t="s">
        <v>3</v>
      </c>
      <c r="F219" t="str">
        <f t="shared" si="9"/>
        <v>IGDTF</v>
      </c>
      <c r="G219" s="26">
        <f>BY_Demands_Drivers!$F$30*$M$19</f>
        <v>5.7061351845915383E-2</v>
      </c>
      <c r="H219" s="26">
        <f>BY_Demands_Drivers!$G$30*$M$19</f>
        <v>2.4454865076820889E-2</v>
      </c>
      <c r="I219" s="26">
        <f>BY_Demands_Drivers!$H$30*$M$19</f>
        <v>6.521297353818907E-2</v>
      </c>
      <c r="J219" s="26">
        <f>BY_Demands_Drivers!$I$30*$M$19</f>
        <v>7.3364595230462668E-2</v>
      </c>
    </row>
    <row r="220" spans="3:10">
      <c r="C220" s="206" t="str">
        <f t="shared" si="8"/>
        <v>Demand</v>
      </c>
      <c r="D220">
        <f>$L$20</f>
        <v>2027</v>
      </c>
      <c r="E220" t="s">
        <v>3</v>
      </c>
      <c r="F220" t="str">
        <f t="shared" si="9"/>
        <v>IGDTF</v>
      </c>
      <c r="G220" s="26">
        <f>BY_Demands_Drivers!$F$30*$M$20</f>
        <v>5.6832189790309295E-2</v>
      </c>
      <c r="H220" s="26">
        <f>BY_Demands_Drivers!$G$30*$M$20</f>
        <v>2.4356652767275423E-2</v>
      </c>
      <c r="I220" s="26">
        <f>BY_Demands_Drivers!$H$30*$M$20</f>
        <v>6.4951074046067814E-2</v>
      </c>
      <c r="J220" s="26">
        <f>BY_Demands_Drivers!$I$30*$M$20</f>
        <v>7.3069958301826263E-2</v>
      </c>
    </row>
    <row r="221" spans="3:10">
      <c r="C221" s="206" t="str">
        <f t="shared" si="8"/>
        <v>Demand</v>
      </c>
      <c r="D221">
        <f>$L$21</f>
        <v>2028</v>
      </c>
      <c r="E221" t="s">
        <v>3</v>
      </c>
      <c r="F221" t="str">
        <f t="shared" si="9"/>
        <v>IGDTF</v>
      </c>
      <c r="G221" s="26">
        <f>BY_Demands_Drivers!$F$30*$M$21</f>
        <v>5.6603027734703208E-2</v>
      </c>
      <c r="H221" s="26">
        <f>BY_Demands_Drivers!$G$30*$M$21</f>
        <v>2.4258440457729957E-2</v>
      </c>
      <c r="I221" s="26">
        <f>BY_Demands_Drivers!$H$30*$M$21</f>
        <v>6.4689174553946585E-2</v>
      </c>
      <c r="J221" s="26">
        <f>BY_Demands_Drivers!$I$30*$M$21</f>
        <v>7.2775321373189872E-2</v>
      </c>
    </row>
    <row r="222" spans="3:10">
      <c r="C222" s="206" t="str">
        <f t="shared" si="8"/>
        <v>Demand</v>
      </c>
      <c r="D222">
        <f>$L$22</f>
        <v>2029</v>
      </c>
      <c r="E222" t="s">
        <v>3</v>
      </c>
      <c r="F222" t="str">
        <f t="shared" si="9"/>
        <v>IGDTF</v>
      </c>
      <c r="G222" s="26">
        <f>BY_Demands_Drivers!$F$30*$M$22</f>
        <v>5.6373865679097128E-2</v>
      </c>
      <c r="H222" s="26">
        <f>BY_Demands_Drivers!$G$30*$M$22</f>
        <v>2.4160228148184495E-2</v>
      </c>
      <c r="I222" s="26">
        <f>BY_Demands_Drivers!$H$30*$M$22</f>
        <v>6.4427275061825343E-2</v>
      </c>
      <c r="J222" s="26">
        <f>BY_Demands_Drivers!$I$30*$M$22</f>
        <v>7.2480684444553481E-2</v>
      </c>
    </row>
    <row r="223" spans="3:10">
      <c r="C223" s="206" t="str">
        <f t="shared" si="8"/>
        <v>Demand</v>
      </c>
      <c r="D223">
        <f>$L$23</f>
        <v>2030</v>
      </c>
      <c r="E223" t="s">
        <v>3</v>
      </c>
      <c r="F223" t="str">
        <f t="shared" si="9"/>
        <v>IGDTF</v>
      </c>
      <c r="G223" s="26">
        <f>BY_Demands_Drivers!$F$30*$M$23</f>
        <v>5.6144703623491041E-2</v>
      </c>
      <c r="H223" s="26">
        <f>BY_Demands_Drivers!$G$30*$M$23</f>
        <v>2.4062015838639029E-2</v>
      </c>
      <c r="I223" s="26">
        <f>BY_Demands_Drivers!$H$30*$M$23</f>
        <v>6.41653755697041E-2</v>
      </c>
      <c r="J223" s="26">
        <f>BY_Demands_Drivers!$I$30*$M$23</f>
        <v>7.2186047515917076E-2</v>
      </c>
    </row>
    <row r="224" spans="3:10">
      <c r="C224" s="206" t="str">
        <f t="shared" si="8"/>
        <v>Demand</v>
      </c>
      <c r="D224">
        <f>$L$24</f>
        <v>2031</v>
      </c>
      <c r="E224" t="s">
        <v>3</v>
      </c>
      <c r="F224" t="str">
        <f t="shared" si="9"/>
        <v>IGDTF</v>
      </c>
      <c r="G224" s="26">
        <f>BY_Demands_Drivers!$F$30*$M$24</f>
        <v>5.6144703623491041E-2</v>
      </c>
      <c r="H224" s="26">
        <f>BY_Demands_Drivers!$G$30*$M$24</f>
        <v>2.4062015838639029E-2</v>
      </c>
      <c r="I224" s="26">
        <f>BY_Demands_Drivers!$H$30*$M$24</f>
        <v>6.41653755697041E-2</v>
      </c>
      <c r="J224" s="26">
        <f>BY_Demands_Drivers!$I$30*$M$24</f>
        <v>7.2186047515917076E-2</v>
      </c>
    </row>
    <row r="225" spans="3:10">
      <c r="C225" s="206" t="str">
        <f t="shared" si="8"/>
        <v>Demand</v>
      </c>
      <c r="D225">
        <f>$L$25</f>
        <v>2032</v>
      </c>
      <c r="E225" t="s">
        <v>3</v>
      </c>
      <c r="F225" t="str">
        <f t="shared" si="9"/>
        <v>IGDTF</v>
      </c>
      <c r="G225" s="26">
        <f>BY_Demands_Drivers!$F$30*$M$25</f>
        <v>5.6144703623491041E-2</v>
      </c>
      <c r="H225" s="26">
        <f>BY_Demands_Drivers!$G$30*$M$25</f>
        <v>2.4062015838639029E-2</v>
      </c>
      <c r="I225" s="26">
        <f>BY_Demands_Drivers!$H$30*$M$25</f>
        <v>6.41653755697041E-2</v>
      </c>
      <c r="J225" s="26">
        <f>BY_Demands_Drivers!$I$30*$M$25</f>
        <v>7.2186047515917076E-2</v>
      </c>
    </row>
    <row r="226" spans="3:10">
      <c r="C226" s="206" t="str">
        <f t="shared" si="8"/>
        <v>Demand</v>
      </c>
      <c r="D226">
        <f>$L$26</f>
        <v>2033</v>
      </c>
      <c r="E226" t="s">
        <v>3</v>
      </c>
      <c r="F226" t="str">
        <f t="shared" si="9"/>
        <v>IGDTF</v>
      </c>
      <c r="G226" s="26">
        <f>BY_Demands_Drivers!$F$30*$M$26</f>
        <v>5.6144703623491041E-2</v>
      </c>
      <c r="H226" s="26">
        <f>BY_Demands_Drivers!$G$30*$M$26</f>
        <v>2.4062015838639029E-2</v>
      </c>
      <c r="I226" s="26">
        <f>BY_Demands_Drivers!$H$30*$M$26</f>
        <v>6.41653755697041E-2</v>
      </c>
      <c r="J226" s="26">
        <f>BY_Demands_Drivers!$I$30*$M$26</f>
        <v>7.2186047515917076E-2</v>
      </c>
    </row>
    <row r="227" spans="3:10">
      <c r="C227" s="206" t="str">
        <f t="shared" si="8"/>
        <v>Demand</v>
      </c>
      <c r="D227">
        <f>$L$27</f>
        <v>2034</v>
      </c>
      <c r="E227" t="s">
        <v>3</v>
      </c>
      <c r="F227" t="str">
        <f t="shared" si="9"/>
        <v>IGDTF</v>
      </c>
      <c r="G227" s="26">
        <f>BY_Demands_Drivers!$F$30*$M$27</f>
        <v>5.6144703623491041E-2</v>
      </c>
      <c r="H227" s="26">
        <f>BY_Demands_Drivers!$G$30*$M$27</f>
        <v>2.4062015838639029E-2</v>
      </c>
      <c r="I227" s="26">
        <f>BY_Demands_Drivers!$H$30*$M$27</f>
        <v>6.41653755697041E-2</v>
      </c>
      <c r="J227" s="26">
        <f>BY_Demands_Drivers!$I$30*$M$27</f>
        <v>7.2186047515917076E-2</v>
      </c>
    </row>
    <row r="228" spans="3:10">
      <c r="C228" s="206" t="str">
        <f t="shared" si="8"/>
        <v>Demand</v>
      </c>
      <c r="D228">
        <f>$L$28</f>
        <v>2035</v>
      </c>
      <c r="E228" t="s">
        <v>3</v>
      </c>
      <c r="F228" t="str">
        <f t="shared" si="9"/>
        <v>IGDTF</v>
      </c>
      <c r="G228" s="26">
        <f>BY_Demands_Drivers!$F$30*$M$28</f>
        <v>5.6144703623491041E-2</v>
      </c>
      <c r="H228" s="26">
        <f>BY_Demands_Drivers!$G$30*$M$28</f>
        <v>2.4062015838639029E-2</v>
      </c>
      <c r="I228" s="26">
        <f>BY_Demands_Drivers!$H$30*$M$28</f>
        <v>6.41653755697041E-2</v>
      </c>
      <c r="J228" s="26">
        <f>BY_Demands_Drivers!$I$30*$M$28</f>
        <v>7.2186047515917076E-2</v>
      </c>
    </row>
    <row r="229" spans="3:10">
      <c r="C229" s="206" t="str">
        <f t="shared" si="8"/>
        <v>Demand</v>
      </c>
      <c r="D229">
        <f>$L$29</f>
        <v>2036</v>
      </c>
      <c r="E229" t="s">
        <v>3</v>
      </c>
      <c r="F229" t="str">
        <f t="shared" si="9"/>
        <v>IGDTF</v>
      </c>
      <c r="G229" s="26">
        <f>BY_Demands_Drivers!$F$30*$M$29</f>
        <v>5.6144703623491041E-2</v>
      </c>
      <c r="H229" s="26">
        <f>BY_Demands_Drivers!$G$30*$M$29</f>
        <v>2.4062015838639029E-2</v>
      </c>
      <c r="I229" s="26">
        <f>BY_Demands_Drivers!$H$30*$M$29</f>
        <v>6.41653755697041E-2</v>
      </c>
      <c r="J229" s="26">
        <f>BY_Demands_Drivers!$I$30*$M$29</f>
        <v>7.2186047515917076E-2</v>
      </c>
    </row>
    <row r="230" spans="3:10">
      <c r="C230" s="206" t="str">
        <f t="shared" si="8"/>
        <v>Demand</v>
      </c>
      <c r="D230">
        <f>$L$30</f>
        <v>2037</v>
      </c>
      <c r="E230" t="s">
        <v>3</v>
      </c>
      <c r="F230" t="str">
        <f t="shared" si="9"/>
        <v>IGDTF</v>
      </c>
      <c r="G230" s="26">
        <f>BY_Demands_Drivers!$F$30*$M$30</f>
        <v>5.6144703623491041E-2</v>
      </c>
      <c r="H230" s="26">
        <f>BY_Demands_Drivers!$G$30*$M$30</f>
        <v>2.4062015838639029E-2</v>
      </c>
      <c r="I230" s="26">
        <f>BY_Demands_Drivers!$H$30*$M$30</f>
        <v>6.41653755697041E-2</v>
      </c>
      <c r="J230" s="26">
        <f>BY_Demands_Drivers!$I$30*$M$30</f>
        <v>7.2186047515917076E-2</v>
      </c>
    </row>
    <row r="231" spans="3:10">
      <c r="C231" s="206" t="str">
        <f t="shared" si="8"/>
        <v>Demand</v>
      </c>
      <c r="D231">
        <f>$L$31</f>
        <v>2038</v>
      </c>
      <c r="E231" t="s">
        <v>3</v>
      </c>
      <c r="F231" t="str">
        <f t="shared" si="9"/>
        <v>IGDTF</v>
      </c>
      <c r="G231" s="26">
        <f>BY_Demands_Drivers!$F$30*$M$31</f>
        <v>5.6144703623491041E-2</v>
      </c>
      <c r="H231" s="26">
        <f>BY_Demands_Drivers!$G$30*$M$31</f>
        <v>2.4062015838639029E-2</v>
      </c>
      <c r="I231" s="26">
        <f>BY_Demands_Drivers!$H$30*$M$31</f>
        <v>6.41653755697041E-2</v>
      </c>
      <c r="J231" s="26">
        <f>BY_Demands_Drivers!$I$30*$M$31</f>
        <v>7.2186047515917076E-2</v>
      </c>
    </row>
    <row r="232" spans="3:10">
      <c r="C232" s="206" t="str">
        <f t="shared" si="8"/>
        <v>Demand</v>
      </c>
      <c r="D232">
        <f>$L$32</f>
        <v>2039</v>
      </c>
      <c r="E232" t="s">
        <v>3</v>
      </c>
      <c r="F232" t="str">
        <f t="shared" si="9"/>
        <v>IGDTF</v>
      </c>
      <c r="G232" s="26">
        <f>BY_Demands_Drivers!$F$30*$M$32</f>
        <v>5.6144703623491041E-2</v>
      </c>
      <c r="H232" s="26">
        <f>BY_Demands_Drivers!$G$30*$M$32</f>
        <v>2.4062015838639029E-2</v>
      </c>
      <c r="I232" s="26">
        <f>BY_Demands_Drivers!$H$30*$M$32</f>
        <v>6.41653755697041E-2</v>
      </c>
      <c r="J232" s="26">
        <f>BY_Demands_Drivers!$I$30*$M$32</f>
        <v>7.2186047515917076E-2</v>
      </c>
    </row>
    <row r="233" spans="3:10">
      <c r="C233" s="206" t="str">
        <f t="shared" si="8"/>
        <v>Demand</v>
      </c>
      <c r="D233">
        <f>$L$33</f>
        <v>2040</v>
      </c>
      <c r="E233" t="s">
        <v>3</v>
      </c>
      <c r="F233" t="str">
        <f t="shared" si="9"/>
        <v>IGDTF</v>
      </c>
      <c r="G233" s="26">
        <f>BY_Demands_Drivers!$F$30*$M$33</f>
        <v>5.6144703623491041E-2</v>
      </c>
      <c r="H233" s="26">
        <f>BY_Demands_Drivers!$G$30*$M$33</f>
        <v>2.4062015838639029E-2</v>
      </c>
      <c r="I233" s="26">
        <f>BY_Demands_Drivers!$H$30*$M$33</f>
        <v>6.41653755697041E-2</v>
      </c>
      <c r="J233" s="26">
        <f>BY_Demands_Drivers!$I$30*$M$33</f>
        <v>7.2186047515917076E-2</v>
      </c>
    </row>
    <row r="234" spans="3:10">
      <c r="C234" s="206" t="str">
        <f t="shared" si="8"/>
        <v>Demand</v>
      </c>
      <c r="D234">
        <f>$L$34</f>
        <v>2041</v>
      </c>
      <c r="E234" t="s">
        <v>3</v>
      </c>
      <c r="F234" t="str">
        <f t="shared" si="9"/>
        <v>IGDTF</v>
      </c>
      <c r="G234" s="26">
        <f>BY_Demands_Drivers!$F$30*$M$34</f>
        <v>5.5915541567884953E-2</v>
      </c>
      <c r="H234" s="26">
        <f>BY_Demands_Drivers!$G$30*$M$34</f>
        <v>2.3963803529093559E-2</v>
      </c>
      <c r="I234" s="26">
        <f>BY_Demands_Drivers!$H$30*$M$34</f>
        <v>6.3903476077582858E-2</v>
      </c>
      <c r="J234" s="26">
        <f>BY_Demands_Drivers!$I$30*$M$34</f>
        <v>7.1891410587280685E-2</v>
      </c>
    </row>
    <row r="235" spans="3:10">
      <c r="C235" s="206" t="str">
        <f t="shared" si="8"/>
        <v>Demand</v>
      </c>
      <c r="D235">
        <f>$L$35</f>
        <v>2042</v>
      </c>
      <c r="E235" t="s">
        <v>3</v>
      </c>
      <c r="F235" t="str">
        <f t="shared" si="9"/>
        <v>IGDTF</v>
      </c>
      <c r="G235" s="26">
        <f>BY_Demands_Drivers!$F$30*$M$35</f>
        <v>5.5686379512278859E-2</v>
      </c>
      <c r="H235" s="26">
        <f>BY_Demands_Drivers!$G$30*$M$35</f>
        <v>2.3865591219548093E-2</v>
      </c>
      <c r="I235" s="26">
        <f>BY_Demands_Drivers!$H$30*$M$35</f>
        <v>6.3641576585461615E-2</v>
      </c>
      <c r="J235" s="26">
        <f>BY_Demands_Drivers!$I$30*$M$35</f>
        <v>7.159677365864428E-2</v>
      </c>
    </row>
    <row r="236" spans="3:10">
      <c r="C236" s="206" t="str">
        <f t="shared" si="8"/>
        <v>Demand</v>
      </c>
      <c r="D236">
        <f>$L$36</f>
        <v>2043</v>
      </c>
      <c r="E236" t="s">
        <v>3</v>
      </c>
      <c r="F236" t="str">
        <f t="shared" si="9"/>
        <v>IGDTF</v>
      </c>
      <c r="G236" s="26">
        <f>BY_Demands_Drivers!$F$30*$M$36</f>
        <v>5.5457217456672779E-2</v>
      </c>
      <c r="H236" s="26">
        <f>BY_Demands_Drivers!$G$30*$M$36</f>
        <v>2.3767378910002631E-2</v>
      </c>
      <c r="I236" s="26">
        <f>BY_Demands_Drivers!$H$30*$M$36</f>
        <v>6.3379677093340372E-2</v>
      </c>
      <c r="J236" s="26">
        <f>BY_Demands_Drivers!$I$30*$M$36</f>
        <v>7.130213673000789E-2</v>
      </c>
    </row>
    <row r="237" spans="3:10">
      <c r="C237" s="206" t="str">
        <f t="shared" si="8"/>
        <v>Demand</v>
      </c>
      <c r="D237">
        <f>$L$37</f>
        <v>2044</v>
      </c>
      <c r="E237" t="s">
        <v>3</v>
      </c>
      <c r="F237" t="str">
        <f t="shared" si="9"/>
        <v>IGDTF</v>
      </c>
      <c r="G237" s="26">
        <f>BY_Demands_Drivers!$F$30*$M$37</f>
        <v>5.5228055401066685E-2</v>
      </c>
      <c r="H237" s="26">
        <f>BY_Demands_Drivers!$G$30*$M$37</f>
        <v>2.3669166600457162E-2</v>
      </c>
      <c r="I237" s="26">
        <f>BY_Demands_Drivers!$H$30*$M$37</f>
        <v>6.3117777601219116E-2</v>
      </c>
      <c r="J237" s="26">
        <f>BY_Demands_Drivers!$I$30*$M$37</f>
        <v>7.1007499801371485E-2</v>
      </c>
    </row>
    <row r="238" spans="3:10">
      <c r="C238" s="206" t="str">
        <f t="shared" si="8"/>
        <v>Demand</v>
      </c>
      <c r="D238">
        <f>$L$38</f>
        <v>2045</v>
      </c>
      <c r="E238" t="s">
        <v>3</v>
      </c>
      <c r="F238" t="str">
        <f t="shared" si="9"/>
        <v>IGDTF</v>
      </c>
      <c r="G238" s="26">
        <f>BY_Demands_Drivers!$F$30*$M$38</f>
        <v>5.4998893345460605E-2</v>
      </c>
      <c r="H238" s="26">
        <f>BY_Demands_Drivers!$G$30*$M$38</f>
        <v>2.3570954290911696E-2</v>
      </c>
      <c r="I238" s="26">
        <f>BY_Demands_Drivers!$H$30*$M$38</f>
        <v>6.2855878109097887E-2</v>
      </c>
      <c r="J238" s="26">
        <f>BY_Demands_Drivers!$I$30*$M$38</f>
        <v>7.0712862872735094E-2</v>
      </c>
    </row>
    <row r="239" spans="3:10">
      <c r="C239" s="206" t="str">
        <f t="shared" si="8"/>
        <v>Demand</v>
      </c>
      <c r="D239">
        <f>$L$39</f>
        <v>2046</v>
      </c>
      <c r="E239" t="s">
        <v>3</v>
      </c>
      <c r="F239" t="str">
        <f t="shared" si="9"/>
        <v>IGDTF</v>
      </c>
      <c r="G239" s="26">
        <f>BY_Demands_Drivers!$F$30*$M$39</f>
        <v>5.4998893345460605E-2</v>
      </c>
      <c r="H239" s="26">
        <f>BY_Demands_Drivers!$G$30*$M$39</f>
        <v>2.3570954290911696E-2</v>
      </c>
      <c r="I239" s="26">
        <f>BY_Demands_Drivers!$H$30*$M$39</f>
        <v>6.2855878109097887E-2</v>
      </c>
      <c r="J239" s="26">
        <f>BY_Demands_Drivers!$I$30*$M$39</f>
        <v>7.0712862872735094E-2</v>
      </c>
    </row>
    <row r="240" spans="3:10">
      <c r="C240" s="206" t="str">
        <f t="shared" si="8"/>
        <v>Demand</v>
      </c>
      <c r="D240">
        <f>$L$40</f>
        <v>2047</v>
      </c>
      <c r="E240" t="s">
        <v>3</v>
      </c>
      <c r="F240" t="str">
        <f t="shared" si="9"/>
        <v>IGDTF</v>
      </c>
      <c r="G240" s="26">
        <f>BY_Demands_Drivers!$F$30*$M$40</f>
        <v>5.4998893345460605E-2</v>
      </c>
      <c r="H240" s="26">
        <f>BY_Demands_Drivers!$G$30*$M$40</f>
        <v>2.3570954290911696E-2</v>
      </c>
      <c r="I240" s="26">
        <f>BY_Demands_Drivers!$H$30*$M$40</f>
        <v>6.2855878109097887E-2</v>
      </c>
      <c r="J240" s="26">
        <f>BY_Demands_Drivers!$I$30*$M$40</f>
        <v>7.0712862872735094E-2</v>
      </c>
    </row>
    <row r="241" spans="3:10">
      <c r="C241" s="206" t="str">
        <f t="shared" si="8"/>
        <v>Demand</v>
      </c>
      <c r="D241">
        <f>$L$41</f>
        <v>2048</v>
      </c>
      <c r="E241" t="s">
        <v>3</v>
      </c>
      <c r="F241" t="str">
        <f t="shared" si="9"/>
        <v>IGDTF</v>
      </c>
      <c r="G241" s="26">
        <f>BY_Demands_Drivers!$F$30*$M$41</f>
        <v>5.4998893345460605E-2</v>
      </c>
      <c r="H241" s="26">
        <f>BY_Demands_Drivers!$G$30*$M$41</f>
        <v>2.3570954290911696E-2</v>
      </c>
      <c r="I241" s="26">
        <f>BY_Demands_Drivers!$H$30*$M$41</f>
        <v>6.2855878109097887E-2</v>
      </c>
      <c r="J241" s="26">
        <f>BY_Demands_Drivers!$I$30*$M$41</f>
        <v>7.0712862872735094E-2</v>
      </c>
    </row>
    <row r="242" spans="3:10">
      <c r="C242" s="206" t="str">
        <f t="shared" si="8"/>
        <v>Demand</v>
      </c>
      <c r="D242">
        <f>$L$42</f>
        <v>2049</v>
      </c>
      <c r="E242" t="s">
        <v>3</v>
      </c>
      <c r="F242" t="str">
        <f t="shared" si="9"/>
        <v>IGDTF</v>
      </c>
      <c r="G242" s="26">
        <f>BY_Demands_Drivers!$F$30*$M$42</f>
        <v>5.4998893345460605E-2</v>
      </c>
      <c r="H242" s="26">
        <f>BY_Demands_Drivers!$G$30*$M$42</f>
        <v>2.3570954290911696E-2</v>
      </c>
      <c r="I242" s="26">
        <f>BY_Demands_Drivers!$H$30*$M$42</f>
        <v>6.2855878109097887E-2</v>
      </c>
      <c r="J242" s="26">
        <f>BY_Demands_Drivers!$I$30*$M$42</f>
        <v>7.0712862872735094E-2</v>
      </c>
    </row>
    <row r="243" spans="3:10">
      <c r="C243" s="206" t="str">
        <f t="shared" si="8"/>
        <v>Demand</v>
      </c>
      <c r="D243" s="23">
        <f>$L$43</f>
        <v>2050</v>
      </c>
      <c r="E243" s="23" t="s">
        <v>3</v>
      </c>
      <c r="F243" t="str">
        <f t="shared" si="9"/>
        <v>IGDTF</v>
      </c>
      <c r="G243" s="44">
        <f>BY_Demands_Drivers!$F$30*$M$43</f>
        <v>5.4998893345460605E-2</v>
      </c>
      <c r="H243" s="44">
        <f>BY_Demands_Drivers!$G$30*$M$43</f>
        <v>2.3570954290911696E-2</v>
      </c>
      <c r="I243" s="44">
        <f>BY_Demands_Drivers!$H$30*$M$43</f>
        <v>6.2855878109097887E-2</v>
      </c>
      <c r="J243" s="44">
        <f>BY_Demands_Drivers!$I$30*$M$43</f>
        <v>7.0712862872735094E-2</v>
      </c>
    </row>
    <row r="244" spans="3:10">
      <c r="C244" s="206" t="str">
        <f t="shared" si="8"/>
        <v>Demand</v>
      </c>
      <c r="D244">
        <f>$L$4</f>
        <v>2011</v>
      </c>
      <c r="E244" t="s">
        <v>3</v>
      </c>
      <c r="F244" s="25" t="str">
        <f>BY_Demands_Drivers!$J$31</f>
        <v>IGDFL</v>
      </c>
      <c r="G244" s="26">
        <f>BY_Demands_Drivers!$F$31*$M$4</f>
        <v>7.7607408301307287E-2</v>
      </c>
      <c r="H244" s="26">
        <f>BY_Demands_Drivers!$G$31*$M$4</f>
        <v>3.3260317843417424E-2</v>
      </c>
      <c r="I244" s="26">
        <f>BY_Demands_Drivers!$H$31*$M$4</f>
        <v>8.8694180915779811E-2</v>
      </c>
      <c r="J244" s="26">
        <f>BY_Demands_Drivers!$I$31*$M$4</f>
        <v>9.9780953530252167E-2</v>
      </c>
    </row>
    <row r="245" spans="3:10">
      <c r="C245" s="206" t="str">
        <f t="shared" si="8"/>
        <v>Demand</v>
      </c>
      <c r="D245">
        <f>$L$5</f>
        <v>2012</v>
      </c>
      <c r="E245" t="s">
        <v>3</v>
      </c>
      <c r="F245" s="24" t="str">
        <f>$F$244</f>
        <v>IGDFL</v>
      </c>
      <c r="G245" s="26">
        <f>BY_Demands_Drivers!$F$31*$M$5</f>
        <v>7.6475095784147962E-2</v>
      </c>
      <c r="H245" s="26">
        <f>BY_Demands_Drivers!$G$31*$M$5</f>
        <v>3.2775041050349139E-2</v>
      </c>
      <c r="I245" s="26">
        <f>BY_Demands_Drivers!$H$31*$M$5</f>
        <v>8.7400109467597742E-2</v>
      </c>
      <c r="J245" s="26">
        <f>BY_Demands_Drivers!$I$31*$M$5</f>
        <v>9.8325123151047328E-2</v>
      </c>
    </row>
    <row r="246" spans="3:10">
      <c r="C246" s="206" t="str">
        <f t="shared" si="8"/>
        <v>Demand</v>
      </c>
      <c r="D246">
        <f>$L$6</f>
        <v>2013</v>
      </c>
      <c r="E246" t="s">
        <v>3</v>
      </c>
      <c r="F246" s="24" t="str">
        <f t="shared" ref="F246:F283" si="10">$F$244</f>
        <v>IGDFL</v>
      </c>
      <c r="G246" s="26">
        <f>BY_Demands_Drivers!$F$31*$M$6</f>
        <v>7.534278326698865E-2</v>
      </c>
      <c r="H246" s="26">
        <f>BY_Demands_Drivers!$G$31*$M$6</f>
        <v>3.2289764257280862E-2</v>
      </c>
      <c r="I246" s="26">
        <f>BY_Demands_Drivers!$H$31*$M$6</f>
        <v>8.6106038019415659E-2</v>
      </c>
      <c r="J246" s="26">
        <f>BY_Demands_Drivers!$I$31*$M$6</f>
        <v>9.6869292771842502E-2</v>
      </c>
    </row>
    <row r="247" spans="3:10">
      <c r="C247" s="206" t="str">
        <f t="shared" si="8"/>
        <v>Demand</v>
      </c>
      <c r="D247">
        <f>$L$7</f>
        <v>2014</v>
      </c>
      <c r="E247" t="s">
        <v>3</v>
      </c>
      <c r="F247" s="24" t="str">
        <f t="shared" si="10"/>
        <v>IGDFL</v>
      </c>
      <c r="G247" s="26">
        <f>BY_Demands_Drivers!$F$31*$M$7</f>
        <v>7.4210470749829324E-2</v>
      </c>
      <c r="H247" s="26">
        <f>BY_Demands_Drivers!$G$31*$M$7</f>
        <v>3.1804487464212584E-2</v>
      </c>
      <c r="I247" s="26">
        <f>BY_Demands_Drivers!$H$31*$M$7</f>
        <v>8.4811966571233577E-2</v>
      </c>
      <c r="J247" s="26">
        <f>BY_Demands_Drivers!$I$31*$M$7</f>
        <v>9.5413462392637663E-2</v>
      </c>
    </row>
    <row r="248" spans="3:10">
      <c r="C248" s="206" t="str">
        <f t="shared" si="8"/>
        <v>Demand</v>
      </c>
      <c r="D248">
        <f>$L$8</f>
        <v>2015</v>
      </c>
      <c r="E248" t="s">
        <v>3</v>
      </c>
      <c r="F248" s="24" t="str">
        <f t="shared" si="10"/>
        <v>IGDFL</v>
      </c>
      <c r="G248" s="26">
        <f>BY_Demands_Drivers!$F$31*$M$8</f>
        <v>7.3078158232670012E-2</v>
      </c>
      <c r="H248" s="26">
        <f>BY_Demands_Drivers!$G$31*$M$8</f>
        <v>3.1319210671144307E-2</v>
      </c>
      <c r="I248" s="26">
        <f>BY_Demands_Drivers!$H$31*$M$8</f>
        <v>8.3517895123051494E-2</v>
      </c>
      <c r="J248" s="26">
        <f>BY_Demands_Drivers!$I$31*$M$8</f>
        <v>9.3957632013432824E-2</v>
      </c>
    </row>
    <row r="249" spans="3:10">
      <c r="C249" s="206" t="str">
        <f t="shared" si="8"/>
        <v>Demand</v>
      </c>
      <c r="D249">
        <f>$L$9</f>
        <v>2016</v>
      </c>
      <c r="E249" t="s">
        <v>3</v>
      </c>
      <c r="F249" s="24" t="str">
        <f t="shared" si="10"/>
        <v>IGDFL</v>
      </c>
      <c r="G249" s="26">
        <f>BY_Demands_Drivers!$F$31*$M$9</f>
        <v>7.1945845715510687E-2</v>
      </c>
      <c r="H249" s="26">
        <f>BY_Demands_Drivers!$G$31*$M$9</f>
        <v>3.0833933878076026E-2</v>
      </c>
      <c r="I249" s="26">
        <f>BY_Demands_Drivers!$H$31*$M$9</f>
        <v>8.2223823674869426E-2</v>
      </c>
      <c r="J249" s="26">
        <f>BY_Demands_Drivers!$I$31*$M$9</f>
        <v>9.2501801634227984E-2</v>
      </c>
    </row>
    <row r="250" spans="3:10">
      <c r="C250" s="206" t="str">
        <f t="shared" si="8"/>
        <v>Demand</v>
      </c>
      <c r="D250">
        <f>$L$10</f>
        <v>2017</v>
      </c>
      <c r="E250" t="s">
        <v>3</v>
      </c>
      <c r="F250" s="24" t="str">
        <f t="shared" si="10"/>
        <v>IGDFL</v>
      </c>
      <c r="G250" s="26">
        <f>BY_Demands_Drivers!$F$31*$M$10</f>
        <v>7.1363802534456025E-2</v>
      </c>
      <c r="H250" s="26">
        <f>BY_Demands_Drivers!$G$31*$M$10</f>
        <v>3.0584486800481172E-2</v>
      </c>
      <c r="I250" s="26">
        <f>BY_Demands_Drivers!$H$31*$M$10</f>
        <v>8.155863146794981E-2</v>
      </c>
      <c r="J250" s="26">
        <f>BY_Demands_Drivers!$I$31*$M$10</f>
        <v>9.1753460401443429E-2</v>
      </c>
    </row>
    <row r="251" spans="3:10">
      <c r="C251" s="206" t="str">
        <f t="shared" si="8"/>
        <v>Demand</v>
      </c>
      <c r="D251">
        <f>$L$11</f>
        <v>2018</v>
      </c>
      <c r="E251" t="s">
        <v>3</v>
      </c>
      <c r="F251" s="24" t="str">
        <f t="shared" si="10"/>
        <v>IGDFL</v>
      </c>
      <c r="G251" s="26">
        <f>BY_Demands_Drivers!$F$31*$M$11</f>
        <v>7.0781759353401391E-2</v>
      </c>
      <c r="H251" s="26">
        <f>BY_Demands_Drivers!$G$31*$M$11</f>
        <v>3.0335039722886325E-2</v>
      </c>
      <c r="I251" s="26">
        <f>BY_Demands_Drivers!$H$31*$M$11</f>
        <v>8.0893439261030223E-2</v>
      </c>
      <c r="J251" s="26">
        <f>BY_Demands_Drivers!$I$31*$M$11</f>
        <v>9.1005119168658888E-2</v>
      </c>
    </row>
    <row r="252" spans="3:10">
      <c r="C252" s="206" t="str">
        <f t="shared" si="8"/>
        <v>Demand</v>
      </c>
      <c r="D252">
        <f>$L$12</f>
        <v>2019</v>
      </c>
      <c r="E252" t="s">
        <v>3</v>
      </c>
      <c r="F252" s="24" t="str">
        <f t="shared" si="10"/>
        <v>IGDFL</v>
      </c>
      <c r="G252" s="43">
        <f>BY_Demands_Drivers!$F$31*$M$12</f>
        <v>7.0199716172346743E-2</v>
      </c>
      <c r="H252" s="43">
        <f>BY_Demands_Drivers!$G$31*$M$12</f>
        <v>3.0085592645291478E-2</v>
      </c>
      <c r="I252" s="43">
        <f>BY_Demands_Drivers!$H$31*$M$12</f>
        <v>8.0228247054110635E-2</v>
      </c>
      <c r="J252" s="43">
        <f>BY_Demands_Drivers!$I$31*$M$12</f>
        <v>9.0256777935874347E-2</v>
      </c>
    </row>
    <row r="253" spans="3:10">
      <c r="C253" s="206" t="str">
        <f t="shared" si="8"/>
        <v>Demand</v>
      </c>
      <c r="D253">
        <f>$L$13</f>
        <v>2020</v>
      </c>
      <c r="E253" t="s">
        <v>3</v>
      </c>
      <c r="F253" s="24" t="str">
        <f t="shared" si="10"/>
        <v>IGDFL</v>
      </c>
      <c r="G253" s="43">
        <f>BY_Demands_Drivers!$F$31*$M$13</f>
        <v>6.9617672991292096E-2</v>
      </c>
      <c r="H253" s="43">
        <f>BY_Demands_Drivers!$G$31*$M$13</f>
        <v>2.9836145567696624E-2</v>
      </c>
      <c r="I253" s="43">
        <f>BY_Demands_Drivers!$H$31*$M$13</f>
        <v>7.956305484719102E-2</v>
      </c>
      <c r="J253" s="43">
        <f>BY_Demands_Drivers!$I$31*$M$13</f>
        <v>8.9508436703089791E-2</v>
      </c>
    </row>
    <row r="254" spans="3:10">
      <c r="C254" s="206" t="str">
        <f t="shared" si="8"/>
        <v>Demand</v>
      </c>
      <c r="D254">
        <f>$L$14</f>
        <v>2021</v>
      </c>
      <c r="E254" t="s">
        <v>3</v>
      </c>
      <c r="F254" s="24" t="str">
        <f t="shared" si="10"/>
        <v>IGDFL</v>
      </c>
      <c r="G254" s="43">
        <f>BY_Demands_Drivers!$F$31*$M$14</f>
        <v>6.9344662508973309E-2</v>
      </c>
      <c r="H254" s="43">
        <f>BY_Demands_Drivers!$G$31*$M$14</f>
        <v>2.9719141075274291E-2</v>
      </c>
      <c r="I254" s="43">
        <f>BY_Demands_Drivers!$H$31*$M$14</f>
        <v>7.9251042867398133E-2</v>
      </c>
      <c r="J254" s="43">
        <f>BY_Demands_Drivers!$I$31*$M$14</f>
        <v>8.9157423225822791E-2</v>
      </c>
    </row>
    <row r="255" spans="3:10">
      <c r="C255" s="206" t="str">
        <f t="shared" si="8"/>
        <v>Demand</v>
      </c>
      <c r="D255">
        <f>$L$15</f>
        <v>2022</v>
      </c>
      <c r="E255" t="s">
        <v>3</v>
      </c>
      <c r="F255" s="24" t="str">
        <f t="shared" si="10"/>
        <v>IGDFL</v>
      </c>
      <c r="G255" s="43">
        <f>BY_Demands_Drivers!$F$31*$M$15</f>
        <v>6.9071652026654509E-2</v>
      </c>
      <c r="H255" s="43">
        <f>BY_Demands_Drivers!$G$31*$M$15</f>
        <v>2.9602136582851948E-2</v>
      </c>
      <c r="I255" s="43">
        <f>BY_Demands_Drivers!$H$31*$M$15</f>
        <v>7.8939030887605219E-2</v>
      </c>
      <c r="J255" s="43">
        <f>BY_Demands_Drivers!$I$31*$M$15</f>
        <v>8.8806409748555762E-2</v>
      </c>
    </row>
    <row r="256" spans="3:10">
      <c r="C256" s="206" t="str">
        <f t="shared" si="8"/>
        <v>Demand</v>
      </c>
      <c r="D256">
        <f>$L$16</f>
        <v>2023</v>
      </c>
      <c r="E256" t="s">
        <v>3</v>
      </c>
      <c r="F256" s="24" t="str">
        <f t="shared" si="10"/>
        <v>IGDFL</v>
      </c>
      <c r="G256" s="43">
        <f>BY_Demands_Drivers!$F$31*$M$16</f>
        <v>6.8798641544335723E-2</v>
      </c>
      <c r="H256" s="43">
        <f>BY_Demands_Drivers!$G$31*$M$16</f>
        <v>2.9485132090429612E-2</v>
      </c>
      <c r="I256" s="43">
        <f>BY_Demands_Drivers!$H$31*$M$16</f>
        <v>7.8627018907812318E-2</v>
      </c>
      <c r="J256" s="43">
        <f>BY_Demands_Drivers!$I$31*$M$16</f>
        <v>8.8455396271288747E-2</v>
      </c>
    </row>
    <row r="257" spans="3:10">
      <c r="C257" s="206" t="str">
        <f t="shared" si="8"/>
        <v>Demand</v>
      </c>
      <c r="D257">
        <f>$L$17</f>
        <v>2024</v>
      </c>
      <c r="E257" t="s">
        <v>3</v>
      </c>
      <c r="F257" s="24" t="str">
        <f t="shared" si="10"/>
        <v>IGDFL</v>
      </c>
      <c r="G257" s="26">
        <f>BY_Demands_Drivers!$F$31*$M$17</f>
        <v>6.8525631062016937E-2</v>
      </c>
      <c r="H257" s="26">
        <f>BY_Demands_Drivers!$G$31*$M$17</f>
        <v>2.936812759800727E-2</v>
      </c>
      <c r="I257" s="26">
        <f>BY_Demands_Drivers!$H$31*$M$17</f>
        <v>7.8315006928019404E-2</v>
      </c>
      <c r="J257" s="26">
        <f>BY_Demands_Drivers!$I$31*$M$17</f>
        <v>8.8104382794021718E-2</v>
      </c>
    </row>
    <row r="258" spans="3:10">
      <c r="C258" s="206" t="str">
        <f t="shared" si="8"/>
        <v>Demand</v>
      </c>
      <c r="D258">
        <f>$L$18</f>
        <v>2025</v>
      </c>
      <c r="E258" t="s">
        <v>3</v>
      </c>
      <c r="F258" s="24" t="str">
        <f t="shared" si="10"/>
        <v>IGDFL</v>
      </c>
      <c r="G258" s="26">
        <f>BY_Demands_Drivers!$F$31*$M$18</f>
        <v>6.8252620579698137E-2</v>
      </c>
      <c r="H258" s="26">
        <f>BY_Demands_Drivers!$G$31*$M$18</f>
        <v>2.9251123105584934E-2</v>
      </c>
      <c r="I258" s="26">
        <f>BY_Demands_Drivers!$H$31*$M$18</f>
        <v>7.8002994948226503E-2</v>
      </c>
      <c r="J258" s="26">
        <f>BY_Demands_Drivers!$I$31*$M$18</f>
        <v>8.7753369316754717E-2</v>
      </c>
    </row>
    <row r="259" spans="3:10">
      <c r="C259" s="206" t="str">
        <f t="shared" si="8"/>
        <v>Demand</v>
      </c>
      <c r="D259">
        <f>$L$19</f>
        <v>2026</v>
      </c>
      <c r="E259" t="s">
        <v>3</v>
      </c>
      <c r="F259" s="24" t="str">
        <f t="shared" si="10"/>
        <v>IGDFL</v>
      </c>
      <c r="G259" s="26">
        <f>BY_Demands_Drivers!$F$31*$M$19</f>
        <v>6.797961009737935E-2</v>
      </c>
      <c r="H259" s="26">
        <f>BY_Demands_Drivers!$G$31*$M$19</f>
        <v>2.9134118613162594E-2</v>
      </c>
      <c r="I259" s="26">
        <f>BY_Demands_Drivers!$H$31*$M$19</f>
        <v>7.7690982968433603E-2</v>
      </c>
      <c r="J259" s="26">
        <f>BY_Demands_Drivers!$I$31*$M$19</f>
        <v>8.7402355839487703E-2</v>
      </c>
    </row>
    <row r="260" spans="3:10">
      <c r="C260" s="206" t="str">
        <f t="shared" si="8"/>
        <v>Demand</v>
      </c>
      <c r="D260">
        <f>$L$20</f>
        <v>2027</v>
      </c>
      <c r="E260" t="s">
        <v>3</v>
      </c>
      <c r="F260" s="24" t="str">
        <f t="shared" si="10"/>
        <v>IGDFL</v>
      </c>
      <c r="G260" s="26">
        <f>BY_Demands_Drivers!$F$31*$M$20</f>
        <v>6.7706599615060564E-2</v>
      </c>
      <c r="H260" s="26">
        <f>BY_Demands_Drivers!$G$31*$M$20</f>
        <v>2.9017114120740255E-2</v>
      </c>
      <c r="I260" s="26">
        <f>BY_Demands_Drivers!$H$31*$M$20</f>
        <v>7.7378970988640688E-2</v>
      </c>
      <c r="J260" s="26">
        <f>BY_Demands_Drivers!$I$31*$M$20</f>
        <v>8.7051342362220674E-2</v>
      </c>
    </row>
    <row r="261" spans="3:10">
      <c r="C261" s="206" t="str">
        <f t="shared" ref="C261:C283" si="11">IF(SUM(G261:J261)&gt;0,"Demand","\I:")</f>
        <v>Demand</v>
      </c>
      <c r="D261">
        <f>$L$21</f>
        <v>2028</v>
      </c>
      <c r="E261" t="s">
        <v>3</v>
      </c>
      <c r="F261" s="24" t="str">
        <f t="shared" si="10"/>
        <v>IGDFL</v>
      </c>
      <c r="G261" s="26">
        <f>BY_Demands_Drivers!$F$31*$M$21</f>
        <v>6.7433589132741778E-2</v>
      </c>
      <c r="H261" s="26">
        <f>BY_Demands_Drivers!$G$31*$M$21</f>
        <v>2.8900109628317915E-2</v>
      </c>
      <c r="I261" s="26">
        <f>BY_Demands_Drivers!$H$31*$M$21</f>
        <v>7.7066959008847788E-2</v>
      </c>
      <c r="J261" s="26">
        <f>BY_Demands_Drivers!$I$31*$M$21</f>
        <v>8.6700328884953659E-2</v>
      </c>
    </row>
    <row r="262" spans="3:10">
      <c r="C262" s="206" t="str">
        <f t="shared" si="11"/>
        <v>Demand</v>
      </c>
      <c r="D262">
        <f>$L$22</f>
        <v>2029</v>
      </c>
      <c r="E262" t="s">
        <v>3</v>
      </c>
      <c r="F262" s="24" t="str">
        <f t="shared" si="10"/>
        <v>IGDFL</v>
      </c>
      <c r="G262" s="26">
        <f>BY_Demands_Drivers!$F$31*$M$22</f>
        <v>6.7160578650422978E-2</v>
      </c>
      <c r="H262" s="26">
        <f>BY_Demands_Drivers!$G$31*$M$22</f>
        <v>2.8783105135895579E-2</v>
      </c>
      <c r="I262" s="26">
        <f>BY_Demands_Drivers!$H$31*$M$22</f>
        <v>7.6754947029054887E-2</v>
      </c>
      <c r="J262" s="26">
        <f>BY_Demands_Drivers!$I$31*$M$22</f>
        <v>8.6349315407686644E-2</v>
      </c>
    </row>
    <row r="263" spans="3:10">
      <c r="C263" s="206" t="str">
        <f t="shared" si="11"/>
        <v>Demand</v>
      </c>
      <c r="D263">
        <f>$L$23</f>
        <v>2030</v>
      </c>
      <c r="E263" t="s">
        <v>3</v>
      </c>
      <c r="F263" s="24" t="str">
        <f t="shared" si="10"/>
        <v>IGDFL</v>
      </c>
      <c r="G263" s="26">
        <f>BY_Demands_Drivers!$F$31*$M$23</f>
        <v>6.6887568168104192E-2</v>
      </c>
      <c r="H263" s="26">
        <f>BY_Demands_Drivers!$G$31*$M$23</f>
        <v>2.8666100643473236E-2</v>
      </c>
      <c r="I263" s="26">
        <f>BY_Demands_Drivers!$H$31*$M$23</f>
        <v>7.6442935049261987E-2</v>
      </c>
      <c r="J263" s="26">
        <f>BY_Demands_Drivers!$I$31*$M$23</f>
        <v>8.5998301930419629E-2</v>
      </c>
    </row>
    <row r="264" spans="3:10">
      <c r="C264" s="206" t="str">
        <f t="shared" si="11"/>
        <v>Demand</v>
      </c>
      <c r="D264">
        <f>$L$24</f>
        <v>2031</v>
      </c>
      <c r="E264" t="s">
        <v>3</v>
      </c>
      <c r="F264" s="24" t="str">
        <f t="shared" si="10"/>
        <v>IGDFL</v>
      </c>
      <c r="G264" s="26">
        <f>BY_Demands_Drivers!$F$31*$M$24</f>
        <v>6.6887568168104192E-2</v>
      </c>
      <c r="H264" s="26">
        <f>BY_Demands_Drivers!$G$31*$M$24</f>
        <v>2.8666100643473236E-2</v>
      </c>
      <c r="I264" s="26">
        <f>BY_Demands_Drivers!$H$31*$M$24</f>
        <v>7.6442935049261987E-2</v>
      </c>
      <c r="J264" s="26">
        <f>BY_Demands_Drivers!$I$31*$M$24</f>
        <v>8.5998301930419629E-2</v>
      </c>
    </row>
    <row r="265" spans="3:10">
      <c r="C265" s="206" t="str">
        <f t="shared" si="11"/>
        <v>Demand</v>
      </c>
      <c r="D265">
        <f>$L$25</f>
        <v>2032</v>
      </c>
      <c r="E265" t="s">
        <v>3</v>
      </c>
      <c r="F265" s="24" t="str">
        <f t="shared" si="10"/>
        <v>IGDFL</v>
      </c>
      <c r="G265" s="26">
        <f>BY_Demands_Drivers!$F$31*$M$25</f>
        <v>6.6887568168104192E-2</v>
      </c>
      <c r="H265" s="26">
        <f>BY_Demands_Drivers!$G$31*$M$25</f>
        <v>2.8666100643473236E-2</v>
      </c>
      <c r="I265" s="26">
        <f>BY_Demands_Drivers!$H$31*$M$25</f>
        <v>7.6442935049261987E-2</v>
      </c>
      <c r="J265" s="26">
        <f>BY_Demands_Drivers!$I$31*$M$25</f>
        <v>8.5998301930419629E-2</v>
      </c>
    </row>
    <row r="266" spans="3:10">
      <c r="C266" s="206" t="str">
        <f t="shared" si="11"/>
        <v>Demand</v>
      </c>
      <c r="D266">
        <f>$L$26</f>
        <v>2033</v>
      </c>
      <c r="E266" t="s">
        <v>3</v>
      </c>
      <c r="F266" s="24" t="str">
        <f t="shared" si="10"/>
        <v>IGDFL</v>
      </c>
      <c r="G266" s="26">
        <f>BY_Demands_Drivers!$F$31*$M$26</f>
        <v>6.6887568168104192E-2</v>
      </c>
      <c r="H266" s="26">
        <f>BY_Demands_Drivers!$G$31*$M$26</f>
        <v>2.8666100643473236E-2</v>
      </c>
      <c r="I266" s="26">
        <f>BY_Demands_Drivers!$H$31*$M$26</f>
        <v>7.6442935049261987E-2</v>
      </c>
      <c r="J266" s="26">
        <f>BY_Demands_Drivers!$I$31*$M$26</f>
        <v>8.5998301930419629E-2</v>
      </c>
    </row>
    <row r="267" spans="3:10">
      <c r="C267" s="206" t="str">
        <f t="shared" si="11"/>
        <v>Demand</v>
      </c>
      <c r="D267">
        <f>$L$27</f>
        <v>2034</v>
      </c>
      <c r="E267" t="s">
        <v>3</v>
      </c>
      <c r="F267" s="24" t="str">
        <f t="shared" si="10"/>
        <v>IGDFL</v>
      </c>
      <c r="G267" s="26">
        <f>BY_Demands_Drivers!$F$31*$M$27</f>
        <v>6.6887568168104192E-2</v>
      </c>
      <c r="H267" s="26">
        <f>BY_Demands_Drivers!$G$31*$M$27</f>
        <v>2.8666100643473236E-2</v>
      </c>
      <c r="I267" s="26">
        <f>BY_Demands_Drivers!$H$31*$M$27</f>
        <v>7.6442935049261987E-2</v>
      </c>
      <c r="J267" s="26">
        <f>BY_Demands_Drivers!$I$31*$M$27</f>
        <v>8.5998301930419629E-2</v>
      </c>
    </row>
    <row r="268" spans="3:10">
      <c r="C268" s="206" t="str">
        <f t="shared" si="11"/>
        <v>Demand</v>
      </c>
      <c r="D268">
        <f>$L$28</f>
        <v>2035</v>
      </c>
      <c r="E268" t="s">
        <v>3</v>
      </c>
      <c r="F268" s="24" t="str">
        <f t="shared" si="10"/>
        <v>IGDFL</v>
      </c>
      <c r="G268" s="26">
        <f>BY_Demands_Drivers!$F$31*$M$28</f>
        <v>6.6887568168104192E-2</v>
      </c>
      <c r="H268" s="26">
        <f>BY_Demands_Drivers!$G$31*$M$28</f>
        <v>2.8666100643473236E-2</v>
      </c>
      <c r="I268" s="26">
        <f>BY_Demands_Drivers!$H$31*$M$28</f>
        <v>7.6442935049261987E-2</v>
      </c>
      <c r="J268" s="26">
        <f>BY_Demands_Drivers!$I$31*$M$28</f>
        <v>8.5998301930419629E-2</v>
      </c>
    </row>
    <row r="269" spans="3:10">
      <c r="C269" s="206" t="str">
        <f t="shared" si="11"/>
        <v>Demand</v>
      </c>
      <c r="D269">
        <f>$L$29</f>
        <v>2036</v>
      </c>
      <c r="E269" t="s">
        <v>3</v>
      </c>
      <c r="F269" s="24" t="str">
        <f t="shared" si="10"/>
        <v>IGDFL</v>
      </c>
      <c r="G269" s="26">
        <f>BY_Demands_Drivers!$F$31*$M$29</f>
        <v>6.6887568168104192E-2</v>
      </c>
      <c r="H269" s="26">
        <f>BY_Demands_Drivers!$G$31*$M$29</f>
        <v>2.8666100643473236E-2</v>
      </c>
      <c r="I269" s="26">
        <f>BY_Demands_Drivers!$H$31*$M$29</f>
        <v>7.6442935049261987E-2</v>
      </c>
      <c r="J269" s="26">
        <f>BY_Demands_Drivers!$I$31*$M$29</f>
        <v>8.5998301930419629E-2</v>
      </c>
    </row>
    <row r="270" spans="3:10">
      <c r="C270" s="206" t="str">
        <f t="shared" si="11"/>
        <v>Demand</v>
      </c>
      <c r="D270">
        <f>$L$30</f>
        <v>2037</v>
      </c>
      <c r="E270" t="s">
        <v>3</v>
      </c>
      <c r="F270" s="24" t="str">
        <f t="shared" si="10"/>
        <v>IGDFL</v>
      </c>
      <c r="G270" s="26">
        <f>BY_Demands_Drivers!$F$31*$M$30</f>
        <v>6.6887568168104192E-2</v>
      </c>
      <c r="H270" s="26">
        <f>BY_Demands_Drivers!$G$31*$M$30</f>
        <v>2.8666100643473236E-2</v>
      </c>
      <c r="I270" s="26">
        <f>BY_Demands_Drivers!$H$31*$M$30</f>
        <v>7.6442935049261987E-2</v>
      </c>
      <c r="J270" s="26">
        <f>BY_Demands_Drivers!$I$31*$M$30</f>
        <v>8.5998301930419629E-2</v>
      </c>
    </row>
    <row r="271" spans="3:10">
      <c r="C271" s="206" t="str">
        <f t="shared" si="11"/>
        <v>Demand</v>
      </c>
      <c r="D271">
        <f>$L$31</f>
        <v>2038</v>
      </c>
      <c r="E271" t="s">
        <v>3</v>
      </c>
      <c r="F271" s="24" t="str">
        <f t="shared" si="10"/>
        <v>IGDFL</v>
      </c>
      <c r="G271" s="26">
        <f>BY_Demands_Drivers!$F$31*$M$31</f>
        <v>6.6887568168104192E-2</v>
      </c>
      <c r="H271" s="26">
        <f>BY_Demands_Drivers!$G$31*$M$31</f>
        <v>2.8666100643473236E-2</v>
      </c>
      <c r="I271" s="26">
        <f>BY_Demands_Drivers!$H$31*$M$31</f>
        <v>7.6442935049261987E-2</v>
      </c>
      <c r="J271" s="26">
        <f>BY_Demands_Drivers!$I$31*$M$31</f>
        <v>8.5998301930419629E-2</v>
      </c>
    </row>
    <row r="272" spans="3:10">
      <c r="C272" s="206" t="str">
        <f t="shared" si="11"/>
        <v>Demand</v>
      </c>
      <c r="D272">
        <f>$L$32</f>
        <v>2039</v>
      </c>
      <c r="E272" t="s">
        <v>3</v>
      </c>
      <c r="F272" s="24" t="str">
        <f t="shared" si="10"/>
        <v>IGDFL</v>
      </c>
      <c r="G272" s="26">
        <f>BY_Demands_Drivers!$F$31*$M$32</f>
        <v>6.6887568168104192E-2</v>
      </c>
      <c r="H272" s="26">
        <f>BY_Demands_Drivers!$G$31*$M$32</f>
        <v>2.8666100643473236E-2</v>
      </c>
      <c r="I272" s="26">
        <f>BY_Demands_Drivers!$H$31*$M$32</f>
        <v>7.6442935049261987E-2</v>
      </c>
      <c r="J272" s="26">
        <f>BY_Demands_Drivers!$I$31*$M$32</f>
        <v>8.5998301930419629E-2</v>
      </c>
    </row>
    <row r="273" spans="3:10">
      <c r="C273" s="206" t="str">
        <f t="shared" si="11"/>
        <v>Demand</v>
      </c>
      <c r="D273">
        <f>$L$33</f>
        <v>2040</v>
      </c>
      <c r="E273" t="s">
        <v>3</v>
      </c>
      <c r="F273" s="24" t="str">
        <f t="shared" si="10"/>
        <v>IGDFL</v>
      </c>
      <c r="G273" s="26">
        <f>BY_Demands_Drivers!$F$31*$M$33</f>
        <v>6.6887568168104192E-2</v>
      </c>
      <c r="H273" s="26">
        <f>BY_Demands_Drivers!$G$31*$M$33</f>
        <v>2.8666100643473236E-2</v>
      </c>
      <c r="I273" s="26">
        <f>BY_Demands_Drivers!$H$31*$M$33</f>
        <v>7.6442935049261987E-2</v>
      </c>
      <c r="J273" s="26">
        <f>BY_Demands_Drivers!$I$31*$M$33</f>
        <v>8.5998301930419629E-2</v>
      </c>
    </row>
    <row r="274" spans="3:10">
      <c r="C274" s="206" t="str">
        <f t="shared" si="11"/>
        <v>Demand</v>
      </c>
      <c r="D274">
        <f>$L$34</f>
        <v>2041</v>
      </c>
      <c r="E274" t="s">
        <v>3</v>
      </c>
      <c r="F274" s="24" t="str">
        <f t="shared" si="10"/>
        <v>IGDFL</v>
      </c>
      <c r="G274" s="26">
        <f>BY_Demands_Drivers!$F$31*$M$34</f>
        <v>6.6614557685785392E-2</v>
      </c>
      <c r="H274" s="26">
        <f>BY_Demands_Drivers!$G$31*$M$34</f>
        <v>2.8549096151050894E-2</v>
      </c>
      <c r="I274" s="26">
        <f>BY_Demands_Drivers!$H$31*$M$34</f>
        <v>7.6130923069469073E-2</v>
      </c>
      <c r="J274" s="26">
        <f>BY_Demands_Drivers!$I$31*$M$34</f>
        <v>8.5647288453152601E-2</v>
      </c>
    </row>
    <row r="275" spans="3:10">
      <c r="C275" s="206" t="str">
        <f t="shared" si="11"/>
        <v>Demand</v>
      </c>
      <c r="D275">
        <f>$L$35</f>
        <v>2042</v>
      </c>
      <c r="E275" t="s">
        <v>3</v>
      </c>
      <c r="F275" s="24" t="str">
        <f t="shared" si="10"/>
        <v>IGDFL</v>
      </c>
      <c r="G275" s="26">
        <f>BY_Demands_Drivers!$F$31*$M$35</f>
        <v>6.6341547203466592E-2</v>
      </c>
      <c r="H275" s="26">
        <f>BY_Demands_Drivers!$G$31*$M$35</f>
        <v>2.8432091658628554E-2</v>
      </c>
      <c r="I275" s="26">
        <f>BY_Demands_Drivers!$H$31*$M$35</f>
        <v>7.5818911089676158E-2</v>
      </c>
      <c r="J275" s="26">
        <f>BY_Demands_Drivers!$I$31*$M$35</f>
        <v>8.5296274975885586E-2</v>
      </c>
    </row>
    <row r="276" spans="3:10">
      <c r="C276" s="206" t="str">
        <f t="shared" si="11"/>
        <v>Demand</v>
      </c>
      <c r="D276">
        <f>$L$36</f>
        <v>2043</v>
      </c>
      <c r="E276" t="s">
        <v>3</v>
      </c>
      <c r="F276" s="24" t="str">
        <f t="shared" si="10"/>
        <v>IGDFL</v>
      </c>
      <c r="G276" s="26">
        <f>BY_Demands_Drivers!$F$31*$M$36</f>
        <v>6.6068536721147805E-2</v>
      </c>
      <c r="H276" s="26">
        <f>BY_Demands_Drivers!$G$31*$M$36</f>
        <v>2.8315087166206215E-2</v>
      </c>
      <c r="I276" s="26">
        <f>BY_Demands_Drivers!$H$31*$M$36</f>
        <v>7.5506899109883258E-2</v>
      </c>
      <c r="J276" s="26">
        <f>BY_Demands_Drivers!$I$31*$M$36</f>
        <v>8.4945261498618571E-2</v>
      </c>
    </row>
    <row r="277" spans="3:10">
      <c r="C277" s="206" t="str">
        <f t="shared" si="11"/>
        <v>Demand</v>
      </c>
      <c r="D277">
        <f>$L$37</f>
        <v>2044</v>
      </c>
      <c r="E277" t="s">
        <v>3</v>
      </c>
      <c r="F277" s="24" t="str">
        <f t="shared" si="10"/>
        <v>IGDFL</v>
      </c>
      <c r="G277" s="26">
        <f>BY_Demands_Drivers!$F$31*$M$37</f>
        <v>6.5795526238829005E-2</v>
      </c>
      <c r="H277" s="26">
        <f>BY_Demands_Drivers!$G$31*$M$37</f>
        <v>2.8198082673783872E-2</v>
      </c>
      <c r="I277" s="26">
        <f>BY_Demands_Drivers!$H$31*$M$37</f>
        <v>7.5194887130090343E-2</v>
      </c>
      <c r="J277" s="26">
        <f>BY_Demands_Drivers!$I$31*$M$37</f>
        <v>8.4594248021351529E-2</v>
      </c>
    </row>
    <row r="278" spans="3:10">
      <c r="C278" s="206" t="str">
        <f t="shared" si="11"/>
        <v>Demand</v>
      </c>
      <c r="D278">
        <f>$L$38</f>
        <v>2045</v>
      </c>
      <c r="E278" t="s">
        <v>3</v>
      </c>
      <c r="F278" s="24" t="str">
        <f t="shared" si="10"/>
        <v>IGDFL</v>
      </c>
      <c r="G278" s="26">
        <f>BY_Demands_Drivers!$F$31*$M$38</f>
        <v>6.5522515756510219E-2</v>
      </c>
      <c r="H278" s="26">
        <f>BY_Demands_Drivers!$G$31*$M$38</f>
        <v>2.8081078181361532E-2</v>
      </c>
      <c r="I278" s="26">
        <f>BY_Demands_Drivers!$H$31*$M$38</f>
        <v>7.4882875150297443E-2</v>
      </c>
      <c r="J278" s="26">
        <f>BY_Demands_Drivers!$I$31*$M$38</f>
        <v>8.4243234544084514E-2</v>
      </c>
    </row>
    <row r="279" spans="3:10">
      <c r="C279" s="206" t="str">
        <f t="shared" si="11"/>
        <v>Demand</v>
      </c>
      <c r="D279">
        <f>$L$39</f>
        <v>2046</v>
      </c>
      <c r="E279" t="s">
        <v>3</v>
      </c>
      <c r="F279" s="24" t="str">
        <f t="shared" si="10"/>
        <v>IGDFL</v>
      </c>
      <c r="G279" s="26">
        <f>BY_Demands_Drivers!$F$31*$M$39</f>
        <v>6.5522515756510219E-2</v>
      </c>
      <c r="H279" s="26">
        <f>BY_Demands_Drivers!$G$31*$M$39</f>
        <v>2.8081078181361532E-2</v>
      </c>
      <c r="I279" s="26">
        <f>BY_Demands_Drivers!$H$31*$M$39</f>
        <v>7.4882875150297443E-2</v>
      </c>
      <c r="J279" s="26">
        <f>BY_Demands_Drivers!$I$31*$M$39</f>
        <v>8.4243234544084514E-2</v>
      </c>
    </row>
    <row r="280" spans="3:10">
      <c r="C280" s="206" t="str">
        <f t="shared" si="11"/>
        <v>Demand</v>
      </c>
      <c r="D280">
        <f>$L$40</f>
        <v>2047</v>
      </c>
      <c r="E280" t="s">
        <v>3</v>
      </c>
      <c r="F280" s="24" t="str">
        <f t="shared" si="10"/>
        <v>IGDFL</v>
      </c>
      <c r="G280" s="26">
        <f>BY_Demands_Drivers!$F$31*$M$40</f>
        <v>6.5522515756510219E-2</v>
      </c>
      <c r="H280" s="26">
        <f>BY_Demands_Drivers!$G$31*$M$40</f>
        <v>2.8081078181361532E-2</v>
      </c>
      <c r="I280" s="26">
        <f>BY_Demands_Drivers!$H$31*$M$40</f>
        <v>7.4882875150297443E-2</v>
      </c>
      <c r="J280" s="26">
        <f>BY_Demands_Drivers!$I$31*$M$40</f>
        <v>8.4243234544084514E-2</v>
      </c>
    </row>
    <row r="281" spans="3:10">
      <c r="C281" s="206" t="str">
        <f t="shared" si="11"/>
        <v>Demand</v>
      </c>
      <c r="D281">
        <f>$L$41</f>
        <v>2048</v>
      </c>
      <c r="E281" t="s">
        <v>3</v>
      </c>
      <c r="F281" s="24" t="str">
        <f t="shared" si="10"/>
        <v>IGDFL</v>
      </c>
      <c r="G281" s="26">
        <f>BY_Demands_Drivers!$F$31*$M$41</f>
        <v>6.5522515756510219E-2</v>
      </c>
      <c r="H281" s="26">
        <f>BY_Demands_Drivers!$G$31*$M$41</f>
        <v>2.8081078181361532E-2</v>
      </c>
      <c r="I281" s="26">
        <f>BY_Demands_Drivers!$H$31*$M$41</f>
        <v>7.4882875150297443E-2</v>
      </c>
      <c r="J281" s="26">
        <f>BY_Demands_Drivers!$I$31*$M$41</f>
        <v>8.4243234544084514E-2</v>
      </c>
    </row>
    <row r="282" spans="3:10">
      <c r="C282" s="206" t="str">
        <f t="shared" si="11"/>
        <v>Demand</v>
      </c>
      <c r="D282">
        <f>$L$42</f>
        <v>2049</v>
      </c>
      <c r="E282" t="s">
        <v>3</v>
      </c>
      <c r="F282" s="24" t="str">
        <f t="shared" si="10"/>
        <v>IGDFL</v>
      </c>
      <c r="G282" s="26">
        <f>BY_Demands_Drivers!$F$31*$M$42</f>
        <v>6.5522515756510219E-2</v>
      </c>
      <c r="H282" s="26">
        <f>BY_Demands_Drivers!$G$31*$M$42</f>
        <v>2.8081078181361532E-2</v>
      </c>
      <c r="I282" s="26">
        <f>BY_Demands_Drivers!$H$31*$M$42</f>
        <v>7.4882875150297443E-2</v>
      </c>
      <c r="J282" s="26">
        <f>BY_Demands_Drivers!$I$31*$M$42</f>
        <v>8.4243234544084514E-2</v>
      </c>
    </row>
    <row r="283" spans="3:10">
      <c r="C283" s="206" t="str">
        <f t="shared" si="11"/>
        <v>Demand</v>
      </c>
      <c r="D283" s="23">
        <f>$L$43</f>
        <v>2050</v>
      </c>
      <c r="E283" s="23" t="s">
        <v>3</v>
      </c>
      <c r="F283" s="24" t="str">
        <f t="shared" si="10"/>
        <v>IGDFL</v>
      </c>
      <c r="G283" s="44">
        <f>BY_Demands_Drivers!$F$31*$M$43</f>
        <v>6.5522515756510219E-2</v>
      </c>
      <c r="H283" s="44">
        <f>BY_Demands_Drivers!$G$31*$M$43</f>
        <v>2.8081078181361532E-2</v>
      </c>
      <c r="I283" s="44">
        <f>BY_Demands_Drivers!$H$31*$M$43</f>
        <v>7.4882875150297443E-2</v>
      </c>
      <c r="J283" s="44">
        <f>BY_Demands_Drivers!$I$31*$M$43</f>
        <v>8.4243234544084514E-2</v>
      </c>
    </row>
    <row r="284" spans="3:10">
      <c r="C284" s="206"/>
      <c r="F284" s="25"/>
      <c r="G284" s="26"/>
      <c r="H284" s="26"/>
      <c r="I284" s="26"/>
      <c r="J284" s="26"/>
    </row>
    <row r="285" spans="3:10">
      <c r="C285" s="206"/>
      <c r="F285" s="24"/>
      <c r="G285" s="26"/>
      <c r="H285" s="26"/>
      <c r="I285" s="26"/>
      <c r="J285" s="26"/>
    </row>
    <row r="286" spans="3:10">
      <c r="C286" s="206"/>
      <c r="F286" s="24"/>
      <c r="G286" s="26"/>
      <c r="H286" s="26"/>
      <c r="I286" s="26"/>
      <c r="J286" s="26"/>
    </row>
    <row r="287" spans="3:10">
      <c r="C287" s="206"/>
      <c r="F287" s="24"/>
      <c r="G287" s="26"/>
      <c r="H287" s="26"/>
      <c r="I287" s="26"/>
      <c r="J287" s="26"/>
    </row>
    <row r="288" spans="3:10">
      <c r="C288" s="206"/>
      <c r="F288" s="24"/>
      <c r="G288" s="26"/>
      <c r="H288" s="26"/>
      <c r="I288" s="26"/>
      <c r="J288" s="26"/>
    </row>
    <row r="289" spans="3:10">
      <c r="C289" s="206"/>
      <c r="F289" s="24"/>
      <c r="G289" s="26"/>
      <c r="H289" s="26"/>
      <c r="I289" s="26"/>
      <c r="J289" s="26"/>
    </row>
    <row r="290" spans="3:10">
      <c r="C290" s="206"/>
      <c r="F290" s="24"/>
      <c r="G290" s="26"/>
      <c r="H290" s="26"/>
      <c r="I290" s="26"/>
      <c r="J290" s="26"/>
    </row>
    <row r="291" spans="3:10">
      <c r="C291" s="206"/>
      <c r="F291" s="24"/>
      <c r="G291" s="26"/>
      <c r="H291" s="26"/>
      <c r="I291" s="26"/>
      <c r="J291" s="26"/>
    </row>
    <row r="292" spans="3:10">
      <c r="C292" s="206"/>
      <c r="F292" s="24"/>
      <c r="G292" s="43"/>
      <c r="H292" s="43"/>
      <c r="I292" s="43"/>
      <c r="J292" s="43"/>
    </row>
    <row r="293" spans="3:10">
      <c r="C293" s="206"/>
      <c r="F293" s="24"/>
      <c r="G293" s="43"/>
      <c r="H293" s="43"/>
      <c r="I293" s="43"/>
      <c r="J293" s="43"/>
    </row>
    <row r="294" spans="3:10">
      <c r="C294" s="206"/>
      <c r="F294" s="24"/>
      <c r="G294" s="43"/>
      <c r="H294" s="43"/>
      <c r="I294" s="43"/>
      <c r="J294" s="43"/>
    </row>
    <row r="295" spans="3:10">
      <c r="C295" s="206"/>
      <c r="F295" s="24"/>
      <c r="G295" s="43"/>
      <c r="H295" s="43"/>
      <c r="I295" s="43"/>
      <c r="J295" s="43"/>
    </row>
    <row r="296" spans="3:10">
      <c r="C296" s="206"/>
      <c r="F296" s="24"/>
      <c r="G296" s="43"/>
      <c r="H296" s="43"/>
      <c r="I296" s="43"/>
      <c r="J296" s="43"/>
    </row>
    <row r="297" spans="3:10">
      <c r="C297" s="206"/>
      <c r="F297" s="24"/>
      <c r="G297" s="26"/>
      <c r="H297" s="26"/>
      <c r="I297" s="26"/>
      <c r="J297" s="26"/>
    </row>
    <row r="298" spans="3:10">
      <c r="C298" s="206"/>
      <c r="F298" s="24"/>
      <c r="G298" s="26"/>
      <c r="H298" s="26"/>
      <c r="I298" s="26"/>
      <c r="J298" s="26"/>
    </row>
    <row r="299" spans="3:10">
      <c r="C299" s="206"/>
      <c r="F299" s="24"/>
      <c r="G299" s="26"/>
      <c r="H299" s="26"/>
      <c r="I299" s="26"/>
      <c r="J299" s="26"/>
    </row>
    <row r="300" spans="3:10">
      <c r="C300" s="206"/>
      <c r="F300" s="24"/>
      <c r="G300" s="26"/>
      <c r="H300" s="26"/>
      <c r="I300" s="26"/>
      <c r="J300" s="26"/>
    </row>
    <row r="301" spans="3:10">
      <c r="C301" s="206"/>
      <c r="F301" s="24"/>
      <c r="G301" s="26"/>
      <c r="H301" s="26"/>
      <c r="I301" s="26"/>
      <c r="J301" s="26"/>
    </row>
    <row r="302" spans="3:10">
      <c r="C302" s="206"/>
      <c r="F302" s="24"/>
      <c r="G302" s="26"/>
      <c r="H302" s="26"/>
      <c r="I302" s="26"/>
      <c r="J302" s="26"/>
    </row>
    <row r="303" spans="3:10">
      <c r="C303" s="206"/>
      <c r="F303" s="24"/>
      <c r="G303" s="26"/>
      <c r="H303" s="26"/>
      <c r="I303" s="26"/>
      <c r="J303" s="26"/>
    </row>
    <row r="304" spans="3:10">
      <c r="C304" s="206"/>
      <c r="F304" s="24"/>
      <c r="G304" s="26"/>
      <c r="H304" s="26"/>
      <c r="I304" s="26"/>
      <c r="J304" s="26"/>
    </row>
    <row r="305" spans="3:10">
      <c r="C305" s="206"/>
      <c r="F305" s="24"/>
      <c r="G305" s="26"/>
      <c r="H305" s="26"/>
      <c r="I305" s="26"/>
      <c r="J305" s="26"/>
    </row>
    <row r="306" spans="3:10">
      <c r="C306" s="206"/>
      <c r="F306" s="24"/>
      <c r="G306" s="26"/>
      <c r="H306" s="26"/>
      <c r="I306" s="26"/>
      <c r="J306" s="26"/>
    </row>
    <row r="307" spans="3:10">
      <c r="C307" s="206"/>
      <c r="F307" s="24"/>
      <c r="G307" s="26"/>
      <c r="H307" s="26"/>
      <c r="I307" s="26"/>
      <c r="J307" s="26"/>
    </row>
    <row r="308" spans="3:10">
      <c r="C308" s="206"/>
      <c r="F308" s="24"/>
      <c r="G308" s="26"/>
      <c r="H308" s="26"/>
      <c r="I308" s="26"/>
      <c r="J308" s="26"/>
    </row>
    <row r="309" spans="3:10">
      <c r="C309" s="206"/>
      <c r="F309" s="24"/>
      <c r="G309" s="26"/>
      <c r="H309" s="26"/>
      <c r="I309" s="26"/>
      <c r="J309" s="26"/>
    </row>
    <row r="310" spans="3:10">
      <c r="C310" s="206"/>
      <c r="F310" s="24"/>
      <c r="G310" s="26"/>
      <c r="H310" s="26"/>
      <c r="I310" s="26"/>
      <c r="J310" s="26"/>
    </row>
    <row r="311" spans="3:10">
      <c r="C311" s="206"/>
      <c r="F311" s="24"/>
      <c r="G311" s="26"/>
      <c r="H311" s="26"/>
      <c r="I311" s="26"/>
      <c r="J311" s="26"/>
    </row>
    <row r="312" spans="3:10">
      <c r="C312" s="206"/>
      <c r="F312" s="24"/>
      <c r="G312" s="26"/>
      <c r="H312" s="26"/>
      <c r="I312" s="26"/>
      <c r="J312" s="26"/>
    </row>
    <row r="313" spans="3:10">
      <c r="C313" s="206"/>
      <c r="F313" s="24"/>
      <c r="G313" s="26"/>
      <c r="H313" s="26"/>
      <c r="I313" s="26"/>
      <c r="J313" s="26"/>
    </row>
    <row r="314" spans="3:10">
      <c r="C314" s="206"/>
      <c r="F314" s="24"/>
      <c r="G314" s="26"/>
      <c r="H314" s="26"/>
      <c r="I314" s="26"/>
      <c r="J314" s="26"/>
    </row>
    <row r="315" spans="3:10">
      <c r="C315" s="206"/>
      <c r="F315" s="24"/>
      <c r="G315" s="26"/>
      <c r="H315" s="26"/>
      <c r="I315" s="26"/>
      <c r="J315" s="26"/>
    </row>
    <row r="316" spans="3:10">
      <c r="C316" s="206"/>
      <c r="F316" s="24"/>
      <c r="G316" s="26"/>
      <c r="H316" s="26"/>
      <c r="I316" s="26"/>
      <c r="J316" s="26"/>
    </row>
    <row r="317" spans="3:10">
      <c r="C317" s="206"/>
      <c r="F317" s="24"/>
      <c r="G317" s="26"/>
      <c r="H317" s="26"/>
      <c r="I317" s="26"/>
      <c r="J317" s="26"/>
    </row>
    <row r="318" spans="3:10">
      <c r="C318" s="206"/>
      <c r="F318" s="24"/>
      <c r="G318" s="26"/>
      <c r="H318" s="26"/>
      <c r="I318" s="26"/>
      <c r="J318" s="26"/>
    </row>
    <row r="319" spans="3:10">
      <c r="C319" s="206"/>
      <c r="F319" s="24"/>
      <c r="G319" s="26"/>
      <c r="H319" s="26"/>
      <c r="I319" s="26"/>
      <c r="J319" s="26"/>
    </row>
    <row r="320" spans="3:10">
      <c r="C320" s="206"/>
      <c r="F320" s="24"/>
      <c r="G320" s="26"/>
      <c r="H320" s="26"/>
      <c r="I320" s="26"/>
      <c r="J320" s="26"/>
    </row>
    <row r="321" spans="3:10">
      <c r="C321" s="206"/>
      <c r="F321" s="24"/>
      <c r="G321" s="26"/>
      <c r="H321" s="26"/>
      <c r="I321" s="26"/>
      <c r="J321" s="26"/>
    </row>
    <row r="322" spans="3:10">
      <c r="C322" s="206"/>
      <c r="F322" s="24"/>
      <c r="G322" s="26"/>
      <c r="H322" s="26"/>
      <c r="I322" s="26"/>
      <c r="J322" s="26"/>
    </row>
    <row r="323" spans="3:10">
      <c r="C323" s="206"/>
      <c r="D323" s="23"/>
      <c r="E323" s="23"/>
      <c r="F323" s="24"/>
      <c r="G323" s="44"/>
      <c r="H323" s="44"/>
      <c r="I323" s="44"/>
      <c r="J323" s="44"/>
    </row>
  </sheetData>
  <mergeCells count="5">
    <mergeCell ref="R3:S3"/>
    <mergeCell ref="T3:U3"/>
    <mergeCell ref="V3:W3"/>
    <mergeCell ref="X3:Y3"/>
    <mergeCell ref="Z3:AA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</vt:lpstr>
      <vt:lpstr>Convergence programme</vt:lpstr>
      <vt:lpstr>Projection New</vt:lpstr>
      <vt:lpstr>TimeSeries</vt:lpstr>
      <vt:lpstr>BY_Demands_Drivers</vt:lpstr>
      <vt:lpstr>DEM_FR_Agriculture</vt:lpstr>
      <vt:lpstr>DEM_FR_FOOD</vt:lpstr>
      <vt:lpstr>DEM_FR_Chemical</vt:lpstr>
      <vt:lpstr>DEM_FR_Glass&amp;Concrete</vt:lpstr>
      <vt:lpstr>DEM_FR_Aluminium</vt:lpstr>
      <vt:lpstr>DEM_FR_OtherCommodity</vt:lpstr>
      <vt:lpstr>DEM_FR_Pulp&amp;Paper</vt:lpstr>
      <vt:lpstr>DEM_FR_Iron&amp;Steel</vt:lpstr>
      <vt:lpstr>DEM_FR_Machinery</vt:lpstr>
      <vt:lpstr>DEM_FR_Service</vt:lpstr>
      <vt:lpstr>DEM_FR_Construction</vt:lpstr>
      <vt:lpstr>DEM_FR_Wood</vt:lpstr>
      <vt:lpstr>DEM_FR_Mining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2021-03-05T21:56:41Z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189137756824493</vt:r8>
  </property>
</Properties>
</file>