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.hagberg\Documents\GitHub\TIMES_Nordic\SuppXLS\"/>
    </mc:Choice>
  </mc:AlternateContent>
  <xr:revisionPtr revIDLastSave="0" documentId="13_ncr:1_{75815A46-DF56-48FE-8830-706FD5BB0939}" xr6:coauthVersionLast="46" xr6:coauthVersionMax="46" xr10:uidLastSave="{00000000-0000-0000-0000-000000000000}"/>
  <bookViews>
    <workbookView xWindow="-120" yWindow="-120" windowWidth="29040" windowHeight="15840" tabRatio="912" activeTab="3" xr2:uid="{00000000-000D-0000-FFFF-FFFF00000000}"/>
  </bookViews>
  <sheets>
    <sheet name="LOG" sheetId="17" r:id="rId1"/>
    <sheet name="Intro" sheetId="30" r:id="rId2"/>
    <sheet name="BY_Demands" sheetId="6" r:id="rId3"/>
    <sheet name="Mm2_PROJ" sheetId="27" r:id="rId4"/>
    <sheet name="APP_PROJ" sheetId="23" r:id="rId5"/>
    <sheet name="Projection New" sheetId="31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2" hidden="1">BY_Demands!$N$10:$N$23</definedName>
    <definedName name="dkkPerEUR">'[1]Centrale data'!$C$34</definedName>
    <definedName name="FID_1" localSheetId="0">[2]AGR_Fuels!$A$2</definedName>
    <definedName name="FID_1">[3]AGR_Fuels!$A$2</definedName>
    <definedName name="rSØK">'[1]Centrale data'!$C$32</definedName>
    <definedName name="x">[4]AGR_Fuels!$A$2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27" l="1"/>
  <c r="Q5" i="27"/>
  <c r="Q6" i="27"/>
  <c r="Q7" i="27"/>
  <c r="Q8" i="27"/>
  <c r="Q9" i="27"/>
  <c r="Q10" i="27"/>
  <c r="Q11" i="27"/>
  <c r="Q12" i="27"/>
  <c r="P5" i="27"/>
  <c r="P6" i="27"/>
  <c r="P7" i="27"/>
  <c r="P8" i="27"/>
  <c r="P9" i="27"/>
  <c r="P10" i="27"/>
  <c r="P11" i="27"/>
  <c r="P12" i="27"/>
  <c r="P4" i="27"/>
  <c r="V106" i="23"/>
  <c r="V107" i="23"/>
  <c r="V108" i="23"/>
  <c r="V109" i="23"/>
  <c r="V110" i="23"/>
  <c r="V111" i="23"/>
  <c r="V112" i="23"/>
  <c r="V113" i="23"/>
  <c r="V114" i="23"/>
  <c r="V115" i="23"/>
  <c r="V116" i="23"/>
  <c r="V117" i="23"/>
  <c r="V118" i="23"/>
  <c r="V105" i="23"/>
  <c r="Q30" i="23"/>
  <c r="R30" i="23"/>
  <c r="S30" i="23"/>
  <c r="T30" i="23"/>
  <c r="U30" i="23"/>
  <c r="V30" i="23"/>
  <c r="W30" i="23"/>
  <c r="X30" i="23"/>
  <c r="Y30" i="23"/>
  <c r="Q31" i="23"/>
  <c r="R31" i="23"/>
  <c r="S31" i="23"/>
  <c r="T31" i="23"/>
  <c r="U31" i="23"/>
  <c r="V31" i="23"/>
  <c r="W31" i="23"/>
  <c r="X31" i="23"/>
  <c r="Y31" i="23"/>
  <c r="Q32" i="23"/>
  <c r="R32" i="23"/>
  <c r="S32" i="23"/>
  <c r="T32" i="23"/>
  <c r="U32" i="23"/>
  <c r="V32" i="23"/>
  <c r="W32" i="23"/>
  <c r="X32" i="23"/>
  <c r="Y32" i="23"/>
  <c r="Q33" i="23"/>
  <c r="R33" i="23"/>
  <c r="S33" i="23"/>
  <c r="T33" i="23"/>
  <c r="U33" i="23"/>
  <c r="V33" i="23"/>
  <c r="W33" i="23"/>
  <c r="X33" i="23"/>
  <c r="Y33" i="23"/>
  <c r="Q34" i="23"/>
  <c r="R34" i="23"/>
  <c r="S34" i="23"/>
  <c r="T34" i="23"/>
  <c r="U34" i="23"/>
  <c r="V34" i="23"/>
  <c r="W34" i="23"/>
  <c r="X34" i="23"/>
  <c r="Y34" i="23"/>
  <c r="Q35" i="23"/>
  <c r="R35" i="23"/>
  <c r="S35" i="23"/>
  <c r="T35" i="23"/>
  <c r="U35" i="23"/>
  <c r="V35" i="23"/>
  <c r="W35" i="23"/>
  <c r="X35" i="23"/>
  <c r="Y35" i="23"/>
  <c r="Q36" i="23"/>
  <c r="R36" i="23"/>
  <c r="S36" i="23"/>
  <c r="T36" i="23"/>
  <c r="U36" i="23"/>
  <c r="V36" i="23"/>
  <c r="W36" i="23"/>
  <c r="X36" i="23"/>
  <c r="Y36" i="23"/>
  <c r="Q37" i="23"/>
  <c r="R37" i="23"/>
  <c r="S37" i="23"/>
  <c r="T37" i="23"/>
  <c r="U37" i="23"/>
  <c r="V37" i="23"/>
  <c r="W37" i="23"/>
  <c r="X37" i="23"/>
  <c r="Y37" i="23"/>
  <c r="P31" i="23"/>
  <c r="P32" i="23"/>
  <c r="P33" i="23"/>
  <c r="P34" i="23"/>
  <c r="P35" i="23"/>
  <c r="P36" i="23"/>
  <c r="P37" i="23"/>
  <c r="P30" i="23"/>
  <c r="H146" i="31"/>
  <c r="G146" i="31"/>
  <c r="K145" i="31"/>
  <c r="K146" i="31" s="1"/>
  <c r="J145" i="31"/>
  <c r="J146" i="31" s="1"/>
  <c r="I145" i="31"/>
  <c r="I146" i="31" s="1"/>
  <c r="H145" i="31"/>
  <c r="G145" i="31"/>
  <c r="F145" i="31"/>
  <c r="E145" i="31"/>
  <c r="F146" i="31" s="1"/>
  <c r="D145" i="31"/>
  <c r="D146" i="31" s="1"/>
  <c r="C145" i="31"/>
  <c r="C146" i="31" s="1"/>
  <c r="B145" i="31"/>
  <c r="K108" i="31"/>
  <c r="I108" i="31"/>
  <c r="K107" i="31"/>
  <c r="I107" i="31"/>
  <c r="K106" i="31"/>
  <c r="I106" i="31"/>
  <c r="I109" i="31" s="1"/>
  <c r="I110" i="31" s="1"/>
  <c r="BA40" i="31"/>
  <c r="AZ40" i="31"/>
  <c r="AY40" i="31"/>
  <c r="AX40" i="31"/>
  <c r="AW40" i="31"/>
  <c r="AV40" i="31"/>
  <c r="AU40" i="31"/>
  <c r="AT40" i="31"/>
  <c r="AS40" i="31"/>
  <c r="AR40" i="31"/>
  <c r="AQ40" i="31"/>
  <c r="AP40" i="31"/>
  <c r="AO40" i="31"/>
  <c r="AN40" i="31"/>
  <c r="AM40" i="31"/>
  <c r="AL40" i="31"/>
  <c r="AK40" i="31"/>
  <c r="AJ40" i="31"/>
  <c r="AI40" i="31"/>
  <c r="AH40" i="31"/>
  <c r="AG40" i="31"/>
  <c r="AF40" i="31"/>
  <c r="AE40" i="31"/>
  <c r="AD40" i="31"/>
  <c r="AC40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M29" i="31"/>
  <c r="M31" i="31" s="1"/>
  <c r="U27" i="31"/>
  <c r="U24" i="31"/>
  <c r="U23" i="31"/>
  <c r="U26" i="31" s="1"/>
  <c r="T20" i="31"/>
  <c r="V19" i="31"/>
  <c r="U17" i="31"/>
  <c r="U20" i="31" s="1"/>
  <c r="R17" i="31"/>
  <c r="R20" i="31" s="1"/>
  <c r="Q17" i="31"/>
  <c r="Q20" i="31" s="1"/>
  <c r="O17" i="31"/>
  <c r="V16" i="31"/>
  <c r="W16" i="31" s="1"/>
  <c r="U16" i="31"/>
  <c r="U19" i="31" s="1"/>
  <c r="T16" i="31"/>
  <c r="T19" i="31" s="1"/>
  <c r="N16" i="31"/>
  <c r="N19" i="31" s="1"/>
  <c r="U14" i="31"/>
  <c r="T14" i="31"/>
  <c r="S14" i="31"/>
  <c r="R14" i="31"/>
  <c r="O14" i="31"/>
  <c r="N14" i="31"/>
  <c r="V13" i="31"/>
  <c r="V14" i="31" s="1"/>
  <c r="U13" i="31"/>
  <c r="T13" i="31"/>
  <c r="T17" i="31" s="1"/>
  <c r="S13" i="31"/>
  <c r="R13" i="31"/>
  <c r="R16" i="31" s="1"/>
  <c r="Q13" i="31"/>
  <c r="Q14" i="31" s="1"/>
  <c r="P13" i="31"/>
  <c r="O13" i="31"/>
  <c r="O16" i="31" s="1"/>
  <c r="O19" i="31" s="1"/>
  <c r="E76" i="31" s="1"/>
  <c r="N13" i="31"/>
  <c r="N17" i="31" s="1"/>
  <c r="N20" i="31" s="1"/>
  <c r="M13" i="31"/>
  <c r="X9" i="31"/>
  <c r="W9" i="31"/>
  <c r="M9" i="31"/>
  <c r="M7" i="31" s="1"/>
  <c r="M8" i="31" s="1"/>
  <c r="V8" i="31"/>
  <c r="V23" i="31" s="1"/>
  <c r="V26" i="31" s="1"/>
  <c r="U8" i="31"/>
  <c r="T8" i="31"/>
  <c r="S8" i="31"/>
  <c r="R8" i="31"/>
  <c r="Q8" i="31"/>
  <c r="P8" i="31"/>
  <c r="O8" i="31"/>
  <c r="Y7" i="31"/>
  <c r="X7" i="31"/>
  <c r="W7" i="31"/>
  <c r="AQ3" i="31"/>
  <c r="V39" i="27"/>
  <c r="U39" i="27"/>
  <c r="T39" i="27"/>
  <c r="S39" i="27"/>
  <c r="V38" i="27"/>
  <c r="U38" i="27"/>
  <c r="T38" i="27"/>
  <c r="S38" i="27"/>
  <c r="V37" i="27"/>
  <c r="U37" i="27"/>
  <c r="T37" i="27"/>
  <c r="S37" i="27"/>
  <c r="V36" i="27"/>
  <c r="U36" i="27"/>
  <c r="T36" i="27"/>
  <c r="S36" i="27"/>
  <c r="V35" i="27"/>
  <c r="U35" i="27"/>
  <c r="T35" i="27"/>
  <c r="S35" i="27"/>
  <c r="V34" i="27"/>
  <c r="U34" i="27"/>
  <c r="T34" i="27"/>
  <c r="S34" i="27"/>
  <c r="M24" i="31" l="1"/>
  <c r="M27" i="31" s="1"/>
  <c r="M23" i="31"/>
  <c r="M26" i="31" s="1"/>
  <c r="X16" i="31"/>
  <c r="W23" i="31"/>
  <c r="W26" i="31" s="1"/>
  <c r="W19" i="31"/>
  <c r="G76" i="31" s="1"/>
  <c r="N8" i="31"/>
  <c r="P14" i="31"/>
  <c r="P16" i="31"/>
  <c r="P19" i="31" s="1"/>
  <c r="O23" i="31"/>
  <c r="O26" i="31" s="1"/>
  <c r="P23" i="31"/>
  <c r="P26" i="31" s="1"/>
  <c r="Q23" i="31"/>
  <c r="Q26" i="31" s="1"/>
  <c r="I113" i="31"/>
  <c r="M110" i="31"/>
  <c r="R24" i="31"/>
  <c r="R27" i="31" s="1"/>
  <c r="K109" i="31"/>
  <c r="K110" i="31" s="1"/>
  <c r="M16" i="31"/>
  <c r="M19" i="31" s="1"/>
  <c r="D76" i="31" s="1"/>
  <c r="M17" i="31"/>
  <c r="M20" i="31" s="1"/>
  <c r="E80" i="31"/>
  <c r="E82" i="31"/>
  <c r="E78" i="31"/>
  <c r="R23" i="31"/>
  <c r="R26" i="31" s="1"/>
  <c r="R19" i="31"/>
  <c r="F76" i="31" s="1"/>
  <c r="S17" i="31"/>
  <c r="S20" i="31" s="1"/>
  <c r="S16" i="31"/>
  <c r="S19" i="31" s="1"/>
  <c r="Q16" i="31"/>
  <c r="Q19" i="31" s="1"/>
  <c r="T23" i="31"/>
  <c r="T26" i="31" s="1"/>
  <c r="O20" i="31"/>
  <c r="E77" i="31" s="1"/>
  <c r="O24" i="31"/>
  <c r="O27" i="31" s="1"/>
  <c r="T24" i="31"/>
  <c r="T27" i="31" s="1"/>
  <c r="Y9" i="31"/>
  <c r="Z7" i="31"/>
  <c r="P17" i="31"/>
  <c r="M14" i="31"/>
  <c r="V17" i="31"/>
  <c r="Q24" i="31"/>
  <c r="Q27" i="31" s="1"/>
  <c r="E146" i="31"/>
  <c r="F9" i="27"/>
  <c r="F5" i="27"/>
  <c r="G5" i="27"/>
  <c r="G11" i="27" s="1"/>
  <c r="G17" i="27" s="1"/>
  <c r="G23" i="27" s="1"/>
  <c r="G29" i="27" s="1"/>
  <c r="G35" i="27" s="1"/>
  <c r="G41" i="27" s="1"/>
  <c r="G47" i="27" s="1"/>
  <c r="G53" i="27" s="1"/>
  <c r="H5" i="27"/>
  <c r="H11" i="27" s="1"/>
  <c r="H17" i="27" s="1"/>
  <c r="H23" i="27" s="1"/>
  <c r="H29" i="27" s="1"/>
  <c r="H35" i="27" s="1"/>
  <c r="H41" i="27" s="1"/>
  <c r="H47" i="27" s="1"/>
  <c r="H53" i="27" s="1"/>
  <c r="I5" i="27"/>
  <c r="I11" i="27" s="1"/>
  <c r="I17" i="27" s="1"/>
  <c r="I23" i="27" s="1"/>
  <c r="I29" i="27" s="1"/>
  <c r="I35" i="27" s="1"/>
  <c r="I41" i="27" s="1"/>
  <c r="I47" i="27" s="1"/>
  <c r="I53" i="27" s="1"/>
  <c r="F6" i="27"/>
  <c r="G6" i="27"/>
  <c r="G12" i="27" s="1"/>
  <c r="G18" i="27" s="1"/>
  <c r="G24" i="27" s="1"/>
  <c r="G30" i="27" s="1"/>
  <c r="G36" i="27" s="1"/>
  <c r="G42" i="27" s="1"/>
  <c r="G48" i="27" s="1"/>
  <c r="G54" i="27" s="1"/>
  <c r="H6" i="27"/>
  <c r="H12" i="27" s="1"/>
  <c r="H18" i="27" s="1"/>
  <c r="H24" i="27" s="1"/>
  <c r="H30" i="27" s="1"/>
  <c r="H36" i="27" s="1"/>
  <c r="H42" i="27" s="1"/>
  <c r="H48" i="27" s="1"/>
  <c r="H54" i="27" s="1"/>
  <c r="I6" i="27"/>
  <c r="I12" i="27" s="1"/>
  <c r="I18" i="27" s="1"/>
  <c r="I24" i="27" s="1"/>
  <c r="I30" i="27" s="1"/>
  <c r="I36" i="27" s="1"/>
  <c r="I42" i="27" s="1"/>
  <c r="I48" i="27" s="1"/>
  <c r="I54" i="27" s="1"/>
  <c r="F7" i="27"/>
  <c r="G7" i="27"/>
  <c r="G13" i="27" s="1"/>
  <c r="G19" i="27" s="1"/>
  <c r="G25" i="27" s="1"/>
  <c r="G31" i="27" s="1"/>
  <c r="G37" i="27" s="1"/>
  <c r="G43" i="27" s="1"/>
  <c r="G49" i="27" s="1"/>
  <c r="G55" i="27" s="1"/>
  <c r="H7" i="27"/>
  <c r="H13" i="27" s="1"/>
  <c r="H19" i="27" s="1"/>
  <c r="H25" i="27" s="1"/>
  <c r="H31" i="27" s="1"/>
  <c r="H37" i="27" s="1"/>
  <c r="H43" i="27" s="1"/>
  <c r="H49" i="27" s="1"/>
  <c r="H55" i="27" s="1"/>
  <c r="I7" i="27"/>
  <c r="I13" i="27" s="1"/>
  <c r="I19" i="27" s="1"/>
  <c r="I25" i="27" s="1"/>
  <c r="I31" i="27" s="1"/>
  <c r="I37" i="27" s="1"/>
  <c r="I43" i="27" s="1"/>
  <c r="I49" i="27" s="1"/>
  <c r="I55" i="27" s="1"/>
  <c r="F8" i="27"/>
  <c r="G8" i="27"/>
  <c r="G14" i="27" s="1"/>
  <c r="G20" i="27" s="1"/>
  <c r="G26" i="27" s="1"/>
  <c r="G32" i="27" s="1"/>
  <c r="G38" i="27" s="1"/>
  <c r="G44" i="27" s="1"/>
  <c r="G50" i="27" s="1"/>
  <c r="G56" i="27" s="1"/>
  <c r="H8" i="27"/>
  <c r="H14" i="27" s="1"/>
  <c r="H20" i="27" s="1"/>
  <c r="H26" i="27" s="1"/>
  <c r="H32" i="27" s="1"/>
  <c r="H38" i="27" s="1"/>
  <c r="H44" i="27" s="1"/>
  <c r="H50" i="27" s="1"/>
  <c r="H56" i="27" s="1"/>
  <c r="I8" i="27"/>
  <c r="I14" i="27" s="1"/>
  <c r="I20" i="27" s="1"/>
  <c r="I26" i="27" s="1"/>
  <c r="I32" i="27" s="1"/>
  <c r="I38" i="27" s="1"/>
  <c r="I44" i="27" s="1"/>
  <c r="I50" i="27" s="1"/>
  <c r="I56" i="27" s="1"/>
  <c r="G9" i="27"/>
  <c r="G15" i="27" s="1"/>
  <c r="G21" i="27" s="1"/>
  <c r="G27" i="27" s="1"/>
  <c r="G33" i="27" s="1"/>
  <c r="G39" i="27" s="1"/>
  <c r="G45" i="27" s="1"/>
  <c r="G51" i="27" s="1"/>
  <c r="G57" i="27" s="1"/>
  <c r="H9" i="27"/>
  <c r="H15" i="27" s="1"/>
  <c r="H21" i="27" s="1"/>
  <c r="H27" i="27" s="1"/>
  <c r="H33" i="27" s="1"/>
  <c r="H39" i="27" s="1"/>
  <c r="H45" i="27" s="1"/>
  <c r="H51" i="27" s="1"/>
  <c r="H57" i="27" s="1"/>
  <c r="I9" i="27"/>
  <c r="I15" i="27" s="1"/>
  <c r="I21" i="27" s="1"/>
  <c r="I27" i="27" s="1"/>
  <c r="I33" i="27" s="1"/>
  <c r="I39" i="27" s="1"/>
  <c r="I45" i="27" s="1"/>
  <c r="I51" i="27" s="1"/>
  <c r="I57" i="27" s="1"/>
  <c r="G4" i="27"/>
  <c r="G10" i="27" s="1"/>
  <c r="G16" i="27" s="1"/>
  <c r="G22" i="27" s="1"/>
  <c r="G28" i="27" s="1"/>
  <c r="G34" i="27" s="1"/>
  <c r="G40" i="27" s="1"/>
  <c r="G46" i="27" s="1"/>
  <c r="G52" i="27" s="1"/>
  <c r="H4" i="27"/>
  <c r="H10" i="27" s="1"/>
  <c r="H16" i="27" s="1"/>
  <c r="H22" i="27" s="1"/>
  <c r="H28" i="27" s="1"/>
  <c r="H34" i="27" s="1"/>
  <c r="H40" i="27" s="1"/>
  <c r="H46" i="27" s="1"/>
  <c r="H52" i="27" s="1"/>
  <c r="I4" i="27"/>
  <c r="I10" i="27" s="1"/>
  <c r="I16" i="27" s="1"/>
  <c r="I22" i="27" s="1"/>
  <c r="I28" i="27" s="1"/>
  <c r="I34" i="27" s="1"/>
  <c r="I40" i="27" s="1"/>
  <c r="I46" i="27" s="1"/>
  <c r="I52" i="27" s="1"/>
  <c r="F4" i="27"/>
  <c r="F10" i="27" l="1"/>
  <c r="F16" i="27" s="1"/>
  <c r="F22" i="27" s="1"/>
  <c r="F28" i="27" s="1"/>
  <c r="F34" i="27" s="1"/>
  <c r="F40" i="27" s="1"/>
  <c r="F46" i="27" s="1"/>
  <c r="F52" i="27" s="1"/>
  <c r="F13" i="27"/>
  <c r="F19" i="27" s="1"/>
  <c r="F25" i="27" s="1"/>
  <c r="F31" i="27" s="1"/>
  <c r="F37" i="27" s="1"/>
  <c r="F43" i="27" s="1"/>
  <c r="F49" i="27" s="1"/>
  <c r="F55" i="27" s="1"/>
  <c r="F12" i="27"/>
  <c r="F18" i="27" s="1"/>
  <c r="F24" i="27" s="1"/>
  <c r="F30" i="27" s="1"/>
  <c r="F36" i="27" s="1"/>
  <c r="F42" i="27" s="1"/>
  <c r="F48" i="27" s="1"/>
  <c r="F54" i="27" s="1"/>
  <c r="F14" i="27"/>
  <c r="F20" i="27" s="1"/>
  <c r="F26" i="27" s="1"/>
  <c r="F32" i="27" s="1"/>
  <c r="F38" i="27" s="1"/>
  <c r="F44" i="27" s="1"/>
  <c r="F50" i="27" s="1"/>
  <c r="F56" i="27" s="1"/>
  <c r="F11" i="27"/>
  <c r="F17" i="27" s="1"/>
  <c r="F23" i="27" s="1"/>
  <c r="F29" i="27" s="1"/>
  <c r="F35" i="27" s="1"/>
  <c r="F41" i="27" s="1"/>
  <c r="F47" i="27" s="1"/>
  <c r="F53" i="27" s="1"/>
  <c r="F15" i="27"/>
  <c r="F21" i="27" s="1"/>
  <c r="F27" i="27" s="1"/>
  <c r="F33" i="27" s="1"/>
  <c r="F39" i="27" s="1"/>
  <c r="F45" i="27" s="1"/>
  <c r="F51" i="27" s="1"/>
  <c r="F57" i="27" s="1"/>
  <c r="D77" i="31"/>
  <c r="I114" i="31"/>
  <c r="D80" i="31"/>
  <c r="D82" i="31"/>
  <c r="D78" i="31"/>
  <c r="F80" i="31"/>
  <c r="F78" i="31"/>
  <c r="F82" i="31"/>
  <c r="P20" i="31"/>
  <c r="P24" i="31"/>
  <c r="P27" i="31" s="1"/>
  <c r="Y16" i="31"/>
  <c r="X23" i="31"/>
  <c r="X26" i="31" s="1"/>
  <c r="X19" i="31"/>
  <c r="K114" i="31"/>
  <c r="K113" i="31"/>
  <c r="M28" i="31"/>
  <c r="N24" i="31"/>
  <c r="N27" i="31" s="1"/>
  <c r="N29" i="31" s="1"/>
  <c r="N23" i="31"/>
  <c r="N26" i="31" s="1"/>
  <c r="S24" i="31"/>
  <c r="S27" i="31" s="1"/>
  <c r="F77" i="31"/>
  <c r="Z9" i="31"/>
  <c r="AA7" i="31"/>
  <c r="E81" i="31"/>
  <c r="E83" i="31"/>
  <c r="E79" i="31"/>
  <c r="V20" i="31"/>
  <c r="W17" i="31"/>
  <c r="V24" i="31"/>
  <c r="V27" i="31" s="1"/>
  <c r="S23" i="31"/>
  <c r="S26" i="31" s="1"/>
  <c r="G82" i="31"/>
  <c r="G78" i="31"/>
  <c r="G80" i="31"/>
  <c r="G99" i="23"/>
  <c r="G100" i="23"/>
  <c r="G101" i="23"/>
  <c r="G102" i="23"/>
  <c r="G103" i="23"/>
  <c r="G104" i="23"/>
  <c r="G98" i="23"/>
  <c r="F98" i="23"/>
  <c r="G85" i="23"/>
  <c r="G86" i="23"/>
  <c r="G87" i="23"/>
  <c r="G88" i="23"/>
  <c r="G89" i="23"/>
  <c r="G90" i="23"/>
  <c r="G84" i="23"/>
  <c r="F84" i="23"/>
  <c r="G76" i="23"/>
  <c r="G75" i="23"/>
  <c r="G74" i="23"/>
  <c r="G73" i="23"/>
  <c r="G72" i="23"/>
  <c r="G71" i="23"/>
  <c r="G70" i="23"/>
  <c r="F70" i="23"/>
  <c r="G57" i="23"/>
  <c r="G58" i="23"/>
  <c r="G59" i="23"/>
  <c r="G60" i="23"/>
  <c r="G61" i="23"/>
  <c r="G62" i="23"/>
  <c r="G56" i="23"/>
  <c r="F56" i="23"/>
  <c r="G48" i="23"/>
  <c r="G47" i="23"/>
  <c r="G46" i="23"/>
  <c r="G45" i="23"/>
  <c r="G44" i="23"/>
  <c r="G43" i="23"/>
  <c r="G42" i="23"/>
  <c r="F48" i="23"/>
  <c r="F47" i="23"/>
  <c r="F46" i="23"/>
  <c r="F45" i="23"/>
  <c r="F44" i="23"/>
  <c r="F43" i="23"/>
  <c r="F42" i="23"/>
  <c r="G29" i="23"/>
  <c r="G30" i="23"/>
  <c r="G31" i="23"/>
  <c r="G32" i="23"/>
  <c r="G33" i="23"/>
  <c r="G34" i="23"/>
  <c r="G28" i="23"/>
  <c r="H8" i="23"/>
  <c r="H22" i="23"/>
  <c r="H36" i="23"/>
  <c r="H53" i="23"/>
  <c r="H65" i="23"/>
  <c r="H79" i="23"/>
  <c r="H93" i="23"/>
  <c r="H107" i="23"/>
  <c r="H14" i="23"/>
  <c r="H30" i="23"/>
  <c r="H45" i="23"/>
  <c r="H58" i="23"/>
  <c r="H71" i="23"/>
  <c r="H86" i="23"/>
  <c r="H99" i="23"/>
  <c r="H118" i="23"/>
  <c r="I10" i="23"/>
  <c r="I22" i="23"/>
  <c r="I37" i="23"/>
  <c r="I49" i="23"/>
  <c r="I65" i="23"/>
  <c r="I79" i="23"/>
  <c r="I93" i="23"/>
  <c r="I106" i="23"/>
  <c r="I17" i="23"/>
  <c r="I29" i="23"/>
  <c r="I45" i="23"/>
  <c r="I57" i="23"/>
  <c r="I70" i="23"/>
  <c r="I86" i="23"/>
  <c r="I98" i="23"/>
  <c r="I112" i="23"/>
  <c r="O29" i="31" l="1"/>
  <c r="N31" i="31"/>
  <c r="N28" i="31"/>
  <c r="M30" i="31"/>
  <c r="M33" i="31" s="1"/>
  <c r="M39" i="31" s="1"/>
  <c r="W24" i="31"/>
  <c r="W27" i="31" s="1"/>
  <c r="W20" i="31"/>
  <c r="G77" i="31" s="1"/>
  <c r="X17" i="31"/>
  <c r="D79" i="31"/>
  <c r="D83" i="31"/>
  <c r="D81" i="31"/>
  <c r="Z16" i="31"/>
  <c r="Y23" i="31"/>
  <c r="Y26" i="31" s="1"/>
  <c r="Y19" i="31"/>
  <c r="F81" i="31"/>
  <c r="F83" i="31"/>
  <c r="F79" i="31"/>
  <c r="AA9" i="31"/>
  <c r="AB7" i="31"/>
  <c r="H59" i="23"/>
  <c r="H69" i="23"/>
  <c r="I32" i="23"/>
  <c r="H35" i="23"/>
  <c r="I28" i="23"/>
  <c r="H18" i="23"/>
  <c r="H16" i="23"/>
  <c r="H20" i="23"/>
  <c r="H67" i="23"/>
  <c r="H9" i="23"/>
  <c r="H21" i="23"/>
  <c r="I47" i="23"/>
  <c r="I44" i="23"/>
  <c r="H7" i="23"/>
  <c r="H11" i="23"/>
  <c r="I48" i="23"/>
  <c r="H27" i="23"/>
  <c r="H23" i="23"/>
  <c r="H13" i="23"/>
  <c r="H25" i="23"/>
  <c r="I43" i="23"/>
  <c r="H33" i="23"/>
  <c r="H57" i="23"/>
  <c r="I55" i="23"/>
  <c r="H29" i="23"/>
  <c r="I53" i="23"/>
  <c r="I51" i="23"/>
  <c r="I31" i="23"/>
  <c r="I35" i="23"/>
  <c r="I40" i="23"/>
  <c r="I38" i="23"/>
  <c r="I36" i="23"/>
  <c r="H56" i="23"/>
  <c r="H61" i="23"/>
  <c r="I8" i="23"/>
  <c r="I15" i="23"/>
  <c r="I26" i="23"/>
  <c r="H32" i="23"/>
  <c r="H38" i="23"/>
  <c r="H51" i="23"/>
  <c r="I56" i="23"/>
  <c r="I7" i="23"/>
  <c r="H12" i="23"/>
  <c r="H10" i="23"/>
  <c r="H19" i="23"/>
  <c r="H17" i="23"/>
  <c r="H15" i="23"/>
  <c r="I21" i="23"/>
  <c r="H26" i="23"/>
  <c r="H24" i="23"/>
  <c r="H28" i="23"/>
  <c r="H31" i="23"/>
  <c r="I34" i="23"/>
  <c r="I30" i="23"/>
  <c r="I41" i="23"/>
  <c r="I39" i="23"/>
  <c r="H47" i="23"/>
  <c r="H43" i="23"/>
  <c r="I46" i="23"/>
  <c r="H49" i="23"/>
  <c r="I54" i="23"/>
  <c r="I52" i="23"/>
  <c r="I50" i="23"/>
  <c r="I62" i="23"/>
  <c r="I60" i="23"/>
  <c r="I58" i="23"/>
  <c r="H63" i="23"/>
  <c r="I68" i="23"/>
  <c r="I66" i="23"/>
  <c r="I64" i="23"/>
  <c r="I76" i="23"/>
  <c r="I74" i="23"/>
  <c r="I72" i="23"/>
  <c r="H77" i="23"/>
  <c r="I82" i="23"/>
  <c r="I80" i="23"/>
  <c r="I78" i="23"/>
  <c r="H84" i="23"/>
  <c r="I89" i="23"/>
  <c r="I87" i="23"/>
  <c r="I85" i="23"/>
  <c r="H91" i="23"/>
  <c r="I96" i="23"/>
  <c r="I94" i="23"/>
  <c r="I92" i="23"/>
  <c r="I104" i="23"/>
  <c r="I102" i="23"/>
  <c r="I100" i="23"/>
  <c r="H105" i="23"/>
  <c r="H110" i="23"/>
  <c r="H108" i="23"/>
  <c r="H106" i="23"/>
  <c r="I117" i="23"/>
  <c r="I115" i="23"/>
  <c r="I113" i="23"/>
  <c r="I12" i="23"/>
  <c r="I19" i="23"/>
  <c r="I24" i="23"/>
  <c r="H40" i="23"/>
  <c r="H48" i="23"/>
  <c r="H44" i="23"/>
  <c r="H55" i="23"/>
  <c r="I13" i="23"/>
  <c r="I11" i="23"/>
  <c r="I9" i="23"/>
  <c r="I18" i="23"/>
  <c r="I16" i="23"/>
  <c r="I20" i="23"/>
  <c r="I27" i="23"/>
  <c r="I25" i="23"/>
  <c r="I23" i="23"/>
  <c r="H34" i="23"/>
  <c r="I33" i="23"/>
  <c r="H41" i="23"/>
  <c r="H39" i="23"/>
  <c r="H37" i="23"/>
  <c r="H46" i="23"/>
  <c r="I42" i="23"/>
  <c r="H54" i="23"/>
  <c r="H52" i="23"/>
  <c r="H50" i="23"/>
  <c r="H62" i="23"/>
  <c r="H60" i="23"/>
  <c r="I63" i="23"/>
  <c r="H68" i="23"/>
  <c r="H66" i="23"/>
  <c r="H64" i="23"/>
  <c r="H76" i="23"/>
  <c r="H74" i="23"/>
  <c r="H72" i="23"/>
  <c r="I77" i="23"/>
  <c r="H82" i="23"/>
  <c r="H80" i="23"/>
  <c r="H78" i="23"/>
  <c r="I84" i="23"/>
  <c r="H89" i="23"/>
  <c r="H87" i="23"/>
  <c r="H85" i="23"/>
  <c r="I91" i="23"/>
  <c r="H96" i="23"/>
  <c r="H94" i="23"/>
  <c r="H92" i="23"/>
  <c r="H104" i="23"/>
  <c r="H102" i="23"/>
  <c r="H100" i="23"/>
  <c r="I105" i="23"/>
  <c r="I109" i="23"/>
  <c r="I107" i="23"/>
  <c r="I111" i="23"/>
  <c r="H117" i="23"/>
  <c r="H115" i="23"/>
  <c r="H113" i="23"/>
  <c r="H42" i="23"/>
  <c r="I61" i="23"/>
  <c r="I59" i="23"/>
  <c r="I69" i="23"/>
  <c r="I67" i="23"/>
  <c r="H70" i="23"/>
  <c r="I75" i="23"/>
  <c r="I73" i="23"/>
  <c r="I71" i="23"/>
  <c r="I83" i="23"/>
  <c r="I81" i="23"/>
  <c r="I90" i="23"/>
  <c r="I88" i="23"/>
  <c r="I97" i="23"/>
  <c r="I95" i="23"/>
  <c r="H98" i="23"/>
  <c r="I103" i="23"/>
  <c r="I101" i="23"/>
  <c r="I99" i="23"/>
  <c r="H111" i="23"/>
  <c r="H109" i="23"/>
  <c r="H112" i="23"/>
  <c r="I116" i="23"/>
  <c r="I114" i="23"/>
  <c r="I118" i="23"/>
  <c r="I14" i="23"/>
  <c r="H75" i="23"/>
  <c r="H73" i="23"/>
  <c r="H83" i="23"/>
  <c r="H81" i="23"/>
  <c r="H90" i="23"/>
  <c r="H88" i="23"/>
  <c r="H97" i="23"/>
  <c r="H95" i="23"/>
  <c r="H103" i="23"/>
  <c r="H101" i="23"/>
  <c r="I110" i="23"/>
  <c r="I108" i="23"/>
  <c r="H116" i="23"/>
  <c r="H114" i="23"/>
  <c r="D7" i="17"/>
  <c r="O28" i="31" l="1"/>
  <c r="N30" i="31"/>
  <c r="N33" i="31" s="1"/>
  <c r="AB9" i="31"/>
  <c r="AC9" i="31" s="1"/>
  <c r="AA16" i="31"/>
  <c r="Z23" i="31"/>
  <c r="Z26" i="31" s="1"/>
  <c r="Z19" i="31"/>
  <c r="X24" i="31"/>
  <c r="X27" i="31" s="1"/>
  <c r="Y17" i="31"/>
  <c r="X20" i="31"/>
  <c r="P29" i="31"/>
  <c r="O31" i="31"/>
  <c r="G81" i="31"/>
  <c r="G83" i="31"/>
  <c r="G79" i="31"/>
  <c r="G118" i="23"/>
  <c r="F118" i="23"/>
  <c r="O118" i="23" s="1"/>
  <c r="G117" i="23"/>
  <c r="F117" i="23"/>
  <c r="G116" i="23"/>
  <c r="F116" i="23"/>
  <c r="O116" i="23" s="1"/>
  <c r="G115" i="23"/>
  <c r="F115" i="23"/>
  <c r="O115" i="23" s="1"/>
  <c r="Q115" i="23" s="1"/>
  <c r="G114" i="23"/>
  <c r="F114" i="23"/>
  <c r="O114" i="23" s="1"/>
  <c r="G113" i="23"/>
  <c r="F113" i="23"/>
  <c r="O113" i="23" s="1"/>
  <c r="G112" i="23"/>
  <c r="F112" i="23"/>
  <c r="O112" i="23" s="1"/>
  <c r="G111" i="23"/>
  <c r="F111" i="23"/>
  <c r="G110" i="23"/>
  <c r="F110" i="23"/>
  <c r="O110" i="23" s="1"/>
  <c r="G109" i="23"/>
  <c r="F109" i="23"/>
  <c r="O109" i="23" s="1"/>
  <c r="Q109" i="23" s="1"/>
  <c r="G108" i="23"/>
  <c r="F108" i="23"/>
  <c r="O108" i="23" s="1"/>
  <c r="G107" i="23"/>
  <c r="F107" i="23"/>
  <c r="O107" i="23" s="1"/>
  <c r="G106" i="23"/>
  <c r="F106" i="23"/>
  <c r="O106" i="23" s="1"/>
  <c r="G105" i="23"/>
  <c r="F105" i="23"/>
  <c r="F104" i="23"/>
  <c r="F103" i="23"/>
  <c r="F102" i="23"/>
  <c r="F101" i="23"/>
  <c r="F100" i="23"/>
  <c r="F99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F90" i="23"/>
  <c r="F89" i="23"/>
  <c r="F88" i="23"/>
  <c r="F87" i="23"/>
  <c r="F86" i="23"/>
  <c r="F85" i="23"/>
  <c r="G83" i="23"/>
  <c r="F83" i="23"/>
  <c r="G82" i="23"/>
  <c r="F82" i="23"/>
  <c r="G81" i="23"/>
  <c r="F81" i="23"/>
  <c r="G80" i="23"/>
  <c r="F80" i="23"/>
  <c r="G79" i="23"/>
  <c r="F79" i="23"/>
  <c r="G78" i="23"/>
  <c r="F78" i="23"/>
  <c r="G77" i="23"/>
  <c r="F77" i="23"/>
  <c r="F76" i="23"/>
  <c r="F75" i="23"/>
  <c r="F74" i="23"/>
  <c r="F73" i="23"/>
  <c r="F72" i="23"/>
  <c r="F71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F62" i="23"/>
  <c r="F61" i="23"/>
  <c r="F60" i="23"/>
  <c r="F59" i="23"/>
  <c r="F58" i="23"/>
  <c r="F57" i="23"/>
  <c r="G55" i="23"/>
  <c r="F55" i="23"/>
  <c r="G54" i="23"/>
  <c r="F54" i="23"/>
  <c r="G53" i="23"/>
  <c r="F53" i="23"/>
  <c r="G52" i="23"/>
  <c r="F52" i="23"/>
  <c r="G51" i="23"/>
  <c r="F51" i="23"/>
  <c r="G50" i="23"/>
  <c r="F50" i="23"/>
  <c r="G49" i="23"/>
  <c r="F49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F34" i="23"/>
  <c r="F33" i="23"/>
  <c r="F32" i="23"/>
  <c r="F31" i="23"/>
  <c r="F30" i="23"/>
  <c r="F29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N118" i="23" s="1"/>
  <c r="G19" i="23"/>
  <c r="F19" i="23"/>
  <c r="N117" i="23" s="1"/>
  <c r="G18" i="23"/>
  <c r="F18" i="23"/>
  <c r="G17" i="23"/>
  <c r="F17" i="23"/>
  <c r="N115" i="23" s="1"/>
  <c r="G16" i="23"/>
  <c r="F16" i="23"/>
  <c r="G15" i="23"/>
  <c r="F15" i="23"/>
  <c r="G14" i="23"/>
  <c r="F14" i="23"/>
  <c r="N112" i="23" s="1"/>
  <c r="G13" i="23"/>
  <c r="F13" i="23"/>
  <c r="N111" i="23" s="1"/>
  <c r="G12" i="23"/>
  <c r="F12" i="23"/>
  <c r="G11" i="23"/>
  <c r="F11" i="23"/>
  <c r="N109" i="23" s="1"/>
  <c r="G10" i="23"/>
  <c r="F10" i="23"/>
  <c r="G9" i="23"/>
  <c r="F9" i="23"/>
  <c r="G8" i="23"/>
  <c r="F8" i="23"/>
  <c r="N106" i="23" s="1"/>
  <c r="G7" i="23"/>
  <c r="F7" i="23"/>
  <c r="N105" i="23" s="1"/>
  <c r="N108" i="23" l="1"/>
  <c r="Q108" i="23" s="1"/>
  <c r="N114" i="23"/>
  <c r="Q114" i="23" s="1"/>
  <c r="Q110" i="23"/>
  <c r="N110" i="23"/>
  <c r="N116" i="23"/>
  <c r="Q116" i="23" s="1"/>
  <c r="O105" i="23"/>
  <c r="Q105" i="23" s="1"/>
  <c r="O111" i="23"/>
  <c r="Q111" i="23" s="1"/>
  <c r="O117" i="23"/>
  <c r="Q117" i="23" s="1"/>
  <c r="Q106" i="23"/>
  <c r="Q112" i="23"/>
  <c r="Q118" i="23"/>
  <c r="Q113" i="23"/>
  <c r="N107" i="23"/>
  <c r="Q107" i="23" s="1"/>
  <c r="N113" i="23"/>
  <c r="P28" i="31"/>
  <c r="O30" i="31"/>
  <c r="O33" i="31" s="1"/>
  <c r="AD9" i="31"/>
  <c r="AC7" i="31"/>
  <c r="Q29" i="31"/>
  <c r="P31" i="31"/>
  <c r="N41" i="31"/>
  <c r="N39" i="31"/>
  <c r="Z17" i="31"/>
  <c r="Y24" i="31"/>
  <c r="Y27" i="31" s="1"/>
  <c r="Y20" i="31"/>
  <c r="AB16" i="31"/>
  <c r="AA23" i="31"/>
  <c r="AA26" i="31" s="1"/>
  <c r="AA19" i="31"/>
  <c r="D8" i="17"/>
  <c r="D9" i="17"/>
  <c r="AB23" i="31" l="1"/>
  <c r="AB26" i="31" s="1"/>
  <c r="AC16" i="31"/>
  <c r="AD16" i="31" s="1"/>
  <c r="AE16" i="31" s="1"/>
  <c r="AF16" i="31" s="1"/>
  <c r="AG16" i="31" s="1"/>
  <c r="AH16" i="31" s="1"/>
  <c r="AI16" i="31" s="1"/>
  <c r="AJ16" i="31" s="1"/>
  <c r="AK16" i="31" s="1"/>
  <c r="AL16" i="31" s="1"/>
  <c r="AM16" i="31" s="1"/>
  <c r="AN16" i="31" s="1"/>
  <c r="AO16" i="31" s="1"/>
  <c r="AP16" i="31" s="1"/>
  <c r="AQ16" i="31" s="1"/>
  <c r="AR16" i="31" s="1"/>
  <c r="AS16" i="31" s="1"/>
  <c r="AT16" i="31" s="1"/>
  <c r="AU16" i="31" s="1"/>
  <c r="AV16" i="31" s="1"/>
  <c r="AW16" i="31" s="1"/>
  <c r="AX16" i="31" s="1"/>
  <c r="AY16" i="31" s="1"/>
  <c r="AZ16" i="31" s="1"/>
  <c r="BA16" i="31" s="1"/>
  <c r="AB19" i="31"/>
  <c r="H76" i="31" s="1"/>
  <c r="Z24" i="31"/>
  <c r="Z27" i="31" s="1"/>
  <c r="AA17" i="31"/>
  <c r="Z20" i="31"/>
  <c r="Q31" i="31"/>
  <c r="R29" i="31"/>
  <c r="AC19" i="31"/>
  <c r="AC8" i="31"/>
  <c r="P30" i="31"/>
  <c r="P33" i="31" s="1"/>
  <c r="Q28" i="31"/>
  <c r="AE9" i="31"/>
  <c r="AD7" i="31"/>
  <c r="O41" i="31"/>
  <c r="O39" i="31"/>
  <c r="O42" i="31" s="1"/>
  <c r="O43" i="31" s="1"/>
  <c r="D10" i="17"/>
  <c r="D11" i="17"/>
  <c r="Q30" i="31" l="1"/>
  <c r="Q33" i="31" s="1"/>
  <c r="R28" i="31"/>
  <c r="P41" i="31"/>
  <c r="P39" i="31"/>
  <c r="R31" i="31"/>
  <c r="S29" i="31"/>
  <c r="H82" i="31"/>
  <c r="H78" i="31"/>
  <c r="H80" i="31"/>
  <c r="AC23" i="31"/>
  <c r="AC26" i="31" s="1"/>
  <c r="R62" i="31"/>
  <c r="C62" i="31" s="1"/>
  <c r="D62" i="31" s="1"/>
  <c r="O44" i="31"/>
  <c r="AA24" i="31"/>
  <c r="AA27" i="31" s="1"/>
  <c r="AB17" i="31"/>
  <c r="AA20" i="31"/>
  <c r="AD19" i="31"/>
  <c r="AD8" i="31"/>
  <c r="AF9" i="31"/>
  <c r="AE7" i="31"/>
  <c r="D12" i="17"/>
  <c r="AE19" i="31" l="1"/>
  <c r="AE8" i="31"/>
  <c r="AF7" i="31"/>
  <c r="AG9" i="31"/>
  <c r="S31" i="31"/>
  <c r="T29" i="31"/>
  <c r="O45" i="31"/>
  <c r="R30" i="31"/>
  <c r="R33" i="31" s="1"/>
  <c r="S28" i="31"/>
  <c r="AD23" i="31"/>
  <c r="AD26" i="31" s="1"/>
  <c r="AB24" i="31"/>
  <c r="AB27" i="31" s="1"/>
  <c r="AC17" i="31"/>
  <c r="AB20" i="31"/>
  <c r="H77" i="31" s="1"/>
  <c r="Q39" i="31"/>
  <c r="Q41" i="31"/>
  <c r="D13" i="17"/>
  <c r="D14" i="17"/>
  <c r="T28" i="31" l="1"/>
  <c r="S30" i="31"/>
  <c r="S33" i="31" s="1"/>
  <c r="U29" i="31"/>
  <c r="T31" i="31"/>
  <c r="H81" i="31"/>
  <c r="H79" i="31"/>
  <c r="H83" i="31"/>
  <c r="AD17" i="31"/>
  <c r="AC20" i="31"/>
  <c r="AC24" i="31"/>
  <c r="AC27" i="31" s="1"/>
  <c r="AE23" i="31"/>
  <c r="AE26" i="31" s="1"/>
  <c r="R39" i="31"/>
  <c r="R42" i="31" s="1"/>
  <c r="R43" i="31" s="1"/>
  <c r="R35" i="31"/>
  <c r="R41" i="31"/>
  <c r="AG7" i="31"/>
  <c r="AH9" i="31"/>
  <c r="AF19" i="31"/>
  <c r="AF8" i="31"/>
  <c r="D15" i="17"/>
  <c r="AF23" i="31" l="1"/>
  <c r="AF26" i="31" s="1"/>
  <c r="AH7" i="31"/>
  <c r="AI9" i="31"/>
  <c r="AG8" i="31"/>
  <c r="AG19" i="31"/>
  <c r="I76" i="31" s="1"/>
  <c r="V29" i="31"/>
  <c r="U31" i="31"/>
  <c r="S39" i="31"/>
  <c r="S41" i="31"/>
  <c r="AE17" i="31"/>
  <c r="AD20" i="31"/>
  <c r="AD24" i="31"/>
  <c r="AD27" i="31" s="1"/>
  <c r="R44" i="31"/>
  <c r="R63" i="31"/>
  <c r="C63" i="31" s="1"/>
  <c r="D63" i="31" s="1"/>
  <c r="U28" i="31"/>
  <c r="T30" i="31"/>
  <c r="T33" i="31" s="1"/>
  <c r="AF17" i="31" l="1"/>
  <c r="AE20" i="31"/>
  <c r="AE24" i="31"/>
  <c r="AE27" i="31" s="1"/>
  <c r="T41" i="31"/>
  <c r="T39" i="31"/>
  <c r="AH8" i="31"/>
  <c r="AH19" i="31"/>
  <c r="W29" i="31"/>
  <c r="V31" i="31"/>
  <c r="V28" i="31"/>
  <c r="U30" i="31"/>
  <c r="U33" i="31" s="1"/>
  <c r="AG23" i="31"/>
  <c r="AG26" i="31" s="1"/>
  <c r="AI7" i="31"/>
  <c r="AJ9" i="31"/>
  <c r="I82" i="31"/>
  <c r="I78" i="31"/>
  <c r="I80" i="31"/>
  <c r="R45" i="31"/>
  <c r="U41" i="31" l="1"/>
  <c r="U39" i="31"/>
  <c r="W31" i="31"/>
  <c r="X29" i="31"/>
  <c r="AH23" i="31"/>
  <c r="AH26" i="31" s="1"/>
  <c r="AK9" i="31"/>
  <c r="AJ7" i="31"/>
  <c r="AI8" i="31"/>
  <c r="AI19" i="31"/>
  <c r="V30" i="31"/>
  <c r="V33" i="31" s="1"/>
  <c r="W28" i="31"/>
  <c r="AG17" i="31"/>
  <c r="AF20" i="31"/>
  <c r="AF24" i="31"/>
  <c r="AF27" i="31" s="1"/>
  <c r="AL9" i="31" l="1"/>
  <c r="AK7" i="31"/>
  <c r="AJ8" i="31"/>
  <c r="AJ19" i="31"/>
  <c r="X31" i="31"/>
  <c r="Y29" i="31"/>
  <c r="V39" i="31"/>
  <c r="V41" i="31"/>
  <c r="AI23" i="31"/>
  <c r="AI26" i="31" s="1"/>
  <c r="AH17" i="31"/>
  <c r="AG20" i="31"/>
  <c r="I77" i="31" s="1"/>
  <c r="AG24" i="31"/>
  <c r="AG27" i="31" s="1"/>
  <c r="W30" i="31"/>
  <c r="W33" i="31" s="1"/>
  <c r="X28" i="31"/>
  <c r="AJ23" i="31" l="1"/>
  <c r="AJ26" i="31" s="1"/>
  <c r="AK8" i="31"/>
  <c r="AK19" i="31"/>
  <c r="Y31" i="31"/>
  <c r="Z29" i="31"/>
  <c r="X30" i="31"/>
  <c r="X33" i="31" s="1"/>
  <c r="Y28" i="31"/>
  <c r="W39" i="31"/>
  <c r="W42" i="31" s="1"/>
  <c r="W43" i="31" s="1"/>
  <c r="W41" i="31"/>
  <c r="W35" i="31"/>
  <c r="I83" i="31"/>
  <c r="I79" i="31"/>
  <c r="I81" i="31"/>
  <c r="AI17" i="31"/>
  <c r="AH20" i="31"/>
  <c r="AH24" i="31"/>
  <c r="AH27" i="31" s="1"/>
  <c r="AM9" i="31"/>
  <c r="AL7" i="31"/>
  <c r="AL19" i="31" l="1"/>
  <c r="J76" i="31" s="1"/>
  <c r="AL8" i="31"/>
  <c r="X39" i="31"/>
  <c r="X41" i="31"/>
  <c r="AJ17" i="31"/>
  <c r="AI20" i="31"/>
  <c r="AI24" i="31"/>
  <c r="AI27" i="31" s="1"/>
  <c r="R64" i="31"/>
  <c r="C64" i="31" s="1"/>
  <c r="D64" i="31" s="1"/>
  <c r="W44" i="31"/>
  <c r="Z28" i="31"/>
  <c r="Y30" i="31"/>
  <c r="Y33" i="31" s="1"/>
  <c r="AM7" i="31"/>
  <c r="AN9" i="31"/>
  <c r="AA29" i="31"/>
  <c r="Z31" i="31"/>
  <c r="AK23" i="31"/>
  <c r="AK26" i="31" s="1"/>
  <c r="AA28" i="31" l="1"/>
  <c r="Z30" i="31"/>
  <c r="Z33" i="31" s="1"/>
  <c r="Y39" i="31"/>
  <c r="Y41" i="31"/>
  <c r="AB29" i="31"/>
  <c r="AA31" i="31"/>
  <c r="AL23" i="31"/>
  <c r="AL26" i="31" s="1"/>
  <c r="W45" i="31"/>
  <c r="AK17" i="31"/>
  <c r="AJ20" i="31"/>
  <c r="AJ24" i="31"/>
  <c r="AJ27" i="31" s="1"/>
  <c r="AO9" i="31"/>
  <c r="AN7" i="31"/>
  <c r="AM19" i="31"/>
  <c r="AM8" i="31"/>
  <c r="J82" i="31"/>
  <c r="J80" i="31"/>
  <c r="J78" i="31"/>
  <c r="AC29" i="31" l="1"/>
  <c r="AB31" i="31"/>
  <c r="AL17" i="31"/>
  <c r="AK20" i="31"/>
  <c r="AK24" i="31"/>
  <c r="AK27" i="31" s="1"/>
  <c r="AM23" i="31"/>
  <c r="AM26" i="31" s="1"/>
  <c r="Z41" i="31"/>
  <c r="Z39" i="31"/>
  <c r="AN19" i="31"/>
  <c r="AN8" i="31"/>
  <c r="AP9" i="31"/>
  <c r="AO7" i="31"/>
  <c r="AB28" i="31"/>
  <c r="AA30" i="31"/>
  <c r="AA33" i="31" s="1"/>
  <c r="AN23" i="31" l="1"/>
  <c r="AN26" i="31" s="1"/>
  <c r="AA41" i="31"/>
  <c r="AA39" i="31"/>
  <c r="AB30" i="31"/>
  <c r="AB33" i="31" s="1"/>
  <c r="AC28" i="31"/>
  <c r="AM17" i="31"/>
  <c r="AL20" i="31"/>
  <c r="J77" i="31" s="1"/>
  <c r="AL24" i="31"/>
  <c r="AL27" i="31" s="1"/>
  <c r="AO19" i="31"/>
  <c r="AO8" i="31"/>
  <c r="AQ9" i="31"/>
  <c r="AP7" i="31"/>
  <c r="AC31" i="31"/>
  <c r="AD29" i="31"/>
  <c r="AC30" i="31" l="1"/>
  <c r="AC33" i="31" s="1"/>
  <c r="AD28" i="31"/>
  <c r="AO23" i="31"/>
  <c r="AO26" i="31" s="1"/>
  <c r="J83" i="31"/>
  <c r="J79" i="31"/>
  <c r="J81" i="31"/>
  <c r="AN17" i="31"/>
  <c r="AM20" i="31"/>
  <c r="AM24" i="31"/>
  <c r="AM27" i="31" s="1"/>
  <c r="AD31" i="31"/>
  <c r="AE29" i="31"/>
  <c r="AB41" i="31"/>
  <c r="AB35" i="31"/>
  <c r="AB39" i="31"/>
  <c r="AB42" i="31" s="1"/>
  <c r="AB43" i="31" s="1"/>
  <c r="AP19" i="31"/>
  <c r="AP8" i="31"/>
  <c r="AR9" i="31"/>
  <c r="AQ7" i="31"/>
  <c r="AE31" i="31" l="1"/>
  <c r="AF29" i="31"/>
  <c r="AB44" i="31"/>
  <c r="R65" i="31"/>
  <c r="C65" i="31" s="1"/>
  <c r="D65" i="31" s="1"/>
  <c r="AQ8" i="31"/>
  <c r="AQ19" i="31"/>
  <c r="K76" i="31" s="1"/>
  <c r="AP23" i="31"/>
  <c r="AP26" i="31" s="1"/>
  <c r="AD30" i="31"/>
  <c r="AD33" i="31" s="1"/>
  <c r="AE28" i="31"/>
  <c r="AO17" i="31"/>
  <c r="AN20" i="31"/>
  <c r="AN24" i="31"/>
  <c r="AN27" i="31" s="1"/>
  <c r="AR7" i="31"/>
  <c r="AS9" i="31"/>
  <c r="AC39" i="31"/>
  <c r="AC41" i="31"/>
  <c r="AD39" i="31" l="1"/>
  <c r="AD41" i="31"/>
  <c r="AR19" i="31"/>
  <c r="AR8" i="31"/>
  <c r="AF28" i="31"/>
  <c r="AE30" i="31"/>
  <c r="AE33" i="31" s="1"/>
  <c r="K78" i="31"/>
  <c r="K80" i="31"/>
  <c r="K82" i="31"/>
  <c r="AS7" i="31"/>
  <c r="AT9" i="31"/>
  <c r="AG29" i="31"/>
  <c r="AF31" i="31"/>
  <c r="AP17" i="31"/>
  <c r="AO20" i="31"/>
  <c r="AO24" i="31"/>
  <c r="AO27" i="31" s="1"/>
  <c r="AQ23" i="31"/>
  <c r="AQ26" i="31" s="1"/>
  <c r="AB45" i="31"/>
  <c r="AS8" i="31" l="1"/>
  <c r="AS19" i="31"/>
  <c r="AT7" i="31"/>
  <c r="AU9" i="31"/>
  <c r="AG28" i="31"/>
  <c r="AF30" i="31"/>
  <c r="AF33" i="31" s="1"/>
  <c r="AR23" i="31"/>
  <c r="AR26" i="31" s="1"/>
  <c r="AE39" i="31"/>
  <c r="AE41" i="31"/>
  <c r="AQ17" i="31"/>
  <c r="AP20" i="31"/>
  <c r="AP24" i="31"/>
  <c r="AP27" i="31" s="1"/>
  <c r="AH29" i="31"/>
  <c r="AG31" i="31"/>
  <c r="AH28" i="31" l="1"/>
  <c r="AG30" i="31"/>
  <c r="AG33" i="31" s="1"/>
  <c r="AR17" i="31"/>
  <c r="AQ20" i="31"/>
  <c r="K77" i="31" s="1"/>
  <c r="AQ24" i="31"/>
  <c r="AQ27" i="31" s="1"/>
  <c r="AT8" i="31"/>
  <c r="AT19" i="31"/>
  <c r="AS23" i="31"/>
  <c r="AS26" i="31" s="1"/>
  <c r="AF41" i="31"/>
  <c r="AF39" i="31"/>
  <c r="AU7" i="31"/>
  <c r="AV9" i="31"/>
  <c r="AI29" i="31"/>
  <c r="AH31" i="31"/>
  <c r="AG41" i="31" l="1"/>
  <c r="AG39" i="31"/>
  <c r="AG42" i="31" s="1"/>
  <c r="AG43" i="31" s="1"/>
  <c r="AG35" i="31"/>
  <c r="AT23" i="31"/>
  <c r="AT26" i="31" s="1"/>
  <c r="K83" i="31"/>
  <c r="K79" i="31"/>
  <c r="K81" i="31"/>
  <c r="AI31" i="31"/>
  <c r="AJ29" i="31"/>
  <c r="AS17" i="31"/>
  <c r="AR20" i="31"/>
  <c r="AR24" i="31"/>
  <c r="AR27" i="31" s="1"/>
  <c r="AW9" i="31"/>
  <c r="AV7" i="31"/>
  <c r="AU8" i="31"/>
  <c r="AU19" i="31"/>
  <c r="AH30" i="31"/>
  <c r="AH33" i="31" s="1"/>
  <c r="AI28" i="31"/>
  <c r="AJ31" i="31" l="1"/>
  <c r="AK29" i="31"/>
  <c r="AI30" i="31"/>
  <c r="AI33" i="31" s="1"/>
  <c r="AJ28" i="31"/>
  <c r="AT17" i="31"/>
  <c r="AS20" i="31"/>
  <c r="AS24" i="31"/>
  <c r="AS27" i="31" s="1"/>
  <c r="AG44" i="31"/>
  <c r="R66" i="31"/>
  <c r="C66" i="31" s="1"/>
  <c r="D66" i="31" s="1"/>
  <c r="AH39" i="31"/>
  <c r="AH41" i="31"/>
  <c r="AU23" i="31"/>
  <c r="AU26" i="31" s="1"/>
  <c r="AV8" i="31"/>
  <c r="AV19" i="31"/>
  <c r="L76" i="31" s="1"/>
  <c r="AX9" i="31"/>
  <c r="AW7" i="31"/>
  <c r="AU17" i="31" l="1"/>
  <c r="AT20" i="31"/>
  <c r="AT24" i="31"/>
  <c r="AT27" i="31" s="1"/>
  <c r="AG45" i="31"/>
  <c r="AX7" i="31"/>
  <c r="AY9" i="31"/>
  <c r="AJ30" i="31"/>
  <c r="AJ33" i="31" s="1"/>
  <c r="AK28" i="31"/>
  <c r="AV23" i="31"/>
  <c r="AV26" i="31" s="1"/>
  <c r="AK31" i="31"/>
  <c r="AL29" i="31"/>
  <c r="AW8" i="31"/>
  <c r="AW19" i="31"/>
  <c r="L78" i="31"/>
  <c r="L80" i="31"/>
  <c r="L82" i="31"/>
  <c r="AI39" i="31"/>
  <c r="AI41" i="31"/>
  <c r="AJ39" i="31" l="1"/>
  <c r="AJ41" i="31"/>
  <c r="AL28" i="31"/>
  <c r="AK30" i="31"/>
  <c r="AK33" i="31" s="1"/>
  <c r="AX19" i="31"/>
  <c r="AX8" i="31"/>
  <c r="AW23" i="31"/>
  <c r="AW26" i="31" s="1"/>
  <c r="AY7" i="31"/>
  <c r="AZ9" i="31"/>
  <c r="AM29" i="31"/>
  <c r="AL31" i="31"/>
  <c r="AV17" i="31"/>
  <c r="AU20" i="31"/>
  <c r="AU24" i="31"/>
  <c r="AU27" i="31" s="1"/>
  <c r="BA9" i="31" l="1"/>
  <c r="BA7" i="31" s="1"/>
  <c r="AZ7" i="31"/>
  <c r="AX23" i="31"/>
  <c r="AX26" i="31" s="1"/>
  <c r="AK39" i="31"/>
  <c r="AK41" i="31"/>
  <c r="AW17" i="31"/>
  <c r="AV20" i="31"/>
  <c r="L77" i="31" s="1"/>
  <c r="AV24" i="31"/>
  <c r="AV27" i="31" s="1"/>
  <c r="AN29" i="31"/>
  <c r="AM31" i="31"/>
  <c r="AY19" i="31"/>
  <c r="AY8" i="31"/>
  <c r="AM28" i="31"/>
  <c r="AL30" i="31"/>
  <c r="AL33" i="31" s="1"/>
  <c r="AO29" i="31" l="1"/>
  <c r="AN31" i="31"/>
  <c r="AX17" i="31"/>
  <c r="AW20" i="31"/>
  <c r="AW24" i="31"/>
  <c r="AW27" i="31" s="1"/>
  <c r="AL41" i="31"/>
  <c r="AL39" i="31"/>
  <c r="AL42" i="31" s="1"/>
  <c r="AL43" i="31" s="1"/>
  <c r="AL35" i="31"/>
  <c r="AZ19" i="31"/>
  <c r="AZ8" i="31"/>
  <c r="L83" i="31"/>
  <c r="L81" i="31"/>
  <c r="L79" i="31"/>
  <c r="AM30" i="31"/>
  <c r="AM33" i="31" s="1"/>
  <c r="AN28" i="31"/>
  <c r="AY23" i="31"/>
  <c r="AY26" i="31" s="1"/>
  <c r="BA19" i="31"/>
  <c r="M76" i="31" s="1"/>
  <c r="BA8" i="31"/>
  <c r="BA23" i="31" l="1"/>
  <c r="BA26" i="31" s="1"/>
  <c r="BA98" i="31"/>
  <c r="AL44" i="31"/>
  <c r="R67" i="31"/>
  <c r="C67" i="31" s="1"/>
  <c r="D67" i="31" s="1"/>
  <c r="AZ23" i="31"/>
  <c r="AZ26" i="31" s="1"/>
  <c r="M78" i="31"/>
  <c r="M80" i="31"/>
  <c r="M82" i="31"/>
  <c r="AN30" i="31"/>
  <c r="AN33" i="31" s="1"/>
  <c r="AO28" i="31"/>
  <c r="AM41" i="31"/>
  <c r="AM39" i="31"/>
  <c r="AY17" i="31"/>
  <c r="AX20" i="31"/>
  <c r="AX24" i="31"/>
  <c r="AX27" i="31" s="1"/>
  <c r="AO31" i="31"/>
  <c r="AP29" i="31"/>
  <c r="AP31" i="31" l="1"/>
  <c r="AQ29" i="31"/>
  <c r="AZ17" i="31"/>
  <c r="AY20" i="31"/>
  <c r="AY24" i="31"/>
  <c r="AY27" i="31" s="1"/>
  <c r="AO30" i="31"/>
  <c r="AO33" i="31" s="1"/>
  <c r="AP28" i="31"/>
  <c r="AL45" i="31"/>
  <c r="AN41" i="31"/>
  <c r="AN39" i="31"/>
  <c r="AO39" i="31" l="1"/>
  <c r="AO41" i="31"/>
  <c r="BA17" i="31"/>
  <c r="AZ20" i="31"/>
  <c r="AZ24" i="31"/>
  <c r="AZ27" i="31" s="1"/>
  <c r="AP30" i="31"/>
  <c r="AP33" i="31" s="1"/>
  <c r="AQ28" i="31"/>
  <c r="AQ31" i="31"/>
  <c r="AR29" i="31"/>
  <c r="AS29" i="31" l="1"/>
  <c r="AR31" i="31"/>
  <c r="AR28" i="31"/>
  <c r="AQ30" i="31"/>
  <c r="AQ33" i="31" s="1"/>
  <c r="AP39" i="31"/>
  <c r="AP41" i="31"/>
  <c r="BA20" i="31"/>
  <c r="M77" i="31" s="1"/>
  <c r="BA24" i="31"/>
  <c r="BA27" i="31" s="1"/>
  <c r="M79" i="31" l="1"/>
  <c r="M81" i="31"/>
  <c r="M83" i="31"/>
  <c r="AQ35" i="31"/>
  <c r="AQ39" i="31"/>
  <c r="AQ42" i="31" s="1"/>
  <c r="AQ43" i="31" s="1"/>
  <c r="AQ41" i="31"/>
  <c r="AS28" i="31"/>
  <c r="AR30" i="31"/>
  <c r="AR33" i="31" s="1"/>
  <c r="AT29" i="31"/>
  <c r="AS31" i="31"/>
  <c r="AT31" i="31" l="1"/>
  <c r="AU29" i="31"/>
  <c r="AT28" i="31"/>
  <c r="AS30" i="31"/>
  <c r="AS33" i="31" s="1"/>
  <c r="AR41" i="31"/>
  <c r="AR39" i="31"/>
  <c r="R68" i="31"/>
  <c r="C68" i="31" s="1"/>
  <c r="D68" i="31" s="1"/>
  <c r="AQ44" i="31"/>
  <c r="AQ45" i="31" l="1"/>
  <c r="AS41" i="31"/>
  <c r="AS39" i="31"/>
  <c r="AT30" i="31"/>
  <c r="AT33" i="31" s="1"/>
  <c r="AU28" i="31"/>
  <c r="AU31" i="31"/>
  <c r="AV29" i="31"/>
  <c r="AU30" i="31" l="1"/>
  <c r="AU33" i="31" s="1"/>
  <c r="AV28" i="31"/>
  <c r="AV31" i="31"/>
  <c r="AW29" i="31"/>
  <c r="AT41" i="31"/>
  <c r="AT39" i="31"/>
  <c r="AV30" i="31" l="1"/>
  <c r="AV33" i="31" s="1"/>
  <c r="AW28" i="31"/>
  <c r="AW31" i="31"/>
  <c r="AX29" i="31"/>
  <c r="AU39" i="31"/>
  <c r="AU41" i="31"/>
  <c r="AY29" i="31" l="1"/>
  <c r="AX31" i="31"/>
  <c r="AX28" i="31"/>
  <c r="AW30" i="31"/>
  <c r="AW33" i="31" s="1"/>
  <c r="AV39" i="31"/>
  <c r="AV42" i="31" s="1"/>
  <c r="AV43" i="31" s="1"/>
  <c r="AV35" i="31"/>
  <c r="AV41" i="31"/>
  <c r="AW39" i="31" l="1"/>
  <c r="AW41" i="31"/>
  <c r="AV44" i="31"/>
  <c r="R69" i="31"/>
  <c r="C69" i="31" s="1"/>
  <c r="D69" i="31" s="1"/>
  <c r="AY28" i="31"/>
  <c r="AX30" i="31"/>
  <c r="AX33" i="31" s="1"/>
  <c r="AZ29" i="31"/>
  <c r="AY31" i="31"/>
  <c r="BA29" i="31" l="1"/>
  <c r="BA31" i="31" s="1"/>
  <c r="AZ31" i="31"/>
  <c r="AX41" i="31"/>
  <c r="AX39" i="31"/>
  <c r="AY30" i="31"/>
  <c r="AY33" i="31" s="1"/>
  <c r="AZ28" i="31"/>
  <c r="AV45" i="31"/>
  <c r="AZ30" i="31" l="1"/>
  <c r="AZ33" i="31" s="1"/>
  <c r="BA28" i="31"/>
  <c r="BA30" i="31" s="1"/>
  <c r="BA33" i="31" s="1"/>
  <c r="AY41" i="31"/>
  <c r="AY39" i="31"/>
  <c r="BA35" i="31" l="1"/>
  <c r="BA39" i="31"/>
  <c r="BA42" i="31" s="1"/>
  <c r="BA43" i="31" s="1"/>
  <c r="BA41" i="31"/>
  <c r="AZ41" i="31"/>
  <c r="AZ39" i="31"/>
  <c r="R70" i="31" l="1"/>
  <c r="C70" i="31" s="1"/>
  <c r="D70" i="31" s="1"/>
  <c r="BA44" i="31"/>
  <c r="BA45" i="31" l="1"/>
  <c r="O4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<sst xmlns="http://schemas.openxmlformats.org/spreadsheetml/2006/main" count="982" uniqueCount="187">
  <si>
    <t>Year</t>
  </si>
  <si>
    <t>Cset_CN</t>
  </si>
  <si>
    <t>Attribute</t>
  </si>
  <si>
    <t>LimType</t>
  </si>
  <si>
    <t>~TFM_INS</t>
  </si>
  <si>
    <t>TimeSlice</t>
  </si>
  <si>
    <t>Cset_Set</t>
  </si>
  <si>
    <t>Trans - Insert</t>
  </si>
  <si>
    <t>RHDDB</t>
  </si>
  <si>
    <t>RHCDB</t>
  </si>
  <si>
    <t>RHIDB</t>
  </si>
  <si>
    <t>RHDMB</t>
  </si>
  <si>
    <t>RHCMB</t>
  </si>
  <si>
    <t>RHIMB</t>
  </si>
  <si>
    <t>COM_PROJ</t>
  </si>
  <si>
    <t>DEM</t>
  </si>
  <si>
    <t>RH*</t>
  </si>
  <si>
    <t>RADBC</t>
  </si>
  <si>
    <t>RADBK</t>
  </si>
  <si>
    <t>RADBE</t>
  </si>
  <si>
    <t>RADBL</t>
  </si>
  <si>
    <t>RADBO</t>
  </si>
  <si>
    <t>RADBR</t>
  </si>
  <si>
    <t>RADBM</t>
  </si>
  <si>
    <t>RAMBC</t>
  </si>
  <si>
    <t>RAMBK</t>
  </si>
  <si>
    <t>RAMBE</t>
  </si>
  <si>
    <t>RAMBL</t>
  </si>
  <si>
    <t>RAMBO</t>
  </si>
  <si>
    <t>RAMBR</t>
  </si>
  <si>
    <t>RAMBM</t>
  </si>
  <si>
    <t>RAD*,RAM*</t>
  </si>
  <si>
    <t>~TFM_FILL</t>
  </si>
  <si>
    <t>Operation_Sum_Avg_Count</t>
  </si>
  <si>
    <t>Scenario Name</t>
  </si>
  <si>
    <t>A</t>
  </si>
  <si>
    <t>Demand</t>
  </si>
  <si>
    <t>BASE</t>
  </si>
  <si>
    <t/>
  </si>
  <si>
    <t>Date</t>
  </si>
  <si>
    <t>Name</t>
  </si>
  <si>
    <t>Sheet Name</t>
  </si>
  <si>
    <t xml:space="preserve">Cell no </t>
  </si>
  <si>
    <t>Explanation</t>
  </si>
  <si>
    <t>Olexandr Balyk</t>
  </si>
  <si>
    <t>TRA_PROJ</t>
  </si>
  <si>
    <t>I112:I120,F121:F129,G121:G129,I121:I129</t>
  </si>
  <si>
    <t>Implementation of the split between the National and International truck freight transport</t>
  </si>
  <si>
    <t>Projection_Growth</t>
  </si>
  <si>
    <t>C112:D120,B121:F129</t>
  </si>
  <si>
    <t>Implementation of the split between the National and International truck freight transport, projection remained the same</t>
  </si>
  <si>
    <t>BY_Demands</t>
  </si>
  <si>
    <t>B19,C19,F19,J19,J18,L19,L18</t>
  </si>
  <si>
    <t>Maurizio Gargiulo</t>
  </si>
  <si>
    <t>DEM_FR</t>
  </si>
  <si>
    <t>Removed elc and het (entire column) aggregated demands and moved to the file Scen_DEM_FR_ELC-HET</t>
  </si>
  <si>
    <t>Residential Appliance Computers Demand Detached Building</t>
  </si>
  <si>
    <t>Residential Appliance Cooking Demand Detached Building</t>
  </si>
  <si>
    <t>Residential Appliance Entertainment Demand Detached Building</t>
  </si>
  <si>
    <t>Residential Appliance Lighting Demand Detached Building</t>
  </si>
  <si>
    <t>Residential Appliance Others Demand Detached Building</t>
  </si>
  <si>
    <t>Residential Appliance Refrigeration Demand Detached Building</t>
  </si>
  <si>
    <t>Residential Appliance Machines(Washing) Demand Detached Building</t>
  </si>
  <si>
    <t>Residential Appliance Computers Demand Multi Storage Buildings</t>
  </si>
  <si>
    <t>Residential Appliance Cooking Demand Multi Storage Buildings</t>
  </si>
  <si>
    <t>Residential Appliance Entertainment Demand Multi Storage Buildings</t>
  </si>
  <si>
    <t>Residential Appliance Lighting Demand Multi Storage Buildings</t>
  </si>
  <si>
    <t>Residential Appliance Others Demand Multi Storage Buildings</t>
  </si>
  <si>
    <t>Residential Appliance Refrigeration Demand Multi Storage Buildings</t>
  </si>
  <si>
    <t>Residential Appliance Machines(Washing) Demand Multi Storage Buildings</t>
  </si>
  <si>
    <t>*Unit</t>
  </si>
  <si>
    <t>Rikke Næraa</t>
  </si>
  <si>
    <t>"description"  inserted</t>
  </si>
  <si>
    <t>[ACT]kSt</t>
  </si>
  <si>
    <t>incerted 2012 ?</t>
  </si>
  <si>
    <t>H10:I16 and Copi from VT_DK_APP_v1p120140303rin3.xlsx  sheet App_DB and APP_MB  cell  E7 to F13</t>
  </si>
  <si>
    <t>Data for 2012 incerted</t>
  </si>
  <si>
    <t xml:space="preserve">This sheet should be copied to "Scen_DEM_FR_APP-TRA-HOU.xlsx" </t>
  </si>
  <si>
    <t>ACT [kST]</t>
  </si>
  <si>
    <t>APP_PROJ</t>
  </si>
  <si>
    <t xml:space="preserve">updated values for all years incerted </t>
  </si>
  <si>
    <t>APP_PROJ_Copy to Scen_Dem</t>
  </si>
  <si>
    <t>row deleted  cause numbers for all years incerted</t>
  </si>
  <si>
    <t xml:space="preserve">Or is copied from DOCUMENTATION  "udv ELM-projection_all_years_Troels20140218rin3 .xlsx"  --- depending on which file you are looking in </t>
  </si>
  <si>
    <t>Ownershiplevel index 2012( /number of appliances index) [kST2012/kSTn]</t>
  </si>
  <si>
    <t>Computers</t>
  </si>
  <si>
    <t>Cooking</t>
  </si>
  <si>
    <t>Entertainment</t>
  </si>
  <si>
    <t>Lighting</t>
  </si>
  <si>
    <t xml:space="preserve">Miscellaneous  </t>
  </si>
  <si>
    <t>Refrigeration</t>
  </si>
  <si>
    <t>Washing</t>
  </si>
  <si>
    <t>Ownershiplevel index 2012</t>
  </si>
  <si>
    <t>[kST/1000]</t>
  </si>
  <si>
    <t xml:space="preserve">Number of households development in </t>
  </si>
  <si>
    <t>Single-family building</t>
  </si>
  <si>
    <t>Multi-family building</t>
  </si>
  <si>
    <t>\I: Unit</t>
  </si>
  <si>
    <t>\I: Explanation</t>
  </si>
  <si>
    <t>Mm2</t>
  </si>
  <si>
    <t>Housing demand</t>
  </si>
  <si>
    <t xml:space="preserve">Yellow data is updated to NO PV data </t>
  </si>
  <si>
    <t xml:space="preserve">Now linking to column G makin the updating automated </t>
  </si>
  <si>
    <t xml:space="preserve">green cells is updated to 4TSnov </t>
  </si>
  <si>
    <t>SE1</t>
  </si>
  <si>
    <t>SE2</t>
  </si>
  <si>
    <t>SE3</t>
  </si>
  <si>
    <t>SE4</t>
  </si>
  <si>
    <t>Martin Hagberg</t>
  </si>
  <si>
    <t>Chnaged to 4 region for SE model  , data not updated yet</t>
  </si>
  <si>
    <t>Urban Residential</t>
  </si>
  <si>
    <t>Rural residential</t>
  </si>
  <si>
    <t>RHCXX and RHDXX</t>
  </si>
  <si>
    <t>RHIXXX</t>
  </si>
  <si>
    <t>Demand from NETP2016</t>
  </si>
  <si>
    <t xml:space="preserve">Changed to increase in demand according to NETP2016 CNS scenario </t>
  </si>
  <si>
    <t>Description</t>
  </si>
  <si>
    <t>Purpose:</t>
  </si>
  <si>
    <t>This sheet handles the demand of the residental sector</t>
  </si>
  <si>
    <t>Description:</t>
  </si>
  <si>
    <t>By using various projections of m2 and apparatus, we feed TIMES the future demand for spatial heating and computers, etc.</t>
  </si>
  <si>
    <t>Relevant sectors</t>
  </si>
  <si>
    <t>RES</t>
  </si>
  <si>
    <t>Description of different sheets</t>
  </si>
  <si>
    <t>Mm2_PROJ</t>
  </si>
  <si>
    <t>Demand for m2 to be heated by TIMES</t>
  </si>
  <si>
    <r>
      <t xml:space="preserve">Divison of when heat is demanded at time slice level </t>
    </r>
    <r>
      <rPr>
        <sz val="11"/>
        <color rgb="FFFF0000"/>
        <rFont val="Calibri"/>
        <family val="2"/>
        <scheme val="minor"/>
      </rPr>
      <t>-TABLE MOVED TO SUB ANNUAL DATA FILE</t>
    </r>
  </si>
  <si>
    <t>Statistik 1990-2019</t>
  </si>
  <si>
    <t xml:space="preserve">Prognos från 2020. </t>
  </si>
  <si>
    <t>https://www.scb.se/hitta-statistik/sverige-i-siffror/manniskorna-i-sverige/befolkningsprognos-for-sverige/</t>
  </si>
  <si>
    <t>Senast uppdaterad: 2021-01-14</t>
  </si>
  <si>
    <t>Befolkning</t>
  </si>
  <si>
    <t>Hushåll</t>
  </si>
  <si>
    <t>Medelantal boende per hushåll</t>
  </si>
  <si>
    <t xml:space="preserve">antal lägenheter i: </t>
  </si>
  <si>
    <t>Småhus, antal</t>
  </si>
  <si>
    <t>Flerbostadshus (inkl. övriga), antal</t>
  </si>
  <si>
    <t>Småhus, antal adjusted</t>
  </si>
  <si>
    <t>Flerbostadshus, antal adjusted</t>
  </si>
  <si>
    <t>Added</t>
  </si>
  <si>
    <t>Småhus</t>
  </si>
  <si>
    <t>Flerbostadshus</t>
  </si>
  <si>
    <t>Småhus, m2</t>
  </si>
  <si>
    <t>Flerbostadshus, m2</t>
  </si>
  <si>
    <t>TOTAL AREA</t>
  </si>
  <si>
    <t>area</t>
  </si>
  <si>
    <t>pop</t>
  </si>
  <si>
    <t>area per year</t>
  </si>
  <si>
    <t>Årlig ökning</t>
  </si>
  <si>
    <t>TO MODEL</t>
  </si>
  <si>
    <t>Centralised and decentralised</t>
  </si>
  <si>
    <t>Individual</t>
  </si>
  <si>
    <t xml:space="preserve">Same for all categories. Do not have more detailed data. </t>
  </si>
  <si>
    <t>M2 FROM VT FILE</t>
  </si>
  <si>
    <t>CommName</t>
  </si>
  <si>
    <t>*Description</t>
  </si>
  <si>
    <t>DEMAND~SE1</t>
  </si>
  <si>
    <t>DEMAND~SE2</t>
  </si>
  <si>
    <t>DEMAND~SE3</t>
  </si>
  <si>
    <t>DEMAND~SE4</t>
  </si>
  <si>
    <t>Residential heating Decentralised Detached Buildings Demand</t>
  </si>
  <si>
    <t>Residential heating Centralised Detached Buildings Demand</t>
  </si>
  <si>
    <t>Residential heating Indivdual Detached Buildings Demand</t>
  </si>
  <si>
    <t>Residential heating Decentralised Multi S. Buildings Demand</t>
  </si>
  <si>
    <t>Multifam</t>
  </si>
  <si>
    <t>Single family</t>
  </si>
  <si>
    <t>Residential heating Centralised Multi S. Buildings Demand</t>
  </si>
  <si>
    <t>Residential heating Individual Multi S. Buildings Demand</t>
  </si>
  <si>
    <t>Nybyggnation enligt Energimyndigheten</t>
  </si>
  <si>
    <t xml:space="preserve">Småhus </t>
  </si>
  <si>
    <t>m2</t>
  </si>
  <si>
    <t>Lägenhet</t>
  </si>
  <si>
    <t>Övriga hus</t>
  </si>
  <si>
    <t>Specialbostäder</t>
  </si>
  <si>
    <t>Energimyndigheten</t>
  </si>
  <si>
    <t>2017-2025</t>
  </si>
  <si>
    <t>2025-2050</t>
  </si>
  <si>
    <t>Referens EU</t>
  </si>
  <si>
    <t>old:</t>
  </si>
  <si>
    <t>new:</t>
  </si>
  <si>
    <t>diff</t>
  </si>
  <si>
    <t>old , not in use</t>
  </si>
  <si>
    <t>addded new demand drivers</t>
  </si>
  <si>
    <t>Mm2_PROJ, Projection new, App proj</t>
  </si>
  <si>
    <t>MH: Below table is not updated . Have no data on this . (feb 2021)</t>
  </si>
  <si>
    <t xml:space="preserve">Fill table for TIMES to fill in </t>
  </si>
  <si>
    <t>This table is updated as of feb 2021 and linked to sheet "Projection New"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</si>
</sst>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 * #,##0_ ;_ * \-#,##0_ ;_ * &quot;-&quot;_ ;_ @_ "/>
    <numFmt numFmtId="165" formatCode="_ * #,##0.00_ ;_ * \-#,##0.00_ ;_ * &quot;-&quot;??_ ;_ @_ 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  <numFmt numFmtId="169" formatCode="0.0"/>
    <numFmt numFmtId="170" formatCode="\Te\x\t"/>
    <numFmt numFmtId="171" formatCode="_([$€]* #,##0.00_);_([$€]* \(#,##0.00\);_([$€]* &quot;-&quot;??_);_(@_)"/>
    <numFmt numFmtId="172" formatCode="0.0%"/>
    <numFmt numFmtId="173" formatCode="0.000000"/>
    <numFmt numFmtId="174" formatCode="0.00000"/>
    <numFmt numFmtId="175" formatCode="0.0000000"/>
    <numFmt numFmtId="176" formatCode="0.000%"/>
  </numFmts>
  <fonts count="4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sz val="9"/>
      <color indexed="8"/>
      <name val="Times New Roman"/>
      <family val="1"/>
    </font>
    <font>
      <sz val="10"/>
      <name val="Helv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2.1"/>
      <color rgb="FF000000"/>
      <name val="Inherit"/>
    </font>
    <font>
      <b/>
      <sz val="12"/>
      <color rgb="FF000000"/>
      <name val="Inherit"/>
    </font>
    <font>
      <sz val="12.1"/>
      <color rgb="FF000000"/>
      <name val="Inherit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/>
      <top/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</borders>
  <cellStyleXfs count="152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4" fontId="26" fillId="20" borderId="1">
      <alignment horizontal="right" vertical="center"/>
    </xf>
    <xf numFmtId="4" fontId="26" fillId="20" borderId="1">
      <alignment horizontal="right" vertical="center"/>
    </xf>
    <xf numFmtId="0" fontId="32" fillId="30" borderId="0" applyNumberFormat="0" applyBorder="0" applyAlignment="0" applyProtection="0"/>
    <xf numFmtId="0" fontId="9" fillId="21" borderId="2" applyNumberFormat="0" applyAlignment="0" applyProtection="0"/>
    <xf numFmtId="0" fontId="17" fillId="0" borderId="3" applyNumberFormat="0" applyFill="0" applyAlignment="0" applyProtection="0"/>
    <xf numFmtId="0" fontId="10" fillId="22" borderId="4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7" fillId="0" borderId="0"/>
    <xf numFmtId="0" fontId="28" fillId="0" borderId="5">
      <alignment horizontal="left" vertical="center" wrapText="1" indent="2"/>
    </xf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7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" fillId="0" borderId="0" applyFont="0" applyFill="0" applyBorder="0" applyAlignment="0" applyProtection="0"/>
    <xf numFmtId="168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27" fillId="0" borderId="0"/>
    <xf numFmtId="0" fontId="16" fillId="7" borderId="2" applyNumberFormat="0" applyAlignment="0" applyProtection="0"/>
    <xf numFmtId="4" fontId="28" fillId="0" borderId="0" applyBorder="0">
      <alignment horizontal="right" vertical="center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18" fillId="23" borderId="0" applyNumberFormat="0" applyBorder="0" applyAlignment="0" applyProtection="0"/>
    <xf numFmtId="0" fontId="4" fillId="0" borderId="0"/>
    <xf numFmtId="0" fontId="22" fillId="0" borderId="0"/>
    <xf numFmtId="0" fontId="27" fillId="0" borderId="0"/>
    <xf numFmtId="0" fontId="4" fillId="0" borderId="0"/>
    <xf numFmtId="0" fontId="31" fillId="0" borderId="0"/>
    <xf numFmtId="0" fontId="31" fillId="0" borderId="0"/>
    <xf numFmtId="0" fontId="33" fillId="0" borderId="0"/>
    <xf numFmtId="0" fontId="34" fillId="0" borderId="0"/>
    <xf numFmtId="0" fontId="31" fillId="0" borderId="0"/>
    <xf numFmtId="0" fontId="34" fillId="0" borderId="0"/>
    <xf numFmtId="0" fontId="25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30" fillId="0" borderId="0"/>
    <xf numFmtId="0" fontId="22" fillId="25" borderId="9" applyNumberFormat="0" applyFont="0" applyAlignment="0" applyProtection="0"/>
    <xf numFmtId="0" fontId="4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0" fontId="25" fillId="25" borderId="9" applyNumberFormat="0" applyFont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19" fillId="21" borderId="10" applyNumberFormat="0" applyAlignment="0" applyProtection="0"/>
    <xf numFmtId="0" fontId="27" fillId="0" borderId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4" fontId="28" fillId="0" borderId="0"/>
    <xf numFmtId="0" fontId="31" fillId="0" borderId="0"/>
    <xf numFmtId="0" fontId="43" fillId="0" borderId="0" applyNumberFormat="0" applyFill="0" applyBorder="0" applyAlignment="0" applyProtection="0"/>
  </cellStyleXfs>
  <cellXfs count="157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3" fillId="26" borderId="12" xfId="0" applyFont="1" applyFill="1" applyBorder="1"/>
    <xf numFmtId="0" fontId="3" fillId="27" borderId="12" xfId="0" applyFont="1" applyFill="1" applyBorder="1"/>
    <xf numFmtId="0" fontId="4" fillId="26" borderId="12" xfId="0" applyFont="1" applyFill="1" applyBorder="1"/>
    <xf numFmtId="0" fontId="22" fillId="0" borderId="0" xfId="733" applyFill="1" applyBorder="1" applyAlignment="1">
      <alignment horizontal="left" wrapText="1"/>
    </xf>
    <xf numFmtId="0" fontId="22" fillId="0" borderId="0" xfId="733"/>
    <xf numFmtId="0" fontId="24" fillId="28" borderId="0" xfId="733" applyFont="1" applyFill="1"/>
    <xf numFmtId="0" fontId="3" fillId="29" borderId="0" xfId="733" applyFont="1" applyFill="1"/>
    <xf numFmtId="0" fontId="3" fillId="28" borderId="0" xfId="733" applyFont="1" applyFill="1"/>
    <xf numFmtId="0" fontId="0" fillId="0" borderId="0" xfId="0" applyFill="1" applyBorder="1"/>
    <xf numFmtId="0" fontId="22" fillId="0" borderId="13" xfId="733" applyFill="1" applyBorder="1" applyAlignment="1">
      <alignment horizontal="left" wrapText="1"/>
    </xf>
    <xf numFmtId="0" fontId="0" fillId="0" borderId="13" xfId="0" applyBorder="1"/>
    <xf numFmtId="169" fontId="0" fillId="0" borderId="0" xfId="0" applyNumberFormat="1"/>
    <xf numFmtId="1" fontId="0" fillId="0" borderId="0" xfId="0" applyNumberFormat="1"/>
    <xf numFmtId="2" fontId="35" fillId="31" borderId="0" xfId="0" applyNumberFormat="1" applyFont="1" applyFill="1"/>
    <xf numFmtId="0" fontId="0" fillId="0" borderId="0" xfId="0" quotePrefix="1"/>
    <xf numFmtId="0" fontId="22" fillId="0" borderId="0" xfId="733" quotePrefix="1" applyFill="1" applyBorder="1" applyAlignment="1">
      <alignment horizontal="left" wrapText="1"/>
    </xf>
    <xf numFmtId="0" fontId="0" fillId="0" borderId="0" xfId="0" applyBorder="1"/>
    <xf numFmtId="0" fontId="3" fillId="0" borderId="0" xfId="742" applyFont="1"/>
    <xf numFmtId="170" fontId="3" fillId="0" borderId="0" xfId="742" applyNumberFormat="1" applyFont="1" applyFill="1" applyBorder="1"/>
    <xf numFmtId="0" fontId="25" fillId="0" borderId="0" xfId="742"/>
    <xf numFmtId="14" fontId="25" fillId="0" borderId="0" xfId="742" applyNumberFormat="1" applyFont="1" applyAlignment="1">
      <alignment horizontal="left"/>
    </xf>
    <xf numFmtId="170" fontId="25" fillId="0" borderId="0" xfId="742" applyNumberFormat="1" applyFont="1" applyFill="1" applyBorder="1" applyAlignment="1">
      <alignment horizontal="left"/>
    </xf>
    <xf numFmtId="0" fontId="25" fillId="0" borderId="0" xfId="742" applyFont="1" applyAlignment="1">
      <alignment horizontal="left"/>
    </xf>
    <xf numFmtId="170" fontId="25" fillId="0" borderId="0" xfId="742" applyNumberFormat="1" applyFill="1" applyBorder="1" applyAlignment="1">
      <alignment horizontal="left"/>
    </xf>
    <xf numFmtId="0" fontId="4" fillId="0" borderId="0" xfId="742" applyFont="1" applyFill="1" applyBorder="1" applyAlignment="1">
      <alignment horizontal="left"/>
    </xf>
    <xf numFmtId="14" fontId="25" fillId="0" borderId="0" xfId="742" applyNumberFormat="1" applyFill="1" applyAlignment="1">
      <alignment horizontal="left"/>
    </xf>
    <xf numFmtId="0" fontId="4" fillId="0" borderId="0" xfId="742" applyFont="1"/>
    <xf numFmtId="0" fontId="22" fillId="0" borderId="0" xfId="733" applyFill="1"/>
    <xf numFmtId="0" fontId="3" fillId="0" borderId="0" xfId="733" applyFont="1" applyFill="1"/>
    <xf numFmtId="0" fontId="0" fillId="0" borderId="0" xfId="0" applyFill="1"/>
    <xf numFmtId="0" fontId="0" fillId="0" borderId="13" xfId="0" applyFill="1" applyBorder="1"/>
    <xf numFmtId="2" fontId="0" fillId="0" borderId="0" xfId="0" applyNumberFormat="1" applyBorder="1"/>
    <xf numFmtId="0" fontId="4" fillId="0" borderId="0" xfId="742" applyFont="1" applyAlignment="1">
      <alignment horizontal="left"/>
    </xf>
    <xf numFmtId="170" fontId="4" fillId="0" borderId="0" xfId="742" applyNumberFormat="1" applyFont="1" applyFill="1" applyBorder="1" applyAlignment="1">
      <alignment horizontal="left"/>
    </xf>
    <xf numFmtId="14" fontId="4" fillId="0" borderId="0" xfId="742" applyNumberFormat="1" applyFont="1" applyAlignment="1">
      <alignment horizontal="left"/>
    </xf>
    <xf numFmtId="0" fontId="38" fillId="33" borderId="12" xfId="735" applyFont="1" applyFill="1" applyBorder="1" applyAlignment="1">
      <alignment horizontal="left" vertical="top" wrapText="1"/>
    </xf>
    <xf numFmtId="0" fontId="36" fillId="0" borderId="0" xfId="0" applyFont="1"/>
    <xf numFmtId="0" fontId="39" fillId="0" borderId="0" xfId="735" applyFont="1"/>
    <xf numFmtId="0" fontId="37" fillId="0" borderId="0" xfId="0" applyFont="1" applyFill="1"/>
    <xf numFmtId="169" fontId="0" fillId="34" borderId="0" xfId="0" applyNumberFormat="1" applyFill="1"/>
    <xf numFmtId="0" fontId="4" fillId="34" borderId="0" xfId="735" applyFill="1" applyBorder="1" applyAlignment="1">
      <alignment horizontal="left" wrapText="1"/>
    </xf>
    <xf numFmtId="0" fontId="0" fillId="34" borderId="0" xfId="0" applyFill="1"/>
    <xf numFmtId="0" fontId="38" fillId="33" borderId="12" xfId="0" applyFont="1" applyFill="1" applyBorder="1" applyAlignment="1">
      <alignment horizontal="left" vertical="top" wrapText="1"/>
    </xf>
    <xf numFmtId="0" fontId="0" fillId="34" borderId="1" xfId="0" applyFill="1" applyBorder="1"/>
    <xf numFmtId="1" fontId="0" fillId="34" borderId="1" xfId="0" applyNumberFormat="1" applyFill="1" applyBorder="1"/>
    <xf numFmtId="1" fontId="0" fillId="34" borderId="0" xfId="0" applyNumberFormat="1" applyFill="1"/>
    <xf numFmtId="169" fontId="0" fillId="34" borderId="1" xfId="0" applyNumberFormat="1" applyFill="1" applyBorder="1"/>
    <xf numFmtId="2" fontId="0" fillId="34" borderId="1" xfId="0" applyNumberFormat="1" applyFill="1" applyBorder="1"/>
    <xf numFmtId="0" fontId="0" fillId="35" borderId="0" xfId="0" applyFill="1"/>
    <xf numFmtId="1" fontId="0" fillId="35" borderId="0" xfId="0" applyNumberFormat="1" applyFill="1"/>
    <xf numFmtId="0" fontId="4" fillId="35" borderId="0" xfId="735" applyFill="1" applyBorder="1" applyAlignment="1">
      <alignment horizontal="left" wrapText="1"/>
    </xf>
    <xf numFmtId="0" fontId="4" fillId="0" borderId="0" xfId="735" applyFill="1" applyBorder="1" applyAlignment="1">
      <alignment horizontal="left" wrapText="1"/>
    </xf>
    <xf numFmtId="169" fontId="0" fillId="35" borderId="0" xfId="0" applyNumberFormat="1" applyFill="1"/>
    <xf numFmtId="2" fontId="0" fillId="35" borderId="1" xfId="0" applyNumberFormat="1" applyFill="1" applyBorder="1"/>
    <xf numFmtId="0" fontId="3" fillId="26" borderId="14" xfId="0" applyFont="1" applyFill="1" applyBorder="1"/>
    <xf numFmtId="0" fontId="3" fillId="27" borderId="14" xfId="0" applyFont="1" applyFill="1" applyBorder="1"/>
    <xf numFmtId="0" fontId="4" fillId="26" borderId="14" xfId="0" applyFont="1" applyFill="1" applyBorder="1"/>
    <xf numFmtId="0" fontId="4" fillId="26" borderId="0" xfId="0" applyFont="1" applyFill="1" applyBorder="1"/>
    <xf numFmtId="0" fontId="3" fillId="26" borderId="0" xfId="0" applyFont="1" applyFill="1" applyBorder="1"/>
    <xf numFmtId="0" fontId="0" fillId="36" borderId="0" xfId="0" applyFill="1"/>
    <xf numFmtId="0" fontId="0" fillId="37" borderId="0" xfId="0" applyFill="1"/>
    <xf numFmtId="0" fontId="22" fillId="0" borderId="0" xfId="733" applyBorder="1"/>
    <xf numFmtId="0" fontId="38" fillId="33" borderId="14" xfId="0" applyFont="1" applyFill="1" applyBorder="1" applyAlignment="1">
      <alignment horizontal="left" vertical="top" wrapText="1"/>
    </xf>
    <xf numFmtId="169" fontId="0" fillId="32" borderId="0" xfId="0" applyNumberFormat="1" applyFill="1"/>
    <xf numFmtId="2" fontId="35" fillId="39" borderId="0" xfId="0" applyNumberFormat="1" applyFont="1" applyFill="1"/>
    <xf numFmtId="170" fontId="4" fillId="0" borderId="0" xfId="742" applyNumberFormat="1" applyFont="1" applyFill="1" applyBorder="1"/>
    <xf numFmtId="0" fontId="35" fillId="0" borderId="0" xfId="0" applyFont="1"/>
    <xf numFmtId="2" fontId="0" fillId="40" borderId="0" xfId="0" applyNumberFormat="1" applyFill="1" applyBorder="1"/>
    <xf numFmtId="2" fontId="0" fillId="40" borderId="15" xfId="0" applyNumberFormat="1" applyFill="1" applyBorder="1"/>
    <xf numFmtId="0" fontId="0" fillId="38" borderId="0" xfId="0" applyFill="1"/>
    <xf numFmtId="2" fontId="0" fillId="40" borderId="13" xfId="0" applyNumberFormat="1" applyFill="1" applyBorder="1"/>
    <xf numFmtId="0" fontId="0" fillId="0" borderId="16" xfId="0" applyBorder="1"/>
    <xf numFmtId="172" fontId="0" fillId="0" borderId="16" xfId="1124" applyNumberFormat="1" applyFont="1" applyBorder="1"/>
    <xf numFmtId="0" fontId="35" fillId="0" borderId="16" xfId="0" applyFont="1" applyBorder="1"/>
    <xf numFmtId="0" fontId="37" fillId="38" borderId="16" xfId="0" applyFont="1" applyFill="1" applyBorder="1"/>
    <xf numFmtId="0" fontId="41" fillId="0" borderId="0" xfId="1523" applyFont="1"/>
    <xf numFmtId="0" fontId="31" fillId="0" borderId="0" xfId="1523"/>
    <xf numFmtId="0" fontId="35" fillId="0" borderId="0" xfId="1523" applyFont="1"/>
    <xf numFmtId="0" fontId="0" fillId="0" borderId="0" xfId="1523" applyFont="1"/>
    <xf numFmtId="0" fontId="35" fillId="0" borderId="13" xfId="1523" applyFont="1" applyBorder="1"/>
    <xf numFmtId="0" fontId="35" fillId="0" borderId="0" xfId="1523" applyFont="1" applyBorder="1"/>
    <xf numFmtId="0" fontId="35" fillId="41" borderId="0" xfId="1523" applyFont="1" applyFill="1"/>
    <xf numFmtId="0" fontId="0" fillId="0" borderId="0" xfId="1523" applyFont="1" applyFill="1"/>
    <xf numFmtId="0" fontId="42" fillId="42" borderId="0" xfId="1523" applyFont="1" applyFill="1"/>
    <xf numFmtId="0" fontId="36" fillId="0" borderId="0" xfId="1523" applyFont="1" applyFill="1"/>
    <xf numFmtId="0" fontId="40" fillId="0" borderId="0" xfId="1523" applyFont="1" applyFill="1"/>
    <xf numFmtId="0" fontId="40" fillId="43" borderId="0" xfId="1523" applyFont="1" applyFill="1"/>
    <xf numFmtId="0" fontId="40" fillId="43" borderId="0" xfId="0" applyFont="1" applyFill="1"/>
    <xf numFmtId="0" fontId="35" fillId="0" borderId="0" xfId="1523" applyFont="1" applyFill="1"/>
    <xf numFmtId="0" fontId="31" fillId="0" borderId="0" xfId="1523" applyFill="1"/>
    <xf numFmtId="0" fontId="0" fillId="39" borderId="0" xfId="0" applyFill="1"/>
    <xf numFmtId="0" fontId="43" fillId="0" borderId="0" xfId="1524"/>
    <xf numFmtId="1" fontId="3" fillId="0" borderId="17" xfId="733" applyNumberFormat="1" applyFont="1" applyBorder="1"/>
    <xf numFmtId="3" fontId="3" fillId="0" borderId="0" xfId="733" applyNumberFormat="1" applyFont="1"/>
    <xf numFmtId="169" fontId="4" fillId="0" borderId="0" xfId="733" applyNumberFormat="1" applyFont="1"/>
    <xf numFmtId="0" fontId="44" fillId="0" borderId="0" xfId="0" applyFont="1"/>
    <xf numFmtId="3" fontId="0" fillId="0" borderId="0" xfId="0" applyNumberFormat="1"/>
    <xf numFmtId="2" fontId="0" fillId="0" borderId="0" xfId="0" applyNumberFormat="1"/>
    <xf numFmtId="2" fontId="0" fillId="44" borderId="0" xfId="0" applyNumberFormat="1" applyFill="1"/>
    <xf numFmtId="1" fontId="0" fillId="44" borderId="0" xfId="0" applyNumberFormat="1" applyFill="1"/>
    <xf numFmtId="0" fontId="0" fillId="32" borderId="0" xfId="0" applyFill="1"/>
    <xf numFmtId="173" fontId="44" fillId="0" borderId="0" xfId="0" applyNumberFormat="1" applyFont="1"/>
    <xf numFmtId="1" fontId="44" fillId="0" borderId="0" xfId="0" applyNumberFormat="1" applyFont="1"/>
    <xf numFmtId="1" fontId="3" fillId="0" borderId="18" xfId="733" applyNumberFormat="1" applyFont="1" applyBorder="1"/>
    <xf numFmtId="1" fontId="3" fillId="44" borderId="18" xfId="733" applyNumberFormat="1" applyFont="1" applyFill="1" applyBorder="1"/>
    <xf numFmtId="1" fontId="3" fillId="0" borderId="18" xfId="733" applyNumberFormat="1" applyFont="1" applyBorder="1" applyAlignment="1">
      <alignment horizontal="right"/>
    </xf>
    <xf numFmtId="1" fontId="3" fillId="39" borderId="18" xfId="733" applyNumberFormat="1" applyFont="1" applyFill="1" applyBorder="1"/>
    <xf numFmtId="0" fontId="0" fillId="44" borderId="0" xfId="0" applyFill="1"/>
    <xf numFmtId="174" fontId="0" fillId="0" borderId="0" xfId="0" applyNumberFormat="1"/>
    <xf numFmtId="175" fontId="0" fillId="0" borderId="0" xfId="0" applyNumberFormat="1"/>
    <xf numFmtId="0" fontId="0" fillId="38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76" fontId="0" fillId="0" borderId="16" xfId="1124" applyNumberFormat="1" applyFont="1" applyBorder="1"/>
    <xf numFmtId="2" fontId="0" fillId="39" borderId="0" xfId="0" applyNumberFormat="1" applyFill="1"/>
    <xf numFmtId="0" fontId="0" fillId="0" borderId="24" xfId="0" applyBorder="1"/>
    <xf numFmtId="0" fontId="0" fillId="0" borderId="18" xfId="0" applyBorder="1"/>
    <xf numFmtId="0" fontId="0" fillId="0" borderId="25" xfId="0" applyBorder="1"/>
    <xf numFmtId="3" fontId="0" fillId="44" borderId="0" xfId="0" applyNumberFormat="1" applyFill="1"/>
    <xf numFmtId="0" fontId="45" fillId="26" borderId="26" xfId="0" applyFont="1" applyFill="1" applyBorder="1" applyAlignment="1">
      <alignment horizontal="left" vertical="center" wrapText="1"/>
    </xf>
    <xf numFmtId="0" fontId="45" fillId="45" borderId="26" xfId="0" applyFont="1" applyFill="1" applyBorder="1" applyAlignment="1">
      <alignment horizontal="left" vertical="center" wrapText="1"/>
    </xf>
    <xf numFmtId="0" fontId="0" fillId="38" borderId="0" xfId="0" applyFill="1" applyAlignment="1">
      <alignment horizontal="left" wrapText="1"/>
    </xf>
    <xf numFmtId="175" fontId="0" fillId="38" borderId="0" xfId="0" applyNumberFormat="1" applyFill="1" applyAlignment="1">
      <alignment horizontal="left"/>
    </xf>
    <xf numFmtId="175" fontId="0" fillId="45" borderId="0" xfId="0" applyNumberFormat="1" applyFill="1" applyAlignment="1">
      <alignment horizontal="left"/>
    </xf>
    <xf numFmtId="2" fontId="4" fillId="29" borderId="0" xfId="0" applyNumberFormat="1" applyFont="1" applyFill="1"/>
    <xf numFmtId="2" fontId="0" fillId="29" borderId="0" xfId="0" applyNumberFormat="1" applyFill="1"/>
    <xf numFmtId="0" fontId="0" fillId="0" borderId="0" xfId="0" applyAlignment="1">
      <alignment horizontal="left" wrapText="1"/>
    </xf>
    <xf numFmtId="2" fontId="35" fillId="0" borderId="0" xfId="0" applyNumberFormat="1" applyFont="1"/>
    <xf numFmtId="0" fontId="0" fillId="44" borderId="27" xfId="0" applyFill="1" applyBorder="1"/>
    <xf numFmtId="0" fontId="0" fillId="44" borderId="15" xfId="0" applyFill="1" applyBorder="1"/>
    <xf numFmtId="0" fontId="0" fillId="44" borderId="28" xfId="0" applyFill="1" applyBorder="1"/>
    <xf numFmtId="0" fontId="0" fillId="44" borderId="29" xfId="0" applyFill="1" applyBorder="1"/>
    <xf numFmtId="0" fontId="0" fillId="44" borderId="30" xfId="0" applyFill="1" applyBorder="1"/>
    <xf numFmtId="0" fontId="0" fillId="44" borderId="31" xfId="0" applyFill="1" applyBorder="1"/>
    <xf numFmtId="0" fontId="0" fillId="44" borderId="13" xfId="0" applyFill="1" applyBorder="1"/>
    <xf numFmtId="0" fontId="0" fillId="44" borderId="32" xfId="0" applyFill="1" applyBorder="1"/>
    <xf numFmtId="0" fontId="46" fillId="46" borderId="33" xfId="0" applyFont="1" applyFill="1" applyBorder="1" applyAlignment="1">
      <alignment horizontal="right" vertical="top" wrapText="1"/>
    </xf>
    <xf numFmtId="0" fontId="47" fillId="46" borderId="34" xfId="0" applyFont="1" applyFill="1" applyBorder="1" applyAlignment="1">
      <alignment horizontal="left" vertical="center" wrapText="1"/>
    </xf>
    <xf numFmtId="0" fontId="47" fillId="46" borderId="35" xfId="0" applyFont="1" applyFill="1" applyBorder="1" applyAlignment="1">
      <alignment horizontal="left" vertical="center" wrapText="1"/>
    </xf>
    <xf numFmtId="0" fontId="47" fillId="46" borderId="36" xfId="0" applyFont="1" applyFill="1" applyBorder="1" applyAlignment="1">
      <alignment horizontal="left" vertical="center" wrapText="1"/>
    </xf>
    <xf numFmtId="3" fontId="48" fillId="47" borderId="37" xfId="0" applyNumberFormat="1" applyFont="1" applyFill="1" applyBorder="1" applyAlignment="1">
      <alignment horizontal="right" vertical="top"/>
    </xf>
    <xf numFmtId="3" fontId="48" fillId="47" borderId="38" xfId="0" applyNumberFormat="1" applyFont="1" applyFill="1" applyBorder="1" applyAlignment="1">
      <alignment horizontal="right" vertical="top"/>
    </xf>
    <xf numFmtId="0" fontId="48" fillId="47" borderId="37" xfId="0" applyFont="1" applyFill="1" applyBorder="1" applyAlignment="1">
      <alignment horizontal="right" vertical="top"/>
    </xf>
    <xf numFmtId="2" fontId="0" fillId="34" borderId="0" xfId="0" applyNumberFormat="1" applyFill="1"/>
    <xf numFmtId="0" fontId="37" fillId="0" borderId="16" xfId="0" applyFont="1" applyBorder="1"/>
    <xf numFmtId="0" fontId="36" fillId="0" borderId="16" xfId="0" applyFont="1" applyBorder="1"/>
    <xf numFmtId="172" fontId="36" fillId="0" borderId="16" xfId="1124" applyNumberFormat="1" applyFont="1" applyBorder="1"/>
    <xf numFmtId="0" fontId="37" fillId="0" borderId="0" xfId="0" applyFont="1"/>
    <xf numFmtId="169" fontId="36" fillId="0" borderId="0" xfId="0" applyNumberFormat="1" applyFont="1"/>
    <xf numFmtId="169" fontId="36" fillId="0" borderId="0" xfId="0" applyNumberFormat="1" applyFont="1" applyFill="1"/>
    <xf numFmtId="0" fontId="36" fillId="0" borderId="0" xfId="0" applyFont="1" applyFill="1"/>
    <xf numFmtId="1" fontId="36" fillId="0" borderId="0" xfId="0" applyNumberFormat="1" applyFont="1" applyFill="1"/>
  </cellXfs>
  <cellStyles count="1525">
    <cellStyle name="20% - Colore 1" xfId="1" xr:uid="{00000000-0005-0000-0000-000000000000}"/>
    <cellStyle name="20% - Colore 2" xfId="2" xr:uid="{00000000-0005-0000-0000-000001000000}"/>
    <cellStyle name="20% - Colore 3" xfId="3" xr:uid="{00000000-0005-0000-0000-000002000000}"/>
    <cellStyle name="20% - Colore 4" xfId="4" xr:uid="{00000000-0005-0000-0000-000003000000}"/>
    <cellStyle name="20% - Colore 5" xfId="5" xr:uid="{00000000-0005-0000-0000-000004000000}"/>
    <cellStyle name="20% - Colore 6" xfId="6" xr:uid="{00000000-0005-0000-0000-000005000000}"/>
    <cellStyle name="40% - Colore 1" xfId="7" xr:uid="{00000000-0005-0000-0000-000006000000}"/>
    <cellStyle name="40% - Colore 2" xfId="8" xr:uid="{00000000-0005-0000-0000-000007000000}"/>
    <cellStyle name="40% - Colore 3" xfId="9" xr:uid="{00000000-0005-0000-0000-000008000000}"/>
    <cellStyle name="40% - Colore 4" xfId="10" xr:uid="{00000000-0005-0000-0000-000009000000}"/>
    <cellStyle name="40% - Colore 5" xfId="11" xr:uid="{00000000-0005-0000-0000-00000A000000}"/>
    <cellStyle name="40% - Colore 6" xfId="12" xr:uid="{00000000-0005-0000-0000-00000B000000}"/>
    <cellStyle name="5x indented GHG Textfiels" xfId="13" xr:uid="{00000000-0005-0000-0000-00000C000000}"/>
    <cellStyle name="60% - Colore 1" xfId="14" xr:uid="{00000000-0005-0000-0000-00000D000000}"/>
    <cellStyle name="60% - Colore 2" xfId="15" xr:uid="{00000000-0005-0000-0000-00000E000000}"/>
    <cellStyle name="60% - Colore 3" xfId="16" xr:uid="{00000000-0005-0000-0000-00000F000000}"/>
    <cellStyle name="60% - Colore 4" xfId="17" xr:uid="{00000000-0005-0000-0000-000010000000}"/>
    <cellStyle name="60% - Colore 5" xfId="18" xr:uid="{00000000-0005-0000-0000-000011000000}"/>
    <cellStyle name="60% - Colore 6" xfId="19" xr:uid="{00000000-0005-0000-0000-000012000000}"/>
    <cellStyle name="AggOrange_CRFReport-template" xfId="20" xr:uid="{00000000-0005-0000-0000-000013000000}"/>
    <cellStyle name="AggOrange9_CRFReport-template" xfId="21" xr:uid="{00000000-0005-0000-0000-000014000000}"/>
    <cellStyle name="Bad 2" xfId="22" xr:uid="{00000000-0005-0000-0000-000015000000}"/>
    <cellStyle name="Calcolo" xfId="23" xr:uid="{00000000-0005-0000-0000-000016000000}"/>
    <cellStyle name="Cella collegata" xfId="24" xr:uid="{00000000-0005-0000-0000-000017000000}"/>
    <cellStyle name="Cella da controllare" xfId="25" xr:uid="{00000000-0005-0000-0000-000018000000}"/>
    <cellStyle name="Colore 1" xfId="26" xr:uid="{00000000-0005-0000-0000-000019000000}"/>
    <cellStyle name="Colore 2" xfId="27" xr:uid="{00000000-0005-0000-0000-00001A000000}"/>
    <cellStyle name="Colore 3" xfId="28" xr:uid="{00000000-0005-0000-0000-00001B000000}"/>
    <cellStyle name="Colore 4" xfId="29" xr:uid="{00000000-0005-0000-0000-00001C000000}"/>
    <cellStyle name="Colore 5" xfId="30" xr:uid="{00000000-0005-0000-0000-00001D000000}"/>
    <cellStyle name="Colore 6" xfId="31" xr:uid="{00000000-0005-0000-0000-00001E000000}"/>
    <cellStyle name="Comma 2" xfId="32" xr:uid="{00000000-0005-0000-0000-00001F000000}"/>
    <cellStyle name="Comma 2 2" xfId="33" xr:uid="{00000000-0005-0000-0000-000020000000}"/>
    <cellStyle name="Comma 2 3" xfId="34" xr:uid="{00000000-0005-0000-0000-000021000000}"/>
    <cellStyle name="Comma 2 3 2" xfId="35" xr:uid="{00000000-0005-0000-0000-000022000000}"/>
    <cellStyle name="Comma 2 4" xfId="36" xr:uid="{00000000-0005-0000-0000-000023000000}"/>
    <cellStyle name="Comma 3" xfId="37" xr:uid="{00000000-0005-0000-0000-000024000000}"/>
    <cellStyle name="Comma 4" xfId="38" xr:uid="{00000000-0005-0000-0000-000025000000}"/>
    <cellStyle name="Comma 6" xfId="39" xr:uid="{00000000-0005-0000-0000-000026000000}"/>
    <cellStyle name="Comma0 - Type3" xfId="40" xr:uid="{00000000-0005-0000-0000-000027000000}"/>
    <cellStyle name="CustomizationCells" xfId="41" xr:uid="{00000000-0005-0000-0000-000028000000}"/>
    <cellStyle name="Euro" xfId="42" xr:uid="{00000000-0005-0000-0000-000029000000}"/>
    <cellStyle name="Euro 10" xfId="43" xr:uid="{00000000-0005-0000-0000-00002A000000}"/>
    <cellStyle name="Euro 10 2" xfId="44" xr:uid="{00000000-0005-0000-0000-00002B000000}"/>
    <cellStyle name="Euro 10 3" xfId="45" xr:uid="{00000000-0005-0000-0000-00002C000000}"/>
    <cellStyle name="Euro 10 3 2" xfId="46" xr:uid="{00000000-0005-0000-0000-00002D000000}"/>
    <cellStyle name="Euro 10 4" xfId="47" xr:uid="{00000000-0005-0000-0000-00002E000000}"/>
    <cellStyle name="Euro 10 5" xfId="48" xr:uid="{00000000-0005-0000-0000-00002F000000}"/>
    <cellStyle name="Euro 11" xfId="49" xr:uid="{00000000-0005-0000-0000-000030000000}"/>
    <cellStyle name="Euro 11 2" xfId="50" xr:uid="{00000000-0005-0000-0000-000031000000}"/>
    <cellStyle name="Euro 11 3" xfId="51" xr:uid="{00000000-0005-0000-0000-000032000000}"/>
    <cellStyle name="Euro 11 3 2" xfId="52" xr:uid="{00000000-0005-0000-0000-000033000000}"/>
    <cellStyle name="Euro 11 4" xfId="53" xr:uid="{00000000-0005-0000-0000-000034000000}"/>
    <cellStyle name="Euro 11 5" xfId="54" xr:uid="{00000000-0005-0000-0000-000035000000}"/>
    <cellStyle name="Euro 12" xfId="55" xr:uid="{00000000-0005-0000-0000-000036000000}"/>
    <cellStyle name="Euro 12 2" xfId="56" xr:uid="{00000000-0005-0000-0000-000037000000}"/>
    <cellStyle name="Euro 12 3" xfId="57" xr:uid="{00000000-0005-0000-0000-000038000000}"/>
    <cellStyle name="Euro 12 3 2" xfId="58" xr:uid="{00000000-0005-0000-0000-000039000000}"/>
    <cellStyle name="Euro 12 4" xfId="59" xr:uid="{00000000-0005-0000-0000-00003A000000}"/>
    <cellStyle name="Euro 12 5" xfId="60" xr:uid="{00000000-0005-0000-0000-00003B000000}"/>
    <cellStyle name="Euro 13" xfId="61" xr:uid="{00000000-0005-0000-0000-00003C000000}"/>
    <cellStyle name="Euro 13 2" xfId="62" xr:uid="{00000000-0005-0000-0000-00003D000000}"/>
    <cellStyle name="Euro 13 3" xfId="63" xr:uid="{00000000-0005-0000-0000-00003E000000}"/>
    <cellStyle name="Euro 13 3 2" xfId="64" xr:uid="{00000000-0005-0000-0000-00003F000000}"/>
    <cellStyle name="Euro 13 4" xfId="65" xr:uid="{00000000-0005-0000-0000-000040000000}"/>
    <cellStyle name="Euro 13 5" xfId="66" xr:uid="{00000000-0005-0000-0000-000041000000}"/>
    <cellStyle name="Euro 14" xfId="67" xr:uid="{00000000-0005-0000-0000-000042000000}"/>
    <cellStyle name="Euro 14 2" xfId="68" xr:uid="{00000000-0005-0000-0000-000043000000}"/>
    <cellStyle name="Euro 14 3" xfId="69" xr:uid="{00000000-0005-0000-0000-000044000000}"/>
    <cellStyle name="Euro 14 3 2" xfId="70" xr:uid="{00000000-0005-0000-0000-000045000000}"/>
    <cellStyle name="Euro 14 4" xfId="71" xr:uid="{00000000-0005-0000-0000-000046000000}"/>
    <cellStyle name="Euro 14 5" xfId="72" xr:uid="{00000000-0005-0000-0000-000047000000}"/>
    <cellStyle name="Euro 15" xfId="73" xr:uid="{00000000-0005-0000-0000-000048000000}"/>
    <cellStyle name="Euro 15 2" xfId="74" xr:uid="{00000000-0005-0000-0000-000049000000}"/>
    <cellStyle name="Euro 15 3" xfId="75" xr:uid="{00000000-0005-0000-0000-00004A000000}"/>
    <cellStyle name="Euro 15 3 2" xfId="76" xr:uid="{00000000-0005-0000-0000-00004B000000}"/>
    <cellStyle name="Euro 15 4" xfId="77" xr:uid="{00000000-0005-0000-0000-00004C000000}"/>
    <cellStyle name="Euro 15 5" xfId="78" xr:uid="{00000000-0005-0000-0000-00004D000000}"/>
    <cellStyle name="Euro 16" xfId="79" xr:uid="{00000000-0005-0000-0000-00004E000000}"/>
    <cellStyle name="Euro 16 2" xfId="80" xr:uid="{00000000-0005-0000-0000-00004F000000}"/>
    <cellStyle name="Euro 16 3" xfId="81" xr:uid="{00000000-0005-0000-0000-000050000000}"/>
    <cellStyle name="Euro 16 3 2" xfId="82" xr:uid="{00000000-0005-0000-0000-000051000000}"/>
    <cellStyle name="Euro 16 4" xfId="83" xr:uid="{00000000-0005-0000-0000-000052000000}"/>
    <cellStyle name="Euro 16 5" xfId="84" xr:uid="{00000000-0005-0000-0000-000053000000}"/>
    <cellStyle name="Euro 17" xfId="85" xr:uid="{00000000-0005-0000-0000-000054000000}"/>
    <cellStyle name="Euro 17 2" xfId="86" xr:uid="{00000000-0005-0000-0000-000055000000}"/>
    <cellStyle name="Euro 17 3" xfId="87" xr:uid="{00000000-0005-0000-0000-000056000000}"/>
    <cellStyle name="Euro 17 3 2" xfId="88" xr:uid="{00000000-0005-0000-0000-000057000000}"/>
    <cellStyle name="Euro 17 4" xfId="89" xr:uid="{00000000-0005-0000-0000-000058000000}"/>
    <cellStyle name="Euro 17 5" xfId="90" xr:uid="{00000000-0005-0000-0000-000059000000}"/>
    <cellStyle name="Euro 18" xfId="91" xr:uid="{00000000-0005-0000-0000-00005A000000}"/>
    <cellStyle name="Euro 18 2" xfId="92" xr:uid="{00000000-0005-0000-0000-00005B000000}"/>
    <cellStyle name="Euro 18 3" xfId="93" xr:uid="{00000000-0005-0000-0000-00005C000000}"/>
    <cellStyle name="Euro 18 3 2" xfId="94" xr:uid="{00000000-0005-0000-0000-00005D000000}"/>
    <cellStyle name="Euro 18 4" xfId="95" xr:uid="{00000000-0005-0000-0000-00005E000000}"/>
    <cellStyle name="Euro 18 5" xfId="96" xr:uid="{00000000-0005-0000-0000-00005F000000}"/>
    <cellStyle name="Euro 19" xfId="97" xr:uid="{00000000-0005-0000-0000-000060000000}"/>
    <cellStyle name="Euro 19 2" xfId="98" xr:uid="{00000000-0005-0000-0000-000061000000}"/>
    <cellStyle name="Euro 19 3" xfId="99" xr:uid="{00000000-0005-0000-0000-000062000000}"/>
    <cellStyle name="Euro 19 3 2" xfId="100" xr:uid="{00000000-0005-0000-0000-000063000000}"/>
    <cellStyle name="Euro 19 4" xfId="101" xr:uid="{00000000-0005-0000-0000-000064000000}"/>
    <cellStyle name="Euro 19 5" xfId="102" xr:uid="{00000000-0005-0000-0000-000065000000}"/>
    <cellStyle name="Euro 2" xfId="103" xr:uid="{00000000-0005-0000-0000-000066000000}"/>
    <cellStyle name="Euro 2 2" xfId="104" xr:uid="{00000000-0005-0000-0000-000067000000}"/>
    <cellStyle name="Euro 2 3" xfId="105" xr:uid="{00000000-0005-0000-0000-000068000000}"/>
    <cellStyle name="Euro 2 3 2" xfId="106" xr:uid="{00000000-0005-0000-0000-000069000000}"/>
    <cellStyle name="Euro 2 4" xfId="107" xr:uid="{00000000-0005-0000-0000-00006A000000}"/>
    <cellStyle name="Euro 2 5" xfId="108" xr:uid="{00000000-0005-0000-0000-00006B000000}"/>
    <cellStyle name="Euro 20" xfId="109" xr:uid="{00000000-0005-0000-0000-00006C000000}"/>
    <cellStyle name="Euro 20 2" xfId="110" xr:uid="{00000000-0005-0000-0000-00006D000000}"/>
    <cellStyle name="Euro 20 3" xfId="111" xr:uid="{00000000-0005-0000-0000-00006E000000}"/>
    <cellStyle name="Euro 20 3 2" xfId="112" xr:uid="{00000000-0005-0000-0000-00006F000000}"/>
    <cellStyle name="Euro 20 4" xfId="113" xr:uid="{00000000-0005-0000-0000-000070000000}"/>
    <cellStyle name="Euro 20 5" xfId="114" xr:uid="{00000000-0005-0000-0000-000071000000}"/>
    <cellStyle name="Euro 21" xfId="115" xr:uid="{00000000-0005-0000-0000-000072000000}"/>
    <cellStyle name="Euro 21 2" xfId="116" xr:uid="{00000000-0005-0000-0000-000073000000}"/>
    <cellStyle name="Euro 21 3" xfId="117" xr:uid="{00000000-0005-0000-0000-000074000000}"/>
    <cellStyle name="Euro 21 3 2" xfId="118" xr:uid="{00000000-0005-0000-0000-000075000000}"/>
    <cellStyle name="Euro 21 4" xfId="119" xr:uid="{00000000-0005-0000-0000-000076000000}"/>
    <cellStyle name="Euro 21 5" xfId="120" xr:uid="{00000000-0005-0000-0000-000077000000}"/>
    <cellStyle name="Euro 22" xfId="121" xr:uid="{00000000-0005-0000-0000-000078000000}"/>
    <cellStyle name="Euro 22 2" xfId="122" xr:uid="{00000000-0005-0000-0000-000079000000}"/>
    <cellStyle name="Euro 22 3" xfId="123" xr:uid="{00000000-0005-0000-0000-00007A000000}"/>
    <cellStyle name="Euro 22 3 2" xfId="124" xr:uid="{00000000-0005-0000-0000-00007B000000}"/>
    <cellStyle name="Euro 22 4" xfId="125" xr:uid="{00000000-0005-0000-0000-00007C000000}"/>
    <cellStyle name="Euro 22 5" xfId="126" xr:uid="{00000000-0005-0000-0000-00007D000000}"/>
    <cellStyle name="Euro 23" xfId="127" xr:uid="{00000000-0005-0000-0000-00007E000000}"/>
    <cellStyle name="Euro 23 2" xfId="128" xr:uid="{00000000-0005-0000-0000-00007F000000}"/>
    <cellStyle name="Euro 23 3" xfId="129" xr:uid="{00000000-0005-0000-0000-000080000000}"/>
    <cellStyle name="Euro 23 3 2" xfId="130" xr:uid="{00000000-0005-0000-0000-000081000000}"/>
    <cellStyle name="Euro 23 4" xfId="131" xr:uid="{00000000-0005-0000-0000-000082000000}"/>
    <cellStyle name="Euro 23 5" xfId="132" xr:uid="{00000000-0005-0000-0000-000083000000}"/>
    <cellStyle name="Euro 24" xfId="133" xr:uid="{00000000-0005-0000-0000-000084000000}"/>
    <cellStyle name="Euro 24 2" xfId="134" xr:uid="{00000000-0005-0000-0000-000085000000}"/>
    <cellStyle name="Euro 24 3" xfId="135" xr:uid="{00000000-0005-0000-0000-000086000000}"/>
    <cellStyle name="Euro 24 3 2" xfId="136" xr:uid="{00000000-0005-0000-0000-000087000000}"/>
    <cellStyle name="Euro 24 4" xfId="137" xr:uid="{00000000-0005-0000-0000-000088000000}"/>
    <cellStyle name="Euro 24 5" xfId="138" xr:uid="{00000000-0005-0000-0000-000089000000}"/>
    <cellStyle name="Euro 25" xfId="139" xr:uid="{00000000-0005-0000-0000-00008A000000}"/>
    <cellStyle name="Euro 25 2" xfId="140" xr:uid="{00000000-0005-0000-0000-00008B000000}"/>
    <cellStyle name="Euro 25 3" xfId="141" xr:uid="{00000000-0005-0000-0000-00008C000000}"/>
    <cellStyle name="Euro 25 3 2" xfId="142" xr:uid="{00000000-0005-0000-0000-00008D000000}"/>
    <cellStyle name="Euro 25 4" xfId="143" xr:uid="{00000000-0005-0000-0000-00008E000000}"/>
    <cellStyle name="Euro 25 5" xfId="144" xr:uid="{00000000-0005-0000-0000-00008F000000}"/>
    <cellStyle name="Euro 26" xfId="145" xr:uid="{00000000-0005-0000-0000-000090000000}"/>
    <cellStyle name="Euro 26 2" xfId="146" xr:uid="{00000000-0005-0000-0000-000091000000}"/>
    <cellStyle name="Euro 26 3" xfId="147" xr:uid="{00000000-0005-0000-0000-000092000000}"/>
    <cellStyle name="Euro 26 3 2" xfId="148" xr:uid="{00000000-0005-0000-0000-000093000000}"/>
    <cellStyle name="Euro 26 4" xfId="149" xr:uid="{00000000-0005-0000-0000-000094000000}"/>
    <cellStyle name="Euro 26 5" xfId="150" xr:uid="{00000000-0005-0000-0000-000095000000}"/>
    <cellStyle name="Euro 27" xfId="151" xr:uid="{00000000-0005-0000-0000-000096000000}"/>
    <cellStyle name="Euro 27 2" xfId="152" xr:uid="{00000000-0005-0000-0000-000097000000}"/>
    <cellStyle name="Euro 27 3" xfId="153" xr:uid="{00000000-0005-0000-0000-000098000000}"/>
    <cellStyle name="Euro 27 3 2" xfId="154" xr:uid="{00000000-0005-0000-0000-000099000000}"/>
    <cellStyle name="Euro 27 4" xfId="155" xr:uid="{00000000-0005-0000-0000-00009A000000}"/>
    <cellStyle name="Euro 27 5" xfId="156" xr:uid="{00000000-0005-0000-0000-00009B000000}"/>
    <cellStyle name="Euro 28" xfId="157" xr:uid="{00000000-0005-0000-0000-00009C000000}"/>
    <cellStyle name="Euro 28 2" xfId="158" xr:uid="{00000000-0005-0000-0000-00009D000000}"/>
    <cellStyle name="Euro 28 3" xfId="159" xr:uid="{00000000-0005-0000-0000-00009E000000}"/>
    <cellStyle name="Euro 28 3 2" xfId="160" xr:uid="{00000000-0005-0000-0000-00009F000000}"/>
    <cellStyle name="Euro 28 4" xfId="161" xr:uid="{00000000-0005-0000-0000-0000A0000000}"/>
    <cellStyle name="Euro 28 5" xfId="162" xr:uid="{00000000-0005-0000-0000-0000A1000000}"/>
    <cellStyle name="Euro 29" xfId="163" xr:uid="{00000000-0005-0000-0000-0000A2000000}"/>
    <cellStyle name="Euro 29 2" xfId="164" xr:uid="{00000000-0005-0000-0000-0000A3000000}"/>
    <cellStyle name="Euro 29 3" xfId="165" xr:uid="{00000000-0005-0000-0000-0000A4000000}"/>
    <cellStyle name="Euro 29 3 2" xfId="166" xr:uid="{00000000-0005-0000-0000-0000A5000000}"/>
    <cellStyle name="Euro 29 4" xfId="167" xr:uid="{00000000-0005-0000-0000-0000A6000000}"/>
    <cellStyle name="Euro 29 5" xfId="168" xr:uid="{00000000-0005-0000-0000-0000A7000000}"/>
    <cellStyle name="Euro 3" xfId="169" xr:uid="{00000000-0005-0000-0000-0000A8000000}"/>
    <cellStyle name="Euro 3 2" xfId="170" xr:uid="{00000000-0005-0000-0000-0000A9000000}"/>
    <cellStyle name="Euro 3 3" xfId="171" xr:uid="{00000000-0005-0000-0000-0000AA000000}"/>
    <cellStyle name="Euro 3 3 2" xfId="172" xr:uid="{00000000-0005-0000-0000-0000AB000000}"/>
    <cellStyle name="Euro 3 4" xfId="173" xr:uid="{00000000-0005-0000-0000-0000AC000000}"/>
    <cellStyle name="Euro 3 5" xfId="174" xr:uid="{00000000-0005-0000-0000-0000AD000000}"/>
    <cellStyle name="Euro 30" xfId="175" xr:uid="{00000000-0005-0000-0000-0000AE000000}"/>
    <cellStyle name="Euro 30 2" xfId="176" xr:uid="{00000000-0005-0000-0000-0000AF000000}"/>
    <cellStyle name="Euro 30 3" xfId="177" xr:uid="{00000000-0005-0000-0000-0000B0000000}"/>
    <cellStyle name="Euro 30 3 2" xfId="178" xr:uid="{00000000-0005-0000-0000-0000B1000000}"/>
    <cellStyle name="Euro 30 4" xfId="179" xr:uid="{00000000-0005-0000-0000-0000B2000000}"/>
    <cellStyle name="Euro 30 5" xfId="180" xr:uid="{00000000-0005-0000-0000-0000B3000000}"/>
    <cellStyle name="Euro 31" xfId="181" xr:uid="{00000000-0005-0000-0000-0000B4000000}"/>
    <cellStyle name="Euro 31 2" xfId="182" xr:uid="{00000000-0005-0000-0000-0000B5000000}"/>
    <cellStyle name="Euro 31 3" xfId="183" xr:uid="{00000000-0005-0000-0000-0000B6000000}"/>
    <cellStyle name="Euro 31 3 2" xfId="184" xr:uid="{00000000-0005-0000-0000-0000B7000000}"/>
    <cellStyle name="Euro 31 4" xfId="185" xr:uid="{00000000-0005-0000-0000-0000B8000000}"/>
    <cellStyle name="Euro 31 5" xfId="186" xr:uid="{00000000-0005-0000-0000-0000B9000000}"/>
    <cellStyle name="Euro 32" xfId="187" xr:uid="{00000000-0005-0000-0000-0000BA000000}"/>
    <cellStyle name="Euro 32 2" xfId="188" xr:uid="{00000000-0005-0000-0000-0000BB000000}"/>
    <cellStyle name="Euro 32 3" xfId="189" xr:uid="{00000000-0005-0000-0000-0000BC000000}"/>
    <cellStyle name="Euro 32 3 2" xfId="190" xr:uid="{00000000-0005-0000-0000-0000BD000000}"/>
    <cellStyle name="Euro 32 4" xfId="191" xr:uid="{00000000-0005-0000-0000-0000BE000000}"/>
    <cellStyle name="Euro 32 5" xfId="192" xr:uid="{00000000-0005-0000-0000-0000BF000000}"/>
    <cellStyle name="Euro 33" xfId="193" xr:uid="{00000000-0005-0000-0000-0000C0000000}"/>
    <cellStyle name="Euro 33 2" xfId="194" xr:uid="{00000000-0005-0000-0000-0000C1000000}"/>
    <cellStyle name="Euro 33 3" xfId="195" xr:uid="{00000000-0005-0000-0000-0000C2000000}"/>
    <cellStyle name="Euro 33 3 2" xfId="196" xr:uid="{00000000-0005-0000-0000-0000C3000000}"/>
    <cellStyle name="Euro 33 4" xfId="197" xr:uid="{00000000-0005-0000-0000-0000C4000000}"/>
    <cellStyle name="Euro 33 5" xfId="198" xr:uid="{00000000-0005-0000-0000-0000C5000000}"/>
    <cellStyle name="Euro 34" xfId="199" xr:uid="{00000000-0005-0000-0000-0000C6000000}"/>
    <cellStyle name="Euro 34 2" xfId="200" xr:uid="{00000000-0005-0000-0000-0000C7000000}"/>
    <cellStyle name="Euro 34 3" xfId="201" xr:uid="{00000000-0005-0000-0000-0000C8000000}"/>
    <cellStyle name="Euro 34 3 2" xfId="202" xr:uid="{00000000-0005-0000-0000-0000C9000000}"/>
    <cellStyle name="Euro 34 4" xfId="203" xr:uid="{00000000-0005-0000-0000-0000CA000000}"/>
    <cellStyle name="Euro 34 5" xfId="204" xr:uid="{00000000-0005-0000-0000-0000CB000000}"/>
    <cellStyle name="Euro 35" xfId="205" xr:uid="{00000000-0005-0000-0000-0000CC000000}"/>
    <cellStyle name="Euro 35 2" xfId="206" xr:uid="{00000000-0005-0000-0000-0000CD000000}"/>
    <cellStyle name="Euro 35 3" xfId="207" xr:uid="{00000000-0005-0000-0000-0000CE000000}"/>
    <cellStyle name="Euro 35 3 2" xfId="208" xr:uid="{00000000-0005-0000-0000-0000CF000000}"/>
    <cellStyle name="Euro 35 4" xfId="209" xr:uid="{00000000-0005-0000-0000-0000D0000000}"/>
    <cellStyle name="Euro 35 5" xfId="210" xr:uid="{00000000-0005-0000-0000-0000D1000000}"/>
    <cellStyle name="Euro 36" xfId="211" xr:uid="{00000000-0005-0000-0000-0000D2000000}"/>
    <cellStyle name="Euro 36 2" xfId="212" xr:uid="{00000000-0005-0000-0000-0000D3000000}"/>
    <cellStyle name="Euro 36 3" xfId="213" xr:uid="{00000000-0005-0000-0000-0000D4000000}"/>
    <cellStyle name="Euro 36 3 2" xfId="214" xr:uid="{00000000-0005-0000-0000-0000D5000000}"/>
    <cellStyle name="Euro 36 4" xfId="215" xr:uid="{00000000-0005-0000-0000-0000D6000000}"/>
    <cellStyle name="Euro 36 5" xfId="216" xr:uid="{00000000-0005-0000-0000-0000D7000000}"/>
    <cellStyle name="Euro 37" xfId="217" xr:uid="{00000000-0005-0000-0000-0000D8000000}"/>
    <cellStyle name="Euro 37 2" xfId="218" xr:uid="{00000000-0005-0000-0000-0000D9000000}"/>
    <cellStyle name="Euro 37 3" xfId="219" xr:uid="{00000000-0005-0000-0000-0000DA000000}"/>
    <cellStyle name="Euro 37 3 2" xfId="220" xr:uid="{00000000-0005-0000-0000-0000DB000000}"/>
    <cellStyle name="Euro 37 4" xfId="221" xr:uid="{00000000-0005-0000-0000-0000DC000000}"/>
    <cellStyle name="Euro 37 5" xfId="222" xr:uid="{00000000-0005-0000-0000-0000DD000000}"/>
    <cellStyle name="Euro 38" xfId="223" xr:uid="{00000000-0005-0000-0000-0000DE000000}"/>
    <cellStyle name="Euro 38 2" xfId="224" xr:uid="{00000000-0005-0000-0000-0000DF000000}"/>
    <cellStyle name="Euro 38 3" xfId="225" xr:uid="{00000000-0005-0000-0000-0000E0000000}"/>
    <cellStyle name="Euro 38 3 2" xfId="226" xr:uid="{00000000-0005-0000-0000-0000E1000000}"/>
    <cellStyle name="Euro 38 4" xfId="227" xr:uid="{00000000-0005-0000-0000-0000E2000000}"/>
    <cellStyle name="Euro 38 5" xfId="228" xr:uid="{00000000-0005-0000-0000-0000E3000000}"/>
    <cellStyle name="Euro 39" xfId="229" xr:uid="{00000000-0005-0000-0000-0000E4000000}"/>
    <cellStyle name="Euro 39 2" xfId="230" xr:uid="{00000000-0005-0000-0000-0000E5000000}"/>
    <cellStyle name="Euro 39 3" xfId="231" xr:uid="{00000000-0005-0000-0000-0000E6000000}"/>
    <cellStyle name="Euro 39 3 2" xfId="232" xr:uid="{00000000-0005-0000-0000-0000E7000000}"/>
    <cellStyle name="Euro 39 4" xfId="233" xr:uid="{00000000-0005-0000-0000-0000E8000000}"/>
    <cellStyle name="Euro 39 5" xfId="234" xr:uid="{00000000-0005-0000-0000-0000E9000000}"/>
    <cellStyle name="Euro 4" xfId="235" xr:uid="{00000000-0005-0000-0000-0000EA000000}"/>
    <cellStyle name="Euro 4 2" xfId="236" xr:uid="{00000000-0005-0000-0000-0000EB000000}"/>
    <cellStyle name="Euro 4 3" xfId="237" xr:uid="{00000000-0005-0000-0000-0000EC000000}"/>
    <cellStyle name="Euro 4 3 2" xfId="238" xr:uid="{00000000-0005-0000-0000-0000ED000000}"/>
    <cellStyle name="Euro 4 4" xfId="239" xr:uid="{00000000-0005-0000-0000-0000EE000000}"/>
    <cellStyle name="Euro 4 5" xfId="240" xr:uid="{00000000-0005-0000-0000-0000EF000000}"/>
    <cellStyle name="Euro 40" xfId="241" xr:uid="{00000000-0005-0000-0000-0000F0000000}"/>
    <cellStyle name="Euro 40 2" xfId="242" xr:uid="{00000000-0005-0000-0000-0000F1000000}"/>
    <cellStyle name="Euro 40 3" xfId="243" xr:uid="{00000000-0005-0000-0000-0000F2000000}"/>
    <cellStyle name="Euro 40 3 2" xfId="244" xr:uid="{00000000-0005-0000-0000-0000F3000000}"/>
    <cellStyle name="Euro 40 4" xfId="245" xr:uid="{00000000-0005-0000-0000-0000F4000000}"/>
    <cellStyle name="Euro 40 5" xfId="246" xr:uid="{00000000-0005-0000-0000-0000F5000000}"/>
    <cellStyle name="Euro 41" xfId="247" xr:uid="{00000000-0005-0000-0000-0000F6000000}"/>
    <cellStyle name="Euro 41 2" xfId="248" xr:uid="{00000000-0005-0000-0000-0000F7000000}"/>
    <cellStyle name="Euro 41 3" xfId="249" xr:uid="{00000000-0005-0000-0000-0000F8000000}"/>
    <cellStyle name="Euro 41 3 2" xfId="250" xr:uid="{00000000-0005-0000-0000-0000F9000000}"/>
    <cellStyle name="Euro 41 4" xfId="251" xr:uid="{00000000-0005-0000-0000-0000FA000000}"/>
    <cellStyle name="Euro 41 5" xfId="252" xr:uid="{00000000-0005-0000-0000-0000FB000000}"/>
    <cellStyle name="Euro 42" xfId="253" xr:uid="{00000000-0005-0000-0000-0000FC000000}"/>
    <cellStyle name="Euro 42 2" xfId="254" xr:uid="{00000000-0005-0000-0000-0000FD000000}"/>
    <cellStyle name="Euro 42 3" xfId="255" xr:uid="{00000000-0005-0000-0000-0000FE000000}"/>
    <cellStyle name="Euro 42 3 2" xfId="256" xr:uid="{00000000-0005-0000-0000-0000FF000000}"/>
    <cellStyle name="Euro 42 4" xfId="257" xr:uid="{00000000-0005-0000-0000-000000010000}"/>
    <cellStyle name="Euro 42 5" xfId="258" xr:uid="{00000000-0005-0000-0000-000001010000}"/>
    <cellStyle name="Euro 43" xfId="259" xr:uid="{00000000-0005-0000-0000-000002010000}"/>
    <cellStyle name="Euro 43 2" xfId="260" xr:uid="{00000000-0005-0000-0000-000003010000}"/>
    <cellStyle name="Euro 43 3" xfId="261" xr:uid="{00000000-0005-0000-0000-000004010000}"/>
    <cellStyle name="Euro 43 3 2" xfId="262" xr:uid="{00000000-0005-0000-0000-000005010000}"/>
    <cellStyle name="Euro 43 4" xfId="263" xr:uid="{00000000-0005-0000-0000-000006010000}"/>
    <cellStyle name="Euro 43 5" xfId="264" xr:uid="{00000000-0005-0000-0000-000007010000}"/>
    <cellStyle name="Euro 44" xfId="265" xr:uid="{00000000-0005-0000-0000-000008010000}"/>
    <cellStyle name="Euro 44 2" xfId="266" xr:uid="{00000000-0005-0000-0000-000009010000}"/>
    <cellStyle name="Euro 44 3" xfId="267" xr:uid="{00000000-0005-0000-0000-00000A010000}"/>
    <cellStyle name="Euro 44 3 2" xfId="268" xr:uid="{00000000-0005-0000-0000-00000B010000}"/>
    <cellStyle name="Euro 44 4" xfId="269" xr:uid="{00000000-0005-0000-0000-00000C010000}"/>
    <cellStyle name="Euro 44 5" xfId="270" xr:uid="{00000000-0005-0000-0000-00000D010000}"/>
    <cellStyle name="Euro 45" xfId="271" xr:uid="{00000000-0005-0000-0000-00000E010000}"/>
    <cellStyle name="Euro 46" xfId="272" xr:uid="{00000000-0005-0000-0000-00000F010000}"/>
    <cellStyle name="Euro 47" xfId="273" xr:uid="{00000000-0005-0000-0000-000010010000}"/>
    <cellStyle name="Euro 47 2" xfId="274" xr:uid="{00000000-0005-0000-0000-000011010000}"/>
    <cellStyle name="Euro 48" xfId="275" xr:uid="{00000000-0005-0000-0000-000012010000}"/>
    <cellStyle name="Euro 49" xfId="276" xr:uid="{00000000-0005-0000-0000-000013010000}"/>
    <cellStyle name="Euro 5" xfId="277" xr:uid="{00000000-0005-0000-0000-000014010000}"/>
    <cellStyle name="Euro 5 2" xfId="278" xr:uid="{00000000-0005-0000-0000-000015010000}"/>
    <cellStyle name="Euro 5 3" xfId="279" xr:uid="{00000000-0005-0000-0000-000016010000}"/>
    <cellStyle name="Euro 5 3 2" xfId="280" xr:uid="{00000000-0005-0000-0000-000017010000}"/>
    <cellStyle name="Euro 5 4" xfId="281" xr:uid="{00000000-0005-0000-0000-000018010000}"/>
    <cellStyle name="Euro 5 5" xfId="282" xr:uid="{00000000-0005-0000-0000-000019010000}"/>
    <cellStyle name="Euro 50" xfId="283" xr:uid="{00000000-0005-0000-0000-00001A010000}"/>
    <cellStyle name="Euro 6" xfId="284" xr:uid="{00000000-0005-0000-0000-00001B010000}"/>
    <cellStyle name="Euro 6 2" xfId="285" xr:uid="{00000000-0005-0000-0000-00001C010000}"/>
    <cellStyle name="Euro 6 3" xfId="286" xr:uid="{00000000-0005-0000-0000-00001D010000}"/>
    <cellStyle name="Euro 6 3 2" xfId="287" xr:uid="{00000000-0005-0000-0000-00001E010000}"/>
    <cellStyle name="Euro 6 4" xfId="288" xr:uid="{00000000-0005-0000-0000-00001F010000}"/>
    <cellStyle name="Euro 6 5" xfId="289" xr:uid="{00000000-0005-0000-0000-000020010000}"/>
    <cellStyle name="Euro 7" xfId="290" xr:uid="{00000000-0005-0000-0000-000021010000}"/>
    <cellStyle name="Euro 7 2" xfId="291" xr:uid="{00000000-0005-0000-0000-000022010000}"/>
    <cellStyle name="Euro 7 3" xfId="292" xr:uid="{00000000-0005-0000-0000-000023010000}"/>
    <cellStyle name="Euro 7 3 2" xfId="293" xr:uid="{00000000-0005-0000-0000-000024010000}"/>
    <cellStyle name="Euro 7 4" xfId="294" xr:uid="{00000000-0005-0000-0000-000025010000}"/>
    <cellStyle name="Euro 7 5" xfId="295" xr:uid="{00000000-0005-0000-0000-000026010000}"/>
    <cellStyle name="Euro 8" xfId="296" xr:uid="{00000000-0005-0000-0000-000027010000}"/>
    <cellStyle name="Euro 8 2" xfId="297" xr:uid="{00000000-0005-0000-0000-000028010000}"/>
    <cellStyle name="Euro 8 3" xfId="298" xr:uid="{00000000-0005-0000-0000-000029010000}"/>
    <cellStyle name="Euro 8 3 2" xfId="299" xr:uid="{00000000-0005-0000-0000-00002A010000}"/>
    <cellStyle name="Euro 8 4" xfId="300" xr:uid="{00000000-0005-0000-0000-00002B010000}"/>
    <cellStyle name="Euro 8 5" xfId="301" xr:uid="{00000000-0005-0000-0000-00002C010000}"/>
    <cellStyle name="Euro 9" xfId="302" xr:uid="{00000000-0005-0000-0000-00002D010000}"/>
    <cellStyle name="Euro 9 2" xfId="303" xr:uid="{00000000-0005-0000-0000-00002E010000}"/>
    <cellStyle name="Euro 9 3" xfId="304" xr:uid="{00000000-0005-0000-0000-00002F010000}"/>
    <cellStyle name="Euro 9 3 2" xfId="305" xr:uid="{00000000-0005-0000-0000-000030010000}"/>
    <cellStyle name="Euro 9 4" xfId="306" xr:uid="{00000000-0005-0000-0000-000031010000}"/>
    <cellStyle name="Euro 9 5" xfId="307" xr:uid="{00000000-0005-0000-0000-000032010000}"/>
    <cellStyle name="Fixed2 - Type2" xfId="308" xr:uid="{00000000-0005-0000-0000-000033010000}"/>
    <cellStyle name="Hyperlänk" xfId="1524" builtinId="8"/>
    <cellStyle name="Input 2" xfId="309" xr:uid="{00000000-0005-0000-0000-000034010000}"/>
    <cellStyle name="InputCells" xfId="310" xr:uid="{00000000-0005-0000-0000-000035010000}"/>
    <cellStyle name="Migliaia [0] 10" xfId="311" xr:uid="{00000000-0005-0000-0000-000036010000}"/>
    <cellStyle name="Migliaia [0] 11" xfId="312" xr:uid="{00000000-0005-0000-0000-000037010000}"/>
    <cellStyle name="Migliaia [0] 12" xfId="313" xr:uid="{00000000-0005-0000-0000-000038010000}"/>
    <cellStyle name="Migliaia [0] 13" xfId="314" xr:uid="{00000000-0005-0000-0000-000039010000}"/>
    <cellStyle name="Migliaia [0] 14" xfId="315" xr:uid="{00000000-0005-0000-0000-00003A010000}"/>
    <cellStyle name="Migliaia [0] 15" xfId="316" xr:uid="{00000000-0005-0000-0000-00003B010000}"/>
    <cellStyle name="Migliaia [0] 16" xfId="317" xr:uid="{00000000-0005-0000-0000-00003C010000}"/>
    <cellStyle name="Migliaia [0] 17" xfId="318" xr:uid="{00000000-0005-0000-0000-00003D010000}"/>
    <cellStyle name="Migliaia [0] 18" xfId="319" xr:uid="{00000000-0005-0000-0000-00003E010000}"/>
    <cellStyle name="Migliaia [0] 19" xfId="320" xr:uid="{00000000-0005-0000-0000-00003F010000}"/>
    <cellStyle name="Migliaia [0] 2" xfId="321" xr:uid="{00000000-0005-0000-0000-000040010000}"/>
    <cellStyle name="Migliaia [0] 20" xfId="322" xr:uid="{00000000-0005-0000-0000-000041010000}"/>
    <cellStyle name="Migliaia [0] 21" xfId="323" xr:uid="{00000000-0005-0000-0000-000042010000}"/>
    <cellStyle name="Migliaia [0] 22" xfId="324" xr:uid="{00000000-0005-0000-0000-000043010000}"/>
    <cellStyle name="Migliaia [0] 23" xfId="325" xr:uid="{00000000-0005-0000-0000-000044010000}"/>
    <cellStyle name="Migliaia [0] 24" xfId="326" xr:uid="{00000000-0005-0000-0000-000045010000}"/>
    <cellStyle name="Migliaia [0] 25" xfId="327" xr:uid="{00000000-0005-0000-0000-000046010000}"/>
    <cellStyle name="Migliaia [0] 26" xfId="328" xr:uid="{00000000-0005-0000-0000-000047010000}"/>
    <cellStyle name="Migliaia [0] 27" xfId="329" xr:uid="{00000000-0005-0000-0000-000048010000}"/>
    <cellStyle name="Migliaia [0] 28" xfId="330" xr:uid="{00000000-0005-0000-0000-000049010000}"/>
    <cellStyle name="Migliaia [0] 29" xfId="331" xr:uid="{00000000-0005-0000-0000-00004A010000}"/>
    <cellStyle name="Migliaia [0] 3" xfId="332" xr:uid="{00000000-0005-0000-0000-00004B010000}"/>
    <cellStyle name="Migliaia [0] 30" xfId="333" xr:uid="{00000000-0005-0000-0000-00004C010000}"/>
    <cellStyle name="Migliaia [0] 31" xfId="334" xr:uid="{00000000-0005-0000-0000-00004D010000}"/>
    <cellStyle name="Migliaia [0] 32" xfId="335" xr:uid="{00000000-0005-0000-0000-00004E010000}"/>
    <cellStyle name="Migliaia [0] 33" xfId="336" xr:uid="{00000000-0005-0000-0000-00004F010000}"/>
    <cellStyle name="Migliaia [0] 34" xfId="337" xr:uid="{00000000-0005-0000-0000-000050010000}"/>
    <cellStyle name="Migliaia [0] 35" xfId="338" xr:uid="{00000000-0005-0000-0000-000051010000}"/>
    <cellStyle name="Migliaia [0] 36" xfId="339" xr:uid="{00000000-0005-0000-0000-000052010000}"/>
    <cellStyle name="Migliaia [0] 37" xfId="340" xr:uid="{00000000-0005-0000-0000-000053010000}"/>
    <cellStyle name="Migliaia [0] 38" xfId="341" xr:uid="{00000000-0005-0000-0000-000054010000}"/>
    <cellStyle name="Migliaia [0] 39" xfId="342" xr:uid="{00000000-0005-0000-0000-000055010000}"/>
    <cellStyle name="Migliaia [0] 4" xfId="343" xr:uid="{00000000-0005-0000-0000-000056010000}"/>
    <cellStyle name="Migliaia [0] 40" xfId="344" xr:uid="{00000000-0005-0000-0000-000057010000}"/>
    <cellStyle name="Migliaia [0] 41" xfId="345" xr:uid="{00000000-0005-0000-0000-000058010000}"/>
    <cellStyle name="Migliaia [0] 42" xfId="346" xr:uid="{00000000-0005-0000-0000-000059010000}"/>
    <cellStyle name="Migliaia [0] 43" xfId="347" xr:uid="{00000000-0005-0000-0000-00005A010000}"/>
    <cellStyle name="Migliaia [0] 44" xfId="348" xr:uid="{00000000-0005-0000-0000-00005B010000}"/>
    <cellStyle name="Migliaia [0] 45" xfId="349" xr:uid="{00000000-0005-0000-0000-00005C010000}"/>
    <cellStyle name="Migliaia [0] 46" xfId="350" xr:uid="{00000000-0005-0000-0000-00005D010000}"/>
    <cellStyle name="Migliaia [0] 47" xfId="351" xr:uid="{00000000-0005-0000-0000-00005E010000}"/>
    <cellStyle name="Migliaia [0] 48" xfId="352" xr:uid="{00000000-0005-0000-0000-00005F010000}"/>
    <cellStyle name="Migliaia [0] 49" xfId="353" xr:uid="{00000000-0005-0000-0000-000060010000}"/>
    <cellStyle name="Migliaia [0] 5" xfId="354" xr:uid="{00000000-0005-0000-0000-000061010000}"/>
    <cellStyle name="Migliaia [0] 50" xfId="355" xr:uid="{00000000-0005-0000-0000-000062010000}"/>
    <cellStyle name="Migliaia [0] 51" xfId="356" xr:uid="{00000000-0005-0000-0000-000063010000}"/>
    <cellStyle name="Migliaia [0] 52" xfId="357" xr:uid="{00000000-0005-0000-0000-000064010000}"/>
    <cellStyle name="Migliaia [0] 53" xfId="358" xr:uid="{00000000-0005-0000-0000-000065010000}"/>
    <cellStyle name="Migliaia [0] 54" xfId="359" xr:uid="{00000000-0005-0000-0000-000066010000}"/>
    <cellStyle name="Migliaia [0] 55" xfId="360" xr:uid="{00000000-0005-0000-0000-000067010000}"/>
    <cellStyle name="Migliaia [0] 56" xfId="361" xr:uid="{00000000-0005-0000-0000-000068010000}"/>
    <cellStyle name="Migliaia [0] 57" xfId="362" xr:uid="{00000000-0005-0000-0000-000069010000}"/>
    <cellStyle name="Migliaia [0] 58" xfId="363" xr:uid="{00000000-0005-0000-0000-00006A010000}"/>
    <cellStyle name="Migliaia [0] 59" xfId="364" xr:uid="{00000000-0005-0000-0000-00006B010000}"/>
    <cellStyle name="Migliaia [0] 6" xfId="365" xr:uid="{00000000-0005-0000-0000-00006C010000}"/>
    <cellStyle name="Migliaia [0] 7" xfId="366" xr:uid="{00000000-0005-0000-0000-00006D010000}"/>
    <cellStyle name="Migliaia [0] 8" xfId="367" xr:uid="{00000000-0005-0000-0000-00006E010000}"/>
    <cellStyle name="Migliaia [0] 9" xfId="368" xr:uid="{00000000-0005-0000-0000-00006F010000}"/>
    <cellStyle name="Migliaia 10" xfId="369" xr:uid="{00000000-0005-0000-0000-000070010000}"/>
    <cellStyle name="Migliaia 10 2" xfId="370" xr:uid="{00000000-0005-0000-0000-000071010000}"/>
    <cellStyle name="Migliaia 10 3" xfId="371" xr:uid="{00000000-0005-0000-0000-000072010000}"/>
    <cellStyle name="Migliaia 10 3 2" xfId="372" xr:uid="{00000000-0005-0000-0000-000073010000}"/>
    <cellStyle name="Migliaia 10 4" xfId="373" xr:uid="{00000000-0005-0000-0000-000074010000}"/>
    <cellStyle name="Migliaia 10 5" xfId="374" xr:uid="{00000000-0005-0000-0000-000075010000}"/>
    <cellStyle name="Migliaia 11" xfId="375" xr:uid="{00000000-0005-0000-0000-000076010000}"/>
    <cellStyle name="Migliaia 11 2" xfId="376" xr:uid="{00000000-0005-0000-0000-000077010000}"/>
    <cellStyle name="Migliaia 11 3" xfId="377" xr:uid="{00000000-0005-0000-0000-000078010000}"/>
    <cellStyle name="Migliaia 11 3 2" xfId="378" xr:uid="{00000000-0005-0000-0000-000079010000}"/>
    <cellStyle name="Migliaia 11 4" xfId="379" xr:uid="{00000000-0005-0000-0000-00007A010000}"/>
    <cellStyle name="Migliaia 11 5" xfId="380" xr:uid="{00000000-0005-0000-0000-00007B010000}"/>
    <cellStyle name="Migliaia 12" xfId="381" xr:uid="{00000000-0005-0000-0000-00007C010000}"/>
    <cellStyle name="Migliaia 12 2" xfId="382" xr:uid="{00000000-0005-0000-0000-00007D010000}"/>
    <cellStyle name="Migliaia 12 3" xfId="383" xr:uid="{00000000-0005-0000-0000-00007E010000}"/>
    <cellStyle name="Migliaia 12 3 2" xfId="384" xr:uid="{00000000-0005-0000-0000-00007F010000}"/>
    <cellStyle name="Migliaia 12 4" xfId="385" xr:uid="{00000000-0005-0000-0000-000080010000}"/>
    <cellStyle name="Migliaia 12 5" xfId="386" xr:uid="{00000000-0005-0000-0000-000081010000}"/>
    <cellStyle name="Migliaia 13" xfId="387" xr:uid="{00000000-0005-0000-0000-000082010000}"/>
    <cellStyle name="Migliaia 13 2" xfId="388" xr:uid="{00000000-0005-0000-0000-000083010000}"/>
    <cellStyle name="Migliaia 13 3" xfId="389" xr:uid="{00000000-0005-0000-0000-000084010000}"/>
    <cellStyle name="Migliaia 13 3 2" xfId="390" xr:uid="{00000000-0005-0000-0000-000085010000}"/>
    <cellStyle name="Migliaia 13 4" xfId="391" xr:uid="{00000000-0005-0000-0000-000086010000}"/>
    <cellStyle name="Migliaia 13 5" xfId="392" xr:uid="{00000000-0005-0000-0000-000087010000}"/>
    <cellStyle name="Migliaia 14" xfId="393" xr:uid="{00000000-0005-0000-0000-000088010000}"/>
    <cellStyle name="Migliaia 14 2" xfId="394" xr:uid="{00000000-0005-0000-0000-000089010000}"/>
    <cellStyle name="Migliaia 14 3" xfId="395" xr:uid="{00000000-0005-0000-0000-00008A010000}"/>
    <cellStyle name="Migliaia 14 3 2" xfId="396" xr:uid="{00000000-0005-0000-0000-00008B010000}"/>
    <cellStyle name="Migliaia 14 4" xfId="397" xr:uid="{00000000-0005-0000-0000-00008C010000}"/>
    <cellStyle name="Migliaia 14 5" xfId="398" xr:uid="{00000000-0005-0000-0000-00008D010000}"/>
    <cellStyle name="Migliaia 15" xfId="399" xr:uid="{00000000-0005-0000-0000-00008E010000}"/>
    <cellStyle name="Migliaia 15 2" xfId="400" xr:uid="{00000000-0005-0000-0000-00008F010000}"/>
    <cellStyle name="Migliaia 15 3" xfId="401" xr:uid="{00000000-0005-0000-0000-000090010000}"/>
    <cellStyle name="Migliaia 15 3 2" xfId="402" xr:uid="{00000000-0005-0000-0000-000091010000}"/>
    <cellStyle name="Migliaia 15 4" xfId="403" xr:uid="{00000000-0005-0000-0000-000092010000}"/>
    <cellStyle name="Migliaia 15 5" xfId="404" xr:uid="{00000000-0005-0000-0000-000093010000}"/>
    <cellStyle name="Migliaia 16" xfId="405" xr:uid="{00000000-0005-0000-0000-000094010000}"/>
    <cellStyle name="Migliaia 16 2" xfId="406" xr:uid="{00000000-0005-0000-0000-000095010000}"/>
    <cellStyle name="Migliaia 16 3" xfId="407" xr:uid="{00000000-0005-0000-0000-000096010000}"/>
    <cellStyle name="Migliaia 16 3 2" xfId="408" xr:uid="{00000000-0005-0000-0000-000097010000}"/>
    <cellStyle name="Migliaia 16 4" xfId="409" xr:uid="{00000000-0005-0000-0000-000098010000}"/>
    <cellStyle name="Migliaia 16 5" xfId="410" xr:uid="{00000000-0005-0000-0000-000099010000}"/>
    <cellStyle name="Migliaia 17" xfId="411" xr:uid="{00000000-0005-0000-0000-00009A010000}"/>
    <cellStyle name="Migliaia 17 2" xfId="412" xr:uid="{00000000-0005-0000-0000-00009B010000}"/>
    <cellStyle name="Migliaia 17 3" xfId="413" xr:uid="{00000000-0005-0000-0000-00009C010000}"/>
    <cellStyle name="Migliaia 17 3 2" xfId="414" xr:uid="{00000000-0005-0000-0000-00009D010000}"/>
    <cellStyle name="Migliaia 17 4" xfId="415" xr:uid="{00000000-0005-0000-0000-00009E010000}"/>
    <cellStyle name="Migliaia 17 5" xfId="416" xr:uid="{00000000-0005-0000-0000-00009F010000}"/>
    <cellStyle name="Migliaia 18" xfId="417" xr:uid="{00000000-0005-0000-0000-0000A0010000}"/>
    <cellStyle name="Migliaia 18 2" xfId="418" xr:uid="{00000000-0005-0000-0000-0000A1010000}"/>
    <cellStyle name="Migliaia 18 3" xfId="419" xr:uid="{00000000-0005-0000-0000-0000A2010000}"/>
    <cellStyle name="Migliaia 18 3 2" xfId="420" xr:uid="{00000000-0005-0000-0000-0000A3010000}"/>
    <cellStyle name="Migliaia 18 4" xfId="421" xr:uid="{00000000-0005-0000-0000-0000A4010000}"/>
    <cellStyle name="Migliaia 18 5" xfId="422" xr:uid="{00000000-0005-0000-0000-0000A5010000}"/>
    <cellStyle name="Migliaia 19" xfId="423" xr:uid="{00000000-0005-0000-0000-0000A6010000}"/>
    <cellStyle name="Migliaia 19 2" xfId="424" xr:uid="{00000000-0005-0000-0000-0000A7010000}"/>
    <cellStyle name="Migliaia 19 3" xfId="425" xr:uid="{00000000-0005-0000-0000-0000A8010000}"/>
    <cellStyle name="Migliaia 19 3 2" xfId="426" xr:uid="{00000000-0005-0000-0000-0000A9010000}"/>
    <cellStyle name="Migliaia 19 4" xfId="427" xr:uid="{00000000-0005-0000-0000-0000AA010000}"/>
    <cellStyle name="Migliaia 19 5" xfId="428" xr:uid="{00000000-0005-0000-0000-0000AB010000}"/>
    <cellStyle name="Migliaia 2" xfId="429" xr:uid="{00000000-0005-0000-0000-0000AC010000}"/>
    <cellStyle name="Migliaia 2 2" xfId="430" xr:uid="{00000000-0005-0000-0000-0000AD010000}"/>
    <cellStyle name="Migliaia 2 3" xfId="431" xr:uid="{00000000-0005-0000-0000-0000AE010000}"/>
    <cellStyle name="Migliaia 2 4" xfId="432" xr:uid="{00000000-0005-0000-0000-0000AF010000}"/>
    <cellStyle name="Migliaia 2 4 2" xfId="433" xr:uid="{00000000-0005-0000-0000-0000B0010000}"/>
    <cellStyle name="Migliaia 2 5" xfId="434" xr:uid="{00000000-0005-0000-0000-0000B1010000}"/>
    <cellStyle name="Migliaia 2 6" xfId="435" xr:uid="{00000000-0005-0000-0000-0000B2010000}"/>
    <cellStyle name="Migliaia 2_Domestico_reg&amp;naz" xfId="436" xr:uid="{00000000-0005-0000-0000-0000B3010000}"/>
    <cellStyle name="Migliaia 20" xfId="437" xr:uid="{00000000-0005-0000-0000-0000B4010000}"/>
    <cellStyle name="Migliaia 20 2" xfId="438" xr:uid="{00000000-0005-0000-0000-0000B5010000}"/>
    <cellStyle name="Migliaia 20 3" xfId="439" xr:uid="{00000000-0005-0000-0000-0000B6010000}"/>
    <cellStyle name="Migliaia 20 3 2" xfId="440" xr:uid="{00000000-0005-0000-0000-0000B7010000}"/>
    <cellStyle name="Migliaia 20 4" xfId="441" xr:uid="{00000000-0005-0000-0000-0000B8010000}"/>
    <cellStyle name="Migliaia 20 5" xfId="442" xr:uid="{00000000-0005-0000-0000-0000B9010000}"/>
    <cellStyle name="Migliaia 21" xfId="443" xr:uid="{00000000-0005-0000-0000-0000BA010000}"/>
    <cellStyle name="Migliaia 21 2" xfId="444" xr:uid="{00000000-0005-0000-0000-0000BB010000}"/>
    <cellStyle name="Migliaia 21 3" xfId="445" xr:uid="{00000000-0005-0000-0000-0000BC010000}"/>
    <cellStyle name="Migliaia 21 3 2" xfId="446" xr:uid="{00000000-0005-0000-0000-0000BD010000}"/>
    <cellStyle name="Migliaia 21 4" xfId="447" xr:uid="{00000000-0005-0000-0000-0000BE010000}"/>
    <cellStyle name="Migliaia 21 5" xfId="448" xr:uid="{00000000-0005-0000-0000-0000BF010000}"/>
    <cellStyle name="Migliaia 22" xfId="449" xr:uid="{00000000-0005-0000-0000-0000C0010000}"/>
    <cellStyle name="Migliaia 22 2" xfId="450" xr:uid="{00000000-0005-0000-0000-0000C1010000}"/>
    <cellStyle name="Migliaia 22 3" xfId="451" xr:uid="{00000000-0005-0000-0000-0000C2010000}"/>
    <cellStyle name="Migliaia 22 3 2" xfId="452" xr:uid="{00000000-0005-0000-0000-0000C3010000}"/>
    <cellStyle name="Migliaia 22 4" xfId="453" xr:uid="{00000000-0005-0000-0000-0000C4010000}"/>
    <cellStyle name="Migliaia 22 5" xfId="454" xr:uid="{00000000-0005-0000-0000-0000C5010000}"/>
    <cellStyle name="Migliaia 23" xfId="455" xr:uid="{00000000-0005-0000-0000-0000C6010000}"/>
    <cellStyle name="Migliaia 23 2" xfId="456" xr:uid="{00000000-0005-0000-0000-0000C7010000}"/>
    <cellStyle name="Migliaia 23 3" xfId="457" xr:uid="{00000000-0005-0000-0000-0000C8010000}"/>
    <cellStyle name="Migliaia 23 3 2" xfId="458" xr:uid="{00000000-0005-0000-0000-0000C9010000}"/>
    <cellStyle name="Migliaia 23 4" xfId="459" xr:uid="{00000000-0005-0000-0000-0000CA010000}"/>
    <cellStyle name="Migliaia 23 5" xfId="460" xr:uid="{00000000-0005-0000-0000-0000CB010000}"/>
    <cellStyle name="Migliaia 24" xfId="461" xr:uid="{00000000-0005-0000-0000-0000CC010000}"/>
    <cellStyle name="Migliaia 24 2" xfId="462" xr:uid="{00000000-0005-0000-0000-0000CD010000}"/>
    <cellStyle name="Migliaia 24 3" xfId="463" xr:uid="{00000000-0005-0000-0000-0000CE010000}"/>
    <cellStyle name="Migliaia 24 3 2" xfId="464" xr:uid="{00000000-0005-0000-0000-0000CF010000}"/>
    <cellStyle name="Migliaia 24 4" xfId="465" xr:uid="{00000000-0005-0000-0000-0000D0010000}"/>
    <cellStyle name="Migliaia 24 5" xfId="466" xr:uid="{00000000-0005-0000-0000-0000D1010000}"/>
    <cellStyle name="Migliaia 25" xfId="467" xr:uid="{00000000-0005-0000-0000-0000D2010000}"/>
    <cellStyle name="Migliaia 25 2" xfId="468" xr:uid="{00000000-0005-0000-0000-0000D3010000}"/>
    <cellStyle name="Migliaia 25 3" xfId="469" xr:uid="{00000000-0005-0000-0000-0000D4010000}"/>
    <cellStyle name="Migliaia 25 3 2" xfId="470" xr:uid="{00000000-0005-0000-0000-0000D5010000}"/>
    <cellStyle name="Migliaia 25 4" xfId="471" xr:uid="{00000000-0005-0000-0000-0000D6010000}"/>
    <cellStyle name="Migliaia 25 5" xfId="472" xr:uid="{00000000-0005-0000-0000-0000D7010000}"/>
    <cellStyle name="Migliaia 26" xfId="473" xr:uid="{00000000-0005-0000-0000-0000D8010000}"/>
    <cellStyle name="Migliaia 26 2" xfId="474" xr:uid="{00000000-0005-0000-0000-0000D9010000}"/>
    <cellStyle name="Migliaia 26 3" xfId="475" xr:uid="{00000000-0005-0000-0000-0000DA010000}"/>
    <cellStyle name="Migliaia 26 3 2" xfId="476" xr:uid="{00000000-0005-0000-0000-0000DB010000}"/>
    <cellStyle name="Migliaia 26 4" xfId="477" xr:uid="{00000000-0005-0000-0000-0000DC010000}"/>
    <cellStyle name="Migliaia 26 5" xfId="478" xr:uid="{00000000-0005-0000-0000-0000DD010000}"/>
    <cellStyle name="Migliaia 27" xfId="479" xr:uid="{00000000-0005-0000-0000-0000DE010000}"/>
    <cellStyle name="Migliaia 27 2" xfId="480" xr:uid="{00000000-0005-0000-0000-0000DF010000}"/>
    <cellStyle name="Migliaia 27 3" xfId="481" xr:uid="{00000000-0005-0000-0000-0000E0010000}"/>
    <cellStyle name="Migliaia 27 3 2" xfId="482" xr:uid="{00000000-0005-0000-0000-0000E1010000}"/>
    <cellStyle name="Migliaia 27 4" xfId="483" xr:uid="{00000000-0005-0000-0000-0000E2010000}"/>
    <cellStyle name="Migliaia 27 5" xfId="484" xr:uid="{00000000-0005-0000-0000-0000E3010000}"/>
    <cellStyle name="Migliaia 28" xfId="485" xr:uid="{00000000-0005-0000-0000-0000E4010000}"/>
    <cellStyle name="Migliaia 28 2" xfId="486" xr:uid="{00000000-0005-0000-0000-0000E5010000}"/>
    <cellStyle name="Migliaia 28 3" xfId="487" xr:uid="{00000000-0005-0000-0000-0000E6010000}"/>
    <cellStyle name="Migliaia 28 3 2" xfId="488" xr:uid="{00000000-0005-0000-0000-0000E7010000}"/>
    <cellStyle name="Migliaia 28 4" xfId="489" xr:uid="{00000000-0005-0000-0000-0000E8010000}"/>
    <cellStyle name="Migliaia 28 5" xfId="490" xr:uid="{00000000-0005-0000-0000-0000E9010000}"/>
    <cellStyle name="Migliaia 29" xfId="491" xr:uid="{00000000-0005-0000-0000-0000EA010000}"/>
    <cellStyle name="Migliaia 29 2" xfId="492" xr:uid="{00000000-0005-0000-0000-0000EB010000}"/>
    <cellStyle name="Migliaia 29 3" xfId="493" xr:uid="{00000000-0005-0000-0000-0000EC010000}"/>
    <cellStyle name="Migliaia 29 3 2" xfId="494" xr:uid="{00000000-0005-0000-0000-0000ED010000}"/>
    <cellStyle name="Migliaia 29 4" xfId="495" xr:uid="{00000000-0005-0000-0000-0000EE010000}"/>
    <cellStyle name="Migliaia 29 5" xfId="496" xr:uid="{00000000-0005-0000-0000-0000EF010000}"/>
    <cellStyle name="Migliaia 3" xfId="497" xr:uid="{00000000-0005-0000-0000-0000F0010000}"/>
    <cellStyle name="Migliaia 3 2" xfId="498" xr:uid="{00000000-0005-0000-0000-0000F1010000}"/>
    <cellStyle name="Migliaia 3 3" xfId="499" xr:uid="{00000000-0005-0000-0000-0000F2010000}"/>
    <cellStyle name="Migliaia 3 3 2" xfId="500" xr:uid="{00000000-0005-0000-0000-0000F3010000}"/>
    <cellStyle name="Migliaia 3 4" xfId="501" xr:uid="{00000000-0005-0000-0000-0000F4010000}"/>
    <cellStyle name="Migliaia 3 5" xfId="502" xr:uid="{00000000-0005-0000-0000-0000F5010000}"/>
    <cellStyle name="Migliaia 30" xfId="503" xr:uid="{00000000-0005-0000-0000-0000F6010000}"/>
    <cellStyle name="Migliaia 30 2" xfId="504" xr:uid="{00000000-0005-0000-0000-0000F7010000}"/>
    <cellStyle name="Migliaia 30 3" xfId="505" xr:uid="{00000000-0005-0000-0000-0000F8010000}"/>
    <cellStyle name="Migliaia 30 3 2" xfId="506" xr:uid="{00000000-0005-0000-0000-0000F9010000}"/>
    <cellStyle name="Migliaia 30 4" xfId="507" xr:uid="{00000000-0005-0000-0000-0000FA010000}"/>
    <cellStyle name="Migliaia 30 5" xfId="508" xr:uid="{00000000-0005-0000-0000-0000FB010000}"/>
    <cellStyle name="Migliaia 31" xfId="509" xr:uid="{00000000-0005-0000-0000-0000FC010000}"/>
    <cellStyle name="Migliaia 31 2" xfId="510" xr:uid="{00000000-0005-0000-0000-0000FD010000}"/>
    <cellStyle name="Migliaia 31 3" xfId="511" xr:uid="{00000000-0005-0000-0000-0000FE010000}"/>
    <cellStyle name="Migliaia 31 3 2" xfId="512" xr:uid="{00000000-0005-0000-0000-0000FF010000}"/>
    <cellStyle name="Migliaia 31 4" xfId="513" xr:uid="{00000000-0005-0000-0000-000000020000}"/>
    <cellStyle name="Migliaia 31 5" xfId="514" xr:uid="{00000000-0005-0000-0000-000001020000}"/>
    <cellStyle name="Migliaia 32" xfId="515" xr:uid="{00000000-0005-0000-0000-000002020000}"/>
    <cellStyle name="Migliaia 32 2" xfId="516" xr:uid="{00000000-0005-0000-0000-000003020000}"/>
    <cellStyle name="Migliaia 32 3" xfId="517" xr:uid="{00000000-0005-0000-0000-000004020000}"/>
    <cellStyle name="Migliaia 32 3 2" xfId="518" xr:uid="{00000000-0005-0000-0000-000005020000}"/>
    <cellStyle name="Migliaia 32 4" xfId="519" xr:uid="{00000000-0005-0000-0000-000006020000}"/>
    <cellStyle name="Migliaia 32 5" xfId="520" xr:uid="{00000000-0005-0000-0000-000007020000}"/>
    <cellStyle name="Migliaia 33" xfId="521" xr:uid="{00000000-0005-0000-0000-000008020000}"/>
    <cellStyle name="Migliaia 33 2" xfId="522" xr:uid="{00000000-0005-0000-0000-000009020000}"/>
    <cellStyle name="Migliaia 33 3" xfId="523" xr:uid="{00000000-0005-0000-0000-00000A020000}"/>
    <cellStyle name="Migliaia 33 3 2" xfId="524" xr:uid="{00000000-0005-0000-0000-00000B020000}"/>
    <cellStyle name="Migliaia 33 4" xfId="525" xr:uid="{00000000-0005-0000-0000-00000C020000}"/>
    <cellStyle name="Migliaia 33 5" xfId="526" xr:uid="{00000000-0005-0000-0000-00000D020000}"/>
    <cellStyle name="Migliaia 34" xfId="527" xr:uid="{00000000-0005-0000-0000-00000E020000}"/>
    <cellStyle name="Migliaia 34 2" xfId="528" xr:uid="{00000000-0005-0000-0000-00000F020000}"/>
    <cellStyle name="Migliaia 34 3" xfId="529" xr:uid="{00000000-0005-0000-0000-000010020000}"/>
    <cellStyle name="Migliaia 34 3 2" xfId="530" xr:uid="{00000000-0005-0000-0000-000011020000}"/>
    <cellStyle name="Migliaia 34 4" xfId="531" xr:uid="{00000000-0005-0000-0000-000012020000}"/>
    <cellStyle name="Migliaia 34 5" xfId="532" xr:uid="{00000000-0005-0000-0000-000013020000}"/>
    <cellStyle name="Migliaia 35" xfId="533" xr:uid="{00000000-0005-0000-0000-000014020000}"/>
    <cellStyle name="Migliaia 35 2" xfId="534" xr:uid="{00000000-0005-0000-0000-000015020000}"/>
    <cellStyle name="Migliaia 35 3" xfId="535" xr:uid="{00000000-0005-0000-0000-000016020000}"/>
    <cellStyle name="Migliaia 35 3 2" xfId="536" xr:uid="{00000000-0005-0000-0000-000017020000}"/>
    <cellStyle name="Migliaia 35 4" xfId="537" xr:uid="{00000000-0005-0000-0000-000018020000}"/>
    <cellStyle name="Migliaia 35 5" xfId="538" xr:uid="{00000000-0005-0000-0000-000019020000}"/>
    <cellStyle name="Migliaia 36" xfId="539" xr:uid="{00000000-0005-0000-0000-00001A020000}"/>
    <cellStyle name="Migliaia 36 2" xfId="540" xr:uid="{00000000-0005-0000-0000-00001B020000}"/>
    <cellStyle name="Migliaia 36 3" xfId="541" xr:uid="{00000000-0005-0000-0000-00001C020000}"/>
    <cellStyle name="Migliaia 36 3 2" xfId="542" xr:uid="{00000000-0005-0000-0000-00001D020000}"/>
    <cellStyle name="Migliaia 36 4" xfId="543" xr:uid="{00000000-0005-0000-0000-00001E020000}"/>
    <cellStyle name="Migliaia 36 5" xfId="544" xr:uid="{00000000-0005-0000-0000-00001F020000}"/>
    <cellStyle name="Migliaia 37" xfId="545" xr:uid="{00000000-0005-0000-0000-000020020000}"/>
    <cellStyle name="Migliaia 37 2" xfId="546" xr:uid="{00000000-0005-0000-0000-000021020000}"/>
    <cellStyle name="Migliaia 37 3" xfId="547" xr:uid="{00000000-0005-0000-0000-000022020000}"/>
    <cellStyle name="Migliaia 37 3 2" xfId="548" xr:uid="{00000000-0005-0000-0000-000023020000}"/>
    <cellStyle name="Migliaia 37 4" xfId="549" xr:uid="{00000000-0005-0000-0000-000024020000}"/>
    <cellStyle name="Migliaia 37 5" xfId="550" xr:uid="{00000000-0005-0000-0000-000025020000}"/>
    <cellStyle name="Migliaia 38" xfId="551" xr:uid="{00000000-0005-0000-0000-000026020000}"/>
    <cellStyle name="Migliaia 38 2" xfId="552" xr:uid="{00000000-0005-0000-0000-000027020000}"/>
    <cellStyle name="Migliaia 38 3" xfId="553" xr:uid="{00000000-0005-0000-0000-000028020000}"/>
    <cellStyle name="Migliaia 38 3 2" xfId="554" xr:uid="{00000000-0005-0000-0000-000029020000}"/>
    <cellStyle name="Migliaia 38 4" xfId="555" xr:uid="{00000000-0005-0000-0000-00002A020000}"/>
    <cellStyle name="Migliaia 38 5" xfId="556" xr:uid="{00000000-0005-0000-0000-00002B020000}"/>
    <cellStyle name="Migliaia 39" xfId="557" xr:uid="{00000000-0005-0000-0000-00002C020000}"/>
    <cellStyle name="Migliaia 39 2" xfId="558" xr:uid="{00000000-0005-0000-0000-00002D020000}"/>
    <cellStyle name="Migliaia 39 3" xfId="559" xr:uid="{00000000-0005-0000-0000-00002E020000}"/>
    <cellStyle name="Migliaia 39 3 2" xfId="560" xr:uid="{00000000-0005-0000-0000-00002F020000}"/>
    <cellStyle name="Migliaia 39 4" xfId="561" xr:uid="{00000000-0005-0000-0000-000030020000}"/>
    <cellStyle name="Migliaia 39 5" xfId="562" xr:uid="{00000000-0005-0000-0000-000031020000}"/>
    <cellStyle name="Migliaia 4" xfId="563" xr:uid="{00000000-0005-0000-0000-000032020000}"/>
    <cellStyle name="Migliaia 4 2" xfId="564" xr:uid="{00000000-0005-0000-0000-000033020000}"/>
    <cellStyle name="Migliaia 4 3" xfId="565" xr:uid="{00000000-0005-0000-0000-000034020000}"/>
    <cellStyle name="Migliaia 4 3 2" xfId="566" xr:uid="{00000000-0005-0000-0000-000035020000}"/>
    <cellStyle name="Migliaia 4 4" xfId="567" xr:uid="{00000000-0005-0000-0000-000036020000}"/>
    <cellStyle name="Migliaia 4 5" xfId="568" xr:uid="{00000000-0005-0000-0000-000037020000}"/>
    <cellStyle name="Migliaia 40" xfId="569" xr:uid="{00000000-0005-0000-0000-000038020000}"/>
    <cellStyle name="Migliaia 40 2" xfId="570" xr:uid="{00000000-0005-0000-0000-000039020000}"/>
    <cellStyle name="Migliaia 40 3" xfId="571" xr:uid="{00000000-0005-0000-0000-00003A020000}"/>
    <cellStyle name="Migliaia 40 3 2" xfId="572" xr:uid="{00000000-0005-0000-0000-00003B020000}"/>
    <cellStyle name="Migliaia 40 4" xfId="573" xr:uid="{00000000-0005-0000-0000-00003C020000}"/>
    <cellStyle name="Migliaia 40 5" xfId="574" xr:uid="{00000000-0005-0000-0000-00003D020000}"/>
    <cellStyle name="Migliaia 41" xfId="575" xr:uid="{00000000-0005-0000-0000-00003E020000}"/>
    <cellStyle name="Migliaia 41 2" xfId="576" xr:uid="{00000000-0005-0000-0000-00003F020000}"/>
    <cellStyle name="Migliaia 41 3" xfId="577" xr:uid="{00000000-0005-0000-0000-000040020000}"/>
    <cellStyle name="Migliaia 41 3 2" xfId="578" xr:uid="{00000000-0005-0000-0000-000041020000}"/>
    <cellStyle name="Migliaia 41 4" xfId="579" xr:uid="{00000000-0005-0000-0000-000042020000}"/>
    <cellStyle name="Migliaia 41 5" xfId="580" xr:uid="{00000000-0005-0000-0000-000043020000}"/>
    <cellStyle name="Migliaia 42" xfId="581" xr:uid="{00000000-0005-0000-0000-000044020000}"/>
    <cellStyle name="Migliaia 42 2" xfId="582" xr:uid="{00000000-0005-0000-0000-000045020000}"/>
    <cellStyle name="Migliaia 42 3" xfId="583" xr:uid="{00000000-0005-0000-0000-000046020000}"/>
    <cellStyle name="Migliaia 42 3 2" xfId="584" xr:uid="{00000000-0005-0000-0000-000047020000}"/>
    <cellStyle name="Migliaia 42 4" xfId="585" xr:uid="{00000000-0005-0000-0000-000048020000}"/>
    <cellStyle name="Migliaia 42 5" xfId="586" xr:uid="{00000000-0005-0000-0000-000049020000}"/>
    <cellStyle name="Migliaia 43" xfId="587" xr:uid="{00000000-0005-0000-0000-00004A020000}"/>
    <cellStyle name="Migliaia 43 2" xfId="588" xr:uid="{00000000-0005-0000-0000-00004B020000}"/>
    <cellStyle name="Migliaia 43 3" xfId="589" xr:uid="{00000000-0005-0000-0000-00004C020000}"/>
    <cellStyle name="Migliaia 43 3 2" xfId="590" xr:uid="{00000000-0005-0000-0000-00004D020000}"/>
    <cellStyle name="Migliaia 43 4" xfId="591" xr:uid="{00000000-0005-0000-0000-00004E020000}"/>
    <cellStyle name="Migliaia 43 5" xfId="592" xr:uid="{00000000-0005-0000-0000-00004F020000}"/>
    <cellStyle name="Migliaia 44" xfId="593" xr:uid="{00000000-0005-0000-0000-000050020000}"/>
    <cellStyle name="Migliaia 44 2" xfId="594" xr:uid="{00000000-0005-0000-0000-000051020000}"/>
    <cellStyle name="Migliaia 44 3" xfId="595" xr:uid="{00000000-0005-0000-0000-000052020000}"/>
    <cellStyle name="Migliaia 44 3 2" xfId="596" xr:uid="{00000000-0005-0000-0000-000053020000}"/>
    <cellStyle name="Migliaia 44 4" xfId="597" xr:uid="{00000000-0005-0000-0000-000054020000}"/>
    <cellStyle name="Migliaia 44 5" xfId="598" xr:uid="{00000000-0005-0000-0000-000055020000}"/>
    <cellStyle name="Migliaia 45" xfId="599" xr:uid="{00000000-0005-0000-0000-000056020000}"/>
    <cellStyle name="Migliaia 45 2" xfId="600" xr:uid="{00000000-0005-0000-0000-000057020000}"/>
    <cellStyle name="Migliaia 45 3" xfId="601" xr:uid="{00000000-0005-0000-0000-000058020000}"/>
    <cellStyle name="Migliaia 45 3 2" xfId="602" xr:uid="{00000000-0005-0000-0000-000059020000}"/>
    <cellStyle name="Migliaia 45 4" xfId="603" xr:uid="{00000000-0005-0000-0000-00005A020000}"/>
    <cellStyle name="Migliaia 45 5" xfId="604" xr:uid="{00000000-0005-0000-0000-00005B020000}"/>
    <cellStyle name="Migliaia 46" xfId="605" xr:uid="{00000000-0005-0000-0000-00005C020000}"/>
    <cellStyle name="Migliaia 46 2" xfId="606" xr:uid="{00000000-0005-0000-0000-00005D020000}"/>
    <cellStyle name="Migliaia 46 3" xfId="607" xr:uid="{00000000-0005-0000-0000-00005E020000}"/>
    <cellStyle name="Migliaia 46 3 2" xfId="608" xr:uid="{00000000-0005-0000-0000-00005F020000}"/>
    <cellStyle name="Migliaia 46 4" xfId="609" xr:uid="{00000000-0005-0000-0000-000060020000}"/>
    <cellStyle name="Migliaia 46 5" xfId="610" xr:uid="{00000000-0005-0000-0000-000061020000}"/>
    <cellStyle name="Migliaia 47" xfId="611" xr:uid="{00000000-0005-0000-0000-000062020000}"/>
    <cellStyle name="Migliaia 47 2" xfId="612" xr:uid="{00000000-0005-0000-0000-000063020000}"/>
    <cellStyle name="Migliaia 47 3" xfId="613" xr:uid="{00000000-0005-0000-0000-000064020000}"/>
    <cellStyle name="Migliaia 47 3 2" xfId="614" xr:uid="{00000000-0005-0000-0000-000065020000}"/>
    <cellStyle name="Migliaia 47 4" xfId="615" xr:uid="{00000000-0005-0000-0000-000066020000}"/>
    <cellStyle name="Migliaia 47 5" xfId="616" xr:uid="{00000000-0005-0000-0000-000067020000}"/>
    <cellStyle name="Migliaia 48" xfId="617" xr:uid="{00000000-0005-0000-0000-000068020000}"/>
    <cellStyle name="Migliaia 48 2" xfId="618" xr:uid="{00000000-0005-0000-0000-000069020000}"/>
    <cellStyle name="Migliaia 48 3" xfId="619" xr:uid="{00000000-0005-0000-0000-00006A020000}"/>
    <cellStyle name="Migliaia 48 3 2" xfId="620" xr:uid="{00000000-0005-0000-0000-00006B020000}"/>
    <cellStyle name="Migliaia 48 4" xfId="621" xr:uid="{00000000-0005-0000-0000-00006C020000}"/>
    <cellStyle name="Migliaia 48 5" xfId="622" xr:uid="{00000000-0005-0000-0000-00006D020000}"/>
    <cellStyle name="Migliaia 49" xfId="623" xr:uid="{00000000-0005-0000-0000-00006E020000}"/>
    <cellStyle name="Migliaia 49 2" xfId="624" xr:uid="{00000000-0005-0000-0000-00006F020000}"/>
    <cellStyle name="Migliaia 49 3" xfId="625" xr:uid="{00000000-0005-0000-0000-000070020000}"/>
    <cellStyle name="Migliaia 49 3 2" xfId="626" xr:uid="{00000000-0005-0000-0000-000071020000}"/>
    <cellStyle name="Migliaia 49 4" xfId="627" xr:uid="{00000000-0005-0000-0000-000072020000}"/>
    <cellStyle name="Migliaia 49 5" xfId="628" xr:uid="{00000000-0005-0000-0000-000073020000}"/>
    <cellStyle name="Migliaia 5" xfId="629" xr:uid="{00000000-0005-0000-0000-000074020000}"/>
    <cellStyle name="Migliaia 5 2" xfId="630" xr:uid="{00000000-0005-0000-0000-000075020000}"/>
    <cellStyle name="Migliaia 5 3" xfId="631" xr:uid="{00000000-0005-0000-0000-000076020000}"/>
    <cellStyle name="Migliaia 5 3 2" xfId="632" xr:uid="{00000000-0005-0000-0000-000077020000}"/>
    <cellStyle name="Migliaia 5 4" xfId="633" xr:uid="{00000000-0005-0000-0000-000078020000}"/>
    <cellStyle name="Migliaia 5 5" xfId="634" xr:uid="{00000000-0005-0000-0000-000079020000}"/>
    <cellStyle name="Migliaia 50" xfId="635" xr:uid="{00000000-0005-0000-0000-00007A020000}"/>
    <cellStyle name="Migliaia 50 2" xfId="636" xr:uid="{00000000-0005-0000-0000-00007B020000}"/>
    <cellStyle name="Migliaia 50 3" xfId="637" xr:uid="{00000000-0005-0000-0000-00007C020000}"/>
    <cellStyle name="Migliaia 50 3 2" xfId="638" xr:uid="{00000000-0005-0000-0000-00007D020000}"/>
    <cellStyle name="Migliaia 50 4" xfId="639" xr:uid="{00000000-0005-0000-0000-00007E020000}"/>
    <cellStyle name="Migliaia 50 5" xfId="640" xr:uid="{00000000-0005-0000-0000-00007F020000}"/>
    <cellStyle name="Migliaia 51" xfId="641" xr:uid="{00000000-0005-0000-0000-000080020000}"/>
    <cellStyle name="Migliaia 51 2" xfId="642" xr:uid="{00000000-0005-0000-0000-000081020000}"/>
    <cellStyle name="Migliaia 51 3" xfId="643" xr:uid="{00000000-0005-0000-0000-000082020000}"/>
    <cellStyle name="Migliaia 51 3 2" xfId="644" xr:uid="{00000000-0005-0000-0000-000083020000}"/>
    <cellStyle name="Migliaia 51 4" xfId="645" xr:uid="{00000000-0005-0000-0000-000084020000}"/>
    <cellStyle name="Migliaia 51 5" xfId="646" xr:uid="{00000000-0005-0000-0000-000085020000}"/>
    <cellStyle name="Migliaia 52" xfId="647" xr:uid="{00000000-0005-0000-0000-000086020000}"/>
    <cellStyle name="Migliaia 52 2" xfId="648" xr:uid="{00000000-0005-0000-0000-000087020000}"/>
    <cellStyle name="Migliaia 52 3" xfId="649" xr:uid="{00000000-0005-0000-0000-000088020000}"/>
    <cellStyle name="Migliaia 52 3 2" xfId="650" xr:uid="{00000000-0005-0000-0000-000089020000}"/>
    <cellStyle name="Migliaia 52 4" xfId="651" xr:uid="{00000000-0005-0000-0000-00008A020000}"/>
    <cellStyle name="Migliaia 52 5" xfId="652" xr:uid="{00000000-0005-0000-0000-00008B020000}"/>
    <cellStyle name="Migliaia 53" xfId="653" xr:uid="{00000000-0005-0000-0000-00008C020000}"/>
    <cellStyle name="Migliaia 53 2" xfId="654" xr:uid="{00000000-0005-0000-0000-00008D020000}"/>
    <cellStyle name="Migliaia 53 3" xfId="655" xr:uid="{00000000-0005-0000-0000-00008E020000}"/>
    <cellStyle name="Migliaia 53 3 2" xfId="656" xr:uid="{00000000-0005-0000-0000-00008F020000}"/>
    <cellStyle name="Migliaia 53 4" xfId="657" xr:uid="{00000000-0005-0000-0000-000090020000}"/>
    <cellStyle name="Migliaia 53 5" xfId="658" xr:uid="{00000000-0005-0000-0000-000091020000}"/>
    <cellStyle name="Migliaia 54" xfId="659" xr:uid="{00000000-0005-0000-0000-000092020000}"/>
    <cellStyle name="Migliaia 54 2" xfId="660" xr:uid="{00000000-0005-0000-0000-000093020000}"/>
    <cellStyle name="Migliaia 54 3" xfId="661" xr:uid="{00000000-0005-0000-0000-000094020000}"/>
    <cellStyle name="Migliaia 54 3 2" xfId="662" xr:uid="{00000000-0005-0000-0000-000095020000}"/>
    <cellStyle name="Migliaia 54 4" xfId="663" xr:uid="{00000000-0005-0000-0000-000096020000}"/>
    <cellStyle name="Migliaia 54 5" xfId="664" xr:uid="{00000000-0005-0000-0000-000097020000}"/>
    <cellStyle name="Migliaia 55" xfId="665" xr:uid="{00000000-0005-0000-0000-000098020000}"/>
    <cellStyle name="Migliaia 55 2" xfId="666" xr:uid="{00000000-0005-0000-0000-000099020000}"/>
    <cellStyle name="Migliaia 55 3" xfId="667" xr:uid="{00000000-0005-0000-0000-00009A020000}"/>
    <cellStyle name="Migliaia 55 3 2" xfId="668" xr:uid="{00000000-0005-0000-0000-00009B020000}"/>
    <cellStyle name="Migliaia 55 4" xfId="669" xr:uid="{00000000-0005-0000-0000-00009C020000}"/>
    <cellStyle name="Migliaia 55 5" xfId="670" xr:uid="{00000000-0005-0000-0000-00009D020000}"/>
    <cellStyle name="Migliaia 56" xfId="671" xr:uid="{00000000-0005-0000-0000-00009E020000}"/>
    <cellStyle name="Migliaia 56 2" xfId="672" xr:uid="{00000000-0005-0000-0000-00009F020000}"/>
    <cellStyle name="Migliaia 56 3" xfId="673" xr:uid="{00000000-0005-0000-0000-0000A0020000}"/>
    <cellStyle name="Migliaia 56 3 2" xfId="674" xr:uid="{00000000-0005-0000-0000-0000A1020000}"/>
    <cellStyle name="Migliaia 56 4" xfId="675" xr:uid="{00000000-0005-0000-0000-0000A2020000}"/>
    <cellStyle name="Migliaia 56 5" xfId="676" xr:uid="{00000000-0005-0000-0000-0000A3020000}"/>
    <cellStyle name="Migliaia 57" xfId="677" xr:uid="{00000000-0005-0000-0000-0000A4020000}"/>
    <cellStyle name="Migliaia 57 2" xfId="678" xr:uid="{00000000-0005-0000-0000-0000A5020000}"/>
    <cellStyle name="Migliaia 57 3" xfId="679" xr:uid="{00000000-0005-0000-0000-0000A6020000}"/>
    <cellStyle name="Migliaia 57 3 2" xfId="680" xr:uid="{00000000-0005-0000-0000-0000A7020000}"/>
    <cellStyle name="Migliaia 57 4" xfId="681" xr:uid="{00000000-0005-0000-0000-0000A8020000}"/>
    <cellStyle name="Migliaia 57 5" xfId="682" xr:uid="{00000000-0005-0000-0000-0000A9020000}"/>
    <cellStyle name="Migliaia 58" xfId="683" xr:uid="{00000000-0005-0000-0000-0000AA020000}"/>
    <cellStyle name="Migliaia 58 2" xfId="684" xr:uid="{00000000-0005-0000-0000-0000AB020000}"/>
    <cellStyle name="Migliaia 58 3" xfId="685" xr:uid="{00000000-0005-0000-0000-0000AC020000}"/>
    <cellStyle name="Migliaia 58 3 2" xfId="686" xr:uid="{00000000-0005-0000-0000-0000AD020000}"/>
    <cellStyle name="Migliaia 58 4" xfId="687" xr:uid="{00000000-0005-0000-0000-0000AE020000}"/>
    <cellStyle name="Migliaia 58 5" xfId="688" xr:uid="{00000000-0005-0000-0000-0000AF020000}"/>
    <cellStyle name="Migliaia 59" xfId="689" xr:uid="{00000000-0005-0000-0000-0000B0020000}"/>
    <cellStyle name="Migliaia 59 2" xfId="690" xr:uid="{00000000-0005-0000-0000-0000B1020000}"/>
    <cellStyle name="Migliaia 59 3" xfId="691" xr:uid="{00000000-0005-0000-0000-0000B2020000}"/>
    <cellStyle name="Migliaia 59 3 2" xfId="692" xr:uid="{00000000-0005-0000-0000-0000B3020000}"/>
    <cellStyle name="Migliaia 59 4" xfId="693" xr:uid="{00000000-0005-0000-0000-0000B4020000}"/>
    <cellStyle name="Migliaia 59 5" xfId="694" xr:uid="{00000000-0005-0000-0000-0000B5020000}"/>
    <cellStyle name="Migliaia 6" xfId="695" xr:uid="{00000000-0005-0000-0000-0000B6020000}"/>
    <cellStyle name="Migliaia 6 2" xfId="696" xr:uid="{00000000-0005-0000-0000-0000B7020000}"/>
    <cellStyle name="Migliaia 6 3" xfId="697" xr:uid="{00000000-0005-0000-0000-0000B8020000}"/>
    <cellStyle name="Migliaia 6 3 2" xfId="698" xr:uid="{00000000-0005-0000-0000-0000B9020000}"/>
    <cellStyle name="Migliaia 6 4" xfId="699" xr:uid="{00000000-0005-0000-0000-0000BA020000}"/>
    <cellStyle name="Migliaia 6 5" xfId="700" xr:uid="{00000000-0005-0000-0000-0000BB020000}"/>
    <cellStyle name="Migliaia 60" xfId="701" xr:uid="{00000000-0005-0000-0000-0000BC020000}"/>
    <cellStyle name="Migliaia 60 2" xfId="702" xr:uid="{00000000-0005-0000-0000-0000BD020000}"/>
    <cellStyle name="Migliaia 60 3" xfId="703" xr:uid="{00000000-0005-0000-0000-0000BE020000}"/>
    <cellStyle name="Migliaia 60 3 2" xfId="704" xr:uid="{00000000-0005-0000-0000-0000BF020000}"/>
    <cellStyle name="Migliaia 60 4" xfId="705" xr:uid="{00000000-0005-0000-0000-0000C0020000}"/>
    <cellStyle name="Migliaia 60 5" xfId="706" xr:uid="{00000000-0005-0000-0000-0000C1020000}"/>
    <cellStyle name="Migliaia 61" xfId="707" xr:uid="{00000000-0005-0000-0000-0000C2020000}"/>
    <cellStyle name="Migliaia 61 2" xfId="708" xr:uid="{00000000-0005-0000-0000-0000C3020000}"/>
    <cellStyle name="Migliaia 61 3" xfId="709" xr:uid="{00000000-0005-0000-0000-0000C4020000}"/>
    <cellStyle name="Migliaia 61 3 2" xfId="710" xr:uid="{00000000-0005-0000-0000-0000C5020000}"/>
    <cellStyle name="Migliaia 61 4" xfId="711" xr:uid="{00000000-0005-0000-0000-0000C6020000}"/>
    <cellStyle name="Migliaia 61 5" xfId="712" xr:uid="{00000000-0005-0000-0000-0000C7020000}"/>
    <cellStyle name="Migliaia 7" xfId="713" xr:uid="{00000000-0005-0000-0000-0000C8020000}"/>
    <cellStyle name="Migliaia 7 2" xfId="714" xr:uid="{00000000-0005-0000-0000-0000C9020000}"/>
    <cellStyle name="Migliaia 7 3" xfId="715" xr:uid="{00000000-0005-0000-0000-0000CA020000}"/>
    <cellStyle name="Migliaia 7 3 2" xfId="716" xr:uid="{00000000-0005-0000-0000-0000CB020000}"/>
    <cellStyle name="Migliaia 7 4" xfId="717" xr:uid="{00000000-0005-0000-0000-0000CC020000}"/>
    <cellStyle name="Migliaia 7 5" xfId="718" xr:uid="{00000000-0005-0000-0000-0000CD020000}"/>
    <cellStyle name="Migliaia 8" xfId="719" xr:uid="{00000000-0005-0000-0000-0000CE020000}"/>
    <cellStyle name="Migliaia 8 2" xfId="720" xr:uid="{00000000-0005-0000-0000-0000CF020000}"/>
    <cellStyle name="Migliaia 8 3" xfId="721" xr:uid="{00000000-0005-0000-0000-0000D0020000}"/>
    <cellStyle name="Migliaia 8 3 2" xfId="722" xr:uid="{00000000-0005-0000-0000-0000D1020000}"/>
    <cellStyle name="Migliaia 8 4" xfId="723" xr:uid="{00000000-0005-0000-0000-0000D2020000}"/>
    <cellStyle name="Migliaia 8 5" xfId="724" xr:uid="{00000000-0005-0000-0000-0000D3020000}"/>
    <cellStyle name="Migliaia 9" xfId="725" xr:uid="{00000000-0005-0000-0000-0000D4020000}"/>
    <cellStyle name="Migliaia 9 2" xfId="726" xr:uid="{00000000-0005-0000-0000-0000D5020000}"/>
    <cellStyle name="Migliaia 9 3" xfId="727" xr:uid="{00000000-0005-0000-0000-0000D6020000}"/>
    <cellStyle name="Migliaia 9 3 2" xfId="728" xr:uid="{00000000-0005-0000-0000-0000D7020000}"/>
    <cellStyle name="Migliaia 9 4" xfId="729" xr:uid="{00000000-0005-0000-0000-0000D8020000}"/>
    <cellStyle name="Migliaia 9 5" xfId="730" xr:uid="{00000000-0005-0000-0000-0000D9020000}"/>
    <cellStyle name="Neutrale" xfId="731" xr:uid="{00000000-0005-0000-0000-0000DA020000}"/>
    <cellStyle name="Normal" xfId="0" builtinId="0"/>
    <cellStyle name="Normal 10" xfId="732" xr:uid="{00000000-0005-0000-0000-0000DC020000}"/>
    <cellStyle name="Normal 11 2" xfId="1523" xr:uid="{00000000-0005-0000-0000-0000DD020000}"/>
    <cellStyle name="Normal 2" xfId="733" xr:uid="{00000000-0005-0000-0000-0000DE020000}"/>
    <cellStyle name="Normal 2 2" xfId="734" xr:uid="{00000000-0005-0000-0000-0000DF020000}"/>
    <cellStyle name="Normal 2 3" xfId="735" xr:uid="{00000000-0005-0000-0000-0000E0020000}"/>
    <cellStyle name="Normal 3" xfId="736" xr:uid="{00000000-0005-0000-0000-0000E1020000}"/>
    <cellStyle name="Normal 3 2" xfId="737" xr:uid="{00000000-0005-0000-0000-0000E2020000}"/>
    <cellStyle name="Normal 4" xfId="738" xr:uid="{00000000-0005-0000-0000-0000E3020000}"/>
    <cellStyle name="Normal 5" xfId="739" xr:uid="{00000000-0005-0000-0000-0000E4020000}"/>
    <cellStyle name="Normal 6" xfId="740" xr:uid="{00000000-0005-0000-0000-0000E5020000}"/>
    <cellStyle name="Normal 7" xfId="741" xr:uid="{00000000-0005-0000-0000-0000E6020000}"/>
    <cellStyle name="Normal 8" xfId="742" xr:uid="{00000000-0005-0000-0000-0000E7020000}"/>
    <cellStyle name="Normal GHG Numbers (0.00)" xfId="743" xr:uid="{00000000-0005-0000-0000-0000E8020000}"/>
    <cellStyle name="Normal GHG Textfiels Bold" xfId="744" xr:uid="{00000000-0005-0000-0000-0000E9020000}"/>
    <cellStyle name="Normal GHG-Shade" xfId="745" xr:uid="{00000000-0005-0000-0000-0000EA020000}"/>
    <cellStyle name="Normale 10" xfId="746" xr:uid="{00000000-0005-0000-0000-0000EB020000}"/>
    <cellStyle name="Normale 10 2" xfId="747" xr:uid="{00000000-0005-0000-0000-0000EC020000}"/>
    <cellStyle name="Normale 10 3" xfId="748" xr:uid="{00000000-0005-0000-0000-0000ED020000}"/>
    <cellStyle name="Normale 10_EDEN industria 2008 rev" xfId="749" xr:uid="{00000000-0005-0000-0000-0000EE020000}"/>
    <cellStyle name="Normale 11" xfId="750" xr:uid="{00000000-0005-0000-0000-0000EF020000}"/>
    <cellStyle name="Normale 11 2" xfId="751" xr:uid="{00000000-0005-0000-0000-0000F0020000}"/>
    <cellStyle name="Normale 11 3" xfId="752" xr:uid="{00000000-0005-0000-0000-0000F1020000}"/>
    <cellStyle name="Normale 11_EDEN industria 2008 rev" xfId="753" xr:uid="{00000000-0005-0000-0000-0000F2020000}"/>
    <cellStyle name="Normale 12" xfId="754" xr:uid="{00000000-0005-0000-0000-0000F3020000}"/>
    <cellStyle name="Normale 12 2" xfId="755" xr:uid="{00000000-0005-0000-0000-0000F4020000}"/>
    <cellStyle name="Normale 12 3" xfId="756" xr:uid="{00000000-0005-0000-0000-0000F5020000}"/>
    <cellStyle name="Normale 12_EDEN industria 2008 rev" xfId="757" xr:uid="{00000000-0005-0000-0000-0000F6020000}"/>
    <cellStyle name="Normale 13" xfId="758" xr:uid="{00000000-0005-0000-0000-0000F7020000}"/>
    <cellStyle name="Normale 13 2" xfId="759" xr:uid="{00000000-0005-0000-0000-0000F8020000}"/>
    <cellStyle name="Normale 13 3" xfId="760" xr:uid="{00000000-0005-0000-0000-0000F9020000}"/>
    <cellStyle name="Normale 13_EDEN industria 2008 rev" xfId="761" xr:uid="{00000000-0005-0000-0000-0000FA020000}"/>
    <cellStyle name="Normale 14" xfId="762" xr:uid="{00000000-0005-0000-0000-0000FB020000}"/>
    <cellStyle name="Normale 14 2" xfId="763" xr:uid="{00000000-0005-0000-0000-0000FC020000}"/>
    <cellStyle name="Normale 14 3" xfId="764" xr:uid="{00000000-0005-0000-0000-0000FD020000}"/>
    <cellStyle name="Normale 14_EDEN industria 2008 rev" xfId="765" xr:uid="{00000000-0005-0000-0000-0000FE020000}"/>
    <cellStyle name="Normale 15" xfId="766" xr:uid="{00000000-0005-0000-0000-0000FF020000}"/>
    <cellStyle name="Normale 15 2" xfId="767" xr:uid="{00000000-0005-0000-0000-000000030000}"/>
    <cellStyle name="Normale 15 3" xfId="768" xr:uid="{00000000-0005-0000-0000-000001030000}"/>
    <cellStyle name="Normale 15_EDEN industria 2008 rev" xfId="769" xr:uid="{00000000-0005-0000-0000-000002030000}"/>
    <cellStyle name="Normale 16" xfId="770" xr:uid="{00000000-0005-0000-0000-000003030000}"/>
    <cellStyle name="Normale 17" xfId="771" xr:uid="{00000000-0005-0000-0000-000004030000}"/>
    <cellStyle name="Normale 18" xfId="772" xr:uid="{00000000-0005-0000-0000-000005030000}"/>
    <cellStyle name="Normale 19" xfId="773" xr:uid="{00000000-0005-0000-0000-000006030000}"/>
    <cellStyle name="Normale 2" xfId="774" xr:uid="{00000000-0005-0000-0000-000007030000}"/>
    <cellStyle name="Normale 2 2" xfId="775" xr:uid="{00000000-0005-0000-0000-000008030000}"/>
    <cellStyle name="Normale 2_EDEN industria 2008 rev" xfId="776" xr:uid="{00000000-0005-0000-0000-000009030000}"/>
    <cellStyle name="Normale 20" xfId="777" xr:uid="{00000000-0005-0000-0000-00000A030000}"/>
    <cellStyle name="Normale 21" xfId="778" xr:uid="{00000000-0005-0000-0000-00000B030000}"/>
    <cellStyle name="Normale 22" xfId="779" xr:uid="{00000000-0005-0000-0000-00000C030000}"/>
    <cellStyle name="Normale 23" xfId="780" xr:uid="{00000000-0005-0000-0000-00000D030000}"/>
    <cellStyle name="Normale 24" xfId="781" xr:uid="{00000000-0005-0000-0000-00000E030000}"/>
    <cellStyle name="Normale 25" xfId="782" xr:uid="{00000000-0005-0000-0000-00000F030000}"/>
    <cellStyle name="Normale 26" xfId="783" xr:uid="{00000000-0005-0000-0000-000010030000}"/>
    <cellStyle name="Normale 27" xfId="784" xr:uid="{00000000-0005-0000-0000-000011030000}"/>
    <cellStyle name="Normale 28" xfId="785" xr:uid="{00000000-0005-0000-0000-000012030000}"/>
    <cellStyle name="Normale 29" xfId="786" xr:uid="{00000000-0005-0000-0000-000013030000}"/>
    <cellStyle name="Normale 3" xfId="787" xr:uid="{00000000-0005-0000-0000-000014030000}"/>
    <cellStyle name="Normale 3 2" xfId="788" xr:uid="{00000000-0005-0000-0000-000015030000}"/>
    <cellStyle name="Normale 3 3" xfId="789" xr:uid="{00000000-0005-0000-0000-000016030000}"/>
    <cellStyle name="Normale 3_EDEN industria 2008 rev" xfId="790" xr:uid="{00000000-0005-0000-0000-000017030000}"/>
    <cellStyle name="Normale 30" xfId="791" xr:uid="{00000000-0005-0000-0000-000018030000}"/>
    <cellStyle name="Normale 31" xfId="792" xr:uid="{00000000-0005-0000-0000-000019030000}"/>
    <cellStyle name="Normale 32" xfId="793" xr:uid="{00000000-0005-0000-0000-00001A030000}"/>
    <cellStyle name="Normale 33" xfId="794" xr:uid="{00000000-0005-0000-0000-00001B030000}"/>
    <cellStyle name="Normale 34" xfId="795" xr:uid="{00000000-0005-0000-0000-00001C030000}"/>
    <cellStyle name="Normale 35" xfId="796" xr:uid="{00000000-0005-0000-0000-00001D030000}"/>
    <cellStyle name="Normale 36" xfId="797" xr:uid="{00000000-0005-0000-0000-00001E030000}"/>
    <cellStyle name="Normale 37" xfId="798" xr:uid="{00000000-0005-0000-0000-00001F030000}"/>
    <cellStyle name="Normale 38" xfId="799" xr:uid="{00000000-0005-0000-0000-000020030000}"/>
    <cellStyle name="Normale 39" xfId="800" xr:uid="{00000000-0005-0000-0000-000021030000}"/>
    <cellStyle name="Normale 4" xfId="801" xr:uid="{00000000-0005-0000-0000-000022030000}"/>
    <cellStyle name="Normale 4 2" xfId="802" xr:uid="{00000000-0005-0000-0000-000023030000}"/>
    <cellStyle name="Normale 4 3" xfId="803" xr:uid="{00000000-0005-0000-0000-000024030000}"/>
    <cellStyle name="Normale 4_EDEN industria 2008 rev" xfId="804" xr:uid="{00000000-0005-0000-0000-000025030000}"/>
    <cellStyle name="Normale 40" xfId="805" xr:uid="{00000000-0005-0000-0000-000026030000}"/>
    <cellStyle name="Normale 41" xfId="806" xr:uid="{00000000-0005-0000-0000-000027030000}"/>
    <cellStyle name="Normale 42" xfId="807" xr:uid="{00000000-0005-0000-0000-000028030000}"/>
    <cellStyle name="Normale 43" xfId="808" xr:uid="{00000000-0005-0000-0000-000029030000}"/>
    <cellStyle name="Normale 44" xfId="809" xr:uid="{00000000-0005-0000-0000-00002A030000}"/>
    <cellStyle name="Normale 45" xfId="810" xr:uid="{00000000-0005-0000-0000-00002B030000}"/>
    <cellStyle name="Normale 46" xfId="811" xr:uid="{00000000-0005-0000-0000-00002C030000}"/>
    <cellStyle name="Normale 47" xfId="812" xr:uid="{00000000-0005-0000-0000-00002D030000}"/>
    <cellStyle name="Normale 48" xfId="813" xr:uid="{00000000-0005-0000-0000-00002E030000}"/>
    <cellStyle name="Normale 49" xfId="814" xr:uid="{00000000-0005-0000-0000-00002F030000}"/>
    <cellStyle name="Normale 5" xfId="815" xr:uid="{00000000-0005-0000-0000-000030030000}"/>
    <cellStyle name="Normale 5 2" xfId="816" xr:uid="{00000000-0005-0000-0000-000031030000}"/>
    <cellStyle name="Normale 5 3" xfId="817" xr:uid="{00000000-0005-0000-0000-000032030000}"/>
    <cellStyle name="Normale 5_EDEN industria 2008 rev" xfId="818" xr:uid="{00000000-0005-0000-0000-000033030000}"/>
    <cellStyle name="Normale 50" xfId="819" xr:uid="{00000000-0005-0000-0000-000034030000}"/>
    <cellStyle name="Normale 51" xfId="820" xr:uid="{00000000-0005-0000-0000-000035030000}"/>
    <cellStyle name="Normale 52" xfId="821" xr:uid="{00000000-0005-0000-0000-000036030000}"/>
    <cellStyle name="Normale 53" xfId="822" xr:uid="{00000000-0005-0000-0000-000037030000}"/>
    <cellStyle name="Normale 54" xfId="823" xr:uid="{00000000-0005-0000-0000-000038030000}"/>
    <cellStyle name="Normale 55" xfId="824" xr:uid="{00000000-0005-0000-0000-000039030000}"/>
    <cellStyle name="Normale 56" xfId="825" xr:uid="{00000000-0005-0000-0000-00003A030000}"/>
    <cellStyle name="Normale 57" xfId="826" xr:uid="{00000000-0005-0000-0000-00003B030000}"/>
    <cellStyle name="Normale 58" xfId="827" xr:uid="{00000000-0005-0000-0000-00003C030000}"/>
    <cellStyle name="Normale 59" xfId="828" xr:uid="{00000000-0005-0000-0000-00003D030000}"/>
    <cellStyle name="Normale 6" xfId="829" xr:uid="{00000000-0005-0000-0000-00003E030000}"/>
    <cellStyle name="Normale 6 2" xfId="830" xr:uid="{00000000-0005-0000-0000-00003F030000}"/>
    <cellStyle name="Normale 6 3" xfId="831" xr:uid="{00000000-0005-0000-0000-000040030000}"/>
    <cellStyle name="Normale 6_EDEN industria 2008 rev" xfId="832" xr:uid="{00000000-0005-0000-0000-000041030000}"/>
    <cellStyle name="Normale 60" xfId="833" xr:uid="{00000000-0005-0000-0000-000042030000}"/>
    <cellStyle name="Normale 61" xfId="834" xr:uid="{00000000-0005-0000-0000-000043030000}"/>
    <cellStyle name="Normale 62" xfId="835" xr:uid="{00000000-0005-0000-0000-000044030000}"/>
    <cellStyle name="Normale 63" xfId="836" xr:uid="{00000000-0005-0000-0000-000045030000}"/>
    <cellStyle name="Normale 64" xfId="837" xr:uid="{00000000-0005-0000-0000-000046030000}"/>
    <cellStyle name="Normale 65" xfId="838" xr:uid="{00000000-0005-0000-0000-000047030000}"/>
    <cellStyle name="Normale 7" xfId="839" xr:uid="{00000000-0005-0000-0000-000048030000}"/>
    <cellStyle name="Normale 7 2" xfId="840" xr:uid="{00000000-0005-0000-0000-000049030000}"/>
    <cellStyle name="Normale 7 3" xfId="841" xr:uid="{00000000-0005-0000-0000-00004A030000}"/>
    <cellStyle name="Normale 7_EDEN industria 2008 rev" xfId="842" xr:uid="{00000000-0005-0000-0000-00004B030000}"/>
    <cellStyle name="Normale 8" xfId="843" xr:uid="{00000000-0005-0000-0000-00004C030000}"/>
    <cellStyle name="Normale 8 2" xfId="844" xr:uid="{00000000-0005-0000-0000-00004D030000}"/>
    <cellStyle name="Normale 8 3" xfId="845" xr:uid="{00000000-0005-0000-0000-00004E030000}"/>
    <cellStyle name="Normale 8_EDEN industria 2008 rev" xfId="846" xr:uid="{00000000-0005-0000-0000-00004F030000}"/>
    <cellStyle name="Normale 9" xfId="847" xr:uid="{00000000-0005-0000-0000-000050030000}"/>
    <cellStyle name="Normale 9 2" xfId="848" xr:uid="{00000000-0005-0000-0000-000051030000}"/>
    <cellStyle name="Normale 9 3" xfId="849" xr:uid="{00000000-0005-0000-0000-000052030000}"/>
    <cellStyle name="Normale 9_EDEN industria 2008 rev" xfId="850" xr:uid="{00000000-0005-0000-0000-000053030000}"/>
    <cellStyle name="Normale_B2020" xfId="851" xr:uid="{00000000-0005-0000-0000-000054030000}"/>
    <cellStyle name="Nota" xfId="852" xr:uid="{00000000-0005-0000-0000-000055030000}"/>
    <cellStyle name="Nota 2" xfId="853" xr:uid="{00000000-0005-0000-0000-000056030000}"/>
    <cellStyle name="Nota 3" xfId="854" xr:uid="{00000000-0005-0000-0000-000057030000}"/>
    <cellStyle name="Nota 3 2" xfId="855" xr:uid="{00000000-0005-0000-0000-000058030000}"/>
    <cellStyle name="Nota 4" xfId="856" xr:uid="{00000000-0005-0000-0000-000059030000}"/>
    <cellStyle name="Nota 5" xfId="857" xr:uid="{00000000-0005-0000-0000-00005A030000}"/>
    <cellStyle name="Nuovo" xfId="858" xr:uid="{00000000-0005-0000-0000-00005B030000}"/>
    <cellStyle name="Nuovo 10" xfId="859" xr:uid="{00000000-0005-0000-0000-00005C030000}"/>
    <cellStyle name="Nuovo 10 2" xfId="860" xr:uid="{00000000-0005-0000-0000-00005D030000}"/>
    <cellStyle name="Nuovo 10 3" xfId="861" xr:uid="{00000000-0005-0000-0000-00005E030000}"/>
    <cellStyle name="Nuovo 10 3 2" xfId="862" xr:uid="{00000000-0005-0000-0000-00005F030000}"/>
    <cellStyle name="Nuovo 10 4" xfId="863" xr:uid="{00000000-0005-0000-0000-000060030000}"/>
    <cellStyle name="Nuovo 10 5" xfId="864" xr:uid="{00000000-0005-0000-0000-000061030000}"/>
    <cellStyle name="Nuovo 11" xfId="865" xr:uid="{00000000-0005-0000-0000-000062030000}"/>
    <cellStyle name="Nuovo 11 2" xfId="866" xr:uid="{00000000-0005-0000-0000-000063030000}"/>
    <cellStyle name="Nuovo 11 3" xfId="867" xr:uid="{00000000-0005-0000-0000-000064030000}"/>
    <cellStyle name="Nuovo 11 3 2" xfId="868" xr:uid="{00000000-0005-0000-0000-000065030000}"/>
    <cellStyle name="Nuovo 11 4" xfId="869" xr:uid="{00000000-0005-0000-0000-000066030000}"/>
    <cellStyle name="Nuovo 11 5" xfId="870" xr:uid="{00000000-0005-0000-0000-000067030000}"/>
    <cellStyle name="Nuovo 12" xfId="871" xr:uid="{00000000-0005-0000-0000-000068030000}"/>
    <cellStyle name="Nuovo 12 2" xfId="872" xr:uid="{00000000-0005-0000-0000-000069030000}"/>
    <cellStyle name="Nuovo 12 3" xfId="873" xr:uid="{00000000-0005-0000-0000-00006A030000}"/>
    <cellStyle name="Nuovo 12 3 2" xfId="874" xr:uid="{00000000-0005-0000-0000-00006B030000}"/>
    <cellStyle name="Nuovo 12 4" xfId="875" xr:uid="{00000000-0005-0000-0000-00006C030000}"/>
    <cellStyle name="Nuovo 12 5" xfId="876" xr:uid="{00000000-0005-0000-0000-00006D030000}"/>
    <cellStyle name="Nuovo 13" xfId="877" xr:uid="{00000000-0005-0000-0000-00006E030000}"/>
    <cellStyle name="Nuovo 13 2" xfId="878" xr:uid="{00000000-0005-0000-0000-00006F030000}"/>
    <cellStyle name="Nuovo 13 3" xfId="879" xr:uid="{00000000-0005-0000-0000-000070030000}"/>
    <cellStyle name="Nuovo 13 3 2" xfId="880" xr:uid="{00000000-0005-0000-0000-000071030000}"/>
    <cellStyle name="Nuovo 13 4" xfId="881" xr:uid="{00000000-0005-0000-0000-000072030000}"/>
    <cellStyle name="Nuovo 13 5" xfId="882" xr:uid="{00000000-0005-0000-0000-000073030000}"/>
    <cellStyle name="Nuovo 14" xfId="883" xr:uid="{00000000-0005-0000-0000-000074030000}"/>
    <cellStyle name="Nuovo 14 2" xfId="884" xr:uid="{00000000-0005-0000-0000-000075030000}"/>
    <cellStyle name="Nuovo 14 3" xfId="885" xr:uid="{00000000-0005-0000-0000-000076030000}"/>
    <cellStyle name="Nuovo 14 3 2" xfId="886" xr:uid="{00000000-0005-0000-0000-000077030000}"/>
    <cellStyle name="Nuovo 14 4" xfId="887" xr:uid="{00000000-0005-0000-0000-000078030000}"/>
    <cellStyle name="Nuovo 14 5" xfId="888" xr:uid="{00000000-0005-0000-0000-000079030000}"/>
    <cellStyle name="Nuovo 15" xfId="889" xr:uid="{00000000-0005-0000-0000-00007A030000}"/>
    <cellStyle name="Nuovo 15 2" xfId="890" xr:uid="{00000000-0005-0000-0000-00007B030000}"/>
    <cellStyle name="Nuovo 15 3" xfId="891" xr:uid="{00000000-0005-0000-0000-00007C030000}"/>
    <cellStyle name="Nuovo 15 3 2" xfId="892" xr:uid="{00000000-0005-0000-0000-00007D030000}"/>
    <cellStyle name="Nuovo 15 4" xfId="893" xr:uid="{00000000-0005-0000-0000-00007E030000}"/>
    <cellStyle name="Nuovo 15 5" xfId="894" xr:uid="{00000000-0005-0000-0000-00007F030000}"/>
    <cellStyle name="Nuovo 16" xfId="895" xr:uid="{00000000-0005-0000-0000-000080030000}"/>
    <cellStyle name="Nuovo 16 2" xfId="896" xr:uid="{00000000-0005-0000-0000-000081030000}"/>
    <cellStyle name="Nuovo 16 3" xfId="897" xr:uid="{00000000-0005-0000-0000-000082030000}"/>
    <cellStyle name="Nuovo 16 3 2" xfId="898" xr:uid="{00000000-0005-0000-0000-000083030000}"/>
    <cellStyle name="Nuovo 16 4" xfId="899" xr:uid="{00000000-0005-0000-0000-000084030000}"/>
    <cellStyle name="Nuovo 16 5" xfId="900" xr:uid="{00000000-0005-0000-0000-000085030000}"/>
    <cellStyle name="Nuovo 17" xfId="901" xr:uid="{00000000-0005-0000-0000-000086030000}"/>
    <cellStyle name="Nuovo 17 2" xfId="902" xr:uid="{00000000-0005-0000-0000-000087030000}"/>
    <cellStyle name="Nuovo 17 3" xfId="903" xr:uid="{00000000-0005-0000-0000-000088030000}"/>
    <cellStyle name="Nuovo 17 3 2" xfId="904" xr:uid="{00000000-0005-0000-0000-000089030000}"/>
    <cellStyle name="Nuovo 17 4" xfId="905" xr:uid="{00000000-0005-0000-0000-00008A030000}"/>
    <cellStyle name="Nuovo 17 5" xfId="906" xr:uid="{00000000-0005-0000-0000-00008B030000}"/>
    <cellStyle name="Nuovo 18" xfId="907" xr:uid="{00000000-0005-0000-0000-00008C030000}"/>
    <cellStyle name="Nuovo 18 2" xfId="908" xr:uid="{00000000-0005-0000-0000-00008D030000}"/>
    <cellStyle name="Nuovo 18 3" xfId="909" xr:uid="{00000000-0005-0000-0000-00008E030000}"/>
    <cellStyle name="Nuovo 18 3 2" xfId="910" xr:uid="{00000000-0005-0000-0000-00008F030000}"/>
    <cellStyle name="Nuovo 18 4" xfId="911" xr:uid="{00000000-0005-0000-0000-000090030000}"/>
    <cellStyle name="Nuovo 18 5" xfId="912" xr:uid="{00000000-0005-0000-0000-000091030000}"/>
    <cellStyle name="Nuovo 19" xfId="913" xr:uid="{00000000-0005-0000-0000-000092030000}"/>
    <cellStyle name="Nuovo 19 2" xfId="914" xr:uid="{00000000-0005-0000-0000-000093030000}"/>
    <cellStyle name="Nuovo 19 3" xfId="915" xr:uid="{00000000-0005-0000-0000-000094030000}"/>
    <cellStyle name="Nuovo 19 3 2" xfId="916" xr:uid="{00000000-0005-0000-0000-000095030000}"/>
    <cellStyle name="Nuovo 19 4" xfId="917" xr:uid="{00000000-0005-0000-0000-000096030000}"/>
    <cellStyle name="Nuovo 19 5" xfId="918" xr:uid="{00000000-0005-0000-0000-000097030000}"/>
    <cellStyle name="Nuovo 2" xfId="919" xr:uid="{00000000-0005-0000-0000-000098030000}"/>
    <cellStyle name="Nuovo 2 2" xfId="920" xr:uid="{00000000-0005-0000-0000-000099030000}"/>
    <cellStyle name="Nuovo 2 3" xfId="921" xr:uid="{00000000-0005-0000-0000-00009A030000}"/>
    <cellStyle name="Nuovo 2 3 2" xfId="922" xr:uid="{00000000-0005-0000-0000-00009B030000}"/>
    <cellStyle name="Nuovo 2 4" xfId="923" xr:uid="{00000000-0005-0000-0000-00009C030000}"/>
    <cellStyle name="Nuovo 2 5" xfId="924" xr:uid="{00000000-0005-0000-0000-00009D030000}"/>
    <cellStyle name="Nuovo 20" xfId="925" xr:uid="{00000000-0005-0000-0000-00009E030000}"/>
    <cellStyle name="Nuovo 20 2" xfId="926" xr:uid="{00000000-0005-0000-0000-00009F030000}"/>
    <cellStyle name="Nuovo 20 3" xfId="927" xr:uid="{00000000-0005-0000-0000-0000A0030000}"/>
    <cellStyle name="Nuovo 20 3 2" xfId="928" xr:uid="{00000000-0005-0000-0000-0000A1030000}"/>
    <cellStyle name="Nuovo 20 4" xfId="929" xr:uid="{00000000-0005-0000-0000-0000A2030000}"/>
    <cellStyle name="Nuovo 20 5" xfId="930" xr:uid="{00000000-0005-0000-0000-0000A3030000}"/>
    <cellStyle name="Nuovo 21" xfId="931" xr:uid="{00000000-0005-0000-0000-0000A4030000}"/>
    <cellStyle name="Nuovo 21 2" xfId="932" xr:uid="{00000000-0005-0000-0000-0000A5030000}"/>
    <cellStyle name="Nuovo 21 3" xfId="933" xr:uid="{00000000-0005-0000-0000-0000A6030000}"/>
    <cellStyle name="Nuovo 21 3 2" xfId="934" xr:uid="{00000000-0005-0000-0000-0000A7030000}"/>
    <cellStyle name="Nuovo 21 4" xfId="935" xr:uid="{00000000-0005-0000-0000-0000A8030000}"/>
    <cellStyle name="Nuovo 21 5" xfId="936" xr:uid="{00000000-0005-0000-0000-0000A9030000}"/>
    <cellStyle name="Nuovo 22" xfId="937" xr:uid="{00000000-0005-0000-0000-0000AA030000}"/>
    <cellStyle name="Nuovo 22 2" xfId="938" xr:uid="{00000000-0005-0000-0000-0000AB030000}"/>
    <cellStyle name="Nuovo 22 3" xfId="939" xr:uid="{00000000-0005-0000-0000-0000AC030000}"/>
    <cellStyle name="Nuovo 22 3 2" xfId="940" xr:uid="{00000000-0005-0000-0000-0000AD030000}"/>
    <cellStyle name="Nuovo 22 4" xfId="941" xr:uid="{00000000-0005-0000-0000-0000AE030000}"/>
    <cellStyle name="Nuovo 22 5" xfId="942" xr:uid="{00000000-0005-0000-0000-0000AF030000}"/>
    <cellStyle name="Nuovo 23" xfId="943" xr:uid="{00000000-0005-0000-0000-0000B0030000}"/>
    <cellStyle name="Nuovo 23 2" xfId="944" xr:uid="{00000000-0005-0000-0000-0000B1030000}"/>
    <cellStyle name="Nuovo 23 3" xfId="945" xr:uid="{00000000-0005-0000-0000-0000B2030000}"/>
    <cellStyle name="Nuovo 23 3 2" xfId="946" xr:uid="{00000000-0005-0000-0000-0000B3030000}"/>
    <cellStyle name="Nuovo 23 4" xfId="947" xr:uid="{00000000-0005-0000-0000-0000B4030000}"/>
    <cellStyle name="Nuovo 23 5" xfId="948" xr:uid="{00000000-0005-0000-0000-0000B5030000}"/>
    <cellStyle name="Nuovo 24" xfId="949" xr:uid="{00000000-0005-0000-0000-0000B6030000}"/>
    <cellStyle name="Nuovo 24 2" xfId="950" xr:uid="{00000000-0005-0000-0000-0000B7030000}"/>
    <cellStyle name="Nuovo 24 3" xfId="951" xr:uid="{00000000-0005-0000-0000-0000B8030000}"/>
    <cellStyle name="Nuovo 24 3 2" xfId="952" xr:uid="{00000000-0005-0000-0000-0000B9030000}"/>
    <cellStyle name="Nuovo 24 4" xfId="953" xr:uid="{00000000-0005-0000-0000-0000BA030000}"/>
    <cellStyle name="Nuovo 24 5" xfId="954" xr:uid="{00000000-0005-0000-0000-0000BB030000}"/>
    <cellStyle name="Nuovo 25" xfId="955" xr:uid="{00000000-0005-0000-0000-0000BC030000}"/>
    <cellStyle name="Nuovo 25 2" xfId="956" xr:uid="{00000000-0005-0000-0000-0000BD030000}"/>
    <cellStyle name="Nuovo 25 3" xfId="957" xr:uid="{00000000-0005-0000-0000-0000BE030000}"/>
    <cellStyle name="Nuovo 25 3 2" xfId="958" xr:uid="{00000000-0005-0000-0000-0000BF030000}"/>
    <cellStyle name="Nuovo 25 4" xfId="959" xr:uid="{00000000-0005-0000-0000-0000C0030000}"/>
    <cellStyle name="Nuovo 25 5" xfId="960" xr:uid="{00000000-0005-0000-0000-0000C1030000}"/>
    <cellStyle name="Nuovo 26" xfId="961" xr:uid="{00000000-0005-0000-0000-0000C2030000}"/>
    <cellStyle name="Nuovo 26 2" xfId="962" xr:uid="{00000000-0005-0000-0000-0000C3030000}"/>
    <cellStyle name="Nuovo 26 3" xfId="963" xr:uid="{00000000-0005-0000-0000-0000C4030000}"/>
    <cellStyle name="Nuovo 26 3 2" xfId="964" xr:uid="{00000000-0005-0000-0000-0000C5030000}"/>
    <cellStyle name="Nuovo 26 4" xfId="965" xr:uid="{00000000-0005-0000-0000-0000C6030000}"/>
    <cellStyle name="Nuovo 26 5" xfId="966" xr:uid="{00000000-0005-0000-0000-0000C7030000}"/>
    <cellStyle name="Nuovo 27" xfId="967" xr:uid="{00000000-0005-0000-0000-0000C8030000}"/>
    <cellStyle name="Nuovo 27 2" xfId="968" xr:uid="{00000000-0005-0000-0000-0000C9030000}"/>
    <cellStyle name="Nuovo 27 3" xfId="969" xr:uid="{00000000-0005-0000-0000-0000CA030000}"/>
    <cellStyle name="Nuovo 27 3 2" xfId="970" xr:uid="{00000000-0005-0000-0000-0000CB030000}"/>
    <cellStyle name="Nuovo 27 4" xfId="971" xr:uid="{00000000-0005-0000-0000-0000CC030000}"/>
    <cellStyle name="Nuovo 27 5" xfId="972" xr:uid="{00000000-0005-0000-0000-0000CD030000}"/>
    <cellStyle name="Nuovo 28" xfId="973" xr:uid="{00000000-0005-0000-0000-0000CE030000}"/>
    <cellStyle name="Nuovo 28 2" xfId="974" xr:uid="{00000000-0005-0000-0000-0000CF030000}"/>
    <cellStyle name="Nuovo 28 3" xfId="975" xr:uid="{00000000-0005-0000-0000-0000D0030000}"/>
    <cellStyle name="Nuovo 28 3 2" xfId="976" xr:uid="{00000000-0005-0000-0000-0000D1030000}"/>
    <cellStyle name="Nuovo 28 4" xfId="977" xr:uid="{00000000-0005-0000-0000-0000D2030000}"/>
    <cellStyle name="Nuovo 28 5" xfId="978" xr:uid="{00000000-0005-0000-0000-0000D3030000}"/>
    <cellStyle name="Nuovo 29" xfId="979" xr:uid="{00000000-0005-0000-0000-0000D4030000}"/>
    <cellStyle name="Nuovo 29 2" xfId="980" xr:uid="{00000000-0005-0000-0000-0000D5030000}"/>
    <cellStyle name="Nuovo 29 3" xfId="981" xr:uid="{00000000-0005-0000-0000-0000D6030000}"/>
    <cellStyle name="Nuovo 29 3 2" xfId="982" xr:uid="{00000000-0005-0000-0000-0000D7030000}"/>
    <cellStyle name="Nuovo 29 4" xfId="983" xr:uid="{00000000-0005-0000-0000-0000D8030000}"/>
    <cellStyle name="Nuovo 29 5" xfId="984" xr:uid="{00000000-0005-0000-0000-0000D9030000}"/>
    <cellStyle name="Nuovo 3" xfId="985" xr:uid="{00000000-0005-0000-0000-0000DA030000}"/>
    <cellStyle name="Nuovo 3 2" xfId="986" xr:uid="{00000000-0005-0000-0000-0000DB030000}"/>
    <cellStyle name="Nuovo 3 3" xfId="987" xr:uid="{00000000-0005-0000-0000-0000DC030000}"/>
    <cellStyle name="Nuovo 3 3 2" xfId="988" xr:uid="{00000000-0005-0000-0000-0000DD030000}"/>
    <cellStyle name="Nuovo 3 4" xfId="989" xr:uid="{00000000-0005-0000-0000-0000DE030000}"/>
    <cellStyle name="Nuovo 3 5" xfId="990" xr:uid="{00000000-0005-0000-0000-0000DF030000}"/>
    <cellStyle name="Nuovo 30" xfId="991" xr:uid="{00000000-0005-0000-0000-0000E0030000}"/>
    <cellStyle name="Nuovo 30 2" xfId="992" xr:uid="{00000000-0005-0000-0000-0000E1030000}"/>
    <cellStyle name="Nuovo 30 3" xfId="993" xr:uid="{00000000-0005-0000-0000-0000E2030000}"/>
    <cellStyle name="Nuovo 30 3 2" xfId="994" xr:uid="{00000000-0005-0000-0000-0000E3030000}"/>
    <cellStyle name="Nuovo 30 4" xfId="995" xr:uid="{00000000-0005-0000-0000-0000E4030000}"/>
    <cellStyle name="Nuovo 30 5" xfId="996" xr:uid="{00000000-0005-0000-0000-0000E5030000}"/>
    <cellStyle name="Nuovo 31" xfId="997" xr:uid="{00000000-0005-0000-0000-0000E6030000}"/>
    <cellStyle name="Nuovo 31 2" xfId="998" xr:uid="{00000000-0005-0000-0000-0000E7030000}"/>
    <cellStyle name="Nuovo 31 3" xfId="999" xr:uid="{00000000-0005-0000-0000-0000E8030000}"/>
    <cellStyle name="Nuovo 31 3 2" xfId="1000" xr:uid="{00000000-0005-0000-0000-0000E9030000}"/>
    <cellStyle name="Nuovo 31 4" xfId="1001" xr:uid="{00000000-0005-0000-0000-0000EA030000}"/>
    <cellStyle name="Nuovo 31 5" xfId="1002" xr:uid="{00000000-0005-0000-0000-0000EB030000}"/>
    <cellStyle name="Nuovo 32" xfId="1003" xr:uid="{00000000-0005-0000-0000-0000EC030000}"/>
    <cellStyle name="Nuovo 32 2" xfId="1004" xr:uid="{00000000-0005-0000-0000-0000ED030000}"/>
    <cellStyle name="Nuovo 32 3" xfId="1005" xr:uid="{00000000-0005-0000-0000-0000EE030000}"/>
    <cellStyle name="Nuovo 32 3 2" xfId="1006" xr:uid="{00000000-0005-0000-0000-0000EF030000}"/>
    <cellStyle name="Nuovo 32 4" xfId="1007" xr:uid="{00000000-0005-0000-0000-0000F0030000}"/>
    <cellStyle name="Nuovo 32 5" xfId="1008" xr:uid="{00000000-0005-0000-0000-0000F1030000}"/>
    <cellStyle name="Nuovo 33" xfId="1009" xr:uid="{00000000-0005-0000-0000-0000F2030000}"/>
    <cellStyle name="Nuovo 33 2" xfId="1010" xr:uid="{00000000-0005-0000-0000-0000F3030000}"/>
    <cellStyle name="Nuovo 33 3" xfId="1011" xr:uid="{00000000-0005-0000-0000-0000F4030000}"/>
    <cellStyle name="Nuovo 33 3 2" xfId="1012" xr:uid="{00000000-0005-0000-0000-0000F5030000}"/>
    <cellStyle name="Nuovo 33 4" xfId="1013" xr:uid="{00000000-0005-0000-0000-0000F6030000}"/>
    <cellStyle name="Nuovo 33 5" xfId="1014" xr:uid="{00000000-0005-0000-0000-0000F7030000}"/>
    <cellStyle name="Nuovo 34" xfId="1015" xr:uid="{00000000-0005-0000-0000-0000F8030000}"/>
    <cellStyle name="Nuovo 34 2" xfId="1016" xr:uid="{00000000-0005-0000-0000-0000F9030000}"/>
    <cellStyle name="Nuovo 34 3" xfId="1017" xr:uid="{00000000-0005-0000-0000-0000FA030000}"/>
    <cellStyle name="Nuovo 34 3 2" xfId="1018" xr:uid="{00000000-0005-0000-0000-0000FB030000}"/>
    <cellStyle name="Nuovo 34 4" xfId="1019" xr:uid="{00000000-0005-0000-0000-0000FC030000}"/>
    <cellStyle name="Nuovo 34 5" xfId="1020" xr:uid="{00000000-0005-0000-0000-0000FD030000}"/>
    <cellStyle name="Nuovo 35" xfId="1021" xr:uid="{00000000-0005-0000-0000-0000FE030000}"/>
    <cellStyle name="Nuovo 35 2" xfId="1022" xr:uid="{00000000-0005-0000-0000-0000FF030000}"/>
    <cellStyle name="Nuovo 35 3" xfId="1023" xr:uid="{00000000-0005-0000-0000-000000040000}"/>
    <cellStyle name="Nuovo 35 3 2" xfId="1024" xr:uid="{00000000-0005-0000-0000-000001040000}"/>
    <cellStyle name="Nuovo 35 4" xfId="1025" xr:uid="{00000000-0005-0000-0000-000002040000}"/>
    <cellStyle name="Nuovo 35 5" xfId="1026" xr:uid="{00000000-0005-0000-0000-000003040000}"/>
    <cellStyle name="Nuovo 36" xfId="1027" xr:uid="{00000000-0005-0000-0000-000004040000}"/>
    <cellStyle name="Nuovo 36 2" xfId="1028" xr:uid="{00000000-0005-0000-0000-000005040000}"/>
    <cellStyle name="Nuovo 36 3" xfId="1029" xr:uid="{00000000-0005-0000-0000-000006040000}"/>
    <cellStyle name="Nuovo 36 3 2" xfId="1030" xr:uid="{00000000-0005-0000-0000-000007040000}"/>
    <cellStyle name="Nuovo 36 4" xfId="1031" xr:uid="{00000000-0005-0000-0000-000008040000}"/>
    <cellStyle name="Nuovo 36 5" xfId="1032" xr:uid="{00000000-0005-0000-0000-000009040000}"/>
    <cellStyle name="Nuovo 37" xfId="1033" xr:uid="{00000000-0005-0000-0000-00000A040000}"/>
    <cellStyle name="Nuovo 37 2" xfId="1034" xr:uid="{00000000-0005-0000-0000-00000B040000}"/>
    <cellStyle name="Nuovo 37 3" xfId="1035" xr:uid="{00000000-0005-0000-0000-00000C040000}"/>
    <cellStyle name="Nuovo 37 3 2" xfId="1036" xr:uid="{00000000-0005-0000-0000-00000D040000}"/>
    <cellStyle name="Nuovo 37 4" xfId="1037" xr:uid="{00000000-0005-0000-0000-00000E040000}"/>
    <cellStyle name="Nuovo 37 5" xfId="1038" xr:uid="{00000000-0005-0000-0000-00000F040000}"/>
    <cellStyle name="Nuovo 38" xfId="1039" xr:uid="{00000000-0005-0000-0000-000010040000}"/>
    <cellStyle name="Nuovo 38 2" xfId="1040" xr:uid="{00000000-0005-0000-0000-000011040000}"/>
    <cellStyle name="Nuovo 38 3" xfId="1041" xr:uid="{00000000-0005-0000-0000-000012040000}"/>
    <cellStyle name="Nuovo 38 3 2" xfId="1042" xr:uid="{00000000-0005-0000-0000-000013040000}"/>
    <cellStyle name="Nuovo 38 4" xfId="1043" xr:uid="{00000000-0005-0000-0000-000014040000}"/>
    <cellStyle name="Nuovo 38 5" xfId="1044" xr:uid="{00000000-0005-0000-0000-000015040000}"/>
    <cellStyle name="Nuovo 39" xfId="1045" xr:uid="{00000000-0005-0000-0000-000016040000}"/>
    <cellStyle name="Nuovo 39 2" xfId="1046" xr:uid="{00000000-0005-0000-0000-000017040000}"/>
    <cellStyle name="Nuovo 39 3" xfId="1047" xr:uid="{00000000-0005-0000-0000-000018040000}"/>
    <cellStyle name="Nuovo 39 3 2" xfId="1048" xr:uid="{00000000-0005-0000-0000-000019040000}"/>
    <cellStyle name="Nuovo 39 4" xfId="1049" xr:uid="{00000000-0005-0000-0000-00001A040000}"/>
    <cellStyle name="Nuovo 39 5" xfId="1050" xr:uid="{00000000-0005-0000-0000-00001B040000}"/>
    <cellStyle name="Nuovo 4" xfId="1051" xr:uid="{00000000-0005-0000-0000-00001C040000}"/>
    <cellStyle name="Nuovo 4 2" xfId="1052" xr:uid="{00000000-0005-0000-0000-00001D040000}"/>
    <cellStyle name="Nuovo 4 3" xfId="1053" xr:uid="{00000000-0005-0000-0000-00001E040000}"/>
    <cellStyle name="Nuovo 4 3 2" xfId="1054" xr:uid="{00000000-0005-0000-0000-00001F040000}"/>
    <cellStyle name="Nuovo 4 4" xfId="1055" xr:uid="{00000000-0005-0000-0000-000020040000}"/>
    <cellStyle name="Nuovo 4 5" xfId="1056" xr:uid="{00000000-0005-0000-0000-000021040000}"/>
    <cellStyle name="Nuovo 40" xfId="1057" xr:uid="{00000000-0005-0000-0000-000022040000}"/>
    <cellStyle name="Nuovo 40 2" xfId="1058" xr:uid="{00000000-0005-0000-0000-000023040000}"/>
    <cellStyle name="Nuovo 40 3" xfId="1059" xr:uid="{00000000-0005-0000-0000-000024040000}"/>
    <cellStyle name="Nuovo 40 3 2" xfId="1060" xr:uid="{00000000-0005-0000-0000-000025040000}"/>
    <cellStyle name="Nuovo 40 4" xfId="1061" xr:uid="{00000000-0005-0000-0000-000026040000}"/>
    <cellStyle name="Nuovo 40 5" xfId="1062" xr:uid="{00000000-0005-0000-0000-000027040000}"/>
    <cellStyle name="Nuovo 41" xfId="1063" xr:uid="{00000000-0005-0000-0000-000028040000}"/>
    <cellStyle name="Nuovo 41 2" xfId="1064" xr:uid="{00000000-0005-0000-0000-000029040000}"/>
    <cellStyle name="Nuovo 41 3" xfId="1065" xr:uid="{00000000-0005-0000-0000-00002A040000}"/>
    <cellStyle name="Nuovo 41 3 2" xfId="1066" xr:uid="{00000000-0005-0000-0000-00002B040000}"/>
    <cellStyle name="Nuovo 41 4" xfId="1067" xr:uid="{00000000-0005-0000-0000-00002C040000}"/>
    <cellStyle name="Nuovo 41 5" xfId="1068" xr:uid="{00000000-0005-0000-0000-00002D040000}"/>
    <cellStyle name="Nuovo 42" xfId="1069" xr:uid="{00000000-0005-0000-0000-00002E040000}"/>
    <cellStyle name="Nuovo 42 2" xfId="1070" xr:uid="{00000000-0005-0000-0000-00002F040000}"/>
    <cellStyle name="Nuovo 42 3" xfId="1071" xr:uid="{00000000-0005-0000-0000-000030040000}"/>
    <cellStyle name="Nuovo 42 3 2" xfId="1072" xr:uid="{00000000-0005-0000-0000-000031040000}"/>
    <cellStyle name="Nuovo 42 4" xfId="1073" xr:uid="{00000000-0005-0000-0000-000032040000}"/>
    <cellStyle name="Nuovo 42 5" xfId="1074" xr:uid="{00000000-0005-0000-0000-000033040000}"/>
    <cellStyle name="Nuovo 43" xfId="1075" xr:uid="{00000000-0005-0000-0000-000034040000}"/>
    <cellStyle name="Nuovo 43 2" xfId="1076" xr:uid="{00000000-0005-0000-0000-000035040000}"/>
    <cellStyle name="Nuovo 43 3" xfId="1077" xr:uid="{00000000-0005-0000-0000-000036040000}"/>
    <cellStyle name="Nuovo 43 3 2" xfId="1078" xr:uid="{00000000-0005-0000-0000-000037040000}"/>
    <cellStyle name="Nuovo 43 4" xfId="1079" xr:uid="{00000000-0005-0000-0000-000038040000}"/>
    <cellStyle name="Nuovo 43 5" xfId="1080" xr:uid="{00000000-0005-0000-0000-000039040000}"/>
    <cellStyle name="Nuovo 44" xfId="1081" xr:uid="{00000000-0005-0000-0000-00003A040000}"/>
    <cellStyle name="Nuovo 44 2" xfId="1082" xr:uid="{00000000-0005-0000-0000-00003B040000}"/>
    <cellStyle name="Nuovo 44 3" xfId="1083" xr:uid="{00000000-0005-0000-0000-00003C040000}"/>
    <cellStyle name="Nuovo 44 3 2" xfId="1084" xr:uid="{00000000-0005-0000-0000-00003D040000}"/>
    <cellStyle name="Nuovo 44 4" xfId="1085" xr:uid="{00000000-0005-0000-0000-00003E040000}"/>
    <cellStyle name="Nuovo 44 5" xfId="1086" xr:uid="{00000000-0005-0000-0000-00003F040000}"/>
    <cellStyle name="Nuovo 45" xfId="1087" xr:uid="{00000000-0005-0000-0000-000040040000}"/>
    <cellStyle name="Nuovo 46" xfId="1088" xr:uid="{00000000-0005-0000-0000-000041040000}"/>
    <cellStyle name="Nuovo 46 2" xfId="1089" xr:uid="{00000000-0005-0000-0000-000042040000}"/>
    <cellStyle name="Nuovo 47" xfId="1090" xr:uid="{00000000-0005-0000-0000-000043040000}"/>
    <cellStyle name="Nuovo 48" xfId="1091" xr:uid="{00000000-0005-0000-0000-000044040000}"/>
    <cellStyle name="Nuovo 5" xfId="1092" xr:uid="{00000000-0005-0000-0000-000045040000}"/>
    <cellStyle name="Nuovo 5 2" xfId="1093" xr:uid="{00000000-0005-0000-0000-000046040000}"/>
    <cellStyle name="Nuovo 5 3" xfId="1094" xr:uid="{00000000-0005-0000-0000-000047040000}"/>
    <cellStyle name="Nuovo 5 3 2" xfId="1095" xr:uid="{00000000-0005-0000-0000-000048040000}"/>
    <cellStyle name="Nuovo 5 4" xfId="1096" xr:uid="{00000000-0005-0000-0000-000049040000}"/>
    <cellStyle name="Nuovo 5 5" xfId="1097" xr:uid="{00000000-0005-0000-0000-00004A040000}"/>
    <cellStyle name="Nuovo 6" xfId="1098" xr:uid="{00000000-0005-0000-0000-00004B040000}"/>
    <cellStyle name="Nuovo 6 2" xfId="1099" xr:uid="{00000000-0005-0000-0000-00004C040000}"/>
    <cellStyle name="Nuovo 6 3" xfId="1100" xr:uid="{00000000-0005-0000-0000-00004D040000}"/>
    <cellStyle name="Nuovo 6 3 2" xfId="1101" xr:uid="{00000000-0005-0000-0000-00004E040000}"/>
    <cellStyle name="Nuovo 6 4" xfId="1102" xr:uid="{00000000-0005-0000-0000-00004F040000}"/>
    <cellStyle name="Nuovo 6 5" xfId="1103" xr:uid="{00000000-0005-0000-0000-000050040000}"/>
    <cellStyle name="Nuovo 7" xfId="1104" xr:uid="{00000000-0005-0000-0000-000051040000}"/>
    <cellStyle name="Nuovo 7 2" xfId="1105" xr:uid="{00000000-0005-0000-0000-000052040000}"/>
    <cellStyle name="Nuovo 7 3" xfId="1106" xr:uid="{00000000-0005-0000-0000-000053040000}"/>
    <cellStyle name="Nuovo 7 3 2" xfId="1107" xr:uid="{00000000-0005-0000-0000-000054040000}"/>
    <cellStyle name="Nuovo 7 4" xfId="1108" xr:uid="{00000000-0005-0000-0000-000055040000}"/>
    <cellStyle name="Nuovo 7 5" xfId="1109" xr:uid="{00000000-0005-0000-0000-000056040000}"/>
    <cellStyle name="Nuovo 8" xfId="1110" xr:uid="{00000000-0005-0000-0000-000057040000}"/>
    <cellStyle name="Nuovo 8 2" xfId="1111" xr:uid="{00000000-0005-0000-0000-000058040000}"/>
    <cellStyle name="Nuovo 8 3" xfId="1112" xr:uid="{00000000-0005-0000-0000-000059040000}"/>
    <cellStyle name="Nuovo 8 3 2" xfId="1113" xr:uid="{00000000-0005-0000-0000-00005A040000}"/>
    <cellStyle name="Nuovo 8 4" xfId="1114" xr:uid="{00000000-0005-0000-0000-00005B040000}"/>
    <cellStyle name="Nuovo 8 5" xfId="1115" xr:uid="{00000000-0005-0000-0000-00005C040000}"/>
    <cellStyle name="Nuovo 9" xfId="1116" xr:uid="{00000000-0005-0000-0000-00005D040000}"/>
    <cellStyle name="Nuovo 9 2" xfId="1117" xr:uid="{00000000-0005-0000-0000-00005E040000}"/>
    <cellStyle name="Nuovo 9 3" xfId="1118" xr:uid="{00000000-0005-0000-0000-00005F040000}"/>
    <cellStyle name="Nuovo 9 3 2" xfId="1119" xr:uid="{00000000-0005-0000-0000-000060040000}"/>
    <cellStyle name="Nuovo 9 4" xfId="1120" xr:uid="{00000000-0005-0000-0000-000061040000}"/>
    <cellStyle name="Nuovo 9 5" xfId="1121" xr:uid="{00000000-0005-0000-0000-000062040000}"/>
    <cellStyle name="Output 2" xfId="1122" xr:uid="{00000000-0005-0000-0000-000063040000}"/>
    <cellStyle name="Percen - Type1" xfId="1123" xr:uid="{00000000-0005-0000-0000-000064040000}"/>
    <cellStyle name="Percent 2" xfId="1125" xr:uid="{00000000-0005-0000-0000-000066040000}"/>
    <cellStyle name="Percent 3" xfId="1126" xr:uid="{00000000-0005-0000-0000-000067040000}"/>
    <cellStyle name="Percent 3 2" xfId="1127" xr:uid="{00000000-0005-0000-0000-000068040000}"/>
    <cellStyle name="Percent 3 3" xfId="1128" xr:uid="{00000000-0005-0000-0000-000069040000}"/>
    <cellStyle name="Percent 3 3 2" xfId="1129" xr:uid="{00000000-0005-0000-0000-00006A040000}"/>
    <cellStyle name="Percent 3 4" xfId="1130" xr:uid="{00000000-0005-0000-0000-00006B040000}"/>
    <cellStyle name="Percent 4" xfId="1131" xr:uid="{00000000-0005-0000-0000-00006C040000}"/>
    <cellStyle name="Percent 5" xfId="1132" xr:uid="{00000000-0005-0000-0000-00006D040000}"/>
    <cellStyle name="Percentuale 10" xfId="1133" xr:uid="{00000000-0005-0000-0000-00006E040000}"/>
    <cellStyle name="Percentuale 10 2" xfId="1134" xr:uid="{00000000-0005-0000-0000-00006F040000}"/>
    <cellStyle name="Percentuale 10 3" xfId="1135" xr:uid="{00000000-0005-0000-0000-000070040000}"/>
    <cellStyle name="Percentuale 10 3 2" xfId="1136" xr:uid="{00000000-0005-0000-0000-000071040000}"/>
    <cellStyle name="Percentuale 10 4" xfId="1137" xr:uid="{00000000-0005-0000-0000-000072040000}"/>
    <cellStyle name="Percentuale 10 5" xfId="1138" xr:uid="{00000000-0005-0000-0000-000073040000}"/>
    <cellStyle name="Percentuale 11" xfId="1139" xr:uid="{00000000-0005-0000-0000-000074040000}"/>
    <cellStyle name="Percentuale 11 2" xfId="1140" xr:uid="{00000000-0005-0000-0000-000075040000}"/>
    <cellStyle name="Percentuale 11 3" xfId="1141" xr:uid="{00000000-0005-0000-0000-000076040000}"/>
    <cellStyle name="Percentuale 11 3 2" xfId="1142" xr:uid="{00000000-0005-0000-0000-000077040000}"/>
    <cellStyle name="Percentuale 11 4" xfId="1143" xr:uid="{00000000-0005-0000-0000-000078040000}"/>
    <cellStyle name="Percentuale 11 5" xfId="1144" xr:uid="{00000000-0005-0000-0000-000079040000}"/>
    <cellStyle name="Percentuale 12" xfId="1145" xr:uid="{00000000-0005-0000-0000-00007A040000}"/>
    <cellStyle name="Percentuale 12 2" xfId="1146" xr:uid="{00000000-0005-0000-0000-00007B040000}"/>
    <cellStyle name="Percentuale 12 3" xfId="1147" xr:uid="{00000000-0005-0000-0000-00007C040000}"/>
    <cellStyle name="Percentuale 12 3 2" xfId="1148" xr:uid="{00000000-0005-0000-0000-00007D040000}"/>
    <cellStyle name="Percentuale 12 4" xfId="1149" xr:uid="{00000000-0005-0000-0000-00007E040000}"/>
    <cellStyle name="Percentuale 12 5" xfId="1150" xr:uid="{00000000-0005-0000-0000-00007F040000}"/>
    <cellStyle name="Percentuale 13" xfId="1151" xr:uid="{00000000-0005-0000-0000-000080040000}"/>
    <cellStyle name="Percentuale 13 2" xfId="1152" xr:uid="{00000000-0005-0000-0000-000081040000}"/>
    <cellStyle name="Percentuale 13 3" xfId="1153" xr:uid="{00000000-0005-0000-0000-000082040000}"/>
    <cellStyle name="Percentuale 13 3 2" xfId="1154" xr:uid="{00000000-0005-0000-0000-000083040000}"/>
    <cellStyle name="Percentuale 13 4" xfId="1155" xr:uid="{00000000-0005-0000-0000-000084040000}"/>
    <cellStyle name="Percentuale 13 5" xfId="1156" xr:uid="{00000000-0005-0000-0000-000085040000}"/>
    <cellStyle name="Percentuale 14" xfId="1157" xr:uid="{00000000-0005-0000-0000-000086040000}"/>
    <cellStyle name="Percentuale 14 2" xfId="1158" xr:uid="{00000000-0005-0000-0000-000087040000}"/>
    <cellStyle name="Percentuale 14 3" xfId="1159" xr:uid="{00000000-0005-0000-0000-000088040000}"/>
    <cellStyle name="Percentuale 14 3 2" xfId="1160" xr:uid="{00000000-0005-0000-0000-000089040000}"/>
    <cellStyle name="Percentuale 14 4" xfId="1161" xr:uid="{00000000-0005-0000-0000-00008A040000}"/>
    <cellStyle name="Percentuale 14 5" xfId="1162" xr:uid="{00000000-0005-0000-0000-00008B040000}"/>
    <cellStyle name="Percentuale 15" xfId="1163" xr:uid="{00000000-0005-0000-0000-00008C040000}"/>
    <cellStyle name="Percentuale 15 2" xfId="1164" xr:uid="{00000000-0005-0000-0000-00008D040000}"/>
    <cellStyle name="Percentuale 15 3" xfId="1165" xr:uid="{00000000-0005-0000-0000-00008E040000}"/>
    <cellStyle name="Percentuale 15 3 2" xfId="1166" xr:uid="{00000000-0005-0000-0000-00008F040000}"/>
    <cellStyle name="Percentuale 15 4" xfId="1167" xr:uid="{00000000-0005-0000-0000-000090040000}"/>
    <cellStyle name="Percentuale 15 5" xfId="1168" xr:uid="{00000000-0005-0000-0000-000091040000}"/>
    <cellStyle name="Percentuale 16" xfId="1169" xr:uid="{00000000-0005-0000-0000-000092040000}"/>
    <cellStyle name="Percentuale 16 2" xfId="1170" xr:uid="{00000000-0005-0000-0000-000093040000}"/>
    <cellStyle name="Percentuale 16 3" xfId="1171" xr:uid="{00000000-0005-0000-0000-000094040000}"/>
    <cellStyle name="Percentuale 16 3 2" xfId="1172" xr:uid="{00000000-0005-0000-0000-000095040000}"/>
    <cellStyle name="Percentuale 16 4" xfId="1173" xr:uid="{00000000-0005-0000-0000-000096040000}"/>
    <cellStyle name="Percentuale 16 5" xfId="1174" xr:uid="{00000000-0005-0000-0000-000097040000}"/>
    <cellStyle name="Percentuale 17" xfId="1175" xr:uid="{00000000-0005-0000-0000-000098040000}"/>
    <cellStyle name="Percentuale 17 2" xfId="1176" xr:uid="{00000000-0005-0000-0000-000099040000}"/>
    <cellStyle name="Percentuale 17 3" xfId="1177" xr:uid="{00000000-0005-0000-0000-00009A040000}"/>
    <cellStyle name="Percentuale 17 3 2" xfId="1178" xr:uid="{00000000-0005-0000-0000-00009B040000}"/>
    <cellStyle name="Percentuale 17 4" xfId="1179" xr:uid="{00000000-0005-0000-0000-00009C040000}"/>
    <cellStyle name="Percentuale 17 5" xfId="1180" xr:uid="{00000000-0005-0000-0000-00009D040000}"/>
    <cellStyle name="Percentuale 18" xfId="1181" xr:uid="{00000000-0005-0000-0000-00009E040000}"/>
    <cellStyle name="Percentuale 18 2" xfId="1182" xr:uid="{00000000-0005-0000-0000-00009F040000}"/>
    <cellStyle name="Percentuale 18 3" xfId="1183" xr:uid="{00000000-0005-0000-0000-0000A0040000}"/>
    <cellStyle name="Percentuale 18 3 2" xfId="1184" xr:uid="{00000000-0005-0000-0000-0000A1040000}"/>
    <cellStyle name="Percentuale 18 4" xfId="1185" xr:uid="{00000000-0005-0000-0000-0000A2040000}"/>
    <cellStyle name="Percentuale 18 5" xfId="1186" xr:uid="{00000000-0005-0000-0000-0000A3040000}"/>
    <cellStyle name="Percentuale 19" xfId="1187" xr:uid="{00000000-0005-0000-0000-0000A4040000}"/>
    <cellStyle name="Percentuale 19 2" xfId="1188" xr:uid="{00000000-0005-0000-0000-0000A5040000}"/>
    <cellStyle name="Percentuale 19 3" xfId="1189" xr:uid="{00000000-0005-0000-0000-0000A6040000}"/>
    <cellStyle name="Percentuale 19 3 2" xfId="1190" xr:uid="{00000000-0005-0000-0000-0000A7040000}"/>
    <cellStyle name="Percentuale 19 4" xfId="1191" xr:uid="{00000000-0005-0000-0000-0000A8040000}"/>
    <cellStyle name="Percentuale 19 5" xfId="1192" xr:uid="{00000000-0005-0000-0000-0000A9040000}"/>
    <cellStyle name="Percentuale 2" xfId="1193" xr:uid="{00000000-0005-0000-0000-0000AA040000}"/>
    <cellStyle name="Percentuale 2 2" xfId="1194" xr:uid="{00000000-0005-0000-0000-0000AB040000}"/>
    <cellStyle name="Percentuale 2 3" xfId="1195" xr:uid="{00000000-0005-0000-0000-0000AC040000}"/>
    <cellStyle name="Percentuale 2 3 2" xfId="1196" xr:uid="{00000000-0005-0000-0000-0000AD040000}"/>
    <cellStyle name="Percentuale 2 4" xfId="1197" xr:uid="{00000000-0005-0000-0000-0000AE040000}"/>
    <cellStyle name="Percentuale 2 5" xfId="1198" xr:uid="{00000000-0005-0000-0000-0000AF040000}"/>
    <cellStyle name="Percentuale 20" xfId="1199" xr:uid="{00000000-0005-0000-0000-0000B0040000}"/>
    <cellStyle name="Percentuale 20 2" xfId="1200" xr:uid="{00000000-0005-0000-0000-0000B1040000}"/>
    <cellStyle name="Percentuale 20 3" xfId="1201" xr:uid="{00000000-0005-0000-0000-0000B2040000}"/>
    <cellStyle name="Percentuale 20 3 2" xfId="1202" xr:uid="{00000000-0005-0000-0000-0000B3040000}"/>
    <cellStyle name="Percentuale 20 4" xfId="1203" xr:uid="{00000000-0005-0000-0000-0000B4040000}"/>
    <cellStyle name="Percentuale 20 5" xfId="1204" xr:uid="{00000000-0005-0000-0000-0000B5040000}"/>
    <cellStyle name="Percentuale 21" xfId="1205" xr:uid="{00000000-0005-0000-0000-0000B6040000}"/>
    <cellStyle name="Percentuale 21 2" xfId="1206" xr:uid="{00000000-0005-0000-0000-0000B7040000}"/>
    <cellStyle name="Percentuale 21 3" xfId="1207" xr:uid="{00000000-0005-0000-0000-0000B8040000}"/>
    <cellStyle name="Percentuale 21 3 2" xfId="1208" xr:uid="{00000000-0005-0000-0000-0000B9040000}"/>
    <cellStyle name="Percentuale 21 4" xfId="1209" xr:uid="{00000000-0005-0000-0000-0000BA040000}"/>
    <cellStyle name="Percentuale 21 5" xfId="1210" xr:uid="{00000000-0005-0000-0000-0000BB040000}"/>
    <cellStyle name="Percentuale 22" xfId="1211" xr:uid="{00000000-0005-0000-0000-0000BC040000}"/>
    <cellStyle name="Percentuale 22 2" xfId="1212" xr:uid="{00000000-0005-0000-0000-0000BD040000}"/>
    <cellStyle name="Percentuale 22 3" xfId="1213" xr:uid="{00000000-0005-0000-0000-0000BE040000}"/>
    <cellStyle name="Percentuale 22 3 2" xfId="1214" xr:uid="{00000000-0005-0000-0000-0000BF040000}"/>
    <cellStyle name="Percentuale 22 4" xfId="1215" xr:uid="{00000000-0005-0000-0000-0000C0040000}"/>
    <cellStyle name="Percentuale 22 5" xfId="1216" xr:uid="{00000000-0005-0000-0000-0000C1040000}"/>
    <cellStyle name="Percentuale 23" xfId="1217" xr:uid="{00000000-0005-0000-0000-0000C2040000}"/>
    <cellStyle name="Percentuale 23 2" xfId="1218" xr:uid="{00000000-0005-0000-0000-0000C3040000}"/>
    <cellStyle name="Percentuale 23 3" xfId="1219" xr:uid="{00000000-0005-0000-0000-0000C4040000}"/>
    <cellStyle name="Percentuale 23 3 2" xfId="1220" xr:uid="{00000000-0005-0000-0000-0000C5040000}"/>
    <cellStyle name="Percentuale 23 4" xfId="1221" xr:uid="{00000000-0005-0000-0000-0000C6040000}"/>
    <cellStyle name="Percentuale 23 5" xfId="1222" xr:uid="{00000000-0005-0000-0000-0000C7040000}"/>
    <cellStyle name="Percentuale 24" xfId="1223" xr:uid="{00000000-0005-0000-0000-0000C8040000}"/>
    <cellStyle name="Percentuale 24 2" xfId="1224" xr:uid="{00000000-0005-0000-0000-0000C9040000}"/>
    <cellStyle name="Percentuale 24 3" xfId="1225" xr:uid="{00000000-0005-0000-0000-0000CA040000}"/>
    <cellStyle name="Percentuale 24 3 2" xfId="1226" xr:uid="{00000000-0005-0000-0000-0000CB040000}"/>
    <cellStyle name="Percentuale 24 4" xfId="1227" xr:uid="{00000000-0005-0000-0000-0000CC040000}"/>
    <cellStyle name="Percentuale 24 5" xfId="1228" xr:uid="{00000000-0005-0000-0000-0000CD040000}"/>
    <cellStyle name="Percentuale 25" xfId="1229" xr:uid="{00000000-0005-0000-0000-0000CE040000}"/>
    <cellStyle name="Percentuale 25 2" xfId="1230" xr:uid="{00000000-0005-0000-0000-0000CF040000}"/>
    <cellStyle name="Percentuale 25 3" xfId="1231" xr:uid="{00000000-0005-0000-0000-0000D0040000}"/>
    <cellStyle name="Percentuale 25 3 2" xfId="1232" xr:uid="{00000000-0005-0000-0000-0000D1040000}"/>
    <cellStyle name="Percentuale 25 4" xfId="1233" xr:uid="{00000000-0005-0000-0000-0000D2040000}"/>
    <cellStyle name="Percentuale 25 5" xfId="1234" xr:uid="{00000000-0005-0000-0000-0000D3040000}"/>
    <cellStyle name="Percentuale 26" xfId="1235" xr:uid="{00000000-0005-0000-0000-0000D4040000}"/>
    <cellStyle name="Percentuale 26 2" xfId="1236" xr:uid="{00000000-0005-0000-0000-0000D5040000}"/>
    <cellStyle name="Percentuale 26 3" xfId="1237" xr:uid="{00000000-0005-0000-0000-0000D6040000}"/>
    <cellStyle name="Percentuale 26 3 2" xfId="1238" xr:uid="{00000000-0005-0000-0000-0000D7040000}"/>
    <cellStyle name="Percentuale 26 4" xfId="1239" xr:uid="{00000000-0005-0000-0000-0000D8040000}"/>
    <cellStyle name="Percentuale 26 5" xfId="1240" xr:uid="{00000000-0005-0000-0000-0000D9040000}"/>
    <cellStyle name="Percentuale 27" xfId="1241" xr:uid="{00000000-0005-0000-0000-0000DA040000}"/>
    <cellStyle name="Percentuale 27 2" xfId="1242" xr:uid="{00000000-0005-0000-0000-0000DB040000}"/>
    <cellStyle name="Percentuale 27 3" xfId="1243" xr:uid="{00000000-0005-0000-0000-0000DC040000}"/>
    <cellStyle name="Percentuale 27 3 2" xfId="1244" xr:uid="{00000000-0005-0000-0000-0000DD040000}"/>
    <cellStyle name="Percentuale 27 4" xfId="1245" xr:uid="{00000000-0005-0000-0000-0000DE040000}"/>
    <cellStyle name="Percentuale 27 5" xfId="1246" xr:uid="{00000000-0005-0000-0000-0000DF040000}"/>
    <cellStyle name="Percentuale 28" xfId="1247" xr:uid="{00000000-0005-0000-0000-0000E0040000}"/>
    <cellStyle name="Percentuale 28 2" xfId="1248" xr:uid="{00000000-0005-0000-0000-0000E1040000}"/>
    <cellStyle name="Percentuale 28 3" xfId="1249" xr:uid="{00000000-0005-0000-0000-0000E2040000}"/>
    <cellStyle name="Percentuale 28 3 2" xfId="1250" xr:uid="{00000000-0005-0000-0000-0000E3040000}"/>
    <cellStyle name="Percentuale 28 4" xfId="1251" xr:uid="{00000000-0005-0000-0000-0000E4040000}"/>
    <cellStyle name="Percentuale 28 5" xfId="1252" xr:uid="{00000000-0005-0000-0000-0000E5040000}"/>
    <cellStyle name="Percentuale 29" xfId="1253" xr:uid="{00000000-0005-0000-0000-0000E6040000}"/>
    <cellStyle name="Percentuale 29 2" xfId="1254" xr:uid="{00000000-0005-0000-0000-0000E7040000}"/>
    <cellStyle name="Percentuale 29 3" xfId="1255" xr:uid="{00000000-0005-0000-0000-0000E8040000}"/>
    <cellStyle name="Percentuale 29 3 2" xfId="1256" xr:uid="{00000000-0005-0000-0000-0000E9040000}"/>
    <cellStyle name="Percentuale 29 4" xfId="1257" xr:uid="{00000000-0005-0000-0000-0000EA040000}"/>
    <cellStyle name="Percentuale 29 5" xfId="1258" xr:uid="{00000000-0005-0000-0000-0000EB040000}"/>
    <cellStyle name="Percentuale 3" xfId="1259" xr:uid="{00000000-0005-0000-0000-0000EC040000}"/>
    <cellStyle name="Percentuale 3 2" xfId="1260" xr:uid="{00000000-0005-0000-0000-0000ED040000}"/>
    <cellStyle name="Percentuale 3 3" xfId="1261" xr:uid="{00000000-0005-0000-0000-0000EE040000}"/>
    <cellStyle name="Percentuale 3 3 2" xfId="1262" xr:uid="{00000000-0005-0000-0000-0000EF040000}"/>
    <cellStyle name="Percentuale 3 4" xfId="1263" xr:uid="{00000000-0005-0000-0000-0000F0040000}"/>
    <cellStyle name="Percentuale 3 5" xfId="1264" xr:uid="{00000000-0005-0000-0000-0000F1040000}"/>
    <cellStyle name="Percentuale 30" xfId="1265" xr:uid="{00000000-0005-0000-0000-0000F2040000}"/>
    <cellStyle name="Percentuale 30 2" xfId="1266" xr:uid="{00000000-0005-0000-0000-0000F3040000}"/>
    <cellStyle name="Percentuale 30 3" xfId="1267" xr:uid="{00000000-0005-0000-0000-0000F4040000}"/>
    <cellStyle name="Percentuale 30 3 2" xfId="1268" xr:uid="{00000000-0005-0000-0000-0000F5040000}"/>
    <cellStyle name="Percentuale 30 4" xfId="1269" xr:uid="{00000000-0005-0000-0000-0000F6040000}"/>
    <cellStyle name="Percentuale 30 5" xfId="1270" xr:uid="{00000000-0005-0000-0000-0000F7040000}"/>
    <cellStyle name="Percentuale 31" xfId="1271" xr:uid="{00000000-0005-0000-0000-0000F8040000}"/>
    <cellStyle name="Percentuale 31 2" xfId="1272" xr:uid="{00000000-0005-0000-0000-0000F9040000}"/>
    <cellStyle name="Percentuale 31 3" xfId="1273" xr:uid="{00000000-0005-0000-0000-0000FA040000}"/>
    <cellStyle name="Percentuale 31 3 2" xfId="1274" xr:uid="{00000000-0005-0000-0000-0000FB040000}"/>
    <cellStyle name="Percentuale 31 4" xfId="1275" xr:uid="{00000000-0005-0000-0000-0000FC040000}"/>
    <cellStyle name="Percentuale 31 5" xfId="1276" xr:uid="{00000000-0005-0000-0000-0000FD040000}"/>
    <cellStyle name="Percentuale 32" xfId="1277" xr:uid="{00000000-0005-0000-0000-0000FE040000}"/>
    <cellStyle name="Percentuale 32 2" xfId="1278" xr:uid="{00000000-0005-0000-0000-0000FF040000}"/>
    <cellStyle name="Percentuale 32 3" xfId="1279" xr:uid="{00000000-0005-0000-0000-000000050000}"/>
    <cellStyle name="Percentuale 32 3 2" xfId="1280" xr:uid="{00000000-0005-0000-0000-000001050000}"/>
    <cellStyle name="Percentuale 32 4" xfId="1281" xr:uid="{00000000-0005-0000-0000-000002050000}"/>
    <cellStyle name="Percentuale 32 5" xfId="1282" xr:uid="{00000000-0005-0000-0000-000003050000}"/>
    <cellStyle name="Percentuale 33" xfId="1283" xr:uid="{00000000-0005-0000-0000-000004050000}"/>
    <cellStyle name="Percentuale 33 2" xfId="1284" xr:uid="{00000000-0005-0000-0000-000005050000}"/>
    <cellStyle name="Percentuale 33 3" xfId="1285" xr:uid="{00000000-0005-0000-0000-000006050000}"/>
    <cellStyle name="Percentuale 33 3 2" xfId="1286" xr:uid="{00000000-0005-0000-0000-000007050000}"/>
    <cellStyle name="Percentuale 33 4" xfId="1287" xr:uid="{00000000-0005-0000-0000-000008050000}"/>
    <cellStyle name="Percentuale 33 5" xfId="1288" xr:uid="{00000000-0005-0000-0000-000009050000}"/>
    <cellStyle name="Percentuale 34" xfId="1289" xr:uid="{00000000-0005-0000-0000-00000A050000}"/>
    <cellStyle name="Percentuale 34 2" xfId="1290" xr:uid="{00000000-0005-0000-0000-00000B050000}"/>
    <cellStyle name="Percentuale 34 3" xfId="1291" xr:uid="{00000000-0005-0000-0000-00000C050000}"/>
    <cellStyle name="Percentuale 34 3 2" xfId="1292" xr:uid="{00000000-0005-0000-0000-00000D050000}"/>
    <cellStyle name="Percentuale 34 4" xfId="1293" xr:uid="{00000000-0005-0000-0000-00000E050000}"/>
    <cellStyle name="Percentuale 34 5" xfId="1294" xr:uid="{00000000-0005-0000-0000-00000F050000}"/>
    <cellStyle name="Percentuale 35" xfId="1295" xr:uid="{00000000-0005-0000-0000-000010050000}"/>
    <cellStyle name="Percentuale 35 2" xfId="1296" xr:uid="{00000000-0005-0000-0000-000011050000}"/>
    <cellStyle name="Percentuale 35 3" xfId="1297" xr:uid="{00000000-0005-0000-0000-000012050000}"/>
    <cellStyle name="Percentuale 35 3 2" xfId="1298" xr:uid="{00000000-0005-0000-0000-000013050000}"/>
    <cellStyle name="Percentuale 35 4" xfId="1299" xr:uid="{00000000-0005-0000-0000-000014050000}"/>
    <cellStyle name="Percentuale 35 5" xfId="1300" xr:uid="{00000000-0005-0000-0000-000015050000}"/>
    <cellStyle name="Percentuale 36" xfId="1301" xr:uid="{00000000-0005-0000-0000-000016050000}"/>
    <cellStyle name="Percentuale 36 2" xfId="1302" xr:uid="{00000000-0005-0000-0000-000017050000}"/>
    <cellStyle name="Percentuale 36 3" xfId="1303" xr:uid="{00000000-0005-0000-0000-000018050000}"/>
    <cellStyle name="Percentuale 36 3 2" xfId="1304" xr:uid="{00000000-0005-0000-0000-000019050000}"/>
    <cellStyle name="Percentuale 36 4" xfId="1305" xr:uid="{00000000-0005-0000-0000-00001A050000}"/>
    <cellStyle name="Percentuale 36 5" xfId="1306" xr:uid="{00000000-0005-0000-0000-00001B050000}"/>
    <cellStyle name="Percentuale 37" xfId="1307" xr:uid="{00000000-0005-0000-0000-00001C050000}"/>
    <cellStyle name="Percentuale 37 2" xfId="1308" xr:uid="{00000000-0005-0000-0000-00001D050000}"/>
    <cellStyle name="Percentuale 37 3" xfId="1309" xr:uid="{00000000-0005-0000-0000-00001E050000}"/>
    <cellStyle name="Percentuale 37 3 2" xfId="1310" xr:uid="{00000000-0005-0000-0000-00001F050000}"/>
    <cellStyle name="Percentuale 37 4" xfId="1311" xr:uid="{00000000-0005-0000-0000-000020050000}"/>
    <cellStyle name="Percentuale 37 5" xfId="1312" xr:uid="{00000000-0005-0000-0000-000021050000}"/>
    <cellStyle name="Percentuale 38" xfId="1313" xr:uid="{00000000-0005-0000-0000-000022050000}"/>
    <cellStyle name="Percentuale 38 2" xfId="1314" xr:uid="{00000000-0005-0000-0000-000023050000}"/>
    <cellStyle name="Percentuale 38 3" xfId="1315" xr:uid="{00000000-0005-0000-0000-000024050000}"/>
    <cellStyle name="Percentuale 38 3 2" xfId="1316" xr:uid="{00000000-0005-0000-0000-000025050000}"/>
    <cellStyle name="Percentuale 38 4" xfId="1317" xr:uid="{00000000-0005-0000-0000-000026050000}"/>
    <cellStyle name="Percentuale 38 5" xfId="1318" xr:uid="{00000000-0005-0000-0000-000027050000}"/>
    <cellStyle name="Percentuale 39" xfId="1319" xr:uid="{00000000-0005-0000-0000-000028050000}"/>
    <cellStyle name="Percentuale 39 2" xfId="1320" xr:uid="{00000000-0005-0000-0000-000029050000}"/>
    <cellStyle name="Percentuale 39 3" xfId="1321" xr:uid="{00000000-0005-0000-0000-00002A050000}"/>
    <cellStyle name="Percentuale 39 3 2" xfId="1322" xr:uid="{00000000-0005-0000-0000-00002B050000}"/>
    <cellStyle name="Percentuale 39 4" xfId="1323" xr:uid="{00000000-0005-0000-0000-00002C050000}"/>
    <cellStyle name="Percentuale 39 5" xfId="1324" xr:uid="{00000000-0005-0000-0000-00002D050000}"/>
    <cellStyle name="Percentuale 4" xfId="1325" xr:uid="{00000000-0005-0000-0000-00002E050000}"/>
    <cellStyle name="Percentuale 4 2" xfId="1326" xr:uid="{00000000-0005-0000-0000-00002F050000}"/>
    <cellStyle name="Percentuale 4 3" xfId="1327" xr:uid="{00000000-0005-0000-0000-000030050000}"/>
    <cellStyle name="Percentuale 4 3 2" xfId="1328" xr:uid="{00000000-0005-0000-0000-000031050000}"/>
    <cellStyle name="Percentuale 4 4" xfId="1329" xr:uid="{00000000-0005-0000-0000-000032050000}"/>
    <cellStyle name="Percentuale 4 5" xfId="1330" xr:uid="{00000000-0005-0000-0000-000033050000}"/>
    <cellStyle name="Percentuale 40" xfId="1331" xr:uid="{00000000-0005-0000-0000-000034050000}"/>
    <cellStyle name="Percentuale 40 2" xfId="1332" xr:uid="{00000000-0005-0000-0000-000035050000}"/>
    <cellStyle name="Percentuale 40 3" xfId="1333" xr:uid="{00000000-0005-0000-0000-000036050000}"/>
    <cellStyle name="Percentuale 40 3 2" xfId="1334" xr:uid="{00000000-0005-0000-0000-000037050000}"/>
    <cellStyle name="Percentuale 40 4" xfId="1335" xr:uid="{00000000-0005-0000-0000-000038050000}"/>
    <cellStyle name="Percentuale 40 5" xfId="1336" xr:uid="{00000000-0005-0000-0000-000039050000}"/>
    <cellStyle name="Percentuale 41" xfId="1337" xr:uid="{00000000-0005-0000-0000-00003A050000}"/>
    <cellStyle name="Percentuale 41 2" xfId="1338" xr:uid="{00000000-0005-0000-0000-00003B050000}"/>
    <cellStyle name="Percentuale 41 3" xfId="1339" xr:uid="{00000000-0005-0000-0000-00003C050000}"/>
    <cellStyle name="Percentuale 41 3 2" xfId="1340" xr:uid="{00000000-0005-0000-0000-00003D050000}"/>
    <cellStyle name="Percentuale 41 4" xfId="1341" xr:uid="{00000000-0005-0000-0000-00003E050000}"/>
    <cellStyle name="Percentuale 41 5" xfId="1342" xr:uid="{00000000-0005-0000-0000-00003F050000}"/>
    <cellStyle name="Percentuale 42" xfId="1343" xr:uid="{00000000-0005-0000-0000-000040050000}"/>
    <cellStyle name="Percentuale 42 2" xfId="1344" xr:uid="{00000000-0005-0000-0000-000041050000}"/>
    <cellStyle name="Percentuale 42 3" xfId="1345" xr:uid="{00000000-0005-0000-0000-000042050000}"/>
    <cellStyle name="Percentuale 42 3 2" xfId="1346" xr:uid="{00000000-0005-0000-0000-000043050000}"/>
    <cellStyle name="Percentuale 42 4" xfId="1347" xr:uid="{00000000-0005-0000-0000-000044050000}"/>
    <cellStyle name="Percentuale 42 5" xfId="1348" xr:uid="{00000000-0005-0000-0000-000045050000}"/>
    <cellStyle name="Percentuale 43" xfId="1349" xr:uid="{00000000-0005-0000-0000-000046050000}"/>
    <cellStyle name="Percentuale 43 2" xfId="1350" xr:uid="{00000000-0005-0000-0000-000047050000}"/>
    <cellStyle name="Percentuale 43 3" xfId="1351" xr:uid="{00000000-0005-0000-0000-000048050000}"/>
    <cellStyle name="Percentuale 43 3 2" xfId="1352" xr:uid="{00000000-0005-0000-0000-000049050000}"/>
    <cellStyle name="Percentuale 43 4" xfId="1353" xr:uid="{00000000-0005-0000-0000-00004A050000}"/>
    <cellStyle name="Percentuale 43 5" xfId="1354" xr:uid="{00000000-0005-0000-0000-00004B050000}"/>
    <cellStyle name="Percentuale 44" xfId="1355" xr:uid="{00000000-0005-0000-0000-00004C050000}"/>
    <cellStyle name="Percentuale 44 2" xfId="1356" xr:uid="{00000000-0005-0000-0000-00004D050000}"/>
    <cellStyle name="Percentuale 44 3" xfId="1357" xr:uid="{00000000-0005-0000-0000-00004E050000}"/>
    <cellStyle name="Percentuale 44 3 2" xfId="1358" xr:uid="{00000000-0005-0000-0000-00004F050000}"/>
    <cellStyle name="Percentuale 44 4" xfId="1359" xr:uid="{00000000-0005-0000-0000-000050050000}"/>
    <cellStyle name="Percentuale 44 5" xfId="1360" xr:uid="{00000000-0005-0000-0000-000051050000}"/>
    <cellStyle name="Percentuale 45" xfId="1361" xr:uid="{00000000-0005-0000-0000-000052050000}"/>
    <cellStyle name="Percentuale 45 2" xfId="1362" xr:uid="{00000000-0005-0000-0000-000053050000}"/>
    <cellStyle name="Percentuale 45 3" xfId="1363" xr:uid="{00000000-0005-0000-0000-000054050000}"/>
    <cellStyle name="Percentuale 45 3 2" xfId="1364" xr:uid="{00000000-0005-0000-0000-000055050000}"/>
    <cellStyle name="Percentuale 45 4" xfId="1365" xr:uid="{00000000-0005-0000-0000-000056050000}"/>
    <cellStyle name="Percentuale 45 5" xfId="1366" xr:uid="{00000000-0005-0000-0000-000057050000}"/>
    <cellStyle name="Percentuale 46" xfId="1367" xr:uid="{00000000-0005-0000-0000-000058050000}"/>
    <cellStyle name="Percentuale 46 2" xfId="1368" xr:uid="{00000000-0005-0000-0000-000059050000}"/>
    <cellStyle name="Percentuale 46 3" xfId="1369" xr:uid="{00000000-0005-0000-0000-00005A050000}"/>
    <cellStyle name="Percentuale 46 3 2" xfId="1370" xr:uid="{00000000-0005-0000-0000-00005B050000}"/>
    <cellStyle name="Percentuale 46 4" xfId="1371" xr:uid="{00000000-0005-0000-0000-00005C050000}"/>
    <cellStyle name="Percentuale 46 5" xfId="1372" xr:uid="{00000000-0005-0000-0000-00005D050000}"/>
    <cellStyle name="Percentuale 47" xfId="1373" xr:uid="{00000000-0005-0000-0000-00005E050000}"/>
    <cellStyle name="Percentuale 47 2" xfId="1374" xr:uid="{00000000-0005-0000-0000-00005F050000}"/>
    <cellStyle name="Percentuale 47 3" xfId="1375" xr:uid="{00000000-0005-0000-0000-000060050000}"/>
    <cellStyle name="Percentuale 47 3 2" xfId="1376" xr:uid="{00000000-0005-0000-0000-000061050000}"/>
    <cellStyle name="Percentuale 47 4" xfId="1377" xr:uid="{00000000-0005-0000-0000-000062050000}"/>
    <cellStyle name="Percentuale 47 5" xfId="1378" xr:uid="{00000000-0005-0000-0000-000063050000}"/>
    <cellStyle name="Percentuale 48" xfId="1379" xr:uid="{00000000-0005-0000-0000-000064050000}"/>
    <cellStyle name="Percentuale 48 2" xfId="1380" xr:uid="{00000000-0005-0000-0000-000065050000}"/>
    <cellStyle name="Percentuale 48 3" xfId="1381" xr:uid="{00000000-0005-0000-0000-000066050000}"/>
    <cellStyle name="Percentuale 48 3 2" xfId="1382" xr:uid="{00000000-0005-0000-0000-000067050000}"/>
    <cellStyle name="Percentuale 48 4" xfId="1383" xr:uid="{00000000-0005-0000-0000-000068050000}"/>
    <cellStyle name="Percentuale 48 5" xfId="1384" xr:uid="{00000000-0005-0000-0000-000069050000}"/>
    <cellStyle name="Percentuale 49" xfId="1385" xr:uid="{00000000-0005-0000-0000-00006A050000}"/>
    <cellStyle name="Percentuale 49 2" xfId="1386" xr:uid="{00000000-0005-0000-0000-00006B050000}"/>
    <cellStyle name="Percentuale 49 3" xfId="1387" xr:uid="{00000000-0005-0000-0000-00006C050000}"/>
    <cellStyle name="Percentuale 49 3 2" xfId="1388" xr:uid="{00000000-0005-0000-0000-00006D050000}"/>
    <cellStyle name="Percentuale 49 4" xfId="1389" xr:uid="{00000000-0005-0000-0000-00006E050000}"/>
    <cellStyle name="Percentuale 49 5" xfId="1390" xr:uid="{00000000-0005-0000-0000-00006F050000}"/>
    <cellStyle name="Percentuale 5" xfId="1391" xr:uid="{00000000-0005-0000-0000-000070050000}"/>
    <cellStyle name="Percentuale 5 2" xfId="1392" xr:uid="{00000000-0005-0000-0000-000071050000}"/>
    <cellStyle name="Percentuale 5 3" xfId="1393" xr:uid="{00000000-0005-0000-0000-000072050000}"/>
    <cellStyle name="Percentuale 5 3 2" xfId="1394" xr:uid="{00000000-0005-0000-0000-000073050000}"/>
    <cellStyle name="Percentuale 5 4" xfId="1395" xr:uid="{00000000-0005-0000-0000-000074050000}"/>
    <cellStyle name="Percentuale 5 5" xfId="1396" xr:uid="{00000000-0005-0000-0000-000075050000}"/>
    <cellStyle name="Percentuale 50" xfId="1397" xr:uid="{00000000-0005-0000-0000-000076050000}"/>
    <cellStyle name="Percentuale 50 2" xfId="1398" xr:uid="{00000000-0005-0000-0000-000077050000}"/>
    <cellStyle name="Percentuale 50 3" xfId="1399" xr:uid="{00000000-0005-0000-0000-000078050000}"/>
    <cellStyle name="Percentuale 50 3 2" xfId="1400" xr:uid="{00000000-0005-0000-0000-000079050000}"/>
    <cellStyle name="Percentuale 50 4" xfId="1401" xr:uid="{00000000-0005-0000-0000-00007A050000}"/>
    <cellStyle name="Percentuale 50 5" xfId="1402" xr:uid="{00000000-0005-0000-0000-00007B050000}"/>
    <cellStyle name="Percentuale 51" xfId="1403" xr:uid="{00000000-0005-0000-0000-00007C050000}"/>
    <cellStyle name="Percentuale 51 2" xfId="1404" xr:uid="{00000000-0005-0000-0000-00007D050000}"/>
    <cellStyle name="Percentuale 51 3" xfId="1405" xr:uid="{00000000-0005-0000-0000-00007E050000}"/>
    <cellStyle name="Percentuale 51 3 2" xfId="1406" xr:uid="{00000000-0005-0000-0000-00007F050000}"/>
    <cellStyle name="Percentuale 51 4" xfId="1407" xr:uid="{00000000-0005-0000-0000-000080050000}"/>
    <cellStyle name="Percentuale 51 5" xfId="1408" xr:uid="{00000000-0005-0000-0000-000081050000}"/>
    <cellStyle name="Percentuale 52" xfId="1409" xr:uid="{00000000-0005-0000-0000-000082050000}"/>
    <cellStyle name="Percentuale 52 2" xfId="1410" xr:uid="{00000000-0005-0000-0000-000083050000}"/>
    <cellStyle name="Percentuale 52 3" xfId="1411" xr:uid="{00000000-0005-0000-0000-000084050000}"/>
    <cellStyle name="Percentuale 52 3 2" xfId="1412" xr:uid="{00000000-0005-0000-0000-000085050000}"/>
    <cellStyle name="Percentuale 52 4" xfId="1413" xr:uid="{00000000-0005-0000-0000-000086050000}"/>
    <cellStyle name="Percentuale 52 5" xfId="1414" xr:uid="{00000000-0005-0000-0000-000087050000}"/>
    <cellStyle name="Percentuale 53" xfId="1415" xr:uid="{00000000-0005-0000-0000-000088050000}"/>
    <cellStyle name="Percentuale 53 2" xfId="1416" xr:uid="{00000000-0005-0000-0000-000089050000}"/>
    <cellStyle name="Percentuale 53 3" xfId="1417" xr:uid="{00000000-0005-0000-0000-00008A050000}"/>
    <cellStyle name="Percentuale 53 3 2" xfId="1418" xr:uid="{00000000-0005-0000-0000-00008B050000}"/>
    <cellStyle name="Percentuale 53 4" xfId="1419" xr:uid="{00000000-0005-0000-0000-00008C050000}"/>
    <cellStyle name="Percentuale 53 5" xfId="1420" xr:uid="{00000000-0005-0000-0000-00008D050000}"/>
    <cellStyle name="Percentuale 54" xfId="1421" xr:uid="{00000000-0005-0000-0000-00008E050000}"/>
    <cellStyle name="Percentuale 54 2" xfId="1422" xr:uid="{00000000-0005-0000-0000-00008F050000}"/>
    <cellStyle name="Percentuale 54 3" xfId="1423" xr:uid="{00000000-0005-0000-0000-000090050000}"/>
    <cellStyle name="Percentuale 54 3 2" xfId="1424" xr:uid="{00000000-0005-0000-0000-000091050000}"/>
    <cellStyle name="Percentuale 54 4" xfId="1425" xr:uid="{00000000-0005-0000-0000-000092050000}"/>
    <cellStyle name="Percentuale 54 5" xfId="1426" xr:uid="{00000000-0005-0000-0000-000093050000}"/>
    <cellStyle name="Percentuale 55" xfId="1427" xr:uid="{00000000-0005-0000-0000-000094050000}"/>
    <cellStyle name="Percentuale 55 2" xfId="1428" xr:uid="{00000000-0005-0000-0000-000095050000}"/>
    <cellStyle name="Percentuale 55 3" xfId="1429" xr:uid="{00000000-0005-0000-0000-000096050000}"/>
    <cellStyle name="Percentuale 55 3 2" xfId="1430" xr:uid="{00000000-0005-0000-0000-000097050000}"/>
    <cellStyle name="Percentuale 55 4" xfId="1431" xr:uid="{00000000-0005-0000-0000-000098050000}"/>
    <cellStyle name="Percentuale 55 5" xfId="1432" xr:uid="{00000000-0005-0000-0000-000099050000}"/>
    <cellStyle name="Percentuale 56" xfId="1433" xr:uid="{00000000-0005-0000-0000-00009A050000}"/>
    <cellStyle name="Percentuale 56 2" xfId="1434" xr:uid="{00000000-0005-0000-0000-00009B050000}"/>
    <cellStyle name="Percentuale 56 3" xfId="1435" xr:uid="{00000000-0005-0000-0000-00009C050000}"/>
    <cellStyle name="Percentuale 56 3 2" xfId="1436" xr:uid="{00000000-0005-0000-0000-00009D050000}"/>
    <cellStyle name="Percentuale 56 4" xfId="1437" xr:uid="{00000000-0005-0000-0000-00009E050000}"/>
    <cellStyle name="Percentuale 56 5" xfId="1438" xr:uid="{00000000-0005-0000-0000-00009F050000}"/>
    <cellStyle name="Percentuale 57" xfId="1439" xr:uid="{00000000-0005-0000-0000-0000A0050000}"/>
    <cellStyle name="Percentuale 57 2" xfId="1440" xr:uid="{00000000-0005-0000-0000-0000A1050000}"/>
    <cellStyle name="Percentuale 57 3" xfId="1441" xr:uid="{00000000-0005-0000-0000-0000A2050000}"/>
    <cellStyle name="Percentuale 57 3 2" xfId="1442" xr:uid="{00000000-0005-0000-0000-0000A3050000}"/>
    <cellStyle name="Percentuale 57 4" xfId="1443" xr:uid="{00000000-0005-0000-0000-0000A4050000}"/>
    <cellStyle name="Percentuale 57 5" xfId="1444" xr:uid="{00000000-0005-0000-0000-0000A5050000}"/>
    <cellStyle name="Percentuale 58" xfId="1445" xr:uid="{00000000-0005-0000-0000-0000A6050000}"/>
    <cellStyle name="Percentuale 58 2" xfId="1446" xr:uid="{00000000-0005-0000-0000-0000A7050000}"/>
    <cellStyle name="Percentuale 58 3" xfId="1447" xr:uid="{00000000-0005-0000-0000-0000A8050000}"/>
    <cellStyle name="Percentuale 58 3 2" xfId="1448" xr:uid="{00000000-0005-0000-0000-0000A9050000}"/>
    <cellStyle name="Percentuale 58 4" xfId="1449" xr:uid="{00000000-0005-0000-0000-0000AA050000}"/>
    <cellStyle name="Percentuale 58 5" xfId="1450" xr:uid="{00000000-0005-0000-0000-0000AB050000}"/>
    <cellStyle name="Percentuale 59" xfId="1451" xr:uid="{00000000-0005-0000-0000-0000AC050000}"/>
    <cellStyle name="Percentuale 59 2" xfId="1452" xr:uid="{00000000-0005-0000-0000-0000AD050000}"/>
    <cellStyle name="Percentuale 59 3" xfId="1453" xr:uid="{00000000-0005-0000-0000-0000AE050000}"/>
    <cellStyle name="Percentuale 59 3 2" xfId="1454" xr:uid="{00000000-0005-0000-0000-0000AF050000}"/>
    <cellStyle name="Percentuale 59 4" xfId="1455" xr:uid="{00000000-0005-0000-0000-0000B0050000}"/>
    <cellStyle name="Percentuale 59 5" xfId="1456" xr:uid="{00000000-0005-0000-0000-0000B1050000}"/>
    <cellStyle name="Percentuale 6" xfId="1457" xr:uid="{00000000-0005-0000-0000-0000B2050000}"/>
    <cellStyle name="Percentuale 6 2" xfId="1458" xr:uid="{00000000-0005-0000-0000-0000B3050000}"/>
    <cellStyle name="Percentuale 6 3" xfId="1459" xr:uid="{00000000-0005-0000-0000-0000B4050000}"/>
    <cellStyle name="Percentuale 6 3 2" xfId="1460" xr:uid="{00000000-0005-0000-0000-0000B5050000}"/>
    <cellStyle name="Percentuale 6 4" xfId="1461" xr:uid="{00000000-0005-0000-0000-0000B6050000}"/>
    <cellStyle name="Percentuale 6 5" xfId="1462" xr:uid="{00000000-0005-0000-0000-0000B7050000}"/>
    <cellStyle name="Percentuale 60" xfId="1463" xr:uid="{00000000-0005-0000-0000-0000B8050000}"/>
    <cellStyle name="Percentuale 60 2" xfId="1464" xr:uid="{00000000-0005-0000-0000-0000B9050000}"/>
    <cellStyle name="Percentuale 60 3" xfId="1465" xr:uid="{00000000-0005-0000-0000-0000BA050000}"/>
    <cellStyle name="Percentuale 60 3 2" xfId="1466" xr:uid="{00000000-0005-0000-0000-0000BB050000}"/>
    <cellStyle name="Percentuale 60 4" xfId="1467" xr:uid="{00000000-0005-0000-0000-0000BC050000}"/>
    <cellStyle name="Percentuale 60 5" xfId="1468" xr:uid="{00000000-0005-0000-0000-0000BD050000}"/>
    <cellStyle name="Percentuale 61" xfId="1469" xr:uid="{00000000-0005-0000-0000-0000BE050000}"/>
    <cellStyle name="Percentuale 61 2" xfId="1470" xr:uid="{00000000-0005-0000-0000-0000BF050000}"/>
    <cellStyle name="Percentuale 61 3" xfId="1471" xr:uid="{00000000-0005-0000-0000-0000C0050000}"/>
    <cellStyle name="Percentuale 61 3 2" xfId="1472" xr:uid="{00000000-0005-0000-0000-0000C1050000}"/>
    <cellStyle name="Percentuale 61 4" xfId="1473" xr:uid="{00000000-0005-0000-0000-0000C2050000}"/>
    <cellStyle name="Percentuale 61 5" xfId="1474" xr:uid="{00000000-0005-0000-0000-0000C3050000}"/>
    <cellStyle name="Percentuale 62" xfId="1475" xr:uid="{00000000-0005-0000-0000-0000C4050000}"/>
    <cellStyle name="Percentuale 63" xfId="1476" xr:uid="{00000000-0005-0000-0000-0000C5050000}"/>
    <cellStyle name="Percentuale 64" xfId="1477" xr:uid="{00000000-0005-0000-0000-0000C6050000}"/>
    <cellStyle name="Percentuale 65" xfId="1478" xr:uid="{00000000-0005-0000-0000-0000C7050000}"/>
    <cellStyle name="Percentuale 66" xfId="1479" xr:uid="{00000000-0005-0000-0000-0000C8050000}"/>
    <cellStyle name="Percentuale 67" xfId="1480" xr:uid="{00000000-0005-0000-0000-0000C9050000}"/>
    <cellStyle name="Percentuale 68" xfId="1481" xr:uid="{00000000-0005-0000-0000-0000CA050000}"/>
    <cellStyle name="Percentuale 68 2" xfId="1482" xr:uid="{00000000-0005-0000-0000-0000CB050000}"/>
    <cellStyle name="Percentuale 68 3" xfId="1483" xr:uid="{00000000-0005-0000-0000-0000CC050000}"/>
    <cellStyle name="Percentuale 68 3 2" xfId="1484" xr:uid="{00000000-0005-0000-0000-0000CD050000}"/>
    <cellStyle name="Percentuale 68 4" xfId="1485" xr:uid="{00000000-0005-0000-0000-0000CE050000}"/>
    <cellStyle name="Percentuale 68 5" xfId="1486" xr:uid="{00000000-0005-0000-0000-0000CF050000}"/>
    <cellStyle name="Percentuale 69" xfId="1487" xr:uid="{00000000-0005-0000-0000-0000D0050000}"/>
    <cellStyle name="Percentuale 69 2" xfId="1488" xr:uid="{00000000-0005-0000-0000-0000D1050000}"/>
    <cellStyle name="Percentuale 69 3" xfId="1489" xr:uid="{00000000-0005-0000-0000-0000D2050000}"/>
    <cellStyle name="Percentuale 69 3 2" xfId="1490" xr:uid="{00000000-0005-0000-0000-0000D3050000}"/>
    <cellStyle name="Percentuale 69 4" xfId="1491" xr:uid="{00000000-0005-0000-0000-0000D4050000}"/>
    <cellStyle name="Percentuale 69 5" xfId="1492" xr:uid="{00000000-0005-0000-0000-0000D5050000}"/>
    <cellStyle name="Percentuale 7" xfId="1493" xr:uid="{00000000-0005-0000-0000-0000D6050000}"/>
    <cellStyle name="Percentuale 7 2" xfId="1494" xr:uid="{00000000-0005-0000-0000-0000D7050000}"/>
    <cellStyle name="Percentuale 7 3" xfId="1495" xr:uid="{00000000-0005-0000-0000-0000D8050000}"/>
    <cellStyle name="Percentuale 7 3 2" xfId="1496" xr:uid="{00000000-0005-0000-0000-0000D9050000}"/>
    <cellStyle name="Percentuale 7 4" xfId="1497" xr:uid="{00000000-0005-0000-0000-0000DA050000}"/>
    <cellStyle name="Percentuale 7 5" xfId="1498" xr:uid="{00000000-0005-0000-0000-0000DB050000}"/>
    <cellStyle name="Percentuale 8" xfId="1499" xr:uid="{00000000-0005-0000-0000-0000DC050000}"/>
    <cellStyle name="Percentuale 8 2" xfId="1500" xr:uid="{00000000-0005-0000-0000-0000DD050000}"/>
    <cellStyle name="Percentuale 8 3" xfId="1501" xr:uid="{00000000-0005-0000-0000-0000DE050000}"/>
    <cellStyle name="Percentuale 8 3 2" xfId="1502" xr:uid="{00000000-0005-0000-0000-0000DF050000}"/>
    <cellStyle name="Percentuale 8 4" xfId="1503" xr:uid="{00000000-0005-0000-0000-0000E0050000}"/>
    <cellStyle name="Percentuale 8 5" xfId="1504" xr:uid="{00000000-0005-0000-0000-0000E1050000}"/>
    <cellStyle name="Percentuale 9" xfId="1505" xr:uid="{00000000-0005-0000-0000-0000E2050000}"/>
    <cellStyle name="Percentuale 9 2" xfId="1506" xr:uid="{00000000-0005-0000-0000-0000E3050000}"/>
    <cellStyle name="Percentuale 9 3" xfId="1507" xr:uid="{00000000-0005-0000-0000-0000E4050000}"/>
    <cellStyle name="Percentuale 9 3 2" xfId="1508" xr:uid="{00000000-0005-0000-0000-0000E5050000}"/>
    <cellStyle name="Percentuale 9 4" xfId="1509" xr:uid="{00000000-0005-0000-0000-0000E6050000}"/>
    <cellStyle name="Percentuale 9 5" xfId="1510" xr:uid="{00000000-0005-0000-0000-0000E7050000}"/>
    <cellStyle name="Procent" xfId="1124" builtinId="5"/>
    <cellStyle name="Standard_Sce_D_Extraction" xfId="1511" xr:uid="{00000000-0005-0000-0000-0000E8050000}"/>
    <cellStyle name="Testo avviso" xfId="1512" xr:uid="{00000000-0005-0000-0000-0000E9050000}"/>
    <cellStyle name="Testo descrittivo" xfId="1513" xr:uid="{00000000-0005-0000-0000-0000EA050000}"/>
    <cellStyle name="Titolo" xfId="1514" xr:uid="{00000000-0005-0000-0000-0000EB050000}"/>
    <cellStyle name="Titolo 1" xfId="1515" xr:uid="{00000000-0005-0000-0000-0000EC050000}"/>
    <cellStyle name="Titolo 2" xfId="1516" xr:uid="{00000000-0005-0000-0000-0000ED050000}"/>
    <cellStyle name="Titolo 3" xfId="1517" xr:uid="{00000000-0005-0000-0000-0000EE050000}"/>
    <cellStyle name="Titolo 4" xfId="1518" xr:uid="{00000000-0005-0000-0000-0000EF050000}"/>
    <cellStyle name="Totale" xfId="1519" xr:uid="{00000000-0005-0000-0000-0000F0050000}"/>
    <cellStyle name="Valore non valido" xfId="1520" xr:uid="{00000000-0005-0000-0000-0000F1050000}"/>
    <cellStyle name="Valore valido" xfId="1521" xr:uid="{00000000-0005-0000-0000-0000F2050000}"/>
    <cellStyle name="Обычный_CRF2002 (1)" xfId="1522" xr:uid="{00000000-0005-0000-0000-0000F305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0</c:formatCode>
              <c:ptCount val="4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  <c:pt idx="21">
                <c:v>2031</c:v>
              </c:pt>
              <c:pt idx="22">
                <c:v>2032</c:v>
              </c:pt>
              <c:pt idx="23">
                <c:v>2033</c:v>
              </c:pt>
              <c:pt idx="24">
                <c:v>2034</c:v>
              </c:pt>
              <c:pt idx="25">
                <c:v>2035</c:v>
              </c:pt>
              <c:pt idx="26">
                <c:v>2036</c:v>
              </c:pt>
              <c:pt idx="27">
                <c:v>2037</c:v>
              </c:pt>
              <c:pt idx="28">
                <c:v>2038</c:v>
              </c:pt>
              <c:pt idx="29">
                <c:v>2039</c:v>
              </c:pt>
              <c:pt idx="30">
                <c:v>2040</c:v>
              </c:pt>
              <c:pt idx="31">
                <c:v>2041</c:v>
              </c:pt>
              <c:pt idx="32">
                <c:v>2042</c:v>
              </c:pt>
              <c:pt idx="33">
                <c:v>2043</c:v>
              </c:pt>
              <c:pt idx="34">
                <c:v>2044</c:v>
              </c:pt>
              <c:pt idx="35">
                <c:v>2045</c:v>
              </c:pt>
              <c:pt idx="36">
                <c:v>2046</c:v>
              </c:pt>
              <c:pt idx="37">
                <c:v>2047</c:v>
              </c:pt>
              <c:pt idx="38">
                <c:v>2048</c:v>
              </c:pt>
              <c:pt idx="39">
                <c:v>2049</c:v>
              </c:pt>
              <c:pt idx="40">
                <c:v>2050</c:v>
              </c:pt>
            </c:numLit>
          </c:cat>
          <c:val>
            <c:numLit>
              <c:formatCode>General</c:formatCode>
              <c:ptCount val="41"/>
              <c:pt idx="0">
                <c:v>1</c:v>
              </c:pt>
              <c:pt idx="1">
                <c:v>1.0058465386980429</c:v>
              </c:pt>
              <c:pt idx="2">
                <c:v>1.0091032727586802</c:v>
              </c:pt>
              <c:pt idx="3">
                <c:v>1.0154057066209163</c:v>
              </c:pt>
              <c:pt idx="4">
                <c:v>1.0249891443860322</c:v>
              </c:pt>
              <c:pt idx="5">
                <c:v>1.0357677487774959</c:v>
              </c:pt>
              <c:pt idx="6">
                <c:v>1.0477205667315945</c:v>
              </c:pt>
              <c:pt idx="7">
                <c:v>1.0602687446180146</c:v>
              </c:pt>
              <c:pt idx="8">
                <c:v>1.0742226285684819</c:v>
              </c:pt>
              <c:pt idx="9">
                <c:v>1.0874837426394721</c:v>
              </c:pt>
              <c:pt idx="10">
                <c:v>1.1020571136124213</c:v>
              </c:pt>
              <c:pt idx="11">
                <c:v>1.1166304845853703</c:v>
              </c:pt>
              <c:pt idx="12">
                <c:v>1.1312038555583195</c:v>
              </c:pt>
              <c:pt idx="13">
                <c:v>1.1457772265312685</c:v>
              </c:pt>
              <c:pt idx="14">
                <c:v>1.1603505975042177</c:v>
              </c:pt>
              <c:pt idx="15">
                <c:v>1.1749239684771668</c:v>
              </c:pt>
              <c:pt idx="16">
                <c:v>1.181901373855754</c:v>
              </c:pt>
              <c:pt idx="17">
                <c:v>1.1885456257054468</c:v>
              </c:pt>
              <c:pt idx="18">
                <c:v>1.1949409947047207</c:v>
              </c:pt>
              <c:pt idx="19">
                <c:v>1.2010861366587045</c:v>
              </c:pt>
              <c:pt idx="20">
                <c:v>1.2068698969914942</c:v>
              </c:pt>
              <c:pt idx="21">
                <c:v>1.212281935742541</c:v>
              </c:pt>
              <c:pt idx="22">
                <c:v>1.217364129752069</c:v>
              </c:pt>
              <c:pt idx="23">
                <c:v>1.2221691094192735</c:v>
              </c:pt>
              <c:pt idx="24">
                <c:v>1.2267476439504506</c:v>
              </c:pt>
              <c:pt idx="25">
                <c:v>1.231149158357026</c:v>
              </c:pt>
              <c:pt idx="26">
                <c:v>1.2354230776504245</c:v>
              </c:pt>
              <c:pt idx="27">
                <c:v>1.2396016625075594</c:v>
              </c:pt>
              <c:pt idx="28">
                <c:v>1.2437187245994268</c:v>
              </c:pt>
              <c:pt idx="29">
                <c:v>1.2477972186384454</c:v>
              </c:pt>
              <c:pt idx="30">
                <c:v>1.2518590653409805</c:v>
              </c:pt>
              <c:pt idx="31">
                <c:v>1.2559513115275298</c:v>
              </c:pt>
              <c:pt idx="32">
                <c:v>1.2600760251902037</c:v>
              </c:pt>
              <c:pt idx="33">
                <c:v>1.2642432360907345</c:v>
              </c:pt>
              <c:pt idx="34">
                <c:v>1.2684442586622613</c:v>
              </c:pt>
              <c:pt idx="35">
                <c:v>1.2726737161252983</c:v>
              </c:pt>
              <c:pt idx="36">
                <c:v>1.2769172359346821</c:v>
              </c:pt>
              <c:pt idx="37">
                <c:v>1.2811668563207899</c:v>
              </c:pt>
              <c:pt idx="38">
                <c:v>1.2854034483566059</c:v>
              </c:pt>
              <c:pt idx="39">
                <c:v>1.289619257071718</c:v>
              </c:pt>
              <c:pt idx="40">
                <c:v>1.2938028051099164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2B-4812-82E4-B3C085FAA709}"/>
            </c:ext>
          </c:extLst>
        </c:ser>
        <c:ser>
          <c:idx val="1"/>
          <c:order val="1"/>
          <c:tx>
            <c:v>pop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0</c:formatCode>
              <c:ptCount val="4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  <c:pt idx="21">
                <c:v>2031</c:v>
              </c:pt>
              <c:pt idx="22">
                <c:v>2032</c:v>
              </c:pt>
              <c:pt idx="23">
                <c:v>2033</c:v>
              </c:pt>
              <c:pt idx="24">
                <c:v>2034</c:v>
              </c:pt>
              <c:pt idx="25">
                <c:v>2035</c:v>
              </c:pt>
              <c:pt idx="26">
                <c:v>2036</c:v>
              </c:pt>
              <c:pt idx="27">
                <c:v>2037</c:v>
              </c:pt>
              <c:pt idx="28">
                <c:v>2038</c:v>
              </c:pt>
              <c:pt idx="29">
                <c:v>2039</c:v>
              </c:pt>
              <c:pt idx="30">
                <c:v>2040</c:v>
              </c:pt>
              <c:pt idx="31">
                <c:v>2041</c:v>
              </c:pt>
              <c:pt idx="32">
                <c:v>2042</c:v>
              </c:pt>
              <c:pt idx="33">
                <c:v>2043</c:v>
              </c:pt>
              <c:pt idx="34">
                <c:v>2044</c:v>
              </c:pt>
              <c:pt idx="35">
                <c:v>2045</c:v>
              </c:pt>
              <c:pt idx="36">
                <c:v>2046</c:v>
              </c:pt>
              <c:pt idx="37">
                <c:v>2047</c:v>
              </c:pt>
              <c:pt idx="38">
                <c:v>2048</c:v>
              </c:pt>
              <c:pt idx="39">
                <c:v>2049</c:v>
              </c:pt>
              <c:pt idx="40">
                <c:v>2050</c:v>
              </c:pt>
            </c:numLit>
          </c:cat>
          <c:val>
            <c:numLit>
              <c:formatCode>General</c:formatCode>
              <c:ptCount val="41"/>
              <c:pt idx="0">
                <c:v>1</c:v>
              </c:pt>
              <c:pt idx="1">
                <c:v>1.0071461419754726</c:v>
              </c:pt>
              <c:pt idx="2">
                <c:v>1.0149032931622832</c:v>
              </c:pt>
              <c:pt idx="3">
                <c:v>1.0243526414226647</c:v>
              </c:pt>
              <c:pt idx="4">
                <c:v>1.0352379091228678</c:v>
              </c:pt>
              <c:pt idx="5">
                <c:v>1.0462475452893452</c:v>
              </c:pt>
              <c:pt idx="6">
                <c:v>1.0615558059681995</c:v>
              </c:pt>
              <c:pt idx="7">
                <c:v>1.0748411407912639</c:v>
              </c:pt>
              <c:pt idx="8">
                <c:v>1.0865178634963151</c:v>
              </c:pt>
              <c:pt idx="9">
                <c:v>1.0968628558865794</c:v>
              </c:pt>
              <c:pt idx="10">
                <c:v>1.1062065281230982</c:v>
              </c:pt>
              <c:pt idx="11">
                <c:v>1.1148035647337335</c:v>
              </c:pt>
              <c:pt idx="12">
                <c:v>1.1228601136203118</c:v>
              </c:pt>
              <c:pt idx="13">
                <c:v>1.1306625090143241</c:v>
              </c:pt>
              <c:pt idx="14">
                <c:v>1.138175702586248</c:v>
              </c:pt>
              <c:pt idx="15">
                <c:v>1.1455405248965278</c:v>
              </c:pt>
              <c:pt idx="16">
                <c:v>1.1527073772485361</c:v>
              </c:pt>
              <c:pt idx="17">
                <c:v>1.1595320304559362</c:v>
              </c:pt>
              <c:pt idx="18">
                <c:v>1.1661010432719421</c:v>
              </c:pt>
              <c:pt idx="19">
                <c:v>1.1724130350047846</c:v>
              </c:pt>
              <c:pt idx="20">
                <c:v>1.1783538330658685</c:v>
              </c:pt>
              <c:pt idx="21">
                <c:v>1.1839128167492781</c:v>
              </c:pt>
              <c:pt idx="22">
                <c:v>1.1891329999139724</c:v>
              </c:pt>
              <c:pt idx="23">
                <c:v>1.1940684419530629</c:v>
              </c:pt>
              <c:pt idx="24">
                <c:v>1.1987712905325965</c:v>
              </c:pt>
              <c:pt idx="25">
                <c:v>1.2032923126268511</c:v>
              </c:pt>
              <c:pt idx="26">
                <c:v>1.2076822752101042</c:v>
              </c:pt>
              <c:pt idx="27">
                <c:v>1.2119743148848132</c:v>
              </c:pt>
              <c:pt idx="28">
                <c:v>1.2162031613593229</c:v>
              </c:pt>
              <c:pt idx="29">
                <c:v>1.2203923926007667</c:v>
              </c:pt>
              <c:pt idx="30">
                <c:v>1.2245645245056858</c:v>
              </c:pt>
              <c:pt idx="31">
                <c:v>1.2287678812859975</c:v>
              </c:pt>
              <c:pt idx="32">
                <c:v>1.233004587082885</c:v>
              </c:pt>
              <c:pt idx="33">
                <c:v>1.2372849439810867</c:v>
              </c:pt>
              <c:pt idx="34">
                <c:v>1.2416000305876331</c:v>
              </c:pt>
              <c:pt idx="35">
                <c:v>1.245944324135448</c:v>
              </c:pt>
              <c:pt idx="36">
                <c:v>1.2503030618433084</c:v>
              </c:pt>
              <c:pt idx="37">
                <c:v>1.2546680657676592</c:v>
              </c:pt>
              <c:pt idx="38">
                <c:v>1.2590196876025561</c:v>
              </c:pt>
              <c:pt idx="39">
                <c:v>1.2633499618185622</c:v>
              </c:pt>
              <c:pt idx="40">
                <c:v>1.267647099432111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B2B-4812-82E4-B3C085FAA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509304"/>
        <c:axId val="950510904"/>
      </c:lineChart>
      <c:catAx>
        <c:axId val="9505093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10904"/>
        <c:crosses val="autoZero"/>
        <c:auto val="1"/>
        <c:lblAlgn val="ctr"/>
        <c:lblOffset val="100"/>
        <c:noMultiLvlLbl val="0"/>
      </c:catAx>
      <c:valAx>
        <c:axId val="9505109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0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785110</xdr:colOff>
      <xdr:row>43</xdr:row>
      <xdr:rowOff>26896</xdr:rowOff>
    </xdr:from>
    <xdr:to>
      <xdr:col>20</xdr:col>
      <xdr:colOff>192741</xdr:colOff>
      <xdr:row>65</xdr:row>
      <xdr:rowOff>181396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10892816" y="8016690"/>
              <a:ext cx="5593278" cy="4345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Future demand for heated residential area (in M</a:t>
              </a:r>
              <a:r>
                <a:rPr lang="da-DK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m</a:t>
              </a:r>
              <a:r>
                <a:rPr lang="da-DK" sz="1200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da-DK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. It includes buildings existing in Base Year and buildings built after Base Year: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da-DK" sz="1400" i="1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/>
                          <a:cs typeface="Times New Roman" panose="02020603050405020304" pitchFamily="18" charset="0"/>
                        </a:rPr>
                        <m:t>𝐷𝑒𝑚𝑎𝑛𝑑</m:t>
                      </m:r>
                    </m:e>
                    <m:sub>
                      <m:r>
                        <a:rPr lang="en-GB" sz="1400" b="0" i="1">
                          <a:latin typeface="Cambria Math"/>
                          <a:cs typeface="Times New Roman" panose="02020603050405020304" pitchFamily="18" charset="0"/>
                        </a:rPr>
                        <m:t>𝑡</m:t>
                      </m:r>
                    </m:sub>
                  </m:sSub>
                  <m:r>
                    <a:rPr lang="da-DK" sz="1400" i="1">
                      <a:latin typeface="Cambria Math"/>
                      <a:ea typeface="Cambria Math"/>
                      <a:cs typeface="Times New Roman" panose="02020603050405020304" pitchFamily="18" charset="0"/>
                    </a:rPr>
                    <m:t>=</m:t>
                  </m:r>
                </m:oMath>
              </a14:m>
              <a:r>
                <a:rPr lang="da-DK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GB" sz="12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2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  <m:r>
                    <a:rPr lang="en-GB" sz="12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a-DK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2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𝑁𝑒𝑤</m:t>
                      </m:r>
                    </m:e>
                    <m:sub>
                      <m:r>
                        <a:rPr lang="en-GB" sz="12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GB" sz="12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da-DK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2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2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endParaRPr lang="da-DK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𝐷𝑒𝑚𝑎𝑛𝑑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- Hosusing</a:t>
              </a:r>
              <a:r>
                <a:rPr lang="da-DK" sz="120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demand </a:t>
              </a:r>
              <a:r>
                <a:rPr lang="da-DK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in year t. This is projected by DREAM</a:t>
              </a:r>
              <a:r>
                <a:rPr lang="da-DK" sz="120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group.</a:t>
              </a:r>
              <a:endParaRPr lang="da-DK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GB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</m:oMath>
              </a14:m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in Base Year. This comes from DTU Energy Atlas based on BBR dataset.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𝑁𝑒𝑤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built between Base year and year t</a:t>
              </a: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demolished between Base year and year t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It has been grouped by Region (DKE and DKW), position relative to existingdistrict heating areas (Central, Decentral and Individual) and type of buildings (Single-family and Multi-family buildings).  This is specified in column Cset_CN (CN stands for commodity name).  RH stands for Residential Heating; D,C and I (third letter) stand for Decentral, Central and Individual; D and M (fourth letter) stand for Single-family (formerly named Detached) and Multi-family; B stand for buildings.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Atrribute COM_PROJ is specifying end-use demand. In TIMES-DTU end-use demand is specified in heated residential area.  It is specified in model years (2012, 2015, 2020,...) </a:t>
              </a: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 in the last row means that this not a year but an extrapolation/interpolation setting. - 5 denotes Iterpolation and forward extrapolation.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These values care linked to 'Data Fremskriv_m2' sheet.</a:t>
              </a:r>
            </a:p>
            <a:p>
              <a:endParaRPr lang="da-DK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892816" y="8016690"/>
              <a:ext cx="5593278" cy="4345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Future demand for heated residential area (in M</a:t>
              </a:r>
              <a:r>
                <a:rPr lang="da-DK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m</a:t>
              </a:r>
              <a:r>
                <a:rPr lang="da-DK" sz="1200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da-DK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. It includes buildings existing in Base Year and buildings built after Base Year: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400" i="0">
                  <a:latin typeface="Cambria Math"/>
                  <a:cs typeface="Times New Roman" panose="02020603050405020304" pitchFamily="18" charset="0"/>
                </a:rPr>
                <a:t>〖</a:t>
              </a:r>
              <a:r>
                <a:rPr lang="en-GB" sz="1400" b="0" i="0">
                  <a:latin typeface="Cambria Math"/>
                  <a:cs typeface="Times New Roman" panose="02020603050405020304" pitchFamily="18" charset="0"/>
                </a:rPr>
                <a:t>𝐷𝑒𝑚𝑎𝑛𝑑</a:t>
              </a:r>
              <a:r>
                <a:rPr lang="da-DK" sz="1400" b="0" i="0">
                  <a:latin typeface="Cambria Math"/>
                  <a:cs typeface="Times New Roman" panose="02020603050405020304" pitchFamily="18" charset="0"/>
                </a:rPr>
                <a:t>〗_</a:t>
              </a:r>
              <a:r>
                <a:rPr lang="en-GB" sz="1400" b="0" i="0">
                  <a:latin typeface="Cambria Math"/>
                  <a:cs typeface="Times New Roman" panose="02020603050405020304" pitchFamily="18" charset="0"/>
                </a:rPr>
                <a:t>𝑡</a:t>
              </a:r>
              <a:r>
                <a:rPr lang="da-DK" sz="1400" i="0">
                  <a:latin typeface="Cambria Math"/>
                  <a:ea typeface="Cambria Math"/>
                  <a:cs typeface="Times New Roman" panose="02020603050405020304" pitchFamily="18" charset="0"/>
                </a:rPr>
                <a:t>=</a:t>
              </a:r>
              <a:r>
                <a:rPr lang="da-DK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GB" sz="12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𝑎𝑠𝑒+</a:t>
              </a:r>
              <a:r>
                <a:rPr lang="da-DK" sz="12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𝑁𝑒𝑤</a:t>
              </a:r>
              <a:r>
                <a:rPr lang="da-DK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𝑡−</a:t>
              </a:r>
              <a:r>
                <a:rPr lang="da-DK" sz="12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𝐷𝑒𝑚𝑜𝑙</a:t>
              </a:r>
              <a:r>
                <a:rPr lang="da-DK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2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endParaRPr lang="da-DK" sz="14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𝐷𝑒𝑚𝑎𝑛𝑑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- Hosusing</a:t>
              </a:r>
              <a:r>
                <a:rPr lang="da-DK" sz="120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demand </a:t>
              </a:r>
              <a:r>
                <a:rPr lang="da-DK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in year t. This is projected by DREAM</a:t>
              </a:r>
              <a:r>
                <a:rPr lang="da-DK" sz="120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 group.</a:t>
              </a:r>
              <a:endParaRPr lang="da-DK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𝑎𝑠𝑒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in Base Year. This comes from DTU Energy Atlas based on BBR dataset.</a:t>
              </a:r>
            </a:p>
            <a:p>
              <a:pPr algn="l"/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𝑁𝑒𝑤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built between Base year and year t</a:t>
              </a:r>
            </a:p>
            <a:p>
              <a:pPr algn="l"/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𝐷𝑒𝑚𝑜𝑙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demolished between Base year and year t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It has been grouped by Region (DKE and DKW), position relative to existingdistrict heating areas (Central, Decentral and Individual) and type of buildings (Single-family and Multi-family buildings).  This is specified in column Cset_CN (CN stands for commodity name).  RH stands for Residential Heating; D,C and I (third letter) stand for Decentral, Central and Individual; D and M (fourth letter) stand for Single-family (formerly named Detached) and Multi-family; B stand for buildings.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Atrribute COM_PROJ is specifying end-use demand. In TIMES-DTU end-use demand is specified in heated residential area.  It is specified in model years (2012, 2015, 2020,...) </a:t>
              </a: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 in the last row means that this not a year but an extrapolation/interpolation setting. - 5 denotes Iterpolation and forward extrapolation.</a:t>
              </a:r>
            </a:p>
            <a:p>
              <a:endParaRPr lang="da-DK" sz="12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These values care linked to 'Data Fremskriv_m2' sheet.</a:t>
              </a:r>
            </a:p>
            <a:p>
              <a:endParaRPr lang="da-DK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642721</xdr:colOff>
      <xdr:row>147</xdr:row>
      <xdr:rowOff>6803</xdr:rowOff>
    </xdr:from>
    <xdr:to>
      <xdr:col>8</xdr:col>
      <xdr:colOff>388454</xdr:colOff>
      <xdr:row>166</xdr:row>
      <xdr:rowOff>142874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6A4BA3B6-3983-459E-9CA1-5A44F410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721" y="28286528"/>
          <a:ext cx="11109058" cy="375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192665</xdr:colOff>
      <xdr:row>133</xdr:row>
      <xdr:rowOff>52820</xdr:rowOff>
    </xdr:from>
    <xdr:to>
      <xdr:col>23</xdr:col>
      <xdr:colOff>857250</xdr:colOff>
      <xdr:row>163</xdr:row>
      <xdr:rowOff>47625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923BF8C-0C3A-4794-AC0F-A9B0AD5DC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2614347</xdr:colOff>
      <xdr:row>9</xdr:row>
      <xdr:rowOff>127789</xdr:rowOff>
    </xdr:from>
    <xdr:to>
      <xdr:col>7</xdr:col>
      <xdr:colOff>258536</xdr:colOff>
      <xdr:row>30</xdr:row>
      <xdr:rowOff>95251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11DD10CE-3F4C-4554-9D10-4EA27ED1FB6F}"/>
            </a:ext>
          </a:extLst>
        </xdr:cNvPr>
        <xdr:cNvSpPr txBox="1"/>
      </xdr:nvSpPr>
      <xdr:spPr>
        <a:xfrm>
          <a:off x="5081322" y="1861339"/>
          <a:ext cx="5769014" cy="396796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INFO ON</a:t>
          </a:r>
          <a:r>
            <a:rPr lang="en-US" sz="1100" b="1" baseline="0"/>
            <a:t> ASSUMPTIONS</a:t>
          </a:r>
          <a:r>
            <a:rPr lang="en-US" sz="1100" b="1"/>
            <a:t>:</a:t>
          </a:r>
        </a:p>
        <a:p>
          <a:r>
            <a:rPr lang="en-US" sz="1100"/>
            <a:t>(Martin Hagberg)</a:t>
          </a:r>
        </a:p>
        <a:p>
          <a:endParaRPr lang="en-US" sz="1100"/>
        </a:p>
        <a:p>
          <a:r>
            <a:rPr lang="en-US" sz="1100"/>
            <a:t>Method for calculating</a:t>
          </a:r>
          <a:r>
            <a:rPr lang="en-US" sz="1100" baseline="0"/>
            <a:t> demand drivers for residential (m2) in basically follows the methodology outlined in Swedish Energy Agency (2019) "Scenarier över Sveriges energisystem 2018" (ER 2019:07)</a:t>
          </a:r>
        </a:p>
        <a:p>
          <a:endParaRPr lang="en-US" sz="1100" baseline="0"/>
        </a:p>
        <a:p>
          <a:r>
            <a:rPr lang="en-US" sz="1100" baseline="0"/>
            <a:t>Base year floor area (2010) is taken from VT_SE_HOU</a:t>
          </a:r>
        </a:p>
        <a:p>
          <a:endParaRPr lang="en-US" sz="1100" baseline="0"/>
        </a:p>
        <a:p>
          <a:r>
            <a:rPr lang="en-US" sz="1100" baseline="0"/>
            <a:t>New buildings are for 2020-2025 based on "Boverkets byggbehovsprognos"</a:t>
          </a:r>
        </a:p>
        <a:p>
          <a:endParaRPr lang="en-US" sz="1100" baseline="0"/>
        </a:p>
        <a:p>
          <a:r>
            <a:rPr lang="en-US" sz="1100" baseline="0"/>
            <a:t>From 2026 the average number of people per household is assumed constant. </a:t>
          </a:r>
        </a:p>
        <a:p>
          <a:endParaRPr lang="en-US" sz="1100" baseline="0"/>
        </a:p>
        <a:p>
          <a:r>
            <a:rPr lang="en-US" sz="1100" baseline="0"/>
            <a:t>Population forecast from SCB (from january 2021)</a:t>
          </a:r>
        </a:p>
        <a:p>
          <a:endParaRPr lang="en-US" sz="1100" baseline="0"/>
        </a:p>
        <a:p>
          <a:r>
            <a:rPr lang="en-US" sz="1100" baseline="0"/>
            <a:t>Added buildings  to stock are assumed to be 149 m2 for single family , and 65 m2 for appartments (in line with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Swedish Energy Agency (2019)) 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/>
            <a:t>From 2020 the shares of single family houses and appartments are assumed constant for additional buildings (42% single family, 58 % apartments)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t\Office\temphold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cb.se/hitta-statistik/sverige-i-siffror/manniskorna-i-sverige/befolkningsprognos-for-sveri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3:E28"/>
  <sheetViews>
    <sheetView zoomScaleNormal="100" workbookViewId="0">
      <selection activeCell="C5" sqref="C5"/>
    </sheetView>
  </sheetViews>
  <sheetFormatPr defaultColWidth="9.140625" defaultRowHeight="12.75"/>
  <cols>
    <col min="1" max="1" width="11" style="22" bestFit="1" customWidth="1"/>
    <col min="2" max="2" width="15.5703125" style="22" bestFit="1" customWidth="1"/>
    <col min="3" max="3" width="16.7109375" style="22" bestFit="1" customWidth="1"/>
    <col min="4" max="4" width="34.5703125" style="22" bestFit="1" customWidth="1"/>
    <col min="5" max="5" width="60.7109375" style="22" bestFit="1" customWidth="1"/>
    <col min="6" max="8" width="9.140625" style="22"/>
    <col min="9" max="9" width="13" style="22" customWidth="1"/>
    <col min="10" max="10" width="14.5703125" style="22" bestFit="1" customWidth="1"/>
    <col min="11" max="16384" width="9.140625" style="22"/>
  </cols>
  <sheetData>
    <row r="3" spans="1:5">
      <c r="A3" s="20" t="s">
        <v>39</v>
      </c>
      <c r="B3" s="21" t="s">
        <v>40</v>
      </c>
      <c r="C3" s="21" t="s">
        <v>41</v>
      </c>
      <c r="D3" s="21" t="s">
        <v>42</v>
      </c>
      <c r="E3" s="21" t="s">
        <v>43</v>
      </c>
    </row>
    <row r="4" spans="1:5">
      <c r="A4" s="37">
        <v>44230</v>
      </c>
      <c r="B4" s="68" t="s">
        <v>108</v>
      </c>
      <c r="C4" s="68" t="s">
        <v>183</v>
      </c>
      <c r="D4" s="21"/>
      <c r="E4" s="68" t="s">
        <v>182</v>
      </c>
    </row>
    <row r="5" spans="1:5">
      <c r="A5" s="37">
        <v>42717</v>
      </c>
      <c r="B5" s="68" t="s">
        <v>108</v>
      </c>
      <c r="C5" s="68" t="s">
        <v>48</v>
      </c>
      <c r="D5" s="21"/>
      <c r="E5" s="68" t="s">
        <v>115</v>
      </c>
    </row>
    <row r="6" spans="1:5">
      <c r="A6" s="37">
        <v>42521</v>
      </c>
      <c r="B6" s="68" t="s">
        <v>108</v>
      </c>
      <c r="C6" s="68"/>
      <c r="D6" s="68"/>
      <c r="E6" s="68" t="s">
        <v>109</v>
      </c>
    </row>
    <row r="7" spans="1:5" s="35" customFormat="1">
      <c r="A7" s="37">
        <v>42312</v>
      </c>
      <c r="B7" s="36" t="s">
        <v>71</v>
      </c>
      <c r="C7" s="36" t="s">
        <v>54</v>
      </c>
      <c r="D7" s="36" t="e">
        <f>ADDRESS(ROW(#REF!),COLUMN(#REF!),4,1)</f>
        <v>#REF!</v>
      </c>
      <c r="E7" s="36" t="s">
        <v>103</v>
      </c>
    </row>
    <row r="8" spans="1:5" s="35" customFormat="1">
      <c r="A8" s="37">
        <v>42264</v>
      </c>
      <c r="B8" s="36" t="s">
        <v>71</v>
      </c>
      <c r="C8" s="36" t="s">
        <v>54</v>
      </c>
      <c r="D8" s="36" t="e">
        <f>ADDRESS(ROW(#REF!),COLUMN(#REF!),4,1)</f>
        <v>#REF!</v>
      </c>
      <c r="E8" s="36" t="s">
        <v>102</v>
      </c>
    </row>
    <row r="9" spans="1:5" s="35" customFormat="1">
      <c r="A9" s="37">
        <v>42264</v>
      </c>
      <c r="B9" s="36" t="s">
        <v>71</v>
      </c>
      <c r="C9" s="36" t="s">
        <v>54</v>
      </c>
      <c r="D9" s="36" t="e">
        <f>ADDRESS(ROW(#REF!),COLUMN(#REF!),4,1)</f>
        <v>#REF!</v>
      </c>
      <c r="E9" s="36" t="s">
        <v>101</v>
      </c>
    </row>
    <row r="10" spans="1:5" s="35" customFormat="1">
      <c r="A10" s="37">
        <v>42118</v>
      </c>
      <c r="B10" s="36" t="s">
        <v>71</v>
      </c>
      <c r="C10" s="36" t="s">
        <v>81</v>
      </c>
      <c r="D10" s="36" t="str">
        <f>ADDRESS(ROW(APP_PROJ!D119),COLUMN(APP_PROJ!D119),4,1)&amp;":"&amp;ADDRESS(ROW(APP_PROJ!K119),COLUMN(APP_PROJ!K119),4,1)</f>
        <v>D119:K119</v>
      </c>
      <c r="E10" s="36" t="s">
        <v>82</v>
      </c>
    </row>
    <row r="11" spans="1:5" s="35" customFormat="1">
      <c r="A11" s="37">
        <v>42118</v>
      </c>
      <c r="B11" s="36" t="s">
        <v>71</v>
      </c>
      <c r="C11" s="36" t="s">
        <v>79</v>
      </c>
      <c r="D11" s="36" t="e">
        <f>ADDRESS(ROW(#REF!),COLUMN(#REF!),4,1)&amp;":"&amp;ADDRESS(ROW(#REF!),COLUMN(#REF!),4,1)</f>
        <v>#REF!</v>
      </c>
      <c r="E11" s="36" t="s">
        <v>80</v>
      </c>
    </row>
    <row r="12" spans="1:5" s="35" customFormat="1">
      <c r="A12" s="37">
        <v>42118</v>
      </c>
      <c r="B12" s="36" t="s">
        <v>71</v>
      </c>
      <c r="C12" s="36" t="s">
        <v>51</v>
      </c>
      <c r="D12" s="36" t="str">
        <f>ADDRESS(ROW(BY_Demands!H10),COLUMN(BY_Demands!H10),4,1)&amp;":"&amp;ADDRESS(ROW(BY_Demands!I23),COLUMN(BY_Demands!I23),4,1)</f>
        <v>H10:I23</v>
      </c>
      <c r="E12" s="36" t="s">
        <v>76</v>
      </c>
    </row>
    <row r="13" spans="1:5" s="35" customFormat="1">
      <c r="A13" s="37">
        <v>42118</v>
      </c>
      <c r="B13" s="36" t="s">
        <v>71</v>
      </c>
      <c r="C13" s="36" t="s">
        <v>51</v>
      </c>
      <c r="D13" s="36" t="str">
        <f>ADDRESS(ROW(BY_Demands!G10),COLUMN(BY_Demands!G10),4,1)&amp;":"&amp;ADDRESS(ROW(BY_Demands!G23),COLUMN(BY_Demands!G23),4,1)</f>
        <v>G10:G23</v>
      </c>
      <c r="E13" s="36" t="s">
        <v>74</v>
      </c>
    </row>
    <row r="14" spans="1:5" s="35" customFormat="1">
      <c r="A14" s="37">
        <v>42118</v>
      </c>
      <c r="B14" s="36" t="s">
        <v>71</v>
      </c>
      <c r="C14" s="36" t="s">
        <v>51</v>
      </c>
      <c r="D14" s="36" t="str">
        <f>ADDRESS(ROW(BY_Demands!N10),COLUMN(BY_Demands!N10),4,1)&amp;":"&amp;ADDRESS(ROW(BY_Demands!N23),COLUMN(BY_Demands!N23),4,1)</f>
        <v>N10:N23</v>
      </c>
      <c r="E14" s="36" t="s">
        <v>72</v>
      </c>
    </row>
    <row r="15" spans="1:5" s="35" customFormat="1">
      <c r="A15" s="37">
        <v>42072</v>
      </c>
      <c r="B15" s="36" t="s">
        <v>53</v>
      </c>
      <c r="C15" s="36" t="s">
        <v>54</v>
      </c>
      <c r="D15" s="36" t="e">
        <f>ADDRESS(ROW(#REF!),COLUMN(#REF!),4,1)&amp;","&amp;ADDRESS(ROW(#REF!),COLUMN(#REF!),4,1)</f>
        <v>#REF!</v>
      </c>
      <c r="E15" s="36" t="s">
        <v>55</v>
      </c>
    </row>
    <row r="16" spans="1:5" s="25" customFormat="1">
      <c r="A16" s="23">
        <v>41801</v>
      </c>
      <c r="B16" s="24" t="s">
        <v>44</v>
      </c>
      <c r="C16" s="24" t="s">
        <v>45</v>
      </c>
      <c r="D16" s="24" t="s">
        <v>46</v>
      </c>
      <c r="E16" s="24" t="s">
        <v>47</v>
      </c>
    </row>
    <row r="17" spans="1:5" s="25" customFormat="1">
      <c r="A17" s="23">
        <v>41801</v>
      </c>
      <c r="B17" s="24" t="s">
        <v>44</v>
      </c>
      <c r="C17" s="24" t="s">
        <v>48</v>
      </c>
      <c r="D17" s="24" t="s">
        <v>49</v>
      </c>
      <c r="E17" s="24" t="s">
        <v>50</v>
      </c>
    </row>
    <row r="18" spans="1:5" s="25" customFormat="1">
      <c r="A18" s="23">
        <v>41801</v>
      </c>
      <c r="B18" s="24" t="s">
        <v>44</v>
      </c>
      <c r="C18" s="24" t="s">
        <v>51</v>
      </c>
      <c r="D18" s="24" t="s">
        <v>52</v>
      </c>
      <c r="E18" s="24" t="s">
        <v>47</v>
      </c>
    </row>
    <row r="19" spans="1:5" s="25" customFormat="1">
      <c r="A19" s="23"/>
      <c r="B19" s="24"/>
      <c r="C19" s="24"/>
      <c r="D19" s="24"/>
      <c r="E19" s="24"/>
    </row>
    <row r="20" spans="1:5" s="25" customFormat="1">
      <c r="A20" s="23"/>
      <c r="B20" s="24"/>
      <c r="C20" s="24"/>
      <c r="D20" s="24"/>
      <c r="E20" s="24"/>
    </row>
    <row r="21" spans="1:5" s="25" customFormat="1">
      <c r="A21" s="23"/>
      <c r="B21" s="24"/>
      <c r="C21" s="24"/>
      <c r="D21" s="24"/>
      <c r="E21" s="24"/>
    </row>
    <row r="22" spans="1:5" s="25" customFormat="1">
      <c r="A22" s="23"/>
      <c r="B22" s="24"/>
      <c r="C22" s="24"/>
      <c r="D22" s="24"/>
      <c r="E22" s="24"/>
    </row>
    <row r="23" spans="1:5" s="25" customFormat="1">
      <c r="A23" s="23"/>
      <c r="B23" s="24"/>
      <c r="C23" s="24"/>
      <c r="D23" s="24"/>
      <c r="E23" s="24"/>
    </row>
    <row r="24" spans="1:5" s="25" customFormat="1">
      <c r="A24" s="23"/>
      <c r="B24" s="24"/>
      <c r="C24" s="24"/>
      <c r="D24" s="24"/>
      <c r="E24" s="24"/>
    </row>
    <row r="25" spans="1:5" s="25" customFormat="1">
      <c r="A25" s="23"/>
      <c r="B25" s="24"/>
      <c r="C25" s="24"/>
      <c r="D25" s="24"/>
      <c r="E25" s="24"/>
    </row>
    <row r="26" spans="1:5">
      <c r="A26" s="23"/>
      <c r="B26" s="26"/>
      <c r="C26" s="26"/>
      <c r="D26" s="27"/>
      <c r="E26" s="26"/>
    </row>
    <row r="27" spans="1:5">
      <c r="A27" s="28"/>
      <c r="B27" s="26"/>
      <c r="C27" s="26"/>
      <c r="D27" s="29"/>
      <c r="E27" s="29"/>
    </row>
    <row r="28" spans="1:5">
      <c r="A28" s="2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7"/>
  <sheetViews>
    <sheetView topLeftCell="B1" zoomScaleNormal="100" workbookViewId="0">
      <selection activeCell="B28" sqref="B28"/>
    </sheetView>
  </sheetViews>
  <sheetFormatPr defaultRowHeight="15"/>
  <cols>
    <col min="2" max="2" width="28.7109375" bestFit="1" customWidth="1"/>
    <col min="3" max="3" width="178.85546875" bestFit="1" customWidth="1"/>
  </cols>
  <sheetData>
    <row r="1" spans="2:3" ht="18.75">
      <c r="B1" s="78" t="s">
        <v>116</v>
      </c>
      <c r="C1" s="79"/>
    </row>
    <row r="2" spans="2:3">
      <c r="B2" s="79"/>
      <c r="C2" s="79"/>
    </row>
    <row r="3" spans="2:3">
      <c r="B3" s="80" t="s">
        <v>117</v>
      </c>
      <c r="C3" s="81" t="s">
        <v>118</v>
      </c>
    </row>
    <row r="4" spans="2:3">
      <c r="B4" s="80" t="s">
        <v>119</v>
      </c>
      <c r="C4" s="81" t="s">
        <v>120</v>
      </c>
    </row>
    <row r="5" spans="2:3">
      <c r="B5" s="80"/>
      <c r="C5" s="79"/>
    </row>
    <row r="6" spans="2:3">
      <c r="B6" s="80" t="s">
        <v>121</v>
      </c>
      <c r="C6" s="81" t="s">
        <v>122</v>
      </c>
    </row>
    <row r="7" spans="2:3">
      <c r="B7" s="80"/>
      <c r="C7" s="79"/>
    </row>
    <row r="8" spans="2:3">
      <c r="B8" s="82" t="s">
        <v>123</v>
      </c>
      <c r="C8" s="79"/>
    </row>
    <row r="9" spans="2:3">
      <c r="B9" s="83"/>
      <c r="C9" s="79"/>
    </row>
    <row r="10" spans="2:3">
      <c r="B10" s="84" t="s">
        <v>51</v>
      </c>
      <c r="C10" s="81" t="s">
        <v>185</v>
      </c>
    </row>
    <row r="11" spans="2:3">
      <c r="C11" s="85"/>
    </row>
    <row r="12" spans="2:3">
      <c r="B12" s="86" t="s">
        <v>54</v>
      </c>
      <c r="C12" s="85" t="s">
        <v>126</v>
      </c>
    </row>
    <row r="13" spans="2:3">
      <c r="B13" s="86" t="s">
        <v>124</v>
      </c>
      <c r="C13" s="85" t="s">
        <v>125</v>
      </c>
    </row>
    <row r="14" spans="2:3">
      <c r="B14" s="86" t="s">
        <v>79</v>
      </c>
      <c r="C14" s="87"/>
    </row>
    <row r="15" spans="2:3">
      <c r="B15" s="88"/>
      <c r="C15" s="85"/>
    </row>
    <row r="16" spans="2:3">
      <c r="B16" s="89"/>
      <c r="C16" s="85"/>
    </row>
    <row r="17" spans="2:3">
      <c r="B17" s="90"/>
      <c r="C17" s="85"/>
    </row>
    <row r="18" spans="2:3">
      <c r="B18" s="91"/>
      <c r="C18" s="92"/>
    </row>
    <row r="19" spans="2:3">
      <c r="B19" s="91"/>
      <c r="C19" s="92"/>
    </row>
    <row r="20" spans="2:3">
      <c r="B20" s="91"/>
      <c r="C20" s="92"/>
    </row>
    <row r="21" spans="2:3">
      <c r="B21" s="91"/>
      <c r="C21" s="92"/>
    </row>
    <row r="22" spans="2:3">
      <c r="B22" s="91"/>
      <c r="C22" s="92"/>
    </row>
    <row r="23" spans="2:3">
      <c r="B23" s="91"/>
      <c r="C23" s="92"/>
    </row>
    <row r="24" spans="2:3">
      <c r="B24" s="91"/>
      <c r="C24" s="92"/>
    </row>
    <row r="25" spans="2:3">
      <c r="B25" s="91"/>
      <c r="C25" s="92"/>
    </row>
    <row r="26" spans="2:3">
      <c r="B26" s="91"/>
      <c r="C26" s="92"/>
    </row>
    <row r="27" spans="2:3">
      <c r="B27" s="91"/>
      <c r="C27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</sheetPr>
  <dimension ref="B2:S25"/>
  <sheetViews>
    <sheetView zoomScale="70" zoomScaleNormal="70" workbookViewId="0">
      <selection activeCell="E49" sqref="E49"/>
    </sheetView>
  </sheetViews>
  <sheetFormatPr defaultRowHeight="15"/>
  <cols>
    <col min="2" max="2" width="26.42578125" bestFit="1" customWidth="1"/>
    <col min="4" max="4" width="10.140625" bestFit="1" customWidth="1"/>
    <col min="8" max="11" width="13.42578125" customWidth="1"/>
    <col min="13" max="13" width="9.140625" style="32"/>
    <col min="14" max="14" width="52.5703125" bestFit="1" customWidth="1"/>
  </cols>
  <sheetData>
    <row r="2" spans="2:18"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30"/>
    </row>
    <row r="3" spans="2:18">
      <c r="B3" s="8" t="s">
        <v>33</v>
      </c>
      <c r="C3" s="8" t="s">
        <v>34</v>
      </c>
      <c r="D3" s="9" t="s">
        <v>5</v>
      </c>
      <c r="E3" s="9" t="s">
        <v>3</v>
      </c>
      <c r="F3" s="9" t="s">
        <v>2</v>
      </c>
      <c r="G3" s="9" t="s">
        <v>0</v>
      </c>
      <c r="H3" s="10" t="s">
        <v>104</v>
      </c>
      <c r="I3" s="10" t="s">
        <v>105</v>
      </c>
      <c r="J3" s="10" t="s">
        <v>106</v>
      </c>
      <c r="K3" s="10" t="s">
        <v>107</v>
      </c>
      <c r="L3" s="9" t="s">
        <v>1</v>
      </c>
      <c r="M3" s="31"/>
    </row>
    <row r="4" spans="2:18">
      <c r="B4" t="s">
        <v>35</v>
      </c>
      <c r="C4" s="69" t="s">
        <v>37</v>
      </c>
      <c r="D4" s="17" t="s">
        <v>38</v>
      </c>
      <c r="E4" s="17" t="s">
        <v>38</v>
      </c>
      <c r="F4" s="17" t="s">
        <v>36</v>
      </c>
      <c r="G4" s="17">
        <v>2010</v>
      </c>
      <c r="H4" s="16">
        <v>3.0105094648068</v>
      </c>
      <c r="I4" s="16">
        <v>9.3998816315150293</v>
      </c>
      <c r="J4" s="16">
        <v>38.739934450809201</v>
      </c>
      <c r="K4" s="16">
        <v>13.1950011056321</v>
      </c>
      <c r="L4" s="18" t="s">
        <v>8</v>
      </c>
    </row>
    <row r="5" spans="2:18">
      <c r="B5" t="s">
        <v>35</v>
      </c>
      <c r="C5" s="69" t="s">
        <v>37</v>
      </c>
      <c r="F5" t="s">
        <v>36</v>
      </c>
      <c r="G5">
        <v>2010</v>
      </c>
      <c r="H5" s="16">
        <v>4.1500001449407398</v>
      </c>
      <c r="I5" s="16">
        <v>15.7946266106467</v>
      </c>
      <c r="J5" s="16">
        <v>72.273788403388707</v>
      </c>
      <c r="K5" s="16">
        <v>25.320914999763801</v>
      </c>
      <c r="L5" s="6" t="s">
        <v>9</v>
      </c>
    </row>
    <row r="6" spans="2:18">
      <c r="B6" t="s">
        <v>35</v>
      </c>
      <c r="C6" s="69" t="s">
        <v>37</v>
      </c>
      <c r="F6" t="s">
        <v>36</v>
      </c>
      <c r="G6">
        <v>2010</v>
      </c>
      <c r="H6" s="16">
        <v>2.05003539025246</v>
      </c>
      <c r="I6" s="16">
        <v>8.4743467578382994</v>
      </c>
      <c r="J6" s="16">
        <v>70.392587145802096</v>
      </c>
      <c r="K6" s="16">
        <v>26.286468894604099</v>
      </c>
      <c r="L6" s="6" t="s">
        <v>10</v>
      </c>
    </row>
    <row r="7" spans="2:18">
      <c r="B7" t="s">
        <v>35</v>
      </c>
      <c r="C7" s="69" t="s">
        <v>37</v>
      </c>
      <c r="F7" t="s">
        <v>36</v>
      </c>
      <c r="G7">
        <v>2010</v>
      </c>
      <c r="H7" s="16">
        <v>1.03009983538276</v>
      </c>
      <c r="I7" s="16">
        <v>2.6235418360860701</v>
      </c>
      <c r="J7" s="16">
        <v>17.9788581207631</v>
      </c>
      <c r="K7" s="16">
        <v>3.98851285892348</v>
      </c>
      <c r="L7" s="6" t="s">
        <v>11</v>
      </c>
    </row>
    <row r="8" spans="2:18">
      <c r="B8" t="s">
        <v>35</v>
      </c>
      <c r="C8" s="69" t="s">
        <v>37</v>
      </c>
      <c r="F8" t="s">
        <v>36</v>
      </c>
      <c r="G8">
        <v>2010</v>
      </c>
      <c r="H8" s="16">
        <v>2.5959594630895499</v>
      </c>
      <c r="I8" s="16">
        <v>10.6144443296446</v>
      </c>
      <c r="J8" s="16">
        <v>94.160059951057093</v>
      </c>
      <c r="K8" s="16">
        <v>22.849808268680999</v>
      </c>
      <c r="L8" s="6" t="s">
        <v>12</v>
      </c>
    </row>
    <row r="9" spans="2:18">
      <c r="B9" s="13" t="s">
        <v>35</v>
      </c>
      <c r="C9" s="69" t="s">
        <v>37</v>
      </c>
      <c r="D9" s="13"/>
      <c r="E9" s="13"/>
      <c r="F9" s="13" t="s">
        <v>36</v>
      </c>
      <c r="G9" s="13">
        <v>2010</v>
      </c>
      <c r="H9" s="16">
        <v>7.8274701527684704E-2</v>
      </c>
      <c r="I9" s="16">
        <v>0.37902583426929698</v>
      </c>
      <c r="J9" s="16">
        <v>3.69000192817977</v>
      </c>
      <c r="K9" s="16">
        <v>1.51833287239554</v>
      </c>
      <c r="L9" s="12" t="s">
        <v>13</v>
      </c>
      <c r="M9" s="11"/>
      <c r="N9" s="19"/>
    </row>
    <row r="10" spans="2:18" ht="15.75" thickBot="1">
      <c r="B10" s="11" t="s">
        <v>35</v>
      </c>
      <c r="C10" s="69" t="s">
        <v>37</v>
      </c>
      <c r="F10" t="s">
        <v>36</v>
      </c>
      <c r="G10" s="11">
        <v>2012</v>
      </c>
      <c r="H10" s="16">
        <v>536.45836670613505</v>
      </c>
      <c r="I10" s="16">
        <v>1273.51999290966</v>
      </c>
      <c r="J10" s="16">
        <v>8224.5046015488097</v>
      </c>
      <c r="K10" s="16">
        <v>2831.9896194419998</v>
      </c>
      <c r="L10" s="6" t="s">
        <v>17</v>
      </c>
      <c r="M10" s="11"/>
      <c r="N10" s="64" t="s">
        <v>56</v>
      </c>
      <c r="P10" s="38" t="s">
        <v>70</v>
      </c>
      <c r="Q10" s="38" t="s">
        <v>73</v>
      </c>
      <c r="R10" s="39" t="s">
        <v>75</v>
      </c>
    </row>
    <row r="11" spans="2:18">
      <c r="B11" s="11" t="s">
        <v>35</v>
      </c>
      <c r="C11" s="69" t="s">
        <v>37</v>
      </c>
      <c r="F11" t="s">
        <v>36</v>
      </c>
      <c r="G11" s="11">
        <v>2012</v>
      </c>
      <c r="H11" s="16">
        <v>466.118733782763</v>
      </c>
      <c r="I11" s="16">
        <v>1106.5379223869099</v>
      </c>
      <c r="J11" s="16">
        <v>7146.1196409383801</v>
      </c>
      <c r="K11" s="16">
        <v>2460.6633010597402</v>
      </c>
      <c r="L11" s="6" t="s">
        <v>18</v>
      </c>
      <c r="M11" s="11"/>
      <c r="N11" s="64" t="s">
        <v>57</v>
      </c>
    </row>
    <row r="12" spans="2:18">
      <c r="B12" s="11" t="s">
        <v>35</v>
      </c>
      <c r="C12" s="69" t="s">
        <v>37</v>
      </c>
      <c r="F12" t="s">
        <v>36</v>
      </c>
      <c r="G12" s="11">
        <v>2012</v>
      </c>
      <c r="H12" s="16">
        <v>576.51810417318904</v>
      </c>
      <c r="I12" s="16">
        <v>1368.61940740523</v>
      </c>
      <c r="J12" s="16">
        <v>8838.6650202921701</v>
      </c>
      <c r="K12" s="16">
        <v>3043.4669077185299</v>
      </c>
      <c r="L12" s="6" t="s">
        <v>19</v>
      </c>
      <c r="M12" s="11"/>
      <c r="N12" s="64" t="s">
        <v>58</v>
      </c>
    </row>
    <row r="13" spans="2:18">
      <c r="B13" s="11" t="s">
        <v>35</v>
      </c>
      <c r="C13" s="69" t="s">
        <v>37</v>
      </c>
      <c r="F13" t="s">
        <v>36</v>
      </c>
      <c r="G13" s="11">
        <v>2012</v>
      </c>
      <c r="H13" s="16">
        <v>2503.1738479860501</v>
      </c>
      <c r="I13" s="16">
        <v>5942.3846079841196</v>
      </c>
      <c r="J13" s="16">
        <v>38376.444676676001</v>
      </c>
      <c r="K13" s="16">
        <v>13214.375603239399</v>
      </c>
      <c r="L13" s="6" t="s">
        <v>20</v>
      </c>
      <c r="M13" s="11"/>
      <c r="N13" s="64" t="s">
        <v>59</v>
      </c>
    </row>
    <row r="14" spans="2:18">
      <c r="B14" s="11" t="s">
        <v>35</v>
      </c>
      <c r="C14" s="69" t="s">
        <v>37</v>
      </c>
      <c r="F14" t="s">
        <v>36</v>
      </c>
      <c r="G14" s="11">
        <v>2012</v>
      </c>
      <c r="H14" s="16">
        <v>515.85979836850299</v>
      </c>
      <c r="I14" s="16">
        <v>1224.6202269047801</v>
      </c>
      <c r="J14" s="16">
        <v>7908.7055934759801</v>
      </c>
      <c r="K14" s="16">
        <v>2723.2487826353799</v>
      </c>
      <c r="L14" s="6" t="s">
        <v>21</v>
      </c>
      <c r="M14" s="11"/>
      <c r="N14" s="64" t="s">
        <v>60</v>
      </c>
    </row>
    <row r="15" spans="2:18">
      <c r="B15" s="11" t="s">
        <v>35</v>
      </c>
      <c r="C15" s="69" t="s">
        <v>37</v>
      </c>
      <c r="F15" t="s">
        <v>36</v>
      </c>
      <c r="G15" s="11">
        <v>2012</v>
      </c>
      <c r="H15" s="16">
        <v>198.337345393557</v>
      </c>
      <c r="I15" s="16">
        <v>470.84096432349298</v>
      </c>
      <c r="J15" s="16">
        <v>3040.7325359916499</v>
      </c>
      <c r="K15" s="16">
        <v>1047.0324225736699</v>
      </c>
      <c r="L15" s="6" t="s">
        <v>22</v>
      </c>
      <c r="M15" s="11"/>
      <c r="N15" s="64" t="s">
        <v>61</v>
      </c>
    </row>
    <row r="16" spans="2:18">
      <c r="B16" s="11" t="s">
        <v>35</v>
      </c>
      <c r="C16" s="69" t="s">
        <v>37</v>
      </c>
      <c r="F16" t="s">
        <v>36</v>
      </c>
      <c r="G16" s="11">
        <v>2012</v>
      </c>
      <c r="H16" s="16">
        <v>224.01390862137799</v>
      </c>
      <c r="I16" s="16">
        <v>531.79558568696496</v>
      </c>
      <c r="J16" s="16">
        <v>3434.3828647502601</v>
      </c>
      <c r="K16" s="16">
        <v>1182.58023958436</v>
      </c>
      <c r="L16" s="6" t="s">
        <v>23</v>
      </c>
      <c r="M16" s="11"/>
      <c r="N16" s="64" t="s">
        <v>62</v>
      </c>
    </row>
    <row r="17" spans="2:19">
      <c r="B17" s="11" t="s">
        <v>35</v>
      </c>
      <c r="C17" s="69" t="s">
        <v>37</v>
      </c>
      <c r="F17" t="s">
        <v>36</v>
      </c>
      <c r="G17" s="11">
        <v>2012</v>
      </c>
      <c r="H17" s="16">
        <v>342.21235218444099</v>
      </c>
      <c r="I17" s="16">
        <v>867.70300064763001</v>
      </c>
      <c r="J17" s="16">
        <v>8438.1917828380392</v>
      </c>
      <c r="K17" s="16">
        <v>1948.71893198007</v>
      </c>
      <c r="L17" s="6" t="s">
        <v>24</v>
      </c>
      <c r="M17" s="11"/>
      <c r="N17" s="64" t="s">
        <v>63</v>
      </c>
    </row>
    <row r="18" spans="2:19">
      <c r="B18" s="11" t="s">
        <v>35</v>
      </c>
      <c r="C18" s="69" t="s">
        <v>37</v>
      </c>
      <c r="F18" t="s">
        <v>36</v>
      </c>
      <c r="G18" s="11">
        <v>2012</v>
      </c>
      <c r="H18" s="16">
        <v>317.53926407632798</v>
      </c>
      <c r="I18" s="16">
        <v>805.14268553920795</v>
      </c>
      <c r="J18" s="16">
        <v>7829.8085728161404</v>
      </c>
      <c r="K18" s="16">
        <v>1808.21870281015</v>
      </c>
      <c r="L18" s="6" t="s">
        <v>25</v>
      </c>
      <c r="M18" s="11"/>
      <c r="N18" s="64" t="s">
        <v>64</v>
      </c>
    </row>
    <row r="19" spans="2:19">
      <c r="B19" s="11" t="s">
        <v>35</v>
      </c>
      <c r="C19" s="69" t="s">
        <v>37</v>
      </c>
      <c r="F19" t="s">
        <v>36</v>
      </c>
      <c r="G19" s="11">
        <v>2012</v>
      </c>
      <c r="H19" s="16">
        <v>331.49533160779998</v>
      </c>
      <c r="I19" s="16">
        <v>840.52925647097004</v>
      </c>
      <c r="J19" s="16">
        <v>8173.9340072520399</v>
      </c>
      <c r="K19" s="16">
        <v>1887.69114978926</v>
      </c>
      <c r="L19" s="6" t="s">
        <v>26</v>
      </c>
      <c r="M19" s="11"/>
      <c r="N19" s="64" t="s">
        <v>65</v>
      </c>
    </row>
    <row r="20" spans="2:19">
      <c r="B20" s="11" t="s">
        <v>35</v>
      </c>
      <c r="C20" s="69" t="s">
        <v>37</v>
      </c>
      <c r="F20" t="s">
        <v>36</v>
      </c>
      <c r="G20" s="11">
        <v>2012</v>
      </c>
      <c r="H20" s="16">
        <v>1109.7256523511901</v>
      </c>
      <c r="I20" s="16">
        <v>2813.7858621824398</v>
      </c>
      <c r="J20" s="16">
        <v>27363.3544233596</v>
      </c>
      <c r="K20" s="16">
        <v>6319.3025448571998</v>
      </c>
      <c r="L20" s="6" t="s">
        <v>27</v>
      </c>
      <c r="M20" s="11"/>
      <c r="N20" s="64" t="s">
        <v>66</v>
      </c>
    </row>
    <row r="21" spans="2:19">
      <c r="B21" s="11" t="s">
        <v>35</v>
      </c>
      <c r="C21" s="69" t="s">
        <v>37</v>
      </c>
      <c r="F21" t="s">
        <v>36</v>
      </c>
      <c r="G21" s="11">
        <v>2012</v>
      </c>
      <c r="H21" s="16">
        <v>249.04342719075601</v>
      </c>
      <c r="I21" s="16">
        <v>631.46677110158896</v>
      </c>
      <c r="J21" s="16">
        <v>6140.8543188944795</v>
      </c>
      <c r="K21" s="16">
        <v>1418.17102262358</v>
      </c>
      <c r="L21" s="6" t="s">
        <v>28</v>
      </c>
      <c r="M21" s="11"/>
      <c r="N21" s="64" t="s">
        <v>67</v>
      </c>
    </row>
    <row r="22" spans="2:19">
      <c r="B22" s="11" t="s">
        <v>35</v>
      </c>
      <c r="C22" s="69" t="s">
        <v>37</v>
      </c>
      <c r="F22" t="s">
        <v>36</v>
      </c>
      <c r="G22" s="11">
        <v>2012</v>
      </c>
      <c r="H22" s="16">
        <v>115.084746586471</v>
      </c>
      <c r="I22" s="16">
        <v>291.80530540298099</v>
      </c>
      <c r="J22" s="16">
        <v>2837.7326440062702</v>
      </c>
      <c r="K22" s="16">
        <v>655.34695934737294</v>
      </c>
      <c r="L22" s="6" t="s">
        <v>29</v>
      </c>
      <c r="M22" s="11"/>
      <c r="N22" s="64" t="s">
        <v>68</v>
      </c>
    </row>
    <row r="23" spans="2:19">
      <c r="B23" s="33" t="s">
        <v>35</v>
      </c>
      <c r="C23" s="69" t="s">
        <v>37</v>
      </c>
      <c r="D23" s="13"/>
      <c r="E23" s="13"/>
      <c r="F23" s="13" t="s">
        <v>36</v>
      </c>
      <c r="G23" s="33">
        <v>2012</v>
      </c>
      <c r="H23" s="16">
        <v>89.496275643297096</v>
      </c>
      <c r="I23" s="16">
        <v>226.923974037683</v>
      </c>
      <c r="J23" s="16">
        <v>2206.77813909201</v>
      </c>
      <c r="K23" s="16">
        <v>509.63410751989198</v>
      </c>
      <c r="L23" s="12" t="s">
        <v>30</v>
      </c>
      <c r="M23" s="11"/>
      <c r="N23" s="64" t="s">
        <v>69</v>
      </c>
      <c r="O23" s="19"/>
      <c r="P23" s="19"/>
      <c r="Q23" s="19"/>
      <c r="R23" s="19"/>
      <c r="S23" s="19"/>
    </row>
    <row r="24" spans="2:19">
      <c r="M24" s="11"/>
      <c r="N24" s="19"/>
      <c r="O24" s="19"/>
      <c r="P24" s="19"/>
      <c r="Q24" s="19"/>
      <c r="R24" s="19"/>
      <c r="S24" s="19"/>
    </row>
    <row r="25" spans="2:19">
      <c r="O25" s="19"/>
      <c r="P25" s="19"/>
      <c r="Q25" s="19"/>
      <c r="R25" s="19"/>
      <c r="S25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A1:BV60"/>
  <sheetViews>
    <sheetView tabSelected="1" zoomScale="70" zoomScaleNormal="70" workbookViewId="0">
      <selection activeCell="I12" sqref="I12"/>
    </sheetView>
  </sheetViews>
  <sheetFormatPr defaultRowHeight="15"/>
  <cols>
    <col min="2" max="2" width="10.140625" bestFit="1" customWidth="1"/>
    <col min="3" max="3" width="8.85546875" bestFit="1" customWidth="1"/>
    <col min="4" max="4" width="12.140625" customWidth="1"/>
    <col min="5" max="5" width="9.28515625" customWidth="1"/>
    <col min="6" max="6" width="14.28515625" customWidth="1"/>
    <col min="7" max="10" width="10.7109375" customWidth="1"/>
    <col min="11" max="11" width="8.7109375" bestFit="1" customWidth="1"/>
    <col min="13" max="13" width="18" bestFit="1" customWidth="1"/>
    <col min="15" max="15" width="26.42578125" bestFit="1" customWidth="1"/>
    <col min="16" max="16" width="19.5703125" customWidth="1"/>
    <col min="17" max="17" width="17.140625" customWidth="1"/>
    <col min="18" max="22" width="9.85546875" bestFit="1" customWidth="1"/>
    <col min="23" max="23" width="15.7109375" customWidth="1"/>
    <col min="24" max="29" width="9.85546875" bestFit="1" customWidth="1"/>
  </cols>
  <sheetData>
    <row r="1" spans="1:74">
      <c r="A1" t="s">
        <v>7</v>
      </c>
      <c r="Z1" s="152" t="s">
        <v>181</v>
      </c>
      <c r="AA1" s="39"/>
      <c r="AB1" s="39"/>
    </row>
    <row r="2" spans="1:74">
      <c r="B2" s="1" t="s">
        <v>4</v>
      </c>
      <c r="K2" s="2"/>
      <c r="P2" t="s">
        <v>112</v>
      </c>
      <c r="Q2" t="s">
        <v>113</v>
      </c>
      <c r="Z2" s="39"/>
      <c r="AA2" s="39" t="s">
        <v>112</v>
      </c>
      <c r="AB2" s="39" t="s">
        <v>113</v>
      </c>
    </row>
    <row r="3" spans="1:74" ht="15.75" thickBot="1">
      <c r="B3" s="57" t="s">
        <v>5</v>
      </c>
      <c r="C3" s="57" t="s">
        <v>3</v>
      </c>
      <c r="D3" s="57" t="s">
        <v>2</v>
      </c>
      <c r="E3" s="57" t="s">
        <v>0</v>
      </c>
      <c r="F3" s="58" t="s">
        <v>104</v>
      </c>
      <c r="G3" s="58" t="s">
        <v>105</v>
      </c>
      <c r="H3" s="58" t="s">
        <v>106</v>
      </c>
      <c r="I3" s="58" t="s">
        <v>107</v>
      </c>
      <c r="J3" s="59" t="s">
        <v>6</v>
      </c>
      <c r="K3" s="59" t="s">
        <v>1</v>
      </c>
      <c r="L3" s="60" t="s">
        <v>97</v>
      </c>
      <c r="M3" s="60" t="s">
        <v>98</v>
      </c>
      <c r="O3" s="77"/>
      <c r="P3" s="76" t="s">
        <v>110</v>
      </c>
      <c r="Q3" s="76" t="s">
        <v>111</v>
      </c>
      <c r="Z3" s="77" t="s">
        <v>114</v>
      </c>
      <c r="AA3" s="149" t="s">
        <v>110</v>
      </c>
      <c r="AB3" s="149" t="s">
        <v>111</v>
      </c>
    </row>
    <row r="4" spans="1:74">
      <c r="B4" s="61"/>
      <c r="C4" s="61"/>
      <c r="D4" t="s">
        <v>14</v>
      </c>
      <c r="E4">
        <v>2012</v>
      </c>
      <c r="F4" s="34">
        <f t="shared" ref="F4:I9" si="0">S34*(1+VLOOKUP($E4,$O$4:$Q$12,IF(LEFT($K4,3)="RHI",3,2),FALSE))^($E4-$R34)</f>
        <v>3.0379149536075238</v>
      </c>
      <c r="G4" s="34">
        <f t="shared" si="0"/>
        <v>9.4854513179060156</v>
      </c>
      <c r="H4" s="34">
        <f t="shared" si="0"/>
        <v>39.092594640768297</v>
      </c>
      <c r="I4" s="34">
        <f t="shared" si="0"/>
        <v>13.315118799747752</v>
      </c>
      <c r="J4" t="s">
        <v>15</v>
      </c>
      <c r="K4" s="54" t="s">
        <v>8</v>
      </c>
      <c r="L4" s="62" t="s">
        <v>99</v>
      </c>
      <c r="M4" s="63" t="s">
        <v>100</v>
      </c>
      <c r="O4" s="74">
        <v>2012</v>
      </c>
      <c r="P4" s="75">
        <f>'Projection New'!C62</f>
        <v>4.541324564937943E-3</v>
      </c>
      <c r="Q4" s="75">
        <f>'Projection New'!D62</f>
        <v>4.541324564937943E-3</v>
      </c>
      <c r="Z4" s="150">
        <v>2012</v>
      </c>
      <c r="AA4" s="151">
        <v>7.8076993244480253E-4</v>
      </c>
      <c r="AB4" s="151">
        <v>-6.8791994670189816E-3</v>
      </c>
    </row>
    <row r="5" spans="1:74">
      <c r="B5" s="61"/>
      <c r="C5" s="61"/>
      <c r="D5" t="s">
        <v>14</v>
      </c>
      <c r="E5">
        <v>2012</v>
      </c>
      <c r="F5" s="34">
        <f t="shared" si="0"/>
        <v>4.1877787282086967</v>
      </c>
      <c r="G5" s="34">
        <f t="shared" si="0"/>
        <v>15.938409404804922</v>
      </c>
      <c r="H5" s="34">
        <f t="shared" si="0"/>
        <v>72.931716412527877</v>
      </c>
      <c r="I5" s="34">
        <f t="shared" si="0"/>
        <v>25.551418195506002</v>
      </c>
      <c r="J5" t="s">
        <v>15</v>
      </c>
      <c r="K5" s="54" t="s">
        <v>9</v>
      </c>
      <c r="L5" s="62" t="s">
        <v>99</v>
      </c>
      <c r="M5" s="63" t="s">
        <v>100</v>
      </c>
      <c r="O5" s="74">
        <v>2015</v>
      </c>
      <c r="P5" s="75">
        <f>'Projection New'!C63</f>
        <v>8.7315159870189341E-3</v>
      </c>
      <c r="Q5" s="75">
        <f>'Projection New'!D63</f>
        <v>8.7315159870189341E-3</v>
      </c>
      <c r="Z5" s="150">
        <v>2015</v>
      </c>
      <c r="AA5" s="151">
        <v>1.1121997979891182E-2</v>
      </c>
      <c r="AB5" s="151">
        <v>4.1803319398083056E-3</v>
      </c>
    </row>
    <row r="6" spans="1:74">
      <c r="D6" t="s">
        <v>14</v>
      </c>
      <c r="E6">
        <v>2012</v>
      </c>
      <c r="F6" s="34">
        <f t="shared" si="0"/>
        <v>2.0686974215748748</v>
      </c>
      <c r="G6" s="34">
        <f t="shared" si="0"/>
        <v>8.551491047826536</v>
      </c>
      <c r="H6" s="34">
        <f t="shared" si="0"/>
        <v>71.033390066779475</v>
      </c>
      <c r="I6" s="34">
        <f t="shared" si="0"/>
        <v>26.525761790814236</v>
      </c>
      <c r="J6" t="s">
        <v>15</v>
      </c>
      <c r="K6" s="54" t="s">
        <v>10</v>
      </c>
      <c r="L6" s="62" t="s">
        <v>99</v>
      </c>
      <c r="M6" s="63" t="s">
        <v>100</v>
      </c>
      <c r="O6" s="74">
        <v>2020</v>
      </c>
      <c r="P6" s="75">
        <f>'Projection New'!C64</f>
        <v>1.2484407344892423E-2</v>
      </c>
      <c r="Q6" s="75">
        <f>'Projection New'!D64</f>
        <v>1.2484407344892423E-2</v>
      </c>
      <c r="R6" s="15"/>
      <c r="S6" s="15"/>
      <c r="Z6" s="150">
        <v>2020</v>
      </c>
      <c r="AA6" s="151">
        <v>1.2728059929555035E-2</v>
      </c>
      <c r="AB6" s="151">
        <v>6.1443746676381307E-3</v>
      </c>
      <c r="AC6" s="15"/>
      <c r="AD6" s="15"/>
      <c r="AE6" s="15"/>
      <c r="AF6" s="15"/>
      <c r="AG6" s="15"/>
      <c r="AH6" s="15"/>
      <c r="AI6" s="15"/>
      <c r="AJ6" s="15"/>
    </row>
    <row r="7" spans="1:74">
      <c r="D7" t="s">
        <v>14</v>
      </c>
      <c r="E7">
        <v>2012</v>
      </c>
      <c r="F7" s="34">
        <f t="shared" si="0"/>
        <v>1.0394771151529205</v>
      </c>
      <c r="G7" s="34">
        <f t="shared" si="0"/>
        <v>2.6474246530137697</v>
      </c>
      <c r="H7" s="34">
        <f t="shared" si="0"/>
        <v>18.142524570126014</v>
      </c>
      <c r="I7" s="34">
        <f t="shared" si="0"/>
        <v>4.0248213793797625</v>
      </c>
      <c r="J7" t="s">
        <v>15</v>
      </c>
      <c r="K7" s="54" t="s">
        <v>11</v>
      </c>
      <c r="L7" s="62" t="s">
        <v>99</v>
      </c>
      <c r="M7" s="63" t="s">
        <v>100</v>
      </c>
      <c r="O7" s="74">
        <v>2025</v>
      </c>
      <c r="P7" s="75">
        <f>'Projection New'!C65</f>
        <v>1.2887315056296478E-2</v>
      </c>
      <c r="Q7" s="75">
        <f>'Projection New'!D65</f>
        <v>1.2887315056296478E-2</v>
      </c>
      <c r="T7" s="15"/>
      <c r="U7" s="15"/>
      <c r="V7" s="15"/>
      <c r="Z7" s="150">
        <v>2025</v>
      </c>
      <c r="AA7" s="151">
        <v>1.1116058660854567E-2</v>
      </c>
      <c r="AB7" s="151">
        <v>4.4539660279693917E-3</v>
      </c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</row>
    <row r="8" spans="1:74">
      <c r="D8" t="s">
        <v>14</v>
      </c>
      <c r="E8">
        <v>2012</v>
      </c>
      <c r="F8" s="34">
        <f t="shared" si="0"/>
        <v>2.6195911901525304</v>
      </c>
      <c r="G8" s="34">
        <f t="shared" si="0"/>
        <v>10.711070511559178</v>
      </c>
      <c r="H8" s="34">
        <f t="shared" si="0"/>
        <v>95.017224659765219</v>
      </c>
      <c r="I8" s="34">
        <f t="shared" si="0"/>
        <v>23.057816305834343</v>
      </c>
      <c r="J8" t="s">
        <v>15</v>
      </c>
      <c r="K8" s="54" t="s">
        <v>12</v>
      </c>
      <c r="L8" s="62" t="s">
        <v>99</v>
      </c>
      <c r="M8" s="63" t="s">
        <v>100</v>
      </c>
      <c r="O8" s="74">
        <v>2030</v>
      </c>
      <c r="P8" s="75">
        <f>'Projection New'!C66</f>
        <v>5.3797608389503093E-3</v>
      </c>
      <c r="Q8" s="75">
        <f>'Projection New'!D66</f>
        <v>5.3797608389503093E-3</v>
      </c>
      <c r="U8" s="15"/>
      <c r="Z8" s="150">
        <v>2030</v>
      </c>
      <c r="AA8" s="151">
        <v>9.5614221849776634E-3</v>
      </c>
      <c r="AB8" s="151">
        <v>2.8734547190525372E-3</v>
      </c>
    </row>
    <row r="9" spans="1:74">
      <c r="D9" t="s">
        <v>14</v>
      </c>
      <c r="E9">
        <v>2012</v>
      </c>
      <c r="F9" s="34">
        <f t="shared" si="0"/>
        <v>7.8987257485795478E-2</v>
      </c>
      <c r="G9" s="34">
        <f t="shared" si="0"/>
        <v>0.38247620982123659</v>
      </c>
      <c r="H9" s="34">
        <f t="shared" si="0"/>
        <v>3.7235930222120452</v>
      </c>
      <c r="I9" s="34">
        <f t="shared" si="0"/>
        <v>1.5321546706714266</v>
      </c>
      <c r="J9" t="s">
        <v>15</v>
      </c>
      <c r="K9" s="54" t="s">
        <v>13</v>
      </c>
      <c r="L9" s="62" t="s">
        <v>99</v>
      </c>
      <c r="M9" s="63" t="s">
        <v>100</v>
      </c>
      <c r="O9" s="74">
        <v>2035</v>
      </c>
      <c r="P9" s="75">
        <f>'Projection New'!C67</f>
        <v>3.991517450909754E-3</v>
      </c>
      <c r="Q9" s="75">
        <f>'Projection New'!D67</f>
        <v>3.991517450909754E-3</v>
      </c>
      <c r="Z9" s="150">
        <v>2035</v>
      </c>
      <c r="AA9" s="151">
        <v>8.2830581439688362E-3</v>
      </c>
      <c r="AB9" s="151">
        <v>1.1619354372106373E-3</v>
      </c>
    </row>
    <row r="10" spans="1:74">
      <c r="D10" t="s">
        <v>14</v>
      </c>
      <c r="E10">
        <v>2015</v>
      </c>
      <c r="F10" s="71">
        <f t="shared" ref="F10:I29" si="1">F4*(1+VLOOKUP($E10,$O$4:$Q$12,IF(LEFT($K10,3)="RHI",3,2),FALSE))^($E10-$E4)</f>
        <v>3.1181886110362833</v>
      </c>
      <c r="G10" s="71">
        <f t="shared" si="1"/>
        <v>9.7360942362492562</v>
      </c>
      <c r="H10" s="71">
        <f t="shared" si="1"/>
        <v>40.125574693902401</v>
      </c>
      <c r="I10" s="71">
        <f t="shared" si="1"/>
        <v>13.666956590297129</v>
      </c>
      <c r="J10" t="s">
        <v>15</v>
      </c>
      <c r="K10" s="54" t="s">
        <v>8</v>
      </c>
      <c r="L10" s="62" t="s">
        <v>99</v>
      </c>
      <c r="M10" s="63" t="s">
        <v>100</v>
      </c>
      <c r="O10" s="74">
        <v>2040</v>
      </c>
      <c r="P10" s="75">
        <f>'Projection New'!C68</f>
        <v>3.3419098535472092E-3</v>
      </c>
      <c r="Q10" s="75">
        <f>'Projection New'!D68</f>
        <v>3.3419098535472092E-3</v>
      </c>
      <c r="Z10" s="150">
        <v>2040</v>
      </c>
      <c r="AA10" s="151">
        <v>7.679417570027036E-3</v>
      </c>
      <c r="AB10" s="151">
        <v>1.3281257571152061E-3</v>
      </c>
    </row>
    <row r="11" spans="1:74">
      <c r="D11" t="s">
        <v>14</v>
      </c>
      <c r="E11">
        <v>2015</v>
      </c>
      <c r="F11" s="70">
        <f t="shared" si="1"/>
        <v>4.2984363075515519</v>
      </c>
      <c r="G11" s="70">
        <f t="shared" si="1"/>
        <v>16.359564847290663</v>
      </c>
      <c r="H11" s="70">
        <f t="shared" si="1"/>
        <v>74.858859110199006</v>
      </c>
      <c r="I11" s="70">
        <f t="shared" si="1"/>
        <v>26.22658712629168</v>
      </c>
      <c r="J11" t="s">
        <v>15</v>
      </c>
      <c r="K11" s="54" t="s">
        <v>9</v>
      </c>
      <c r="L11" s="62" t="s">
        <v>99</v>
      </c>
      <c r="M11" s="63" t="s">
        <v>100</v>
      </c>
      <c r="O11" s="74">
        <v>2045</v>
      </c>
      <c r="P11" s="75">
        <f>'Projection New'!C69</f>
        <v>3.3034999728869252E-3</v>
      </c>
      <c r="Q11" s="75">
        <f>'Projection New'!D69</f>
        <v>3.3034999728869252E-3</v>
      </c>
      <c r="Z11" s="150">
        <v>2045</v>
      </c>
      <c r="AA11" s="151">
        <v>7.7476456524068647E-3</v>
      </c>
      <c r="AB11" s="151">
        <v>1.4720340338218118E-3</v>
      </c>
    </row>
    <row r="12" spans="1:74">
      <c r="D12" t="s">
        <v>14</v>
      </c>
      <c r="E12">
        <v>2015</v>
      </c>
      <c r="F12" s="70">
        <f t="shared" si="1"/>
        <v>2.1233605410759853</v>
      </c>
      <c r="G12" s="70">
        <f t="shared" si="1"/>
        <v>8.7774550637260464</v>
      </c>
      <c r="H12" s="70">
        <f t="shared" si="1"/>
        <v>72.910371518631123</v>
      </c>
      <c r="I12" s="70">
        <f t="shared" si="1"/>
        <v>27.226676710273757</v>
      </c>
      <c r="J12" t="s">
        <v>15</v>
      </c>
      <c r="K12" s="54" t="s">
        <v>10</v>
      </c>
      <c r="L12" s="62" t="s">
        <v>99</v>
      </c>
      <c r="M12" s="63" t="s">
        <v>100</v>
      </c>
      <c r="O12" s="74">
        <v>2050</v>
      </c>
      <c r="P12" s="75">
        <f>'Projection New'!C70</f>
        <v>3.2985918195000963E-3</v>
      </c>
      <c r="Q12" s="75">
        <f>'Projection New'!D70</f>
        <v>3.2985918195000963E-3</v>
      </c>
      <c r="Z12" s="150">
        <v>2050</v>
      </c>
      <c r="AA12" s="151">
        <v>7.8695067140907675E-3</v>
      </c>
      <c r="AB12" s="151">
        <v>1.4005599290840554E-3</v>
      </c>
    </row>
    <row r="13" spans="1:74">
      <c r="D13" t="s">
        <v>14</v>
      </c>
      <c r="E13">
        <v>2015</v>
      </c>
      <c r="F13" s="70">
        <f t="shared" si="1"/>
        <v>1.0669441875104704</v>
      </c>
      <c r="G13" s="70">
        <f t="shared" si="1"/>
        <v>2.7173800213864472</v>
      </c>
      <c r="H13" s="70">
        <f t="shared" si="1"/>
        <v>18.621921401332795</v>
      </c>
      <c r="I13" s="70">
        <f t="shared" si="1"/>
        <v>4.1311729848572663</v>
      </c>
      <c r="J13" t="s">
        <v>15</v>
      </c>
      <c r="K13" s="54" t="s">
        <v>11</v>
      </c>
      <c r="L13" s="62" t="s">
        <v>99</v>
      </c>
      <c r="M13" s="63" t="s">
        <v>100</v>
      </c>
      <c r="Q13" s="15"/>
    </row>
    <row r="14" spans="1:74">
      <c r="D14" t="s">
        <v>14</v>
      </c>
      <c r="E14">
        <v>2015</v>
      </c>
      <c r="F14" s="70">
        <f t="shared" si="1"/>
        <v>2.6888110890018999</v>
      </c>
      <c r="G14" s="70">
        <f t="shared" si="1"/>
        <v>10.994099107840043</v>
      </c>
      <c r="H14" s="70">
        <f t="shared" si="1"/>
        <v>97.527953320260451</v>
      </c>
      <c r="I14" s="70">
        <f t="shared" si="1"/>
        <v>23.667094470449129</v>
      </c>
      <c r="J14" t="s">
        <v>15</v>
      </c>
      <c r="K14" s="54" t="s">
        <v>12</v>
      </c>
      <c r="L14" s="62" t="s">
        <v>99</v>
      </c>
      <c r="M14" s="63" t="s">
        <v>100</v>
      </c>
      <c r="O14" t="s">
        <v>186</v>
      </c>
      <c r="Q14" s="15"/>
    </row>
    <row r="15" spans="1:74">
      <c r="D15" t="s">
        <v>14</v>
      </c>
      <c r="E15">
        <v>2015</v>
      </c>
      <c r="F15" s="73">
        <f t="shared" si="1"/>
        <v>8.1074411387560399E-2</v>
      </c>
      <c r="G15" s="73">
        <f t="shared" si="1"/>
        <v>0.39258273508962194</v>
      </c>
      <c r="H15" s="73">
        <f t="shared" si="1"/>
        <v>3.8219849901353791</v>
      </c>
      <c r="I15" s="73">
        <f t="shared" si="1"/>
        <v>1.5726402211359973</v>
      </c>
      <c r="J15" t="s">
        <v>15</v>
      </c>
      <c r="K15" s="54" t="s">
        <v>13</v>
      </c>
      <c r="L15" s="62" t="s">
        <v>99</v>
      </c>
      <c r="M15" s="63" t="s">
        <v>100</v>
      </c>
      <c r="Q15" s="15"/>
    </row>
    <row r="16" spans="1:74">
      <c r="D16" t="s">
        <v>14</v>
      </c>
      <c r="E16">
        <v>2020</v>
      </c>
      <c r="F16" s="71">
        <f t="shared" si="1"/>
        <v>3.3177533712878575</v>
      </c>
      <c r="G16" s="71">
        <f t="shared" si="1"/>
        <v>10.35920641912587</v>
      </c>
      <c r="H16" s="71">
        <f t="shared" si="1"/>
        <v>42.693620342393196</v>
      </c>
      <c r="I16" s="71">
        <f t="shared" si="1"/>
        <v>14.541644832585622</v>
      </c>
      <c r="J16" t="s">
        <v>15</v>
      </c>
      <c r="K16" s="54" t="s">
        <v>8</v>
      </c>
      <c r="L16" s="62" t="s">
        <v>99</v>
      </c>
      <c r="M16" s="63" t="s">
        <v>100</v>
      </c>
      <c r="Q16" s="15"/>
    </row>
    <row r="17" spans="4:17">
      <c r="D17" t="s">
        <v>14</v>
      </c>
      <c r="E17">
        <v>2020</v>
      </c>
      <c r="F17" s="70">
        <f t="shared" si="1"/>
        <v>4.5735371812245225</v>
      </c>
      <c r="G17" s="70">
        <f t="shared" si="1"/>
        <v>17.406580613115246</v>
      </c>
      <c r="H17" s="70">
        <f t="shared" si="1"/>
        <v>79.649842637673444</v>
      </c>
      <c r="I17" s="70">
        <f t="shared" si="1"/>
        <v>27.905094498665161</v>
      </c>
      <c r="J17" t="s">
        <v>15</v>
      </c>
      <c r="K17" s="54" t="s">
        <v>9</v>
      </c>
      <c r="L17" s="62" t="s">
        <v>99</v>
      </c>
      <c r="M17" s="63" t="s">
        <v>100</v>
      </c>
      <c r="Q17" s="15"/>
    </row>
    <row r="18" spans="4:17">
      <c r="D18" t="s">
        <v>14</v>
      </c>
      <c r="E18">
        <v>2020</v>
      </c>
      <c r="F18" s="70">
        <f t="shared" si="1"/>
        <v>2.2592560849849397</v>
      </c>
      <c r="G18" s="70">
        <f t="shared" si="1"/>
        <v>9.3392141276940581</v>
      </c>
      <c r="H18" s="70">
        <f t="shared" si="1"/>
        <v>77.57665140961349</v>
      </c>
      <c r="I18" s="70">
        <f t="shared" si="1"/>
        <v>28.96919003705009</v>
      </c>
      <c r="J18" t="s">
        <v>15</v>
      </c>
      <c r="K18" s="54" t="s">
        <v>10</v>
      </c>
      <c r="L18" s="62" t="s">
        <v>99</v>
      </c>
      <c r="M18" s="63" t="s">
        <v>100</v>
      </c>
    </row>
    <row r="19" spans="4:17">
      <c r="D19" t="s">
        <v>14</v>
      </c>
      <c r="E19">
        <v>2020</v>
      </c>
      <c r="F19" s="70">
        <f t="shared" si="1"/>
        <v>1.135228851314555</v>
      </c>
      <c r="G19" s="70">
        <f t="shared" si="1"/>
        <v>2.8912929433184469</v>
      </c>
      <c r="H19" s="70">
        <f t="shared" si="1"/>
        <v>19.813728486615425</v>
      </c>
      <c r="I19" s="70">
        <f t="shared" si="1"/>
        <v>4.3955689689112365</v>
      </c>
      <c r="J19" t="s">
        <v>15</v>
      </c>
      <c r="K19" s="54" t="s">
        <v>11</v>
      </c>
      <c r="L19" s="62" t="s">
        <v>99</v>
      </c>
      <c r="M19" s="63" t="s">
        <v>100</v>
      </c>
    </row>
    <row r="20" spans="4:17">
      <c r="D20" t="s">
        <v>14</v>
      </c>
      <c r="E20">
        <v>2020</v>
      </c>
      <c r="F20" s="70">
        <f t="shared" si="1"/>
        <v>2.8608955929473203</v>
      </c>
      <c r="G20" s="70">
        <f t="shared" si="1"/>
        <v>11.69772388052786</v>
      </c>
      <c r="H20" s="70">
        <f t="shared" si="1"/>
        <v>103.76976388723453</v>
      </c>
      <c r="I20" s="70">
        <f t="shared" si="1"/>
        <v>25.181793747179821</v>
      </c>
      <c r="J20" t="s">
        <v>15</v>
      </c>
      <c r="K20" s="54" t="s">
        <v>12</v>
      </c>
      <c r="L20" s="62" t="s">
        <v>99</v>
      </c>
      <c r="M20" s="63" t="s">
        <v>100</v>
      </c>
    </row>
    <row r="21" spans="4:17">
      <c r="D21" t="s">
        <v>14</v>
      </c>
      <c r="E21">
        <v>2020</v>
      </c>
      <c r="F21" s="73">
        <f t="shared" si="1"/>
        <v>8.626319163447399E-2</v>
      </c>
      <c r="G21" s="73">
        <f t="shared" si="1"/>
        <v>0.41770811689936138</v>
      </c>
      <c r="H21" s="73">
        <f t="shared" si="1"/>
        <v>4.0665928741940665</v>
      </c>
      <c r="I21" s="73">
        <f t="shared" si="1"/>
        <v>1.6732895428550858</v>
      </c>
      <c r="J21" t="s">
        <v>15</v>
      </c>
      <c r="K21" s="54" t="s">
        <v>13</v>
      </c>
      <c r="L21" s="62" t="s">
        <v>99</v>
      </c>
      <c r="M21" s="63" t="s">
        <v>100</v>
      </c>
    </row>
    <row r="22" spans="4:17">
      <c r="D22" t="s">
        <v>14</v>
      </c>
      <c r="E22">
        <v>2025</v>
      </c>
      <c r="F22" s="71">
        <f t="shared" si="1"/>
        <v>3.5371197275288782</v>
      </c>
      <c r="G22" s="71">
        <f t="shared" si="1"/>
        <v>11.044146229715265</v>
      </c>
      <c r="H22" s="71">
        <f t="shared" si="1"/>
        <v>45.516477523490074</v>
      </c>
      <c r="I22" s="71">
        <f t="shared" si="1"/>
        <v>15.503123063089875</v>
      </c>
      <c r="J22" t="s">
        <v>15</v>
      </c>
      <c r="K22" s="54" t="s">
        <v>8</v>
      </c>
      <c r="L22" s="62" t="s">
        <v>99</v>
      </c>
      <c r="M22" s="63" t="s">
        <v>100</v>
      </c>
    </row>
    <row r="23" spans="4:17">
      <c r="D23" t="s">
        <v>14</v>
      </c>
      <c r="E23">
        <v>2025</v>
      </c>
      <c r="F23" s="70">
        <f t="shared" si="1"/>
        <v>4.8759346394745933</v>
      </c>
      <c r="G23" s="70">
        <f t="shared" si="1"/>
        <v>18.557485377996091</v>
      </c>
      <c r="H23" s="70">
        <f t="shared" si="1"/>
        <v>84.916206287788512</v>
      </c>
      <c r="I23" s="70">
        <f t="shared" si="1"/>
        <v>29.750149936995513</v>
      </c>
      <c r="J23" t="s">
        <v>15</v>
      </c>
      <c r="K23" s="54" t="s">
        <v>9</v>
      </c>
      <c r="L23" s="62" t="s">
        <v>99</v>
      </c>
      <c r="M23" s="63" t="s">
        <v>100</v>
      </c>
    </row>
    <row r="24" spans="4:17">
      <c r="D24" t="s">
        <v>14</v>
      </c>
      <c r="E24">
        <v>2025</v>
      </c>
      <c r="F24" s="70">
        <f t="shared" si="1"/>
        <v>2.4086357162340581</v>
      </c>
      <c r="G24" s="70">
        <f t="shared" si="1"/>
        <v>9.9567131229709904</v>
      </c>
      <c r="H24" s="70">
        <f t="shared" si="1"/>
        <v>82.705937840720622</v>
      </c>
      <c r="I24" s="70">
        <f t="shared" si="1"/>
        <v>30.884602350899861</v>
      </c>
      <c r="J24" t="s">
        <v>15</v>
      </c>
      <c r="K24" s="54" t="s">
        <v>10</v>
      </c>
      <c r="L24" s="62" t="s">
        <v>99</v>
      </c>
      <c r="M24" s="63" t="s">
        <v>100</v>
      </c>
    </row>
    <row r="25" spans="4:17">
      <c r="D25" t="s">
        <v>14</v>
      </c>
      <c r="E25">
        <v>2025</v>
      </c>
      <c r="F25" s="70">
        <f t="shared" si="1"/>
        <v>1.210288986515589</v>
      </c>
      <c r="G25" s="70">
        <f t="shared" si="1"/>
        <v>3.0824621855201193</v>
      </c>
      <c r="H25" s="70">
        <f t="shared" si="1"/>
        <v>21.123791331934925</v>
      </c>
      <c r="I25" s="70">
        <f t="shared" si="1"/>
        <v>4.6861993565285855</v>
      </c>
      <c r="J25" t="s">
        <v>15</v>
      </c>
      <c r="K25" s="54" t="s">
        <v>11</v>
      </c>
      <c r="L25" s="62" t="s">
        <v>99</v>
      </c>
      <c r="M25" s="63" t="s">
        <v>100</v>
      </c>
    </row>
    <row r="26" spans="4:17">
      <c r="D26" t="s">
        <v>14</v>
      </c>
      <c r="E26">
        <v>2025</v>
      </c>
      <c r="F26" s="70">
        <f t="shared" si="1"/>
        <v>3.05005499437903</v>
      </c>
      <c r="G26" s="70">
        <f t="shared" si="1"/>
        <v>12.471165054965997</v>
      </c>
      <c r="H26" s="70">
        <f t="shared" si="1"/>
        <v>110.63091130974396</v>
      </c>
      <c r="I26" s="70">
        <f t="shared" si="1"/>
        <v>26.846787409981069</v>
      </c>
      <c r="J26" t="s">
        <v>15</v>
      </c>
      <c r="K26" s="54" t="s">
        <v>12</v>
      </c>
      <c r="L26" s="62" t="s">
        <v>99</v>
      </c>
      <c r="M26" s="63" t="s">
        <v>100</v>
      </c>
    </row>
    <row r="27" spans="4:17">
      <c r="D27" t="s">
        <v>14</v>
      </c>
      <c r="E27">
        <v>2025</v>
      </c>
      <c r="F27" s="73">
        <f t="shared" si="1"/>
        <v>9.1966822950273086E-2</v>
      </c>
      <c r="G27" s="73">
        <f t="shared" si="1"/>
        <v>0.4453265373550514</v>
      </c>
      <c r="H27" s="73">
        <f t="shared" si="1"/>
        <v>4.3354717091453736</v>
      </c>
      <c r="I27" s="73">
        <f t="shared" si="1"/>
        <v>1.7839256839043043</v>
      </c>
      <c r="J27" t="s">
        <v>15</v>
      </c>
      <c r="K27" s="54" t="s">
        <v>13</v>
      </c>
      <c r="L27" s="62" t="s">
        <v>99</v>
      </c>
      <c r="M27" s="63" t="s">
        <v>100</v>
      </c>
    </row>
    <row r="28" spans="4:17">
      <c r="D28" t="s">
        <v>14</v>
      </c>
      <c r="E28">
        <v>2030</v>
      </c>
      <c r="F28" s="71">
        <f t="shared" si="1"/>
        <v>3.6332932476833011</v>
      </c>
      <c r="G28" s="71">
        <f t="shared" si="1"/>
        <v>11.34443417635878</v>
      </c>
      <c r="H28" s="71">
        <f t="shared" si="1"/>
        <v>46.754060700105342</v>
      </c>
      <c r="I28" s="71">
        <f t="shared" si="1"/>
        <v>15.924649625156865</v>
      </c>
      <c r="J28" t="s">
        <v>15</v>
      </c>
      <c r="K28" s="54" t="s">
        <v>8</v>
      </c>
      <c r="L28" s="62" t="s">
        <v>99</v>
      </c>
      <c r="M28" s="63" t="s">
        <v>100</v>
      </c>
    </row>
    <row r="29" spans="4:17">
      <c r="D29" t="s">
        <v>14</v>
      </c>
      <c r="E29">
        <v>2030</v>
      </c>
      <c r="F29" s="70">
        <f t="shared" si="1"/>
        <v>5.0085102474393173</v>
      </c>
      <c r="G29" s="70">
        <f t="shared" si="1"/>
        <v>19.062059390610298</v>
      </c>
      <c r="H29" s="70">
        <f t="shared" si="1"/>
        <v>87.225059565582768</v>
      </c>
      <c r="I29" s="70">
        <f t="shared" si="1"/>
        <v>30.559050077495321</v>
      </c>
      <c r="J29" t="s">
        <v>15</v>
      </c>
      <c r="K29" s="54" t="s">
        <v>9</v>
      </c>
      <c r="L29" s="62" t="s">
        <v>99</v>
      </c>
      <c r="M29" s="63" t="s">
        <v>100</v>
      </c>
      <c r="Q29" s="15"/>
    </row>
    <row r="30" spans="4:17">
      <c r="D30" t="s">
        <v>14</v>
      </c>
      <c r="E30">
        <v>2030</v>
      </c>
      <c r="F30" s="70">
        <f t="shared" ref="F30:I49" si="2">F24*(1+VLOOKUP($E30,$O$4:$Q$12,IF(LEFT($K30,3)="RHI",3,2),FALSE))^($E30-$E24)</f>
        <v>2.474126000262904</v>
      </c>
      <c r="G30" s="70">
        <f t="shared" si="2"/>
        <v>10.227433998702512</v>
      </c>
      <c r="H30" s="70">
        <f t="shared" si="2"/>
        <v>84.954694397618951</v>
      </c>
      <c r="I30" s="70">
        <f t="shared" si="2"/>
        <v>31.724348007100968</v>
      </c>
      <c r="J30" t="s">
        <v>15</v>
      </c>
      <c r="K30" s="54" t="s">
        <v>10</v>
      </c>
      <c r="L30" s="62" t="s">
        <v>99</v>
      </c>
      <c r="M30" s="63" t="s">
        <v>100</v>
      </c>
      <c r="Q30" s="15"/>
    </row>
    <row r="31" spans="4:17">
      <c r="D31" t="s">
        <v>14</v>
      </c>
      <c r="E31">
        <v>2030</v>
      </c>
      <c r="F31" s="70">
        <f t="shared" si="2"/>
        <v>1.2431964822193469</v>
      </c>
      <c r="G31" s="70">
        <f t="shared" si="2"/>
        <v>3.1662736654700714</v>
      </c>
      <c r="H31" s="70">
        <f t="shared" si="2"/>
        <v>21.69814264823005</v>
      </c>
      <c r="I31" s="70">
        <f t="shared" si="2"/>
        <v>4.8136161031982292</v>
      </c>
      <c r="J31" t="s">
        <v>15</v>
      </c>
      <c r="K31" s="54" t="s">
        <v>11</v>
      </c>
      <c r="L31" s="62" t="s">
        <v>99</v>
      </c>
      <c r="M31" s="63" t="s">
        <v>100</v>
      </c>
      <c r="Q31" s="15"/>
    </row>
    <row r="32" spans="4:17">
      <c r="D32" t="s">
        <v>14</v>
      </c>
      <c r="E32">
        <v>2030</v>
      </c>
      <c r="F32" s="70">
        <f t="shared" si="2"/>
        <v>3.1329853298129797</v>
      </c>
      <c r="G32" s="70">
        <f t="shared" si="2"/>
        <v>12.810253334740128</v>
      </c>
      <c r="H32" s="70">
        <f t="shared" si="2"/>
        <v>113.63894185384518</v>
      </c>
      <c r="I32" s="70">
        <f t="shared" si="2"/>
        <v>27.576745751498432</v>
      </c>
      <c r="J32" t="s">
        <v>15</v>
      </c>
      <c r="K32" s="54" t="s">
        <v>12</v>
      </c>
      <c r="L32" s="62" t="s">
        <v>99</v>
      </c>
      <c r="M32" s="63" t="s">
        <v>100</v>
      </c>
      <c r="Q32" s="15"/>
    </row>
    <row r="33" spans="4:23" ht="15.75" thickBot="1">
      <c r="D33" t="s">
        <v>14</v>
      </c>
      <c r="E33">
        <v>2030</v>
      </c>
      <c r="F33" s="73">
        <f t="shared" si="2"/>
        <v>9.4467380969756792E-2</v>
      </c>
      <c r="G33" s="73">
        <f t="shared" si="2"/>
        <v>0.45743486956170154</v>
      </c>
      <c r="H33" s="73">
        <f t="shared" si="2"/>
        <v>4.4533522469607334</v>
      </c>
      <c r="I33" s="73">
        <f t="shared" si="2"/>
        <v>1.8324302373068051</v>
      </c>
      <c r="J33" t="s">
        <v>15</v>
      </c>
      <c r="K33" s="54" t="s">
        <v>13</v>
      </c>
      <c r="L33" s="62" t="s">
        <v>99</v>
      </c>
      <c r="M33" s="63" t="s">
        <v>100</v>
      </c>
      <c r="Q33" s="15"/>
      <c r="S33" s="58" t="s">
        <v>104</v>
      </c>
      <c r="T33" s="58" t="s">
        <v>105</v>
      </c>
      <c r="U33" s="58" t="s">
        <v>106</v>
      </c>
      <c r="V33" s="58" t="s">
        <v>107</v>
      </c>
    </row>
    <row r="34" spans="4:23">
      <c r="D34" t="s">
        <v>14</v>
      </c>
      <c r="E34">
        <v>2035</v>
      </c>
      <c r="F34" s="71">
        <f t="shared" si="2"/>
        <v>3.7063861938227518</v>
      </c>
      <c r="G34" s="71">
        <f t="shared" si="2"/>
        <v>11.572656359295392</v>
      </c>
      <c r="H34" s="71">
        <f t="shared" si="2"/>
        <v>47.694637693920093</v>
      </c>
      <c r="I34" s="71">
        <f t="shared" si="2"/>
        <v>16.245014505718984</v>
      </c>
      <c r="J34" t="s">
        <v>15</v>
      </c>
      <c r="K34" s="54" t="s">
        <v>8</v>
      </c>
      <c r="L34" s="62" t="s">
        <v>99</v>
      </c>
      <c r="M34" s="63" t="s">
        <v>100</v>
      </c>
      <c r="Q34" s="17" t="s">
        <v>36</v>
      </c>
      <c r="R34" s="17">
        <v>2010</v>
      </c>
      <c r="S34" s="67">
        <f>BY_Demands!H4</f>
        <v>3.0105094648068</v>
      </c>
      <c r="T34" s="67">
        <f>BY_Demands!I4</f>
        <v>9.3998816315150293</v>
      </c>
      <c r="U34" s="67">
        <f>BY_Demands!J4</f>
        <v>38.739934450809201</v>
      </c>
      <c r="V34" s="67">
        <f>BY_Demands!K4</f>
        <v>13.1950011056321</v>
      </c>
      <c r="W34" s="18" t="s">
        <v>8</v>
      </c>
    </row>
    <row r="35" spans="4:23">
      <c r="D35" t="s">
        <v>14</v>
      </c>
      <c r="E35">
        <v>2035</v>
      </c>
      <c r="F35" s="70">
        <f t="shared" si="2"/>
        <v>5.1092691856253269</v>
      </c>
      <c r="G35" s="70">
        <f t="shared" si="2"/>
        <v>19.445541258261166</v>
      </c>
      <c r="H35" s="70">
        <f t="shared" si="2"/>
        <v>88.979813764105756</v>
      </c>
      <c r="I35" s="70">
        <f t="shared" si="2"/>
        <v>31.173823190788994</v>
      </c>
      <c r="J35" t="s">
        <v>15</v>
      </c>
      <c r="K35" s="54" t="s">
        <v>9</v>
      </c>
      <c r="L35" s="62" t="s">
        <v>99</v>
      </c>
      <c r="M35" s="63" t="s">
        <v>100</v>
      </c>
      <c r="Q35" t="s">
        <v>36</v>
      </c>
      <c r="R35">
        <v>2010</v>
      </c>
      <c r="S35" s="67">
        <f>BY_Demands!H5</f>
        <v>4.1500001449407398</v>
      </c>
      <c r="T35" s="67">
        <f>BY_Demands!I5</f>
        <v>15.7946266106467</v>
      </c>
      <c r="U35" s="67">
        <f>BY_Demands!J5</f>
        <v>72.273788403388707</v>
      </c>
      <c r="V35" s="67">
        <f>BY_Demands!K5</f>
        <v>25.320914999763801</v>
      </c>
      <c r="W35" s="6" t="s">
        <v>9</v>
      </c>
    </row>
    <row r="36" spans="4:23">
      <c r="D36" t="s">
        <v>14</v>
      </c>
      <c r="E36">
        <v>2035</v>
      </c>
      <c r="F36" s="70">
        <f t="shared" si="2"/>
        <v>2.5238993453114329</v>
      </c>
      <c r="G36" s="70">
        <f t="shared" si="2"/>
        <v>10.433184878538212</v>
      </c>
      <c r="H36" s="70">
        <f t="shared" si="2"/>
        <v>86.663774419127833</v>
      </c>
      <c r="I36" s="70">
        <f t="shared" si="2"/>
        <v>32.362564055769973</v>
      </c>
      <c r="J36" t="s">
        <v>15</v>
      </c>
      <c r="K36" s="54" t="s">
        <v>10</v>
      </c>
      <c r="L36" s="62" t="s">
        <v>99</v>
      </c>
      <c r="M36" s="63" t="s">
        <v>100</v>
      </c>
      <c r="Q36" t="s">
        <v>36</v>
      </c>
      <c r="R36">
        <v>2010</v>
      </c>
      <c r="S36" s="67">
        <f>BY_Demands!H6</f>
        <v>2.05003539025246</v>
      </c>
      <c r="T36" s="67">
        <f>BY_Demands!I6</f>
        <v>8.4743467578382994</v>
      </c>
      <c r="U36" s="67">
        <f>BY_Demands!J6</f>
        <v>70.392587145802096</v>
      </c>
      <c r="V36" s="67">
        <f>BY_Demands!K6</f>
        <v>26.286468894604099</v>
      </c>
      <c r="W36" s="6" t="s">
        <v>10</v>
      </c>
    </row>
    <row r="37" spans="4:23">
      <c r="D37" t="s">
        <v>14</v>
      </c>
      <c r="E37">
        <v>2035</v>
      </c>
      <c r="F37" s="70">
        <f t="shared" si="2"/>
        <v>1.2682065453551958</v>
      </c>
      <c r="G37" s="70">
        <f t="shared" si="2"/>
        <v>3.2299713234118115</v>
      </c>
      <c r="H37" s="70">
        <f t="shared" si="2"/>
        <v>22.134656043597865</v>
      </c>
      <c r="I37" s="70">
        <f t="shared" si="2"/>
        <v>4.9104542493598151</v>
      </c>
      <c r="J37" t="s">
        <v>15</v>
      </c>
      <c r="K37" s="54" t="s">
        <v>11</v>
      </c>
      <c r="L37" s="62" t="s">
        <v>99</v>
      </c>
      <c r="M37" s="63" t="s">
        <v>100</v>
      </c>
      <c r="Q37" t="s">
        <v>36</v>
      </c>
      <c r="R37">
        <v>2010</v>
      </c>
      <c r="S37" s="67">
        <f>BY_Demands!H7</f>
        <v>1.03009983538276</v>
      </c>
      <c r="T37" s="67">
        <f>BY_Demands!I7</f>
        <v>2.6235418360860701</v>
      </c>
      <c r="U37" s="67">
        <f>BY_Demands!J7</f>
        <v>17.9788581207631</v>
      </c>
      <c r="V37" s="67">
        <f>BY_Demands!K7</f>
        <v>3.98851285892348</v>
      </c>
      <c r="W37" s="6" t="s">
        <v>11</v>
      </c>
    </row>
    <row r="38" spans="4:23">
      <c r="D38" t="s">
        <v>14</v>
      </c>
      <c r="E38">
        <v>2035</v>
      </c>
      <c r="F38" s="70">
        <f t="shared" si="2"/>
        <v>3.1960133081116555</v>
      </c>
      <c r="G38" s="70">
        <f t="shared" si="2"/>
        <v>13.067964202869453</v>
      </c>
      <c r="H38" s="70">
        <f t="shared" si="2"/>
        <v>115.92507855959101</v>
      </c>
      <c r="I38" s="70">
        <f t="shared" si="2"/>
        <v>28.131522218606019</v>
      </c>
      <c r="J38" t="s">
        <v>15</v>
      </c>
      <c r="K38" s="54" t="s">
        <v>12</v>
      </c>
      <c r="L38" s="62" t="s">
        <v>99</v>
      </c>
      <c r="M38" s="63" t="s">
        <v>100</v>
      </c>
      <c r="Q38" t="s">
        <v>36</v>
      </c>
      <c r="R38">
        <v>2010</v>
      </c>
      <c r="S38" s="67">
        <f>BY_Demands!H8</f>
        <v>2.5959594630895499</v>
      </c>
      <c r="T38" s="67">
        <f>BY_Demands!I8</f>
        <v>10.6144443296446</v>
      </c>
      <c r="U38" s="67">
        <f>BY_Demands!J8</f>
        <v>94.160059951057093</v>
      </c>
      <c r="V38" s="67">
        <f>BY_Demands!K8</f>
        <v>22.849808268680999</v>
      </c>
      <c r="W38" s="6" t="s">
        <v>12</v>
      </c>
    </row>
    <row r="39" spans="4:23">
      <c r="D39" t="s">
        <v>14</v>
      </c>
      <c r="E39">
        <v>2035</v>
      </c>
      <c r="F39" s="73">
        <f t="shared" si="2"/>
        <v>9.636783290645641E-2</v>
      </c>
      <c r="G39" s="73">
        <f t="shared" si="2"/>
        <v>0.46663733685621439</v>
      </c>
      <c r="H39" s="73">
        <f t="shared" si="2"/>
        <v>4.5429427682143251</v>
      </c>
      <c r="I39" s="73">
        <f t="shared" si="2"/>
        <v>1.8692942379555746</v>
      </c>
      <c r="J39" t="s">
        <v>15</v>
      </c>
      <c r="K39" s="54" t="s">
        <v>13</v>
      </c>
      <c r="L39" s="62" t="s">
        <v>99</v>
      </c>
      <c r="M39" s="63" t="s">
        <v>100</v>
      </c>
      <c r="Q39" s="13" t="s">
        <v>36</v>
      </c>
      <c r="R39" s="13">
        <v>2010</v>
      </c>
      <c r="S39" s="67">
        <f>BY_Demands!H9</f>
        <v>7.8274701527684704E-2</v>
      </c>
      <c r="T39" s="67">
        <f>BY_Demands!I9</f>
        <v>0.37902583426929698</v>
      </c>
      <c r="U39" s="67">
        <f>BY_Demands!J9</f>
        <v>3.69000192817977</v>
      </c>
      <c r="V39" s="67">
        <f>BY_Demands!K9</f>
        <v>1.51833287239554</v>
      </c>
      <c r="W39" s="12" t="s">
        <v>13</v>
      </c>
    </row>
    <row r="40" spans="4:23">
      <c r="D40" t="s">
        <v>14</v>
      </c>
      <c r="E40">
        <v>2040</v>
      </c>
      <c r="F40" s="71">
        <f t="shared" si="2"/>
        <v>3.768733564813215</v>
      </c>
      <c r="G40" s="71">
        <f t="shared" si="2"/>
        <v>11.76732703354425</v>
      </c>
      <c r="H40" s="71">
        <f t="shared" si="2"/>
        <v>48.496938132960842</v>
      </c>
      <c r="I40" s="71">
        <f t="shared" si="2"/>
        <v>16.5182817512698</v>
      </c>
      <c r="J40" t="s">
        <v>15</v>
      </c>
      <c r="K40" s="54" t="s">
        <v>8</v>
      </c>
      <c r="L40" s="62" t="s">
        <v>99</v>
      </c>
      <c r="M40" s="63" t="s">
        <v>100</v>
      </c>
      <c r="Q40" s="15"/>
    </row>
    <row r="41" spans="4:23">
      <c r="D41" t="s">
        <v>14</v>
      </c>
      <c r="E41">
        <v>2040</v>
      </c>
      <c r="F41" s="70">
        <f t="shared" si="2"/>
        <v>5.1952153026104471</v>
      </c>
      <c r="G41" s="70">
        <f t="shared" si="2"/>
        <v>19.772646506213949</v>
      </c>
      <c r="H41" s="70">
        <f t="shared" si="2"/>
        <v>90.476597199317936</v>
      </c>
      <c r="I41" s="70">
        <f t="shared" si="2"/>
        <v>31.698216985182718</v>
      </c>
      <c r="J41" t="s">
        <v>15</v>
      </c>
      <c r="K41" s="54" t="s">
        <v>9</v>
      </c>
      <c r="L41" s="62" t="s">
        <v>99</v>
      </c>
      <c r="M41" s="63" t="s">
        <v>100</v>
      </c>
    </row>
    <row r="42" spans="4:23">
      <c r="D42" t="s">
        <v>14</v>
      </c>
      <c r="E42">
        <v>2040</v>
      </c>
      <c r="F42" s="70">
        <f t="shared" si="2"/>
        <v>2.5663553875573761</v>
      </c>
      <c r="G42" s="70">
        <f t="shared" si="2"/>
        <v>10.608687811642818</v>
      </c>
      <c r="H42" s="70">
        <f t="shared" si="2"/>
        <v>88.121598351277299</v>
      </c>
      <c r="I42" s="70">
        <f t="shared" si="2"/>
        <v>32.906954381513835</v>
      </c>
      <c r="J42" t="s">
        <v>15</v>
      </c>
      <c r="K42" s="54" t="s">
        <v>10</v>
      </c>
      <c r="L42" s="62" t="s">
        <v>99</v>
      </c>
      <c r="M42" s="63" t="s">
        <v>100</v>
      </c>
    </row>
    <row r="43" spans="4:23">
      <c r="D43" t="s">
        <v>14</v>
      </c>
      <c r="E43">
        <v>2040</v>
      </c>
      <c r="F43" s="70">
        <f t="shared" si="2"/>
        <v>1.2895398171301595</v>
      </c>
      <c r="G43" s="70">
        <f t="shared" si="2"/>
        <v>3.2843046308056669</v>
      </c>
      <c r="H43" s="70">
        <f t="shared" si="2"/>
        <v>22.50699652295658</v>
      </c>
      <c r="I43" s="70">
        <f t="shared" si="2"/>
        <v>4.9930559796724268</v>
      </c>
      <c r="J43" t="s">
        <v>15</v>
      </c>
      <c r="K43" s="54" t="s">
        <v>11</v>
      </c>
      <c r="L43" s="62" t="s">
        <v>99</v>
      </c>
      <c r="M43" s="63" t="s">
        <v>100</v>
      </c>
    </row>
    <row r="44" spans="4:23">
      <c r="D44" t="s">
        <v>14</v>
      </c>
      <c r="E44">
        <v>2040</v>
      </c>
      <c r="F44" s="70">
        <f t="shared" si="2"/>
        <v>3.2497753871263564</v>
      </c>
      <c r="G44" s="70">
        <f t="shared" si="2"/>
        <v>13.287788357622755</v>
      </c>
      <c r="H44" s="70">
        <f t="shared" si="2"/>
        <v>117.87512464278097</v>
      </c>
      <c r="I44" s="70">
        <f t="shared" si="2"/>
        <v>28.604739622451596</v>
      </c>
      <c r="J44" t="s">
        <v>15</v>
      </c>
      <c r="K44" s="54" t="s">
        <v>12</v>
      </c>
      <c r="L44" s="62" t="s">
        <v>99</v>
      </c>
      <c r="M44" s="63" t="s">
        <v>100</v>
      </c>
    </row>
    <row r="45" spans="4:23">
      <c r="D45" t="s">
        <v>14</v>
      </c>
      <c r="E45">
        <v>2040</v>
      </c>
      <c r="F45" s="73">
        <f t="shared" si="2"/>
        <v>9.7988894694291562E-2</v>
      </c>
      <c r="G45" s="73">
        <f t="shared" si="2"/>
        <v>0.47448692662844727</v>
      </c>
      <c r="H45" s="73">
        <f t="shared" si="2"/>
        <v>4.6193623649175404</v>
      </c>
      <c r="I45" s="73">
        <f t="shared" si="2"/>
        <v>1.9007387705135665</v>
      </c>
      <c r="J45" t="s">
        <v>15</v>
      </c>
      <c r="K45" s="54" t="s">
        <v>13</v>
      </c>
      <c r="L45" s="62" t="s">
        <v>99</v>
      </c>
      <c r="M45" s="63" t="s">
        <v>100</v>
      </c>
    </row>
    <row r="46" spans="4:23">
      <c r="D46" t="s">
        <v>14</v>
      </c>
      <c r="E46">
        <v>2045</v>
      </c>
      <c r="F46" s="71">
        <f t="shared" si="2"/>
        <v>3.8313962680060549</v>
      </c>
      <c r="G46" s="71">
        <f t="shared" si="2"/>
        <v>11.962982287118168</v>
      </c>
      <c r="H46" s="71">
        <f t="shared" si="2"/>
        <v>49.30329633996184</v>
      </c>
      <c r="I46" s="71">
        <f t="shared" si="2"/>
        <v>16.792931091382233</v>
      </c>
      <c r="J46" t="s">
        <v>15</v>
      </c>
      <c r="K46" s="54" t="s">
        <v>8</v>
      </c>
      <c r="L46" s="62" t="s">
        <v>99</v>
      </c>
      <c r="M46" s="63" t="s">
        <v>100</v>
      </c>
    </row>
    <row r="47" spans="4:23">
      <c r="D47" t="s">
        <v>14</v>
      </c>
      <c r="E47">
        <v>2045</v>
      </c>
      <c r="F47" s="70">
        <f t="shared" si="2"/>
        <v>5.2815961063822607</v>
      </c>
      <c r="G47" s="70">
        <f t="shared" si="2"/>
        <v>20.101406143383269</v>
      </c>
      <c r="H47" s="70">
        <f t="shared" si="2"/>
        <v>91.980950865794227</v>
      </c>
      <c r="I47" s="70">
        <f t="shared" si="2"/>
        <v>32.225262988442225</v>
      </c>
      <c r="J47" t="s">
        <v>15</v>
      </c>
      <c r="K47" s="54" t="s">
        <v>9</v>
      </c>
      <c r="L47" s="62" t="s">
        <v>99</v>
      </c>
      <c r="M47" s="63" t="s">
        <v>100</v>
      </c>
    </row>
    <row r="48" spans="4:23">
      <c r="D48" t="s">
        <v>14</v>
      </c>
      <c r="E48">
        <v>2045</v>
      </c>
      <c r="F48" s="70">
        <f t="shared" si="2"/>
        <v>2.609026158300976</v>
      </c>
      <c r="G48" s="70">
        <f t="shared" si="2"/>
        <v>10.785078380032447</v>
      </c>
      <c r="H48" s="70">
        <f t="shared" si="2"/>
        <v>89.586795470521906</v>
      </c>
      <c r="I48" s="70">
        <f t="shared" si="2"/>
        <v>33.454098051907877</v>
      </c>
      <c r="J48" t="s">
        <v>15</v>
      </c>
      <c r="K48" s="54" t="s">
        <v>10</v>
      </c>
      <c r="L48" s="62" t="s">
        <v>99</v>
      </c>
      <c r="M48" s="63" t="s">
        <v>100</v>
      </c>
    </row>
    <row r="49" spans="4:25">
      <c r="D49" t="s">
        <v>14</v>
      </c>
      <c r="E49">
        <v>2045</v>
      </c>
      <c r="F49" s="70">
        <f t="shared" si="2"/>
        <v>1.3109809854766359</v>
      </c>
      <c r="G49" s="70">
        <f t="shared" si="2"/>
        <v>3.3389127379418491</v>
      </c>
      <c r="H49" s="70">
        <f t="shared" si="2"/>
        <v>22.881220176241079</v>
      </c>
      <c r="I49" s="70">
        <f t="shared" si="2"/>
        <v>5.0760754819796841</v>
      </c>
      <c r="J49" t="s">
        <v>15</v>
      </c>
      <c r="K49" s="54" t="s">
        <v>11</v>
      </c>
      <c r="L49" s="62" t="s">
        <v>99</v>
      </c>
      <c r="M49" s="63" t="s">
        <v>100</v>
      </c>
    </row>
    <row r="50" spans="4:25">
      <c r="D50" t="s">
        <v>14</v>
      </c>
      <c r="E50">
        <v>2045</v>
      </c>
      <c r="F50" s="70">
        <f t="shared" ref="F50:I57" si="3">F44*(1+VLOOKUP($E50,$O$4:$Q$12,IF(LEFT($K50,3)="RHI",3,2),FALSE))^($E50-$E44)</f>
        <v>3.303809376800813</v>
      </c>
      <c r="G50" s="70">
        <f t="shared" si="3"/>
        <v>13.508724309613902</v>
      </c>
      <c r="H50" s="70">
        <f t="shared" si="3"/>
        <v>119.83503340849275</v>
      </c>
      <c r="I50" s="70">
        <f t="shared" si="3"/>
        <v>29.080350402052833</v>
      </c>
      <c r="J50" t="s">
        <v>15</v>
      </c>
      <c r="K50" s="54" t="s">
        <v>12</v>
      </c>
      <c r="L50" s="62" t="s">
        <v>99</v>
      </c>
      <c r="M50" s="63" t="s">
        <v>100</v>
      </c>
    </row>
    <row r="51" spans="4:25">
      <c r="D51" t="s">
        <v>14</v>
      </c>
      <c r="E51">
        <v>2045</v>
      </c>
      <c r="F51" s="73">
        <f t="shared" si="3"/>
        <v>9.9618155271837108E-2</v>
      </c>
      <c r="G51" s="73">
        <f t="shared" si="3"/>
        <v>0.48237621700699779</v>
      </c>
      <c r="H51" s="73">
        <f t="shared" si="3"/>
        <v>4.696168466446065</v>
      </c>
      <c r="I51" s="73">
        <f t="shared" si="3"/>
        <v>1.9323423390268315</v>
      </c>
      <c r="J51" t="s">
        <v>15</v>
      </c>
      <c r="K51" s="54" t="s">
        <v>13</v>
      </c>
      <c r="L51" s="62" t="s">
        <v>99</v>
      </c>
      <c r="M51" s="63" t="s">
        <v>100</v>
      </c>
    </row>
    <row r="52" spans="4:25">
      <c r="D52" t="s">
        <v>14</v>
      </c>
      <c r="E52">
        <v>2050</v>
      </c>
      <c r="F52" s="71">
        <f t="shared" si="3"/>
        <v>3.8950055903769933</v>
      </c>
      <c r="G52" s="71">
        <f t="shared" si="3"/>
        <v>12.161593222555327</v>
      </c>
      <c r="H52" s="71">
        <f t="shared" si="3"/>
        <v>50.121835862231265</v>
      </c>
      <c r="I52" s="71">
        <f t="shared" si="3"/>
        <v>17.071729443895268</v>
      </c>
      <c r="J52" t="s">
        <v>15</v>
      </c>
      <c r="K52" s="54" t="s">
        <v>8</v>
      </c>
      <c r="L52" s="62" t="s">
        <v>99</v>
      </c>
      <c r="M52" s="63" t="s">
        <v>100</v>
      </c>
    </row>
    <row r="53" spans="4:25">
      <c r="D53" t="s">
        <v>14</v>
      </c>
      <c r="E53">
        <v>2050</v>
      </c>
      <c r="F53" s="70">
        <f t="shared" si="3"/>
        <v>5.3692818287308919</v>
      </c>
      <c r="G53" s="70">
        <f t="shared" si="3"/>
        <v>20.435132214518443</v>
      </c>
      <c r="H53" s="70">
        <f t="shared" si="3"/>
        <v>93.508030172224892</v>
      </c>
      <c r="I53" s="70">
        <f t="shared" si="3"/>
        <v>32.76027085464419</v>
      </c>
      <c r="J53" t="s">
        <v>15</v>
      </c>
      <c r="K53" s="54" t="s">
        <v>9</v>
      </c>
      <c r="L53" s="62" t="s">
        <v>99</v>
      </c>
      <c r="M53" s="63" t="s">
        <v>100</v>
      </c>
    </row>
    <row r="54" spans="4:25">
      <c r="D54" t="s">
        <v>14</v>
      </c>
      <c r="E54">
        <v>2050</v>
      </c>
      <c r="F54" s="70">
        <f t="shared" si="3"/>
        <v>2.6523415384832365</v>
      </c>
      <c r="G54" s="70">
        <f t="shared" si="3"/>
        <v>10.964133606765323</v>
      </c>
      <c r="H54" s="70">
        <f t="shared" si="3"/>
        <v>91.074126708183044</v>
      </c>
      <c r="I54" s="70">
        <f t="shared" si="3"/>
        <v>34.009507192273368</v>
      </c>
      <c r="J54" t="s">
        <v>15</v>
      </c>
      <c r="K54" s="54" t="s">
        <v>10</v>
      </c>
      <c r="L54" s="62" t="s">
        <v>99</v>
      </c>
      <c r="M54" s="63" t="s">
        <v>100</v>
      </c>
    </row>
    <row r="55" spans="4:25">
      <c r="D55" t="s">
        <v>14</v>
      </c>
      <c r="E55">
        <v>2050</v>
      </c>
      <c r="F55" s="70">
        <f t="shared" si="3"/>
        <v>1.3327460565614788</v>
      </c>
      <c r="G55" s="70">
        <f t="shared" si="3"/>
        <v>3.3943457868513804</v>
      </c>
      <c r="H55" s="70">
        <f t="shared" si="3"/>
        <v>23.261097069316509</v>
      </c>
      <c r="I55" s="70">
        <f t="shared" si="3"/>
        <v>5.1603491250921723</v>
      </c>
      <c r="J55" t="s">
        <v>15</v>
      </c>
      <c r="K55" s="54" t="s">
        <v>11</v>
      </c>
      <c r="L55" s="62" t="s">
        <v>99</v>
      </c>
      <c r="M55" s="63" t="s">
        <v>100</v>
      </c>
    </row>
    <row r="56" spans="4:25">
      <c r="D56" t="s">
        <v>14</v>
      </c>
      <c r="E56">
        <v>2050</v>
      </c>
      <c r="F56" s="70">
        <f t="shared" si="3"/>
        <v>3.3586596352968936</v>
      </c>
      <c r="G56" s="70">
        <f>G50*(1+VLOOKUP($E56,$O$4:$Q$12,IF(LEFT($K56,3)="RHI",3,2),FALSE))^($E56-$E50)</f>
        <v>13.732997848377238</v>
      </c>
      <c r="H56" s="70">
        <f t="shared" si="3"/>
        <v>121.82454969399562</v>
      </c>
      <c r="I56" s="70">
        <f t="shared" si="3"/>
        <v>29.56314603424326</v>
      </c>
      <c r="J56" t="s">
        <v>15</v>
      </c>
      <c r="K56" s="54" t="s">
        <v>12</v>
      </c>
      <c r="L56" s="62" t="s">
        <v>99</v>
      </c>
      <c r="M56" s="63" t="s">
        <v>100</v>
      </c>
    </row>
    <row r="57" spans="4:25">
      <c r="D57" t="s">
        <v>14</v>
      </c>
      <c r="E57">
        <v>2050</v>
      </c>
      <c r="F57" s="73">
        <f t="shared" si="3"/>
        <v>0.10127202840565999</v>
      </c>
      <c r="G57" s="73">
        <f t="shared" si="3"/>
        <v>0.49038468758674292</v>
      </c>
      <c r="H57" s="73">
        <f t="shared" si="3"/>
        <v>4.7741348455399883</v>
      </c>
      <c r="I57" s="73">
        <f t="shared" si="3"/>
        <v>1.9644233293959479</v>
      </c>
      <c r="J57" t="s">
        <v>15</v>
      </c>
      <c r="K57" s="54" t="s">
        <v>13</v>
      </c>
      <c r="L57" s="62" t="s">
        <v>99</v>
      </c>
      <c r="M57" s="63" t="s">
        <v>100</v>
      </c>
      <c r="Q57" s="15"/>
      <c r="Y57" s="54"/>
    </row>
    <row r="58" spans="4:25">
      <c r="D58" t="s">
        <v>14</v>
      </c>
      <c r="E58">
        <v>0</v>
      </c>
      <c r="F58">
        <v>5</v>
      </c>
      <c r="G58">
        <v>5</v>
      </c>
      <c r="H58">
        <v>5</v>
      </c>
      <c r="I58">
        <v>5</v>
      </c>
      <c r="J58" t="s">
        <v>15</v>
      </c>
      <c r="K58" s="54" t="s">
        <v>16</v>
      </c>
      <c r="Q58" s="15"/>
      <c r="Y58" s="54"/>
    </row>
    <row r="59" spans="4:25">
      <c r="Q59" s="15"/>
      <c r="Y59" s="54"/>
    </row>
    <row r="60" spans="4:25">
      <c r="Q60" s="15"/>
      <c r="Y60" s="54"/>
    </row>
  </sheetData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1:AE132"/>
  <sheetViews>
    <sheetView topLeftCell="B1" zoomScale="85" zoomScaleNormal="85" workbookViewId="0">
      <selection activeCell="V28" sqref="V28"/>
    </sheetView>
  </sheetViews>
  <sheetFormatPr defaultRowHeight="15"/>
  <cols>
    <col min="2" max="2" width="10.140625" bestFit="1" customWidth="1"/>
    <col min="3" max="3" width="8.85546875" bestFit="1" customWidth="1"/>
    <col min="4" max="4" width="12.140625" customWidth="1"/>
    <col min="5" max="5" width="13.85546875" customWidth="1"/>
    <col min="6" max="10" width="10.7109375" customWidth="1"/>
    <col min="11" max="11" width="11.85546875" customWidth="1"/>
    <col min="14" max="15" width="15.140625" customWidth="1"/>
    <col min="16" max="16" width="14" customWidth="1"/>
  </cols>
  <sheetData>
    <row r="1" spans="1:31">
      <c r="A1" t="s">
        <v>7</v>
      </c>
      <c r="C1" s="40" t="s">
        <v>77</v>
      </c>
    </row>
    <row r="2" spans="1:31">
      <c r="C2" s="40" t="s">
        <v>83</v>
      </c>
    </row>
    <row r="4" spans="1:31">
      <c r="B4" s="1" t="s">
        <v>4</v>
      </c>
      <c r="K4" s="2"/>
      <c r="N4" s="41"/>
      <c r="O4" s="32"/>
    </row>
    <row r="5" spans="1:31" ht="15.75" thickBot="1">
      <c r="B5" s="3" t="s">
        <v>5</v>
      </c>
      <c r="C5" s="3" t="s">
        <v>3</v>
      </c>
      <c r="D5" s="3" t="s">
        <v>2</v>
      </c>
      <c r="E5" s="3" t="s">
        <v>0</v>
      </c>
      <c r="F5" s="4" t="s">
        <v>104</v>
      </c>
      <c r="G5" s="4" t="s">
        <v>105</v>
      </c>
      <c r="H5" s="58" t="s">
        <v>106</v>
      </c>
      <c r="I5" s="58" t="s">
        <v>107</v>
      </c>
      <c r="J5" s="5" t="s">
        <v>6</v>
      </c>
      <c r="K5" s="5" t="s">
        <v>1</v>
      </c>
      <c r="N5" s="42" t="s">
        <v>84</v>
      </c>
      <c r="O5" s="42"/>
      <c r="P5" s="43"/>
      <c r="Q5" s="44"/>
      <c r="R5" s="44"/>
      <c r="S5" s="44"/>
      <c r="T5" s="44"/>
      <c r="U5" s="44"/>
      <c r="V5" s="44"/>
      <c r="W5" s="44"/>
    </row>
    <row r="6" spans="1:31" ht="15.75" thickBot="1">
      <c r="B6" s="38" t="s">
        <v>70</v>
      </c>
      <c r="C6" s="38"/>
      <c r="D6" s="38"/>
      <c r="E6" s="38"/>
      <c r="F6" s="45" t="s">
        <v>78</v>
      </c>
      <c r="G6" s="45" t="s">
        <v>78</v>
      </c>
      <c r="H6" s="65"/>
      <c r="I6" s="65"/>
      <c r="J6" s="38"/>
      <c r="K6" s="38"/>
      <c r="N6" s="46"/>
      <c r="O6" s="47">
        <v>2012</v>
      </c>
      <c r="P6" s="47">
        <v>2015</v>
      </c>
      <c r="Q6" s="47">
        <v>2020</v>
      </c>
      <c r="R6" s="47">
        <v>2025</v>
      </c>
      <c r="S6" s="47">
        <v>2030</v>
      </c>
      <c r="T6" s="47">
        <v>2035</v>
      </c>
      <c r="U6" s="47">
        <v>2040</v>
      </c>
      <c r="V6" s="47">
        <v>2045</v>
      </c>
      <c r="W6" s="47">
        <v>2050</v>
      </c>
    </row>
    <row r="7" spans="1:31">
      <c r="D7" s="44" t="s">
        <v>14</v>
      </c>
      <c r="E7" s="44">
        <v>2015</v>
      </c>
      <c r="F7" s="48">
        <f>$P7*BY_Demands!H10*$R$30</f>
        <v>544.31090329781284</v>
      </c>
      <c r="G7" s="48">
        <f>$P7*BY_Demands!I10*$R$32</f>
        <v>1292.1614438874101</v>
      </c>
      <c r="H7" s="48">
        <f>$P7*BY_Demands!J10*$R$34</f>
        <v>8344.8927385232146</v>
      </c>
      <c r="I7" s="48">
        <f>$P7*BY_Demands!K10*$R$36</f>
        <v>2873.4435392502851</v>
      </c>
      <c r="J7" s="44" t="s">
        <v>15</v>
      </c>
      <c r="K7" s="43" t="s">
        <v>17</v>
      </c>
      <c r="N7" s="49" t="s">
        <v>85</v>
      </c>
      <c r="O7" s="50">
        <v>1</v>
      </c>
      <c r="P7" s="50">
        <v>0.99824707846410687</v>
      </c>
      <c r="Q7" s="50">
        <v>0.97242070116861423</v>
      </c>
      <c r="R7" s="50">
        <v>0.94058430717863117</v>
      </c>
      <c r="S7" s="50">
        <v>0.91120200333889823</v>
      </c>
      <c r="T7" s="50">
        <v>0.88582637729549274</v>
      </c>
      <c r="U7" s="50">
        <v>0.86410684474123522</v>
      </c>
      <c r="V7" s="50">
        <v>0.84534223706176959</v>
      </c>
      <c r="W7" s="50">
        <v>0.82886477462437402</v>
      </c>
      <c r="AD7" s="48">
        <v>3542.1605520556946</v>
      </c>
      <c r="AE7" s="48">
        <v>5924.8303511987542</v>
      </c>
    </row>
    <row r="8" spans="1:31">
      <c r="D8" s="44" t="s">
        <v>14</v>
      </c>
      <c r="E8" s="44">
        <v>2015</v>
      </c>
      <c r="F8" s="48">
        <f>$P8*BY_Demands!H11*$R$30</f>
        <v>476.88535165090423</v>
      </c>
      <c r="G8" s="48">
        <f>$P8*BY_Demands!I11*$R$32</f>
        <v>1132.0972275670772</v>
      </c>
      <c r="H8" s="48">
        <f>$P8*BY_Demands!J11*$R$34</f>
        <v>7311.1838913914844</v>
      </c>
      <c r="I8" s="48">
        <f>$P8*BY_Demands!K11*$R$36</f>
        <v>2517.5007966258727</v>
      </c>
      <c r="J8" s="44" t="s">
        <v>15</v>
      </c>
      <c r="K8" s="43" t="s">
        <v>18</v>
      </c>
      <c r="N8" s="49" t="s">
        <v>86</v>
      </c>
      <c r="O8" s="50">
        <v>1</v>
      </c>
      <c r="P8" s="50">
        <v>1.0065711101717711</v>
      </c>
      <c r="Q8" s="50">
        <v>1.0142374053721708</v>
      </c>
      <c r="R8" s="50">
        <v>1.0184260077623639</v>
      </c>
      <c r="S8" s="50">
        <v>1.0204626676401645</v>
      </c>
      <c r="T8" s="50">
        <v>1.0213080736271762</v>
      </c>
      <c r="U8" s="50">
        <v>1.0216347077585215</v>
      </c>
      <c r="V8" s="50">
        <v>1.0217307766206816</v>
      </c>
      <c r="W8" s="50">
        <v>1.0218268454828423</v>
      </c>
      <c r="AD8" s="48">
        <v>3077.717664312031</v>
      </c>
      <c r="AE8" s="48">
        <v>5147.975299807852</v>
      </c>
    </row>
    <row r="9" spans="1:31">
      <c r="D9" s="44" t="s">
        <v>14</v>
      </c>
      <c r="E9" s="44">
        <v>2015</v>
      </c>
      <c r="F9" s="48">
        <f>$P9*BY_Demands!H12*$R$30</f>
        <v>555.62587031510816</v>
      </c>
      <c r="G9" s="48">
        <f>$P9*BY_Demands!I12*$R$32</f>
        <v>1319.0224970649633</v>
      </c>
      <c r="H9" s="48">
        <f>$P9*BY_Demands!J12*$R$34</f>
        <v>8518.3637925241164</v>
      </c>
      <c r="I9" s="48">
        <f>$P9*BY_Demands!K12*$R$36</f>
        <v>2933.1757964505227</v>
      </c>
      <c r="J9" s="44" t="s">
        <v>15</v>
      </c>
      <c r="K9" s="43" t="s">
        <v>19</v>
      </c>
      <c r="N9" s="49" t="s">
        <v>87</v>
      </c>
      <c r="O9" s="50">
        <v>1</v>
      </c>
      <c r="P9" s="50">
        <v>0.94819256520590944</v>
      </c>
      <c r="Q9" s="50">
        <v>0.93825050875367022</v>
      </c>
      <c r="R9" s="50">
        <v>0.92596274835723047</v>
      </c>
      <c r="S9" s="50">
        <v>0.90286300156898092</v>
      </c>
      <c r="T9" s="50">
        <v>0.87507184689233075</v>
      </c>
      <c r="U9" s="50">
        <v>0.84633308996007661</v>
      </c>
      <c r="V9" s="50">
        <v>0.81806036692402107</v>
      </c>
      <c r="W9" s="50">
        <v>0.79057990151150359</v>
      </c>
      <c r="AD9" s="48">
        <v>3806.6694694070306</v>
      </c>
      <c r="AE9" s="48">
        <v>6367.2638430336774</v>
      </c>
    </row>
    <row r="10" spans="1:31">
      <c r="D10" s="44" t="s">
        <v>14</v>
      </c>
      <c r="E10" s="44">
        <v>2015</v>
      </c>
      <c r="F10" s="48">
        <f>$P10*BY_Demands!H13*$R$30</f>
        <v>2190.2062141829024</v>
      </c>
      <c r="G10" s="48">
        <f>$P10*BY_Demands!I13*$R$32</f>
        <v>5199.4182129791016</v>
      </c>
      <c r="H10" s="48">
        <f>$P10*BY_Demands!J13*$R$34</f>
        <v>33578.302073077008</v>
      </c>
      <c r="I10" s="48">
        <f>$P10*BY_Demands!K13*$R$36</f>
        <v>11562.204353504081</v>
      </c>
      <c r="J10" s="44" t="s">
        <v>15</v>
      </c>
      <c r="K10" s="43" t="s">
        <v>20</v>
      </c>
      <c r="N10" s="49" t="s">
        <v>88</v>
      </c>
      <c r="O10" s="50">
        <v>1</v>
      </c>
      <c r="P10" s="50">
        <v>0.86083720930232555</v>
      </c>
      <c r="Q10" s="50">
        <v>0.77436135957066188</v>
      </c>
      <c r="R10" s="50">
        <v>0.77080500894454385</v>
      </c>
      <c r="S10" s="50">
        <v>0.78279785330948126</v>
      </c>
      <c r="T10" s="50">
        <v>0.79708407871198561</v>
      </c>
      <c r="U10" s="50">
        <v>0.80593917710196772</v>
      </c>
      <c r="V10" s="50">
        <v>0.80578890876565301</v>
      </c>
      <c r="W10" s="50">
        <v>0.79574597495527744</v>
      </c>
      <c r="AD10" s="48">
        <v>16528.111424032832</v>
      </c>
      <c r="AE10" s="48">
        <v>27645.911238064302</v>
      </c>
    </row>
    <row r="11" spans="1:31">
      <c r="D11" s="44" t="s">
        <v>14</v>
      </c>
      <c r="E11" s="44">
        <v>2015</v>
      </c>
      <c r="F11" s="48">
        <f>$P11*BY_Demands!H14*$R$30</f>
        <v>562.0406846837426</v>
      </c>
      <c r="G11" s="48">
        <f>$P11*BY_Demands!I14*$R$32</f>
        <v>1334.2508817007044</v>
      </c>
      <c r="H11" s="48">
        <f>$P11*BY_Demands!J14*$R$34</f>
        <v>8616.7100455928557</v>
      </c>
      <c r="I11" s="48">
        <f>$P11*BY_Demands!K14*$R$36</f>
        <v>2967.0399112264108</v>
      </c>
      <c r="J11" s="44" t="s">
        <v>15</v>
      </c>
      <c r="K11" s="43" t="s">
        <v>21</v>
      </c>
      <c r="N11" s="49" t="s">
        <v>89</v>
      </c>
      <c r="O11" s="50">
        <v>1</v>
      </c>
      <c r="P11" s="50">
        <v>1.071921809027778</v>
      </c>
      <c r="Q11" s="50">
        <v>1.2324026899393672</v>
      </c>
      <c r="R11" s="50">
        <v>1.4502568894568992</v>
      </c>
      <c r="S11" s="50">
        <v>1.7363358347406821</v>
      </c>
      <c r="T11" s="50">
        <v>2.1056032335566903</v>
      </c>
      <c r="U11" s="50">
        <v>2.5779584006635501</v>
      </c>
      <c r="V11" s="50">
        <v>3.1793680383166891</v>
      </c>
      <c r="W11" s="50">
        <v>3.9433699620168672</v>
      </c>
      <c r="AD11" s="48">
        <v>3406.1510483874454</v>
      </c>
      <c r="AE11" s="48">
        <v>5697.3326916368642</v>
      </c>
    </row>
    <row r="12" spans="1:31">
      <c r="D12" s="44" t="s">
        <v>14</v>
      </c>
      <c r="E12" s="44">
        <v>2015</v>
      </c>
      <c r="F12" s="48">
        <f>$P12*BY_Demands!H15*$R$30</f>
        <v>201.48469827901641</v>
      </c>
      <c r="G12" s="48">
        <f>$P12*BY_Demands!I15*$R$32</f>
        <v>478.3125913371324</v>
      </c>
      <c r="H12" s="48">
        <f>$P12*BY_Demands!J15*$R$34</f>
        <v>3088.9849631988081</v>
      </c>
      <c r="I12" s="48">
        <f>$P12*BY_Demands!K15*$R$36</f>
        <v>1063.6474504183648</v>
      </c>
      <c r="J12" s="44" t="s">
        <v>15</v>
      </c>
      <c r="K12" s="43" t="s">
        <v>22</v>
      </c>
      <c r="N12" s="49" t="s">
        <v>90</v>
      </c>
      <c r="O12" s="50">
        <v>1</v>
      </c>
      <c r="P12" s="50">
        <v>0.99945814142508804</v>
      </c>
      <c r="Q12" s="50">
        <v>1.0012643366747946</v>
      </c>
      <c r="R12" s="50">
        <v>1.0049218820554502</v>
      </c>
      <c r="S12" s="50">
        <v>1.0094825250609591</v>
      </c>
      <c r="T12" s="50">
        <v>1.0146753364038652</v>
      </c>
      <c r="U12" s="50">
        <v>1.0200036123904994</v>
      </c>
      <c r="V12" s="50">
        <v>1.0254673530208616</v>
      </c>
      <c r="W12" s="50">
        <v>1.0309310936512237</v>
      </c>
      <c r="AD12" s="48">
        <v>1309.5941166247983</v>
      </c>
      <c r="AE12" s="48">
        <v>2190.5057255032989</v>
      </c>
    </row>
    <row r="13" spans="1:31">
      <c r="D13" s="44" t="s">
        <v>14</v>
      </c>
      <c r="E13" s="44">
        <v>2015</v>
      </c>
      <c r="F13" s="48">
        <f>$P13*BY_Demands!H16*$R$30</f>
        <v>232.20715498325765</v>
      </c>
      <c r="G13" s="48">
        <f>$P13*BY_Demands!I16*$R$32</f>
        <v>551.24586122792562</v>
      </c>
      <c r="H13" s="48">
        <f>$P13*BY_Demands!J16*$R$34</f>
        <v>3559.9944621956502</v>
      </c>
      <c r="I13" s="48">
        <f>$P13*BY_Demands!K16*$R$36</f>
        <v>1225.8327827198923</v>
      </c>
      <c r="J13" s="44" t="s">
        <v>15</v>
      </c>
      <c r="K13" s="43" t="s">
        <v>23</v>
      </c>
      <c r="N13" s="49" t="s">
        <v>91</v>
      </c>
      <c r="O13" s="50">
        <v>1</v>
      </c>
      <c r="P13" s="50">
        <v>1.0198296885619478</v>
      </c>
      <c r="Q13" s="50">
        <v>1.0423779634590014</v>
      </c>
      <c r="R13" s="50">
        <v>1.055651061448047</v>
      </c>
      <c r="S13" s="50">
        <v>1.0634470075560709</v>
      </c>
      <c r="T13" s="50">
        <v>1.0681645544316956</v>
      </c>
      <c r="U13" s="50">
        <v>1.0710030783992324</v>
      </c>
      <c r="V13" s="50">
        <v>1.0728021428856995</v>
      </c>
      <c r="W13" s="50">
        <v>1.0739615399992004</v>
      </c>
      <c r="AD13" s="48">
        <v>1479.132919675611</v>
      </c>
      <c r="AE13" s="48">
        <v>2474.0865037484882</v>
      </c>
    </row>
    <row r="14" spans="1:31">
      <c r="D14" s="51" t="s">
        <v>14</v>
      </c>
      <c r="E14" s="51">
        <v>2015</v>
      </c>
      <c r="F14" s="52">
        <f>$P19*BY_Demands!H17*$R$31</f>
        <v>364.27219367566664</v>
      </c>
      <c r="G14" s="52">
        <f>$P19*BY_Demands!I17*$R$33</f>
        <v>923.63724888140212</v>
      </c>
      <c r="H14" s="52">
        <f>$P19*BY_Demands!J17*$R$35</f>
        <v>8982.1381717212898</v>
      </c>
      <c r="I14" s="52">
        <f>$P19*BY_Demands!K17*$R$37</f>
        <v>2074.3380993655346</v>
      </c>
      <c r="J14" s="51" t="s">
        <v>15</v>
      </c>
      <c r="K14" s="53" t="s">
        <v>24</v>
      </c>
      <c r="N14" s="14"/>
      <c r="O14" s="14"/>
      <c r="P14" s="54"/>
      <c r="AD14" s="52">
        <v>2940.7377850310263</v>
      </c>
      <c r="AE14" s="52">
        <v>1988.8471980164925</v>
      </c>
    </row>
    <row r="15" spans="1:31">
      <c r="D15" s="51" t="s">
        <v>14</v>
      </c>
      <c r="E15" s="51">
        <v>2015</v>
      </c>
      <c r="F15" s="52">
        <f>$P20*BY_Demands!H18*$R$31</f>
        <v>332.530027527367</v>
      </c>
      <c r="G15" s="52">
        <f>$P20*BY_Demands!I18*$R$33</f>
        <v>843.15279927541462</v>
      </c>
      <c r="H15" s="52">
        <f>$P20*BY_Demands!J18*$R$35</f>
        <v>8199.4472961514402</v>
      </c>
      <c r="I15" s="52">
        <f>$P20*BY_Demands!K18*$R$37</f>
        <v>1893.5831975614383</v>
      </c>
      <c r="J15" s="51" t="s">
        <v>15</v>
      </c>
      <c r="K15" s="53" t="s">
        <v>25</v>
      </c>
      <c r="N15" s="14"/>
      <c r="O15" s="14"/>
      <c r="P15" s="54"/>
      <c r="AD15" s="52">
        <v>2728.7142212707645</v>
      </c>
      <c r="AE15" s="52">
        <v>1845.4537704064144</v>
      </c>
    </row>
    <row r="16" spans="1:31">
      <c r="D16" s="51" t="s">
        <v>14</v>
      </c>
      <c r="E16" s="51">
        <v>2015</v>
      </c>
      <c r="F16" s="52">
        <f>$P21*BY_Demands!H19*$R$31</f>
        <v>329.43536704291523</v>
      </c>
      <c r="G16" s="52">
        <f>$P21*BY_Demands!I19*$R$33</f>
        <v>835.30607436556511</v>
      </c>
      <c r="H16" s="52">
        <f>$P21*BY_Demands!J19*$R$35</f>
        <v>8123.1398849668822</v>
      </c>
      <c r="I16" s="52">
        <f>$P21*BY_Demands!K19*$R$37</f>
        <v>1875.9607376016968</v>
      </c>
      <c r="J16" s="51" t="s">
        <v>15</v>
      </c>
      <c r="K16" s="53" t="s">
        <v>26</v>
      </c>
      <c r="N16" s="14"/>
      <c r="O16" s="14"/>
      <c r="P16" s="54"/>
      <c r="U16" t="s">
        <v>184</v>
      </c>
      <c r="AD16" s="52">
        <v>2848.6430749730589</v>
      </c>
      <c r="AE16" s="52">
        <v>1926.5627240374577</v>
      </c>
    </row>
    <row r="17" spans="4:31">
      <c r="D17" s="51" t="s">
        <v>14</v>
      </c>
      <c r="E17" s="51">
        <v>2015</v>
      </c>
      <c r="F17" s="52">
        <f>$P22*BY_Demands!H20*$R$31</f>
        <v>879.92729562493025</v>
      </c>
      <c r="G17" s="52">
        <f>$P22*BY_Demands!I20*$R$33</f>
        <v>2231.1162934118702</v>
      </c>
      <c r="H17" s="52">
        <f>$P22*BY_Demands!J20*$R$35</f>
        <v>21697.040530656763</v>
      </c>
      <c r="I17" s="52">
        <f>$P22*BY_Demands!K20*$R$37</f>
        <v>5010.7220525638713</v>
      </c>
      <c r="J17" s="51" t="s">
        <v>15</v>
      </c>
      <c r="K17" s="53" t="s">
        <v>27</v>
      </c>
      <c r="N17" s="14" t="s">
        <v>92</v>
      </c>
      <c r="O17" s="14"/>
      <c r="P17" s="54"/>
      <c r="AD17" s="52">
        <v>9536.2196485779768</v>
      </c>
      <c r="AE17" s="52">
        <v>6449.4304199053331</v>
      </c>
    </row>
    <row r="18" spans="4:31">
      <c r="D18" s="51" t="s">
        <v>14</v>
      </c>
      <c r="E18" s="51">
        <v>2015</v>
      </c>
      <c r="F18" s="52">
        <f>$P23*BY_Demands!H21*$R$31</f>
        <v>276.71068663840038</v>
      </c>
      <c r="G18" s="52">
        <f>$P23*BY_Demands!I21*$R$33</f>
        <v>701.61901396825954</v>
      </c>
      <c r="H18" s="52">
        <f>$P23*BY_Demands!J21*$R$35</f>
        <v>6823.0671023738232</v>
      </c>
      <c r="I18" s="52">
        <f>$P23*BY_Demands!K21*$R$37</f>
        <v>1575.7214790506191</v>
      </c>
      <c r="J18" s="51" t="s">
        <v>15</v>
      </c>
      <c r="K18" s="53" t="s">
        <v>28</v>
      </c>
      <c r="N18" s="55" t="s">
        <v>93</v>
      </c>
      <c r="O18" s="55">
        <v>2012</v>
      </c>
      <c r="P18" s="55">
        <v>2015</v>
      </c>
      <c r="Q18" s="55">
        <v>2020</v>
      </c>
      <c r="R18" s="55">
        <v>2025</v>
      </c>
      <c r="S18" s="55">
        <v>2030</v>
      </c>
      <c r="T18" s="55">
        <v>2035</v>
      </c>
      <c r="U18" s="55">
        <v>2040</v>
      </c>
      <c r="V18" s="55">
        <v>2045</v>
      </c>
      <c r="W18" s="55">
        <v>2050</v>
      </c>
      <c r="AD18" s="52">
        <v>2140.1080696781996</v>
      </c>
      <c r="AE18" s="52">
        <v>1447.3741791932887</v>
      </c>
    </row>
    <row r="19" spans="4:31">
      <c r="D19" s="51" t="s">
        <v>14</v>
      </c>
      <c r="E19" s="51">
        <v>2015</v>
      </c>
      <c r="F19" s="52">
        <f>$P24*BY_Demands!H22*$R$31</f>
        <v>119.02764901045418</v>
      </c>
      <c r="G19" s="52">
        <f>$P24*BY_Demands!I22*$R$33</f>
        <v>301.80280620244685</v>
      </c>
      <c r="H19" s="52">
        <f>$P24*BY_Demands!J22*$R$35</f>
        <v>2934.9558056549045</v>
      </c>
      <c r="I19" s="52">
        <f>$P24*BY_Demands!K22*$R$37</f>
        <v>677.79970996119346</v>
      </c>
      <c r="J19" s="51" t="s">
        <v>15</v>
      </c>
      <c r="K19" s="53" t="s">
        <v>29</v>
      </c>
      <c r="N19" s="55" t="s">
        <v>85</v>
      </c>
      <c r="O19" s="56">
        <v>1</v>
      </c>
      <c r="P19" s="56">
        <v>1.0269341563786007</v>
      </c>
      <c r="Q19" s="56">
        <v>1.0330864197530862</v>
      </c>
      <c r="R19" s="56">
        <v>1.0189711934156378</v>
      </c>
      <c r="S19" s="56">
        <v>0.99882716049382692</v>
      </c>
      <c r="T19" s="56">
        <v>0.9780864197530863</v>
      </c>
      <c r="U19" s="56">
        <v>0.95843621399176948</v>
      </c>
      <c r="V19" s="56">
        <v>0.94034979423868303</v>
      </c>
      <c r="W19" s="56">
        <v>0.92384773662551434</v>
      </c>
      <c r="AD19" s="52">
        <v>988.95922548450812</v>
      </c>
      <c r="AE19" s="52">
        <v>668.84194659221305</v>
      </c>
    </row>
    <row r="20" spans="4:31">
      <c r="D20" s="51" t="s">
        <v>14</v>
      </c>
      <c r="E20" s="51">
        <v>2015</v>
      </c>
      <c r="F20" s="52">
        <f>$P25*BY_Demands!H23*$R$31</f>
        <v>98.416042387599077</v>
      </c>
      <c r="G20" s="52">
        <f>$P25*BY_Demands!I23*$R$33</f>
        <v>249.5406572745766</v>
      </c>
      <c r="H20" s="52">
        <f>$P25*BY_Demands!J23*$R$35</f>
        <v>2426.7196519162899</v>
      </c>
      <c r="I20" s="52">
        <f>$P25*BY_Demands!K23*$R$37</f>
        <v>560.4274766443915</v>
      </c>
      <c r="J20" s="51" t="s">
        <v>15</v>
      </c>
      <c r="K20" s="53" t="s">
        <v>30</v>
      </c>
      <c r="N20" s="55" t="s">
        <v>86</v>
      </c>
      <c r="O20" s="56">
        <v>1</v>
      </c>
      <c r="P20" s="56">
        <v>1.0102891609011886</v>
      </c>
      <c r="Q20" s="56">
        <v>1.0221305659038493</v>
      </c>
      <c r="R20" s="56">
        <v>1.0290713145290049</v>
      </c>
      <c r="S20" s="56">
        <v>1.0328410502040093</v>
      </c>
      <c r="T20" s="56">
        <v>1.0347259180415114</v>
      </c>
      <c r="U20" s="56">
        <v>1.0355685648394535</v>
      </c>
      <c r="V20" s="56">
        <v>1.0358790136597482</v>
      </c>
      <c r="W20" s="56">
        <v>1.0359677133226894</v>
      </c>
      <c r="AD20" s="52">
        <v>769.06949069432801</v>
      </c>
      <c r="AE20" s="52">
        <v>520.12855734135007</v>
      </c>
    </row>
    <row r="21" spans="4:31">
      <c r="D21" s="44" t="s">
        <v>14</v>
      </c>
      <c r="E21" s="44">
        <v>2020</v>
      </c>
      <c r="F21" s="48">
        <f>$Q7*BY_Demands!H10*$S$30</f>
        <v>554.9476810103647</v>
      </c>
      <c r="G21" s="48">
        <f>$Q7*BY_Demands!I10*$S$32</f>
        <v>1317.4125163242973</v>
      </c>
      <c r="H21" s="48">
        <f>$Q7*BY_Demands!J10*$S$34</f>
        <v>8507.9663946946675</v>
      </c>
      <c r="I21" s="48">
        <f>$Q7*BY_Demands!K10*$S$36</f>
        <v>2929.5956023660433</v>
      </c>
      <c r="J21" s="44" t="s">
        <v>15</v>
      </c>
      <c r="K21" s="43" t="s">
        <v>17</v>
      </c>
      <c r="N21" s="55" t="s">
        <v>87</v>
      </c>
      <c r="O21" s="56">
        <v>1</v>
      </c>
      <c r="P21" s="56">
        <v>0.95874930965631511</v>
      </c>
      <c r="Q21" s="56">
        <v>0.95316283614427133</v>
      </c>
      <c r="R21" s="56">
        <v>0.95934406729257815</v>
      </c>
      <c r="S21" s="56">
        <v>0.9555206253451719</v>
      </c>
      <c r="T21" s="56">
        <v>0.93982327201665328</v>
      </c>
      <c r="U21" s="56">
        <v>0.91562938102723124</v>
      </c>
      <c r="V21" s="56">
        <v>0.8862738434088111</v>
      </c>
      <c r="W21" s="56">
        <v>0.85426313777135843</v>
      </c>
    </row>
    <row r="22" spans="4:31">
      <c r="D22" s="44" t="s">
        <v>14</v>
      </c>
      <c r="E22" s="44">
        <v>2020</v>
      </c>
      <c r="F22" s="48">
        <f>$Q8*BY_Demands!H11*$S$30</f>
        <v>502.91895408415962</v>
      </c>
      <c r="G22" s="48">
        <f>$Q8*BY_Demands!I11*$S$32</f>
        <v>1193.8994385937785</v>
      </c>
      <c r="H22" s="48">
        <f>$Q8*BY_Demands!J11*$S$34</f>
        <v>7710.3080290610342</v>
      </c>
      <c r="I22" s="48">
        <f>$Q8*BY_Demands!K11*$S$36</f>
        <v>2654.9334408408263</v>
      </c>
      <c r="J22" s="44" t="s">
        <v>15</v>
      </c>
      <c r="K22" s="43" t="s">
        <v>18</v>
      </c>
      <c r="N22" s="55" t="s">
        <v>88</v>
      </c>
      <c r="O22" s="56">
        <v>1</v>
      </c>
      <c r="P22" s="56">
        <v>0.76496827411167512</v>
      </c>
      <c r="Q22" s="56">
        <v>0.7123159898477156</v>
      </c>
      <c r="R22" s="56">
        <v>0.71570431472081208</v>
      </c>
      <c r="S22" s="56">
        <v>0.75053299492385805</v>
      </c>
      <c r="T22" s="56">
        <v>0.79805203045685291</v>
      </c>
      <c r="U22" s="56">
        <v>0.845717005076142</v>
      </c>
      <c r="V22" s="56">
        <v>0.88645304568527916</v>
      </c>
      <c r="W22" s="56">
        <v>0.91716370558375626</v>
      </c>
    </row>
    <row r="23" spans="4:31">
      <c r="D23" s="44" t="s">
        <v>14</v>
      </c>
      <c r="E23" s="44">
        <v>2020</v>
      </c>
      <c r="F23" s="48">
        <f>$Q9*BY_Demands!H12*$S$30</f>
        <v>575.43143176871331</v>
      </c>
      <c r="G23" s="48">
        <f>$Q9*BY_Demands!I12*$S$32</f>
        <v>1366.0397122811887</v>
      </c>
      <c r="H23" s="48">
        <f>$Q9*BY_Demands!J12*$S$34</f>
        <v>8822.0051213220759</v>
      </c>
      <c r="I23" s="48">
        <f>$Q9*BY_Demands!K12*$S$36</f>
        <v>3037.7303116279427</v>
      </c>
      <c r="J23" s="44" t="s">
        <v>15</v>
      </c>
      <c r="K23" s="43" t="s">
        <v>19</v>
      </c>
      <c r="N23" s="55" t="s">
        <v>89</v>
      </c>
      <c r="O23" s="56">
        <v>1</v>
      </c>
      <c r="P23" s="56">
        <v>1.0719218090277776</v>
      </c>
      <c r="Q23" s="56">
        <v>1.2324026899393672</v>
      </c>
      <c r="R23" s="56">
        <v>1.4502568894568992</v>
      </c>
      <c r="S23" s="56">
        <v>1.7363358347406821</v>
      </c>
      <c r="T23" s="56">
        <v>2.1056032335566903</v>
      </c>
      <c r="U23" s="56">
        <v>2.5779584006635501</v>
      </c>
      <c r="V23" s="56">
        <v>3.1793680383166882</v>
      </c>
      <c r="W23" s="56">
        <v>3.9433699620168676</v>
      </c>
    </row>
    <row r="24" spans="4:31">
      <c r="D24" s="44" t="s">
        <v>14</v>
      </c>
      <c r="E24" s="44">
        <v>2020</v>
      </c>
      <c r="F24" s="48">
        <f>$Q10*BY_Demands!H13*$S$30</f>
        <v>2062.0372612243686</v>
      </c>
      <c r="G24" s="48">
        <f>$Q10*BY_Demands!I13*$S$32</f>
        <v>4895.1528045277446</v>
      </c>
      <c r="H24" s="48">
        <f>$Q10*BY_Demands!J13*$S$34</f>
        <v>31613.329190175562</v>
      </c>
      <c r="I24" s="48">
        <f>$Q10*BY_Demands!K13*$S$36</f>
        <v>10885.594262506747</v>
      </c>
      <c r="J24" s="44" t="s">
        <v>15</v>
      </c>
      <c r="K24" s="43" t="s">
        <v>20</v>
      </c>
      <c r="N24" s="55" t="s">
        <v>90</v>
      </c>
      <c r="O24" s="56">
        <v>1</v>
      </c>
      <c r="P24" s="56">
        <v>0.99779735682819382</v>
      </c>
      <c r="Q24" s="56">
        <v>0.99296377875673025</v>
      </c>
      <c r="R24" s="56">
        <v>0.98770190895741539</v>
      </c>
      <c r="S24" s="56">
        <v>0.98299069995105237</v>
      </c>
      <c r="T24" s="56">
        <v>0.97901370533529108</v>
      </c>
      <c r="U24" s="56">
        <v>0.97601566324033295</v>
      </c>
      <c r="V24" s="56">
        <v>0.97381302006852688</v>
      </c>
      <c r="W24" s="56">
        <v>0.97209985315712177</v>
      </c>
    </row>
    <row r="25" spans="4:31">
      <c r="D25" s="44" t="s">
        <v>14</v>
      </c>
      <c r="E25" s="44">
        <v>2020</v>
      </c>
      <c r="F25" s="48">
        <f>$Q11*BY_Demands!H14*$S$30</f>
        <v>676.31052148606807</v>
      </c>
      <c r="G25" s="48">
        <f>$Q11*BY_Demands!I14*$S$32</f>
        <v>1605.5206218816838</v>
      </c>
      <c r="H25" s="48">
        <f>$Q11*BY_Demands!J14*$S$34</f>
        <v>10368.593988366325</v>
      </c>
      <c r="I25" s="48">
        <f>$Q11*BY_Demands!K14*$S$36</f>
        <v>3570.275896949769</v>
      </c>
      <c r="J25" s="44" t="s">
        <v>15</v>
      </c>
      <c r="K25" s="43" t="s">
        <v>21</v>
      </c>
      <c r="N25" s="55" t="s">
        <v>91</v>
      </c>
      <c r="O25" s="56">
        <v>1</v>
      </c>
      <c r="P25" s="56">
        <v>1.0608969315499606</v>
      </c>
      <c r="Q25" s="56">
        <v>1.1523996852871754</v>
      </c>
      <c r="R25" s="56">
        <v>1.2325727773406769</v>
      </c>
      <c r="S25" s="56">
        <v>1.3021243115656964</v>
      </c>
      <c r="T25" s="56">
        <v>1.3620771046420144</v>
      </c>
      <c r="U25" s="56">
        <v>1.4136113296616839</v>
      </c>
      <c r="V25" s="56">
        <v>1.4577498033044847</v>
      </c>
      <c r="W25" s="56">
        <v>1.4955153422501966</v>
      </c>
    </row>
    <row r="26" spans="4:31">
      <c r="D26" s="44" t="s">
        <v>14</v>
      </c>
      <c r="E26" s="44">
        <v>2020</v>
      </c>
      <c r="F26" s="48">
        <f>$Q12*BY_Demands!H15*$S$30</f>
        <v>211.25892526307905</v>
      </c>
      <c r="G26" s="48">
        <f>$Q12*BY_Demands!I15*$S$32</f>
        <v>501.51602006892722</v>
      </c>
      <c r="H26" s="48">
        <f>$Q12*BY_Demands!J15*$S$34</f>
        <v>3238.8347554587194</v>
      </c>
      <c r="I26" s="48">
        <f>$Q12*BY_Demands!K15*$S$36</f>
        <v>1115.2460665922429</v>
      </c>
      <c r="J26" s="44" t="s">
        <v>15</v>
      </c>
      <c r="K26" s="43" t="s">
        <v>22</v>
      </c>
      <c r="N26" s="14"/>
      <c r="O26" s="14"/>
    </row>
    <row r="27" spans="4:31">
      <c r="D27" s="44" t="s">
        <v>14</v>
      </c>
      <c r="E27" s="44">
        <v>2020</v>
      </c>
      <c r="F27" s="48">
        <f>$Q13*BY_Demands!H16*$S$30</f>
        <v>248.40596908019552</v>
      </c>
      <c r="G27" s="48">
        <f>$Q13*BY_Demands!I16*$S$32</f>
        <v>589.70087450424512</v>
      </c>
      <c r="H27" s="48">
        <f>$Q13*BY_Demands!J16*$S$34</f>
        <v>3808.3403345844381</v>
      </c>
      <c r="I27" s="48">
        <f>$Q13*BY_Demands!K16*$S$36</f>
        <v>1311.3471044583557</v>
      </c>
      <c r="J27" s="44" t="s">
        <v>15</v>
      </c>
      <c r="K27" s="43" t="s">
        <v>23</v>
      </c>
      <c r="O27" s="14"/>
    </row>
    <row r="28" spans="4:31">
      <c r="D28" s="51" t="s">
        <v>14</v>
      </c>
      <c r="E28" s="51">
        <v>2020</v>
      </c>
      <c r="F28" s="52">
        <f>$Q19*BY_Demands!H17*S$31</f>
        <v>397.04214153381605</v>
      </c>
      <c r="G28" s="52">
        <f>$Q19*BY_Demands!I17*$S$33</f>
        <v>1006.7277098366436</v>
      </c>
      <c r="H28" s="52">
        <f>$Q19*BY_Demands!J17*$S$35</f>
        <v>9790.1718472317316</v>
      </c>
      <c r="I28" s="52">
        <f>$Q19*BY_Demands!K17*$S$37</f>
        <v>2260.9456761626379</v>
      </c>
      <c r="J28" s="51" t="s">
        <v>15</v>
      </c>
      <c r="K28" s="53" t="s">
        <v>24</v>
      </c>
      <c r="O28" s="14"/>
      <c r="V28" t="s">
        <v>186</v>
      </c>
    </row>
    <row r="29" spans="4:31">
      <c r="D29" s="51" t="s">
        <v>14</v>
      </c>
      <c r="E29" s="51">
        <v>2020</v>
      </c>
      <c r="F29" s="52">
        <f>$Q20*BY_Demands!H18*S$31</f>
        <v>364.50885261033505</v>
      </c>
      <c r="G29" s="52">
        <f>$Q20*BY_Demands!I18*$S$33</f>
        <v>924.23731391830438</v>
      </c>
      <c r="H29" s="52">
        <f>$Q20*BY_Demands!J18*$S$35</f>
        <v>8987.9736521331179</v>
      </c>
      <c r="I29" s="52">
        <f>$Q20*BY_Demands!K18*$S$37</f>
        <v>2075.6857472323277</v>
      </c>
      <c r="J29" s="51" t="s">
        <v>15</v>
      </c>
      <c r="K29" s="53" t="s">
        <v>25</v>
      </c>
      <c r="N29" s="14" t="s">
        <v>94</v>
      </c>
      <c r="O29" s="14"/>
      <c r="P29" s="15">
        <v>2010</v>
      </c>
      <c r="Q29" s="15">
        <v>2012</v>
      </c>
      <c r="R29" s="15">
        <v>2015</v>
      </c>
      <c r="S29" s="15">
        <v>2020</v>
      </c>
      <c r="T29" s="15">
        <v>2025</v>
      </c>
      <c r="U29" s="15">
        <v>2030</v>
      </c>
      <c r="V29" s="15">
        <v>2035</v>
      </c>
      <c r="W29" s="15">
        <v>2040</v>
      </c>
      <c r="X29" s="15">
        <v>2045</v>
      </c>
      <c r="Y29" s="15">
        <v>2050</v>
      </c>
    </row>
    <row r="30" spans="4:31">
      <c r="D30" s="51" t="s">
        <v>14</v>
      </c>
      <c r="E30" s="51">
        <v>2020</v>
      </c>
      <c r="F30" s="52">
        <f>$Q21*BY_Demands!H19*S$31</f>
        <v>354.85325081753695</v>
      </c>
      <c r="G30" s="52">
        <f>$Q21*BY_Demands!I19*$S$33</f>
        <v>899.75487020992159</v>
      </c>
      <c r="H30" s="52">
        <f>$Q21*BY_Demands!J19*$S$35</f>
        <v>8749.8880915557183</v>
      </c>
      <c r="I30" s="52">
        <f>$Q21*BY_Demands!K19*$S$37</f>
        <v>2020.7021854375084</v>
      </c>
      <c r="J30" s="51" t="s">
        <v>15</v>
      </c>
      <c r="K30" s="53" t="s">
        <v>26</v>
      </c>
      <c r="N30" s="14" t="s">
        <v>104</v>
      </c>
      <c r="O30" s="42" t="s">
        <v>95</v>
      </c>
      <c r="P30" s="148">
        <f>'Projection New'!D76</f>
        <v>0.99658251137944864</v>
      </c>
      <c r="Q30" s="148">
        <f>'Projection New'!E76</f>
        <v>1</v>
      </c>
      <c r="R30" s="148">
        <f>'Projection New'!F76</f>
        <v>1.0164194407291904</v>
      </c>
      <c r="S30" s="148">
        <f>'Projection New'!G76</f>
        <v>1.0638044979287995</v>
      </c>
      <c r="T30" s="148">
        <f>'Projection New'!H76</f>
        <v>1.1381681109652371</v>
      </c>
      <c r="U30" s="148">
        <f>'Projection New'!I76</f>
        <v>1.1707702408436125</v>
      </c>
      <c r="V30" s="148">
        <f>'Projection New'!J76</f>
        <v>1.1955482225521448</v>
      </c>
      <c r="W30" s="148">
        <f>'Projection New'!K76</f>
        <v>1.2166835317655595</v>
      </c>
      <c r="X30" s="148">
        <f>'Projection New'!L76</f>
        <v>1.237925736321893</v>
      </c>
      <c r="Y30" s="148">
        <f>'Projection New'!M76</f>
        <v>1.2594888379540565</v>
      </c>
      <c r="AD30" s="72"/>
    </row>
    <row r="31" spans="4:31">
      <c r="D31" s="51" t="s">
        <v>14</v>
      </c>
      <c r="E31" s="51">
        <v>2020</v>
      </c>
      <c r="F31" s="52">
        <f>$Q22*BY_Demands!H20*S$31</f>
        <v>887.75390078727833</v>
      </c>
      <c r="G31" s="52">
        <f>$Q22*BY_Demands!I20*$S$33</f>
        <v>2250.9611901284957</v>
      </c>
      <c r="H31" s="52">
        <f>$Q22*BY_Demands!J20*$S$35</f>
        <v>21890.027122014071</v>
      </c>
      <c r="I31" s="52">
        <f>$Q22*BY_Demands!K20*$S$37</f>
        <v>5055.2904427918784</v>
      </c>
      <c r="J31" s="51" t="s">
        <v>15</v>
      </c>
      <c r="K31" s="53" t="s">
        <v>27</v>
      </c>
      <c r="N31" s="14"/>
      <c r="O31" s="55" t="s">
        <v>96</v>
      </c>
      <c r="P31" s="148">
        <f>'Projection New'!D77</f>
        <v>0.98591140691452672</v>
      </c>
      <c r="Q31" s="148">
        <f>'Projection New'!E77</f>
        <v>1</v>
      </c>
      <c r="R31" s="148">
        <f>'Projection New'!F77</f>
        <v>1.036543996844093</v>
      </c>
      <c r="S31" s="148">
        <f>'Projection New'!G77</f>
        <v>1.1230633911147421</v>
      </c>
      <c r="T31" s="148">
        <f>'Projection New'!H77</f>
        <v>1.2015694057018658</v>
      </c>
      <c r="U31" s="148">
        <f>'Projection New'!I77</f>
        <v>1.2359876269164389</v>
      </c>
      <c r="V31" s="148">
        <f>'Projection New'!J77</f>
        <v>1.2621458582613356</v>
      </c>
      <c r="W31" s="148">
        <f>'Projection New'!K77</f>
        <v>1.2844585031915745</v>
      </c>
      <c r="X31" s="148">
        <f>'Projection New'!L77</f>
        <v>1.3068839980360094</v>
      </c>
      <c r="Y31" s="148">
        <f>'Projection New'!M77</f>
        <v>1.3296482654264168</v>
      </c>
    </row>
    <row r="32" spans="4:31">
      <c r="D32" s="51" t="s">
        <v>14</v>
      </c>
      <c r="E32" s="51">
        <v>2020</v>
      </c>
      <c r="F32" s="52">
        <f>$Q23*BY_Demands!H21*S$31</f>
        <v>344.69262581452443</v>
      </c>
      <c r="G32" s="52">
        <f>$Q23*BY_Demands!I21*$S$33</f>
        <v>873.99190535113689</v>
      </c>
      <c r="H32" s="52">
        <f>$Q23*BY_Demands!J21*$S$35</f>
        <v>8499.3497873079759</v>
      </c>
      <c r="I32" s="52">
        <f>$Q23*BY_Demands!K21*$S$37</f>
        <v>1962.8427827078012</v>
      </c>
      <c r="J32" s="51" t="s">
        <v>15</v>
      </c>
      <c r="K32" s="53" t="s">
        <v>28</v>
      </c>
      <c r="N32" s="14" t="s">
        <v>105</v>
      </c>
      <c r="O32" s="42" t="s">
        <v>95</v>
      </c>
      <c r="P32" s="148">
        <f>'Projection New'!D78</f>
        <v>0.99658251137944864</v>
      </c>
      <c r="Q32" s="148">
        <f>'Projection New'!E78</f>
        <v>1</v>
      </c>
      <c r="R32" s="148">
        <f>'Projection New'!F78</f>
        <v>1.0164194407291904</v>
      </c>
      <c r="S32" s="148">
        <f>'Projection New'!G78</f>
        <v>1.0638044979287995</v>
      </c>
      <c r="T32" s="148">
        <f>'Projection New'!H78</f>
        <v>1.1381681109652371</v>
      </c>
      <c r="U32" s="148">
        <f>'Projection New'!I78</f>
        <v>1.1707702408436125</v>
      </c>
      <c r="V32" s="148">
        <f>'Projection New'!J78</f>
        <v>1.1955482225521448</v>
      </c>
      <c r="W32" s="148">
        <f>'Projection New'!K78</f>
        <v>1.2166835317655595</v>
      </c>
      <c r="X32" s="148">
        <f>'Projection New'!L78</f>
        <v>1.237925736321893</v>
      </c>
      <c r="Y32" s="148">
        <f>'Projection New'!M78</f>
        <v>1.2594888379540565</v>
      </c>
    </row>
    <row r="33" spans="4:25">
      <c r="D33" s="51" t="s">
        <v>14</v>
      </c>
      <c r="E33" s="51">
        <v>2020</v>
      </c>
      <c r="F33" s="52">
        <f>$Q24*BY_Demands!H22*S$31</f>
        <v>128.33805200271442</v>
      </c>
      <c r="G33" s="52">
        <f>$Q24*BY_Demands!I22*$S$33</f>
        <v>325.40997456458939</v>
      </c>
      <c r="H33" s="52">
        <f>$Q24*BY_Demands!J22*$S$35</f>
        <v>3164.5295353075917</v>
      </c>
      <c r="I33" s="52">
        <f>$Q24*BY_Demands!K22*$S$37</f>
        <v>730.81754657511817</v>
      </c>
      <c r="J33" s="51" t="s">
        <v>15</v>
      </c>
      <c r="K33" s="53" t="s">
        <v>29</v>
      </c>
      <c r="O33" s="55" t="s">
        <v>96</v>
      </c>
      <c r="P33" s="148">
        <f>'Projection New'!D79</f>
        <v>0.98591140691452672</v>
      </c>
      <c r="Q33" s="148">
        <f>'Projection New'!E79</f>
        <v>1</v>
      </c>
      <c r="R33" s="148">
        <f>'Projection New'!F79</f>
        <v>1.036543996844093</v>
      </c>
      <c r="S33" s="148">
        <f>'Projection New'!G79</f>
        <v>1.1230633911147421</v>
      </c>
      <c r="T33" s="148">
        <f>'Projection New'!H79</f>
        <v>1.2015694057018658</v>
      </c>
      <c r="U33" s="148">
        <f>'Projection New'!I79</f>
        <v>1.2359876269164389</v>
      </c>
      <c r="V33" s="148">
        <f>'Projection New'!J79</f>
        <v>1.2621458582613356</v>
      </c>
      <c r="W33" s="148">
        <f>'Projection New'!K79</f>
        <v>1.2844585031915745</v>
      </c>
      <c r="X33" s="148">
        <f>'Projection New'!L79</f>
        <v>1.3068839980360094</v>
      </c>
      <c r="Y33" s="148">
        <f>'Projection New'!M79</f>
        <v>1.3296482654264168</v>
      </c>
    </row>
    <row r="34" spans="4:25">
      <c r="D34" s="51" t="s">
        <v>14</v>
      </c>
      <c r="E34" s="51">
        <v>2020</v>
      </c>
      <c r="F34" s="52">
        <f>$Q25*BY_Demands!H23*S$31</f>
        <v>115.82768178469159</v>
      </c>
      <c r="G34" s="52">
        <f>$Q25*BY_Demands!I23*$S$33</f>
        <v>293.68906879336646</v>
      </c>
      <c r="H34" s="52">
        <f>$Q25*BY_Demands!J23*$S$35</f>
        <v>2856.0517655832427</v>
      </c>
      <c r="I34" s="52">
        <f>$Q25*BY_Demands!K23*$S$37</f>
        <v>659.57758362719574</v>
      </c>
      <c r="J34" s="51" t="s">
        <v>15</v>
      </c>
      <c r="K34" s="53" t="s">
        <v>30</v>
      </c>
      <c r="N34" s="14" t="s">
        <v>106</v>
      </c>
      <c r="O34" s="42" t="s">
        <v>95</v>
      </c>
      <c r="P34" s="148">
        <f>'Projection New'!D80</f>
        <v>0.99658251137944864</v>
      </c>
      <c r="Q34" s="148">
        <f>'Projection New'!E80</f>
        <v>1</v>
      </c>
      <c r="R34" s="148">
        <f>'Projection New'!F80</f>
        <v>1.0164194407291904</v>
      </c>
      <c r="S34" s="148">
        <f>'Projection New'!G80</f>
        <v>1.0638044979287995</v>
      </c>
      <c r="T34" s="148">
        <f>'Projection New'!H80</f>
        <v>1.1381681109652371</v>
      </c>
      <c r="U34" s="148">
        <f>'Projection New'!I80</f>
        <v>1.1707702408436125</v>
      </c>
      <c r="V34" s="148">
        <f>'Projection New'!J80</f>
        <v>1.1955482225521448</v>
      </c>
      <c r="W34" s="148">
        <f>'Projection New'!K80</f>
        <v>1.2166835317655595</v>
      </c>
      <c r="X34" s="148">
        <f>'Projection New'!L80</f>
        <v>1.237925736321893</v>
      </c>
      <c r="Y34" s="148">
        <f>'Projection New'!M80</f>
        <v>1.2594888379540565</v>
      </c>
    </row>
    <row r="35" spans="4:25">
      <c r="D35" s="44" t="s">
        <v>14</v>
      </c>
      <c r="E35" s="44">
        <v>2025</v>
      </c>
      <c r="F35" s="48">
        <f>$R7*BY_Demands!H10*$T$30</f>
        <v>574.30178365837571</v>
      </c>
      <c r="G35" s="48">
        <f>$R7*BY_Demands!I10*$T$32</f>
        <v>1363.3579954085476</v>
      </c>
      <c r="H35" s="48">
        <f>$R7*BY_Demands!J10*$T$34</f>
        <v>8804.6863568881381</v>
      </c>
      <c r="I35" s="48">
        <f>$R7*BY_Demands!K10*$T$36</f>
        <v>3031.7668447111296</v>
      </c>
      <c r="J35" s="44" t="s">
        <v>15</v>
      </c>
      <c r="K35" s="43" t="s">
        <v>17</v>
      </c>
      <c r="O35" s="55" t="s">
        <v>96</v>
      </c>
      <c r="P35" s="148">
        <f>'Projection New'!D81</f>
        <v>0.98591140691452672</v>
      </c>
      <c r="Q35" s="148">
        <f>'Projection New'!E81</f>
        <v>1</v>
      </c>
      <c r="R35" s="148">
        <f>'Projection New'!F81</f>
        <v>1.036543996844093</v>
      </c>
      <c r="S35" s="148">
        <f>'Projection New'!G81</f>
        <v>1.1230633911147421</v>
      </c>
      <c r="T35" s="148">
        <f>'Projection New'!H81</f>
        <v>1.2015694057018658</v>
      </c>
      <c r="U35" s="148">
        <f>'Projection New'!I81</f>
        <v>1.2359876269164389</v>
      </c>
      <c r="V35" s="148">
        <f>'Projection New'!J81</f>
        <v>1.2621458582613356</v>
      </c>
      <c r="W35" s="148">
        <f>'Projection New'!K81</f>
        <v>1.2844585031915745</v>
      </c>
      <c r="X35" s="148">
        <f>'Projection New'!L81</f>
        <v>1.3068839980360094</v>
      </c>
      <c r="Y35" s="148">
        <f>'Projection New'!M81</f>
        <v>1.3296482654264168</v>
      </c>
    </row>
    <row r="36" spans="4:25">
      <c r="D36" s="44" t="s">
        <v>14</v>
      </c>
      <c r="E36" s="44">
        <v>2025</v>
      </c>
      <c r="F36" s="48">
        <f>$R8*BY_Demands!H11*$T$30</f>
        <v>540.29687159993966</v>
      </c>
      <c r="G36" s="48">
        <f>$R8*BY_Demands!I11*$T$32</f>
        <v>1282.6323733449842</v>
      </c>
      <c r="H36" s="48">
        <f>$R8*BY_Demands!J11*$T$34</f>
        <v>8283.3531592775271</v>
      </c>
      <c r="I36" s="48">
        <f>$R8*BY_Demands!K11*$T$36</f>
        <v>2852.2532721093612</v>
      </c>
      <c r="J36" s="44" t="s">
        <v>15</v>
      </c>
      <c r="K36" s="43" t="s">
        <v>18</v>
      </c>
      <c r="N36" t="s">
        <v>107</v>
      </c>
      <c r="O36" s="42" t="s">
        <v>95</v>
      </c>
      <c r="P36" s="148">
        <f>'Projection New'!D82</f>
        <v>0.99658251137944864</v>
      </c>
      <c r="Q36" s="148">
        <f>'Projection New'!E82</f>
        <v>1</v>
      </c>
      <c r="R36" s="148">
        <f>'Projection New'!F82</f>
        <v>1.0164194407291904</v>
      </c>
      <c r="S36" s="148">
        <f>'Projection New'!G82</f>
        <v>1.0638044979287995</v>
      </c>
      <c r="T36" s="148">
        <f>'Projection New'!H82</f>
        <v>1.1381681109652371</v>
      </c>
      <c r="U36" s="148">
        <f>'Projection New'!I82</f>
        <v>1.1707702408436125</v>
      </c>
      <c r="V36" s="148">
        <f>'Projection New'!J82</f>
        <v>1.1955482225521448</v>
      </c>
      <c r="W36" s="148">
        <f>'Projection New'!K82</f>
        <v>1.2166835317655595</v>
      </c>
      <c r="X36" s="148">
        <f>'Projection New'!L82</f>
        <v>1.237925736321893</v>
      </c>
      <c r="Y36" s="148">
        <f>'Projection New'!M82</f>
        <v>1.2594888379540565</v>
      </c>
    </row>
    <row r="37" spans="4:25">
      <c r="D37" s="44" t="s">
        <v>14</v>
      </c>
      <c r="E37" s="44">
        <v>2025</v>
      </c>
      <c r="F37" s="48">
        <f>$R9*BY_Demands!H12*$T$30</f>
        <v>607.5931633894462</v>
      </c>
      <c r="G37" s="48">
        <f>$R9*BY_Demands!I12*$T$32</f>
        <v>1442.3897345151315</v>
      </c>
      <c r="H37" s="48">
        <f>$R9*BY_Demands!J12*$T$34</f>
        <v>9315.080308745506</v>
      </c>
      <c r="I37" s="48">
        <f>$R9*BY_Demands!K12*$T$36</f>
        <v>3207.5136457055496</v>
      </c>
      <c r="J37" s="44" t="s">
        <v>15</v>
      </c>
      <c r="K37" s="43" t="s">
        <v>19</v>
      </c>
      <c r="N37" s="14"/>
      <c r="O37" s="55" t="s">
        <v>96</v>
      </c>
      <c r="P37" s="148">
        <f>'Projection New'!D83</f>
        <v>0.98591140691452672</v>
      </c>
      <c r="Q37" s="148">
        <f>'Projection New'!E83</f>
        <v>1</v>
      </c>
      <c r="R37" s="148">
        <f>'Projection New'!F83</f>
        <v>1.036543996844093</v>
      </c>
      <c r="S37" s="148">
        <f>'Projection New'!G83</f>
        <v>1.1230633911147421</v>
      </c>
      <c r="T37" s="148">
        <f>'Projection New'!H83</f>
        <v>1.2015694057018658</v>
      </c>
      <c r="U37" s="148">
        <f>'Projection New'!I83</f>
        <v>1.2359876269164389</v>
      </c>
      <c r="V37" s="148">
        <f>'Projection New'!J83</f>
        <v>1.2621458582613356</v>
      </c>
      <c r="W37" s="148">
        <f>'Projection New'!K83</f>
        <v>1.2844585031915745</v>
      </c>
      <c r="X37" s="148">
        <f>'Projection New'!L83</f>
        <v>1.3068839980360094</v>
      </c>
      <c r="Y37" s="148">
        <f>'Projection New'!M83</f>
        <v>1.3296482654264168</v>
      </c>
    </row>
    <row r="38" spans="4:25">
      <c r="D38" s="44" t="s">
        <v>14</v>
      </c>
      <c r="E38" s="44">
        <v>2025</v>
      </c>
      <c r="F38" s="48">
        <f>$R10*BY_Demands!H13*$T$30</f>
        <v>2196.0486372510281</v>
      </c>
      <c r="G38" s="48">
        <f>$R10*BY_Demands!I13*$T$32</f>
        <v>5213.2877749918616</v>
      </c>
      <c r="H38" s="48">
        <f>$R10*BY_Demands!J13*$T$34</f>
        <v>33667.872929624609</v>
      </c>
      <c r="I38" s="48">
        <f>$R10*BY_Demands!K13*$T$36</f>
        <v>11593.046786968045</v>
      </c>
      <c r="J38" s="44" t="s">
        <v>15</v>
      </c>
      <c r="K38" s="43" t="s">
        <v>20</v>
      </c>
      <c r="N38" s="14"/>
      <c r="O38" s="14"/>
    </row>
    <row r="39" spans="4:25">
      <c r="D39" s="44" t="s">
        <v>14</v>
      </c>
      <c r="E39" s="44">
        <v>2025</v>
      </c>
      <c r="F39" s="48">
        <f>$R11*BY_Demands!H14*$T$30</f>
        <v>851.49682857190248</v>
      </c>
      <c r="G39" s="48">
        <f>$R11*BY_Demands!I14*$T$32</f>
        <v>2021.4024095545649</v>
      </c>
      <c r="H39" s="48">
        <f>$R11*BY_Demands!J14*$T$34</f>
        <v>13054.395307120016</v>
      </c>
      <c r="I39" s="48">
        <f>$R11*BY_Demands!K14*$T$36</f>
        <v>4495.0928705048364</v>
      </c>
      <c r="J39" s="44" t="s">
        <v>15</v>
      </c>
      <c r="K39" s="43" t="s">
        <v>21</v>
      </c>
      <c r="N39" s="14"/>
      <c r="O39" s="14"/>
    </row>
    <row r="40" spans="4:25">
      <c r="D40" s="44" t="s">
        <v>14</v>
      </c>
      <c r="E40" s="44">
        <v>2025</v>
      </c>
      <c r="F40" s="48">
        <f>$R12*BY_Demands!H15*$T$30</f>
        <v>226.85231350734188</v>
      </c>
      <c r="G40" s="48">
        <f>$R12*BY_Demands!I15*$T$32</f>
        <v>538.53378867640117</v>
      </c>
      <c r="H40" s="48">
        <f>$R12*BY_Demands!J15*$T$34</f>
        <v>3477.898774827308</v>
      </c>
      <c r="I40" s="48">
        <f>$R12*BY_Demands!K15*$T$36</f>
        <v>1197.5643160229054</v>
      </c>
      <c r="J40" s="44" t="s">
        <v>15</v>
      </c>
      <c r="K40" s="43" t="s">
        <v>22</v>
      </c>
    </row>
    <row r="41" spans="4:25">
      <c r="D41" s="44" t="s">
        <v>14</v>
      </c>
      <c r="E41" s="44">
        <v>2025</v>
      </c>
      <c r="F41" s="48">
        <f>$R13*BY_Demands!H16*$T$30</f>
        <v>269.15458720113935</v>
      </c>
      <c r="G41" s="48">
        <f>$R13*BY_Demands!I16*$T$32</f>
        <v>638.95684969671379</v>
      </c>
      <c r="H41" s="48">
        <f>$R13*BY_Demands!J16*$T$34</f>
        <v>4126.4397730539295</v>
      </c>
      <c r="I41" s="48">
        <f>$R13*BY_Demands!K16*$T$36</f>
        <v>1420.8800613158774</v>
      </c>
      <c r="J41" s="44" t="s">
        <v>15</v>
      </c>
      <c r="K41" s="43" t="s">
        <v>23</v>
      </c>
    </row>
    <row r="42" spans="4:25">
      <c r="D42" s="51" t="s">
        <v>14</v>
      </c>
      <c r="E42" s="51">
        <v>2025</v>
      </c>
      <c r="F42" s="52">
        <f>$R19*BY_Demands!H17*$T$31</f>
        <v>418.99269356427584</v>
      </c>
      <c r="G42" s="52">
        <f>$R19*BY_Demands!I17*$T$33</f>
        <v>1062.3848471115612</v>
      </c>
      <c r="H42" s="52">
        <f>$R19*BY_Demands!J17*$T$35</f>
        <v>10331.42340226723</v>
      </c>
      <c r="I42" s="52">
        <f>$R19*BY_Demands!K17*$T$37</f>
        <v>2385.9424976862401</v>
      </c>
      <c r="J42" s="51" t="s">
        <v>15</v>
      </c>
      <c r="K42" s="53" t="s">
        <v>24</v>
      </c>
    </row>
    <row r="43" spans="4:25">
      <c r="D43" s="51" t="s">
        <v>14</v>
      </c>
      <c r="E43" s="51">
        <v>2025</v>
      </c>
      <c r="F43" s="52">
        <f>$R20*BY_Demands!H18*$T$31</f>
        <v>392.63749303819191</v>
      </c>
      <c r="G43" s="52">
        <f>$R20*BY_Demands!I18*$T$33</f>
        <v>995.55942005383895</v>
      </c>
      <c r="H43" s="52">
        <f>$R20*BY_Demands!J18*$T$35</f>
        <v>9681.5630594284503</v>
      </c>
      <c r="I43" s="52">
        <f>$R20*BY_Demands!K18*$T$37</f>
        <v>2235.8635251024884</v>
      </c>
      <c r="J43" s="51" t="s">
        <v>15</v>
      </c>
      <c r="K43" s="53" t="s">
        <v>25</v>
      </c>
    </row>
    <row r="44" spans="4:25">
      <c r="D44" s="51" t="s">
        <v>14</v>
      </c>
      <c r="E44" s="51">
        <v>2025</v>
      </c>
      <c r="F44" s="52">
        <f>$R21*BY_Demands!H19*$T$31</f>
        <v>382.1207950433527</v>
      </c>
      <c r="G44" s="52">
        <f>$R21*BY_Demands!I19*$T$33</f>
        <v>968.89360758746761</v>
      </c>
      <c r="H44" s="52">
        <f>$R21*BY_Demands!J19*$T$35</f>
        <v>9422.24479100192</v>
      </c>
      <c r="I44" s="52">
        <f>$R21*BY_Demands!K19*$T$37</f>
        <v>2175.9764744053491</v>
      </c>
      <c r="J44" s="51" t="s">
        <v>15</v>
      </c>
      <c r="K44" s="53" t="s">
        <v>26</v>
      </c>
    </row>
    <row r="45" spans="4:25">
      <c r="D45" s="51" t="s">
        <v>14</v>
      </c>
      <c r="E45" s="51">
        <v>2025</v>
      </c>
      <c r="F45" s="52">
        <f>$R22*BY_Demands!H20*$T$31</f>
        <v>954.32900267724324</v>
      </c>
      <c r="G45" s="52">
        <f>$R22*BY_Demands!I20*$T$33</f>
        <v>2419.7669486278546</v>
      </c>
      <c r="H45" s="52">
        <f>$R22*BY_Demands!J20*$T$35</f>
        <v>23531.620343660059</v>
      </c>
      <c r="I45" s="52">
        <f>$R22*BY_Demands!K20*$T$37</f>
        <v>5434.4005497863609</v>
      </c>
      <c r="J45" s="51" t="s">
        <v>15</v>
      </c>
      <c r="K45" s="53" t="s">
        <v>27</v>
      </c>
    </row>
    <row r="46" spans="4:25">
      <c r="D46" s="51" t="s">
        <v>14</v>
      </c>
      <c r="E46" s="51">
        <v>2025</v>
      </c>
      <c r="F46" s="52">
        <f>$R23*BY_Demands!H21*$T$31</f>
        <v>433.97916842734679</v>
      </c>
      <c r="G46" s="52">
        <f>$R23*BY_Demands!I21*$T$33</f>
        <v>1100.3840868374512</v>
      </c>
      <c r="H46" s="52">
        <f>$R23*BY_Demands!J21*$T$35</f>
        <v>10700.956378607958</v>
      </c>
      <c r="I46" s="52">
        <f>$R23*BY_Demands!K21*$T$37</f>
        <v>2471.2825711900005</v>
      </c>
      <c r="J46" s="51" t="s">
        <v>15</v>
      </c>
      <c r="K46" s="53" t="s">
        <v>28</v>
      </c>
    </row>
    <row r="47" spans="4:25">
      <c r="D47" s="51" t="s">
        <v>14</v>
      </c>
      <c r="E47" s="51">
        <v>2025</v>
      </c>
      <c r="F47" s="52">
        <f>$R24*BY_Demands!H22*$T$31</f>
        <v>136.5817021163945</v>
      </c>
      <c r="G47" s="52">
        <f>$R24*BY_Demands!I22*$T$33</f>
        <v>346.31231749367845</v>
      </c>
      <c r="H47" s="52">
        <f>$R24*BY_Demands!J22*$T$35</f>
        <v>3367.7995230967986</v>
      </c>
      <c r="I47" s="52">
        <f>$R24*BY_Demands!K22*$T$37</f>
        <v>777.76078793564557</v>
      </c>
      <c r="J47" s="51" t="s">
        <v>15</v>
      </c>
      <c r="K47" s="53" t="s">
        <v>29</v>
      </c>
    </row>
    <row r="48" spans="4:25">
      <c r="D48" s="51" t="s">
        <v>14</v>
      </c>
      <c r="E48" s="51">
        <v>2025</v>
      </c>
      <c r="F48" s="52">
        <f>$R25*BY_Demands!H23*$T$31</f>
        <v>132.54592983679856</v>
      </c>
      <c r="G48" s="52">
        <f>$R25*BY_Demands!I23*$T$33</f>
        <v>336.07933877569053</v>
      </c>
      <c r="H48" s="52">
        <f>$R25*BY_Demands!J23*$T$35</f>
        <v>3268.2863983667621</v>
      </c>
      <c r="I48" s="52">
        <f>$R25*BY_Demands!K23*$T$37</f>
        <v>754.77919245492387</v>
      </c>
      <c r="J48" s="51" t="s">
        <v>15</v>
      </c>
      <c r="K48" s="53" t="s">
        <v>30</v>
      </c>
      <c r="N48" s="153" t="s">
        <v>178</v>
      </c>
      <c r="O48" s="153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4:25">
      <c r="D49" s="44" t="s">
        <v>14</v>
      </c>
      <c r="E49" s="44">
        <v>2030</v>
      </c>
      <c r="F49" s="48">
        <f>$S7*BY_Demands!H10*$U$30</f>
        <v>572.29817860938442</v>
      </c>
      <c r="G49" s="48">
        <f>$S7*BY_Demands!I10*$U$32</f>
        <v>1358.6015571718726</v>
      </c>
      <c r="H49" s="48">
        <f>$S7*BY_Demands!J10*$U$34</f>
        <v>8773.9688586295197</v>
      </c>
      <c r="I49" s="48">
        <f>$S7*BY_Demands!K10*$U$36</f>
        <v>3021.1897169182598</v>
      </c>
      <c r="J49" s="44" t="s">
        <v>15</v>
      </c>
      <c r="K49" s="43" t="s">
        <v>17</v>
      </c>
      <c r="N49" s="154" t="s">
        <v>94</v>
      </c>
      <c r="O49" s="154"/>
      <c r="P49" s="155">
        <v>2010</v>
      </c>
      <c r="Q49" s="155">
        <v>2012</v>
      </c>
      <c r="R49" s="155">
        <v>2015</v>
      </c>
      <c r="S49" s="155">
        <v>2020</v>
      </c>
      <c r="T49" s="155">
        <v>2025</v>
      </c>
      <c r="U49" s="39">
        <v>2030</v>
      </c>
      <c r="V49" s="39">
        <v>2035</v>
      </c>
      <c r="W49" s="39">
        <v>2040</v>
      </c>
      <c r="X49" s="39">
        <v>2045</v>
      </c>
      <c r="Y49" s="39">
        <v>2050</v>
      </c>
    </row>
    <row r="50" spans="4:25">
      <c r="D50" s="44" t="s">
        <v>14</v>
      </c>
      <c r="E50" s="44">
        <v>2030</v>
      </c>
      <c r="F50" s="48">
        <f>$S8*BY_Demands!H11*$U$30</f>
        <v>556.8847870893353</v>
      </c>
      <c r="G50" s="48">
        <f>$S8*BY_Demands!I11*$U$32</f>
        <v>1322.0110899938632</v>
      </c>
      <c r="H50" s="48">
        <f>$S8*BY_Demands!J11*$U$34</f>
        <v>8537.6643896350743</v>
      </c>
      <c r="I50" s="48">
        <f>$S8*BY_Demands!K11*$U$36</f>
        <v>2939.8216788854329</v>
      </c>
      <c r="J50" s="44" t="s">
        <v>15</v>
      </c>
      <c r="K50" s="43" t="s">
        <v>18</v>
      </c>
      <c r="N50" s="155" t="s">
        <v>104</v>
      </c>
      <c r="O50" s="156" t="s">
        <v>95</v>
      </c>
      <c r="P50" s="156">
        <v>0.98806937170563958</v>
      </c>
      <c r="Q50" s="156">
        <v>1</v>
      </c>
      <c r="R50" s="156">
        <v>1.0178959424415408</v>
      </c>
      <c r="S50" s="156">
        <v>1.0368071864620032</v>
      </c>
      <c r="T50" s="155">
        <v>1.054852183869458</v>
      </c>
      <c r="U50" s="39">
        <v>1.069358728208718</v>
      </c>
      <c r="V50" s="39">
        <v>1.0802604336245571</v>
      </c>
      <c r="W50" s="39">
        <v>1.2174068535197016</v>
      </c>
      <c r="X50" s="39">
        <v>1.2478356784058295</v>
      </c>
      <c r="Y50" s="39">
        <v>1.2784837305645957</v>
      </c>
    </row>
    <row r="51" spans="4:25">
      <c r="D51" s="44" t="s">
        <v>14</v>
      </c>
      <c r="E51" s="44">
        <v>2030</v>
      </c>
      <c r="F51" s="48">
        <f>$S9*BY_Demands!H12*$U$30</f>
        <v>609.40565656139336</v>
      </c>
      <c r="G51" s="48">
        <f>$S9*BY_Demands!I12*$U$32</f>
        <v>1446.6924846160566</v>
      </c>
      <c r="H51" s="48">
        <f>$S9*BY_Demands!J12*$U$34</f>
        <v>9342.8678489501326</v>
      </c>
      <c r="I51" s="48">
        <f>$S9*BY_Demands!K12*$U$36</f>
        <v>3217.0818846721268</v>
      </c>
      <c r="J51" s="44" t="s">
        <v>15</v>
      </c>
      <c r="K51" s="43" t="s">
        <v>19</v>
      </c>
      <c r="N51" s="155"/>
      <c r="O51" s="156" t="s">
        <v>96</v>
      </c>
      <c r="P51" s="156">
        <v>0.98231557826768057</v>
      </c>
      <c r="Q51" s="156">
        <v>1</v>
      </c>
      <c r="R51" s="156">
        <v>1.026526632598479</v>
      </c>
      <c r="S51" s="156">
        <v>1.0749507555301652</v>
      </c>
      <c r="T51" s="155">
        <v>1.117348539881609</v>
      </c>
      <c r="U51" s="39">
        <v>1.1562960577207382</v>
      </c>
      <c r="V51" s="39">
        <v>1.1871719645831615</v>
      </c>
      <c r="W51" s="39">
        <v>1.0864199418244509</v>
      </c>
      <c r="X51" s="39">
        <v>1.0951376727861695</v>
      </c>
      <c r="Y51" s="39">
        <v>1.1071212019990386</v>
      </c>
    </row>
    <row r="52" spans="4:25">
      <c r="D52" s="44" t="s">
        <v>14</v>
      </c>
      <c r="E52" s="44">
        <v>2030</v>
      </c>
      <c r="F52" s="48">
        <f>$S10*BY_Demands!H13*$U$30</f>
        <v>2294.0998350030991</v>
      </c>
      <c r="G52" s="48">
        <f>$S10*BY_Demands!I13*$U$32</f>
        <v>5446.0554386461836</v>
      </c>
      <c r="H52" s="48">
        <f>$S10*BY_Demands!J13*$U$34</f>
        <v>35171.107061381619</v>
      </c>
      <c r="I52" s="48">
        <f>$S10*BY_Demands!K13*$U$36</f>
        <v>12110.663794067181</v>
      </c>
      <c r="J52" s="44" t="s">
        <v>15</v>
      </c>
      <c r="K52" s="43" t="s">
        <v>20</v>
      </c>
      <c r="N52" s="155" t="s">
        <v>105</v>
      </c>
      <c r="O52" s="156" t="s">
        <v>95</v>
      </c>
      <c r="P52" s="156">
        <v>0.987752154645689</v>
      </c>
      <c r="Q52" s="156">
        <v>1</v>
      </c>
      <c r="R52" s="156">
        <v>1.0183717680314668</v>
      </c>
      <c r="S52" s="156">
        <v>1.0369496177197397</v>
      </c>
      <c r="T52" s="155">
        <v>1.051470987568867</v>
      </c>
      <c r="U52" s="39">
        <v>1.0603004632096686</v>
      </c>
      <c r="V52" s="39">
        <v>1.0646901197661374</v>
      </c>
      <c r="W52" s="39">
        <v>1.1465871440907782</v>
      </c>
      <c r="X52" s="39">
        <v>1.1627212774712143</v>
      </c>
      <c r="Y52" s="39">
        <v>1.1788800847920069</v>
      </c>
    </row>
    <row r="53" spans="4:25">
      <c r="D53" s="44" t="s">
        <v>14</v>
      </c>
      <c r="E53" s="44">
        <v>2030</v>
      </c>
      <c r="F53" s="48">
        <f>$S11*BY_Demands!H14*$U$30</f>
        <v>1048.6657579552341</v>
      </c>
      <c r="G53" s="48">
        <f>$S11*BY_Demands!I14*$U$32</f>
        <v>2489.4696243358649</v>
      </c>
      <c r="H53" s="48">
        <f>$S11*BY_Demands!J14*$U$34</f>
        <v>16077.214723568723</v>
      </c>
      <c r="I53" s="48">
        <f>$S11*BY_Demands!K14*$U$36</f>
        <v>5535.9571685463707</v>
      </c>
      <c r="J53" s="44" t="s">
        <v>15</v>
      </c>
      <c r="K53" s="43" t="s">
        <v>21</v>
      </c>
      <c r="N53" s="155"/>
      <c r="O53" s="156" t="s">
        <v>96</v>
      </c>
      <c r="P53" s="156">
        <v>0.9841251696997928</v>
      </c>
      <c r="Q53" s="156">
        <v>1</v>
      </c>
      <c r="R53" s="156">
        <v>1.0238122454503109</v>
      </c>
      <c r="S53" s="156">
        <v>1.0641351135546686</v>
      </c>
      <c r="T53" s="155">
        <v>1.093545523903293</v>
      </c>
      <c r="U53" s="39">
        <v>1.119666544355856</v>
      </c>
      <c r="V53" s="39">
        <v>1.1332938901133505</v>
      </c>
      <c r="W53" s="39">
        <v>1.0621838562190011</v>
      </c>
      <c r="X53" s="39">
        <v>1.0599538049158781</v>
      </c>
      <c r="Y53" s="39">
        <v>1.0579622153025048</v>
      </c>
    </row>
    <row r="54" spans="4:25">
      <c r="D54" s="44" t="s">
        <v>14</v>
      </c>
      <c r="E54" s="44">
        <v>2030</v>
      </c>
      <c r="F54" s="48">
        <f>$S12*BY_Demands!H15*$U$30</f>
        <v>234.40937470899021</v>
      </c>
      <c r="G54" s="48">
        <f>$S12*BY_Demands!I15*$U$32</f>
        <v>556.47379879691243</v>
      </c>
      <c r="H54" s="48">
        <f>$S12*BY_Demands!J15*$U$34</f>
        <v>3593.7569447888723</v>
      </c>
      <c r="I54" s="48">
        <f>$S12*BY_Demands!K15*$U$36</f>
        <v>1237.458406980908</v>
      </c>
      <c r="J54" s="44" t="s">
        <v>15</v>
      </c>
      <c r="K54" s="43" t="s">
        <v>22</v>
      </c>
      <c r="N54" s="155" t="s">
        <v>106</v>
      </c>
      <c r="O54" s="156" t="s">
        <v>95</v>
      </c>
      <c r="P54" s="156">
        <v>0.98806937170563958</v>
      </c>
      <c r="Q54" s="156">
        <v>1</v>
      </c>
      <c r="R54" s="156">
        <v>1.0178959424415408</v>
      </c>
      <c r="S54" s="156">
        <v>1.0368071864620032</v>
      </c>
      <c r="T54" s="155">
        <v>1.054852183869458</v>
      </c>
      <c r="U54" s="39">
        <v>1.069358728208718</v>
      </c>
      <c r="V54" s="39">
        <v>1.0802604336245571</v>
      </c>
      <c r="W54" s="39">
        <v>1.2174068535197016</v>
      </c>
      <c r="X54" s="39">
        <v>1.2478356784058295</v>
      </c>
      <c r="Y54" s="39">
        <v>1.2784837305645957</v>
      </c>
    </row>
    <row r="55" spans="4:25">
      <c r="D55" s="44" t="s">
        <v>14</v>
      </c>
      <c r="E55" s="44">
        <v>2030</v>
      </c>
      <c r="F55" s="48">
        <f>$S13*BY_Demands!H16*$U$30</f>
        <v>278.90898941041036</v>
      </c>
      <c r="G55" s="48">
        <f>$S13*BY_Demands!I16*$U$32</f>
        <v>662.11321560198007</v>
      </c>
      <c r="H55" s="48">
        <f>$S13*BY_Demands!J16*$U$34</f>
        <v>4275.9856294231595</v>
      </c>
      <c r="I55" s="48">
        <f>$S13*BY_Demands!K16*$U$36</f>
        <v>1472.3740215464391</v>
      </c>
      <c r="J55" s="44" t="s">
        <v>15</v>
      </c>
      <c r="K55" s="43" t="s">
        <v>23</v>
      </c>
      <c r="N55" s="155"/>
      <c r="O55" s="156" t="s">
        <v>96</v>
      </c>
      <c r="P55" s="156">
        <v>0.98231557826768057</v>
      </c>
      <c r="Q55" s="156">
        <v>1</v>
      </c>
      <c r="R55" s="156">
        <v>1.026526632598479</v>
      </c>
      <c r="S55" s="156">
        <v>1.0749507555301652</v>
      </c>
      <c r="T55" s="155">
        <v>1.117348539881609</v>
      </c>
      <c r="U55" s="39">
        <v>1.1562960577207382</v>
      </c>
      <c r="V55" s="39">
        <v>1.1871719645831615</v>
      </c>
      <c r="W55" s="39">
        <v>1.0864199418244509</v>
      </c>
      <c r="X55" s="39">
        <v>1.0951376727861695</v>
      </c>
      <c r="Y55" s="39">
        <v>1.1071212019990386</v>
      </c>
    </row>
    <row r="56" spans="4:25">
      <c r="D56" s="51" t="s">
        <v>14</v>
      </c>
      <c r="E56" s="51">
        <v>2030</v>
      </c>
      <c r="F56" s="52">
        <f>$S19*BY_Demands!H17*$U$31</f>
        <v>422.47415687865077</v>
      </c>
      <c r="G56" s="52">
        <f>$S19*BY_Demands!I17*$U$33</f>
        <v>1071.2123372510746</v>
      </c>
      <c r="H56" s="52">
        <f>$S19*BY_Demands!J17*$U$35</f>
        <v>10417.268506758892</v>
      </c>
      <c r="I56" s="52">
        <f>$S19*BY_Demands!K17*$U$37</f>
        <v>2405.7675958406753</v>
      </c>
      <c r="J56" s="51" t="s">
        <v>15</v>
      </c>
      <c r="K56" s="53" t="s">
        <v>24</v>
      </c>
      <c r="N56" s="155" t="s">
        <v>107</v>
      </c>
      <c r="O56" s="156" t="s">
        <v>95</v>
      </c>
      <c r="P56" s="156">
        <v>0.987752154645689</v>
      </c>
      <c r="Q56" s="156">
        <v>1</v>
      </c>
      <c r="R56" s="156">
        <v>1.0183717680314668</v>
      </c>
      <c r="S56" s="156">
        <v>1.0369496177197397</v>
      </c>
      <c r="T56" s="155">
        <v>1.051470987568867</v>
      </c>
      <c r="U56" s="39">
        <v>1.0603004632096686</v>
      </c>
      <c r="V56" s="39">
        <v>1.0646901197661374</v>
      </c>
      <c r="W56" s="39">
        <v>1.1465871440907782</v>
      </c>
      <c r="X56" s="39">
        <v>1.1627212774712143</v>
      </c>
      <c r="Y56" s="39">
        <v>1.1788800847920069</v>
      </c>
    </row>
    <row r="57" spans="4:25">
      <c r="D57" s="51" t="s">
        <v>14</v>
      </c>
      <c r="E57" s="51">
        <v>2030</v>
      </c>
      <c r="F57" s="52">
        <f>$S20*BY_Demands!H18*U$31</f>
        <v>405.36387954878995</v>
      </c>
      <c r="G57" s="52">
        <f>$S20*BY_Demands!I18*$U$33</f>
        <v>1027.8280500204621</v>
      </c>
      <c r="H57" s="52">
        <f>$S20*BY_Demands!J18*$U$35</f>
        <v>9995.367308145549</v>
      </c>
      <c r="I57" s="52">
        <f>$S20*BY_Demands!K18*$U$37</f>
        <v>2308.333586953242</v>
      </c>
      <c r="J57" s="51" t="s">
        <v>15</v>
      </c>
      <c r="K57" s="53" t="s">
        <v>25</v>
      </c>
      <c r="N57" s="153"/>
      <c r="O57" s="153" t="s">
        <v>96</v>
      </c>
      <c r="P57" s="39">
        <v>0.9841251696997928</v>
      </c>
      <c r="Q57" s="39">
        <v>1</v>
      </c>
      <c r="R57" s="39">
        <v>1.0238122454503109</v>
      </c>
      <c r="S57" s="39">
        <v>1.0641351135546686</v>
      </c>
      <c r="T57" s="39">
        <v>1.093545523903293</v>
      </c>
      <c r="U57" s="39">
        <v>1.119666544355856</v>
      </c>
      <c r="V57" s="39">
        <v>1.1332938901133505</v>
      </c>
      <c r="W57" s="39">
        <v>1.0621838562190011</v>
      </c>
      <c r="X57" s="39">
        <v>1.0599538049158781</v>
      </c>
      <c r="Y57" s="39">
        <v>1.0579622153025048</v>
      </c>
    </row>
    <row r="58" spans="4:25">
      <c r="D58" s="51" t="s">
        <v>14</v>
      </c>
      <c r="E58" s="51">
        <v>2030</v>
      </c>
      <c r="F58" s="52">
        <f>$S21*BY_Demands!H19*U$31</f>
        <v>391.4998552423458</v>
      </c>
      <c r="G58" s="52">
        <f>$S21*BY_Demands!I19*$U$33</f>
        <v>992.67486102841553</v>
      </c>
      <c r="H58" s="52">
        <f>$S21*BY_Demands!J19*$U$35</f>
        <v>9653.5114539283131</v>
      </c>
      <c r="I58" s="52">
        <f>$S21*BY_Demands!K19*$U$37</f>
        <v>2229.3852776156668</v>
      </c>
      <c r="J58" s="51" t="s">
        <v>15</v>
      </c>
      <c r="K58" s="53" t="s">
        <v>26</v>
      </c>
      <c r="N58" s="14"/>
      <c r="O58" s="14"/>
    </row>
    <row r="59" spans="4:25">
      <c r="D59" s="51" t="s">
        <v>14</v>
      </c>
      <c r="E59" s="51">
        <v>2030</v>
      </c>
      <c r="F59" s="52">
        <f>$S22*BY_Demands!H20*U$31</f>
        <v>1029.4364413454937</v>
      </c>
      <c r="G59" s="52">
        <f>$S22*BY_Demands!I20*$U$33</f>
        <v>2610.2070349876653</v>
      </c>
      <c r="H59" s="52">
        <f>$S22*BY_Demands!J20*$U$35</f>
        <v>25383.601921048783</v>
      </c>
      <c r="I59" s="52">
        <f>$S22*BY_Demands!K20*$U$37</f>
        <v>5862.097816501233</v>
      </c>
      <c r="J59" s="51" t="s">
        <v>15</v>
      </c>
      <c r="K59" s="53" t="s">
        <v>27</v>
      </c>
      <c r="N59" s="14"/>
      <c r="O59" s="14"/>
    </row>
    <row r="60" spans="4:25">
      <c r="D60" s="51" t="s">
        <v>14</v>
      </c>
      <c r="E60" s="51">
        <v>2030</v>
      </c>
      <c r="F60" s="52">
        <f>$S23*BY_Demands!H21*U$31</f>
        <v>534.46951101264858</v>
      </c>
      <c r="G60" s="52">
        <f>$S23*BY_Demands!I21*$U$33</f>
        <v>1355.1842752023035</v>
      </c>
      <c r="H60" s="52">
        <f>$S23*BY_Demands!J21*$U$35</f>
        <v>13178.823637475498</v>
      </c>
      <c r="I60" s="52">
        <f>$S23*BY_Demands!K21*$U$37</f>
        <v>3043.5220938931366</v>
      </c>
      <c r="J60" s="51" t="s">
        <v>15</v>
      </c>
      <c r="K60" s="53" t="s">
        <v>28</v>
      </c>
      <c r="N60" s="14"/>
      <c r="O60" s="14"/>
    </row>
    <row r="61" spans="4:25">
      <c r="D61" s="51" t="s">
        <v>14</v>
      </c>
      <c r="E61" s="51">
        <v>2030</v>
      </c>
      <c r="F61" s="52">
        <f>$S24*BY_Demands!H22*U$31</f>
        <v>139.8238634697565</v>
      </c>
      <c r="G61" s="52">
        <f>$S24*BY_Demands!I22*$U$33</f>
        <v>354.53304102086361</v>
      </c>
      <c r="H61" s="52">
        <f>$S24*BY_Demands!J22*$U$35</f>
        <v>3447.7439760539769</v>
      </c>
      <c r="I61" s="52">
        <f>$S24*BY_Demands!K22*$U$37</f>
        <v>796.22318758165693</v>
      </c>
      <c r="J61" s="51" t="s">
        <v>15</v>
      </c>
      <c r="K61" s="53" t="s">
        <v>29</v>
      </c>
      <c r="N61" s="14"/>
      <c r="O61" s="14"/>
    </row>
    <row r="62" spans="4:25">
      <c r="D62" s="51" t="s">
        <v>14</v>
      </c>
      <c r="E62" s="51">
        <v>2030</v>
      </c>
      <c r="F62" s="52">
        <f>$S25*BY_Demands!H23*U$31</f>
        <v>144.03615961810485</v>
      </c>
      <c r="G62" s="52">
        <f>$S25*BY_Demands!I23*$U$33</f>
        <v>365.21360817224553</v>
      </c>
      <c r="H62" s="52">
        <f>$S25*BY_Demands!J23*$U$35</f>
        <v>3551.6097848682625</v>
      </c>
      <c r="I62" s="52">
        <f>$S25*BY_Demands!K23*$U$37</f>
        <v>820.20999343187032</v>
      </c>
      <c r="J62" s="51" t="s">
        <v>15</v>
      </c>
      <c r="K62" s="53" t="s">
        <v>30</v>
      </c>
      <c r="N62" s="14"/>
      <c r="O62" s="14"/>
    </row>
    <row r="63" spans="4:25">
      <c r="D63" s="44" t="s">
        <v>14</v>
      </c>
      <c r="E63" s="44">
        <v>2035</v>
      </c>
      <c r="F63" s="48">
        <f>$T7*BY_Demands!H10*$V$30</f>
        <v>568.13524127642211</v>
      </c>
      <c r="G63" s="48">
        <f>$T7*BY_Demands!I10*$V$32</f>
        <v>1348.7189935811332</v>
      </c>
      <c r="H63" s="48">
        <f>$T7*BY_Demands!J10*$V$34</f>
        <v>8710.1463900545023</v>
      </c>
      <c r="I63" s="48">
        <f>$T7*BY_Demands!K10*$V$36</f>
        <v>2999.2133697401482</v>
      </c>
      <c r="J63" s="44" t="s">
        <v>15</v>
      </c>
      <c r="K63" s="43" t="s">
        <v>17</v>
      </c>
      <c r="N63" s="14"/>
      <c r="O63" s="14"/>
    </row>
    <row r="64" spans="4:25">
      <c r="D64" s="44" t="s">
        <v>14</v>
      </c>
      <c r="E64" s="44">
        <v>2035</v>
      </c>
      <c r="F64" s="48">
        <f>$T8*BY_Demands!H11*$V$30</f>
        <v>569.14171896587357</v>
      </c>
      <c r="G64" s="48">
        <f>$T8*BY_Demands!I11*$V$32</f>
        <v>1351.1083112607164</v>
      </c>
      <c r="H64" s="48">
        <f>$T8*BY_Demands!J11*$V$34</f>
        <v>8725.5768146726732</v>
      </c>
      <c r="I64" s="48">
        <f>$T8*BY_Demands!K11*$V$36</f>
        <v>3004.5266140581161</v>
      </c>
      <c r="J64" s="44" t="s">
        <v>15</v>
      </c>
      <c r="K64" s="43" t="s">
        <v>18</v>
      </c>
      <c r="N64" s="14"/>
      <c r="O64" s="14"/>
    </row>
    <row r="65" spans="4:15">
      <c r="D65" s="44" t="s">
        <v>14</v>
      </c>
      <c r="E65" s="44">
        <v>2035</v>
      </c>
      <c r="F65" s="48">
        <f>$T9*BY_Demands!H12*$V$30</f>
        <v>603.14781621797783</v>
      </c>
      <c r="G65" s="48">
        <f>$T9*BY_Demands!I12*$V$32</f>
        <v>1431.8367469029715</v>
      </c>
      <c r="H65" s="48">
        <f>$T9*BY_Demands!J12*$V$34</f>
        <v>9246.9281826230126</v>
      </c>
      <c r="I65" s="48">
        <f>$T9*BY_Demands!K12*$V$36</f>
        <v>3184.0464433544853</v>
      </c>
      <c r="J65" s="44" t="s">
        <v>15</v>
      </c>
      <c r="K65" s="43" t="s">
        <v>19</v>
      </c>
      <c r="N65" s="14"/>
      <c r="O65" s="14"/>
    </row>
    <row r="66" spans="4:15">
      <c r="D66" s="44" t="s">
        <v>14</v>
      </c>
      <c r="E66" s="44">
        <v>2035</v>
      </c>
      <c r="F66" s="48">
        <f>$T10*BY_Demands!H13*$V$30</f>
        <v>2385.4056600472545</v>
      </c>
      <c r="G66" s="48">
        <f>$T10*BY_Demands!I13*$V$32</f>
        <v>5662.8099919898168</v>
      </c>
      <c r="H66" s="48">
        <f>$T10*BY_Demands!J13*$V$34</f>
        <v>36570.927112347897</v>
      </c>
      <c r="I66" s="48">
        <f>$T10*BY_Demands!K13*$V$36</f>
        <v>12592.671652957153</v>
      </c>
      <c r="J66" s="44" t="s">
        <v>15</v>
      </c>
      <c r="K66" s="43" t="s">
        <v>20</v>
      </c>
      <c r="N66" s="14"/>
      <c r="O66" s="14"/>
    </row>
    <row r="67" spans="4:15">
      <c r="D67" s="44" t="s">
        <v>14</v>
      </c>
      <c r="E67" s="44">
        <v>2035</v>
      </c>
      <c r="F67" s="48">
        <f>$T11*BY_Demands!H14*$V$30</f>
        <v>1298.5997682862858</v>
      </c>
      <c r="G67" s="48">
        <f>$T11*BY_Demands!I14*$V$32</f>
        <v>3082.7979771380169</v>
      </c>
      <c r="H67" s="48">
        <f>$T11*BY_Demands!J14*$V$34</f>
        <v>19908.981633408541</v>
      </c>
      <c r="I67" s="48">
        <f>$T11*BY_Demands!K14*$V$36</f>
        <v>6855.3708765457814</v>
      </c>
      <c r="J67" s="44" t="s">
        <v>15</v>
      </c>
      <c r="K67" s="43" t="s">
        <v>21</v>
      </c>
      <c r="N67" s="14"/>
      <c r="O67" s="14"/>
    </row>
    <row r="68" spans="4:15">
      <c r="D68" s="44" t="s">
        <v>14</v>
      </c>
      <c r="E68" s="44">
        <v>2035</v>
      </c>
      <c r="F68" s="48">
        <f>$T12*BY_Demands!H15*$V$30</f>
        <v>240.60170382620896</v>
      </c>
      <c r="G68" s="48">
        <f>$T12*BY_Demands!I15*$V$32</f>
        <v>571.1740167874998</v>
      </c>
      <c r="H68" s="48">
        <f>$T12*BY_Demands!J15*$V$34</f>
        <v>3688.6922510113745</v>
      </c>
      <c r="I68" s="48">
        <f>$T12*BY_Demands!K15*$V$36</f>
        <v>1270.1480113724047</v>
      </c>
      <c r="J68" s="44" t="s">
        <v>15</v>
      </c>
      <c r="K68" s="43" t="s">
        <v>22</v>
      </c>
      <c r="N68" s="14"/>
      <c r="O68" s="14"/>
    </row>
    <row r="69" spans="4:15">
      <c r="D69" s="44" t="s">
        <v>14</v>
      </c>
      <c r="E69" s="44">
        <v>2035</v>
      </c>
      <c r="F69" s="48">
        <f>$T13*BY_Demands!H16*$V$30</f>
        <v>286.07522241238246</v>
      </c>
      <c r="G69" s="48">
        <f>$T13*BY_Demands!I16*$V$32</f>
        <v>679.1254230131467</v>
      </c>
      <c r="H69" s="48">
        <f>$T13*BY_Demands!J16*$V$34</f>
        <v>4385.8519675369171</v>
      </c>
      <c r="I69" s="48">
        <f>$T13*BY_Demands!K16*$V$36</f>
        <v>1510.2049115681525</v>
      </c>
      <c r="J69" s="44" t="s">
        <v>15</v>
      </c>
      <c r="K69" s="43" t="s">
        <v>23</v>
      </c>
      <c r="N69" s="14"/>
      <c r="O69" s="14"/>
    </row>
    <row r="70" spans="4:15">
      <c r="D70" s="51" t="s">
        <v>14</v>
      </c>
      <c r="E70" s="51">
        <v>2035</v>
      </c>
      <c r="F70" s="52">
        <f>$T19*BY_Demands!H17*$V$31</f>
        <v>422.45694767464755</v>
      </c>
      <c r="G70" s="52">
        <f>$T19*BY_Demands!I17*$V$33</f>
        <v>1071.1687021284465</v>
      </c>
      <c r="H70" s="52">
        <f>$T19*BY_Demands!J17*$V$35</f>
        <v>10416.844166249608</v>
      </c>
      <c r="I70" s="52">
        <f>$T19*BY_Demands!K17*$V$37</f>
        <v>2405.6695984965363</v>
      </c>
      <c r="J70" s="51" t="s">
        <v>15</v>
      </c>
      <c r="K70" s="53" t="s">
        <v>24</v>
      </c>
      <c r="N70" s="14"/>
      <c r="O70" s="14"/>
    </row>
    <row r="71" spans="4:15">
      <c r="D71" s="51" t="s">
        <v>14</v>
      </c>
      <c r="E71" s="51">
        <v>2035</v>
      </c>
      <c r="F71" s="52">
        <f>$T20*BY_Demands!H18*V$31</f>
        <v>414.69835052896582</v>
      </c>
      <c r="G71" s="52">
        <f>$T20*BY_Demands!I18*$V$33</f>
        <v>1051.4962444244777</v>
      </c>
      <c r="H71" s="52">
        <f>$T20*BY_Demands!J18*$V$35</f>
        <v>10225.534500589871</v>
      </c>
      <c r="I71" s="52">
        <f>$T20*BY_Demands!K18*$V$37</f>
        <v>2361.488478069748</v>
      </c>
      <c r="J71" s="51" t="s">
        <v>15</v>
      </c>
      <c r="K71" s="53" t="s">
        <v>25</v>
      </c>
      <c r="N71" s="14"/>
      <c r="O71" s="14"/>
    </row>
    <row r="72" spans="4:15">
      <c r="D72" s="51" t="s">
        <v>14</v>
      </c>
      <c r="E72" s="51">
        <v>2035</v>
      </c>
      <c r="F72" s="52">
        <f>$T21*BY_Demands!H19*V$31</f>
        <v>393.21779004659186</v>
      </c>
      <c r="G72" s="52">
        <f>$T21*BY_Demands!I19*$V$33</f>
        <v>997.03080310661926</v>
      </c>
      <c r="H72" s="52">
        <f>$T21*BY_Demands!J19*$V$35</f>
        <v>9695.8718867300704</v>
      </c>
      <c r="I72" s="52">
        <f>$T21*BY_Demands!K19*$V$37</f>
        <v>2239.1680106338408</v>
      </c>
      <c r="J72" s="51" t="s">
        <v>15</v>
      </c>
      <c r="K72" s="53" t="s">
        <v>26</v>
      </c>
      <c r="N72" s="14"/>
      <c r="O72" s="14"/>
    </row>
    <row r="73" spans="4:15">
      <c r="D73" s="51" t="s">
        <v>14</v>
      </c>
      <c r="E73" s="51">
        <v>2035</v>
      </c>
      <c r="F73" s="52">
        <f>$T22*BY_Demands!H20*V$31</f>
        <v>1117.7801131773094</v>
      </c>
      <c r="G73" s="52">
        <f>$T22*BY_Demands!I20*$V$33</f>
        <v>2834.2085026359782</v>
      </c>
      <c r="H73" s="52">
        <f>$T22*BY_Demands!J20*$V$35</f>
        <v>27561.959426143134</v>
      </c>
      <c r="I73" s="52">
        <f>$T22*BY_Demands!K20*$V$37</f>
        <v>6365.1684529653057</v>
      </c>
      <c r="J73" s="51" t="s">
        <v>15</v>
      </c>
      <c r="K73" s="53" t="s">
        <v>27</v>
      </c>
      <c r="N73" s="14"/>
      <c r="O73" s="14"/>
    </row>
    <row r="74" spans="4:15">
      <c r="D74" s="51" t="s">
        <v>14</v>
      </c>
      <c r="E74" s="51">
        <v>2035</v>
      </c>
      <c r="F74" s="52">
        <f>$T23*BY_Demands!H21*V$31</f>
        <v>661.85243285758008</v>
      </c>
      <c r="G74" s="52">
        <f>$T23*BY_Demands!I21*$V$33</f>
        <v>1678.1724514342866</v>
      </c>
      <c r="H74" s="52">
        <f>$T23*BY_Demands!J21*$V$35</f>
        <v>16319.801797745053</v>
      </c>
      <c r="I74" s="52">
        <f>$T23*BY_Demands!K21*$V$37</f>
        <v>3768.90067776251</v>
      </c>
      <c r="J74" s="51" t="s">
        <v>15</v>
      </c>
      <c r="K74" s="53" t="s">
        <v>28</v>
      </c>
      <c r="N74" s="14"/>
      <c r="O74" s="14"/>
    </row>
    <row r="75" spans="4:15">
      <c r="D75" s="51" t="s">
        <v>14</v>
      </c>
      <c r="E75" s="51">
        <v>2035</v>
      </c>
      <c r="F75" s="52">
        <f>$T24*BY_Demands!H22*V$31</f>
        <v>142.20539854301083</v>
      </c>
      <c r="G75" s="52">
        <f>$T24*BY_Demands!I22*$V$33</f>
        <v>360.57158730950425</v>
      </c>
      <c r="H75" s="52">
        <f>$T24*BY_Demands!J22*$V$35</f>
        <v>3506.4673083866574</v>
      </c>
      <c r="I75" s="52">
        <f>$T24*BY_Demands!K22*$V$37</f>
        <v>809.78477428301574</v>
      </c>
      <c r="J75" s="51" t="s">
        <v>15</v>
      </c>
      <c r="K75" s="53" t="s">
        <v>29</v>
      </c>
      <c r="N75" s="14"/>
      <c r="O75" s="14"/>
    </row>
    <row r="76" spans="4:15">
      <c r="D76" s="51" t="s">
        <v>14</v>
      </c>
      <c r="E76" s="51">
        <v>2035</v>
      </c>
      <c r="F76" s="52">
        <f>$T25*BY_Demands!H23*V$31</f>
        <v>153.85662518446387</v>
      </c>
      <c r="G76" s="52">
        <f>$T25*BY_Demands!I23*$V$33</f>
        <v>390.11407533917532</v>
      </c>
      <c r="H76" s="52">
        <f>$T25*BY_Demands!J23*$V$35</f>
        <v>3793.7605176420238</v>
      </c>
      <c r="I76" s="52">
        <f>$T25*BY_Demands!K23*$V$37</f>
        <v>876.13236750125486</v>
      </c>
      <c r="J76" s="51" t="s">
        <v>15</v>
      </c>
      <c r="K76" s="53" t="s">
        <v>30</v>
      </c>
      <c r="N76" s="14"/>
      <c r="O76" s="14"/>
    </row>
    <row r="77" spans="4:15">
      <c r="D77" s="44" t="s">
        <v>14</v>
      </c>
      <c r="E77" s="44">
        <v>2040</v>
      </c>
      <c r="F77" s="48">
        <f>$U7*BY_Demands!H10*$W$30</f>
        <v>564.00258962435385</v>
      </c>
      <c r="G77" s="48">
        <f>$U7*BY_Demands!I10*$W$32</f>
        <v>1338.9083263807036</v>
      </c>
      <c r="H77" s="48">
        <f>$U7*BY_Demands!J10*$W$34</f>
        <v>8646.7882347185587</v>
      </c>
      <c r="I77" s="48">
        <f>$U7*BY_Demands!K10*$W$36</f>
        <v>2977.3969021337475</v>
      </c>
      <c r="J77" s="44" t="s">
        <v>15</v>
      </c>
      <c r="K77" s="43" t="s">
        <v>17</v>
      </c>
      <c r="N77" s="14"/>
      <c r="O77" s="14"/>
    </row>
    <row r="78" spans="4:15">
      <c r="D78" s="44" t="s">
        <v>14</v>
      </c>
      <c r="E78" s="44">
        <v>2040</v>
      </c>
      <c r="F78" s="48">
        <f>$U8*BY_Demands!H11*$W$30</f>
        <v>579.38844079416833</v>
      </c>
      <c r="G78" s="48">
        <f>$U8*BY_Demands!I11*$W$32</f>
        <v>1375.4334144187501</v>
      </c>
      <c r="H78" s="48">
        <f>$U8*BY_Demands!J11*$W$34</f>
        <v>8882.6704794523757</v>
      </c>
      <c r="I78" s="48">
        <f>$U8*BY_Demands!K11*$W$36</f>
        <v>3058.6195533279711</v>
      </c>
      <c r="J78" s="44" t="s">
        <v>15</v>
      </c>
      <c r="K78" s="43" t="s">
        <v>18</v>
      </c>
      <c r="N78" s="14"/>
      <c r="O78" s="14"/>
    </row>
    <row r="79" spans="4:15">
      <c r="D79" s="44" t="s">
        <v>14</v>
      </c>
      <c r="E79" s="44">
        <v>2040</v>
      </c>
      <c r="F79" s="48">
        <f>$U9*BY_Demands!H12*$W$30</f>
        <v>593.6519529622185</v>
      </c>
      <c r="G79" s="48">
        <f>$U9*BY_Demands!I12*$W$32</f>
        <v>1409.2941369696077</v>
      </c>
      <c r="H79" s="48">
        <f>$U9*BY_Demands!J12*$W$34</f>
        <v>9101.3460165321012</v>
      </c>
      <c r="I79" s="48">
        <f>$U9*BY_Demands!K12*$W$36</f>
        <v>3133.9173227424426</v>
      </c>
      <c r="J79" s="44" t="s">
        <v>15</v>
      </c>
      <c r="K79" s="43" t="s">
        <v>19</v>
      </c>
      <c r="N79" s="14"/>
      <c r="O79" s="14"/>
    </row>
    <row r="80" spans="4:15">
      <c r="D80" s="44" t="s">
        <v>14</v>
      </c>
      <c r="E80" s="44">
        <v>2040</v>
      </c>
      <c r="F80" s="48">
        <f>$U10*BY_Demands!H13*$W$30</f>
        <v>2454.5445003628606</v>
      </c>
      <c r="G80" s="48">
        <f>$U10*BY_Demands!I13*$W$32</f>
        <v>5826.941452869326</v>
      </c>
      <c r="H80" s="48">
        <f>$U10*BY_Demands!J13*$W$34</f>
        <v>37630.902584093958</v>
      </c>
      <c r="I80" s="48">
        <f>$U10*BY_Demands!K13*$W$36</f>
        <v>12957.658929185644</v>
      </c>
      <c r="J80" s="44" t="s">
        <v>15</v>
      </c>
      <c r="K80" s="43" t="s">
        <v>20</v>
      </c>
      <c r="N80" s="14"/>
      <c r="O80" s="14"/>
    </row>
    <row r="81" spans="4:15">
      <c r="D81" s="44" t="s">
        <v>14</v>
      </c>
      <c r="E81" s="44">
        <v>2040</v>
      </c>
      <c r="F81" s="48">
        <f>$U11*BY_Demands!H14*$W$30</f>
        <v>1618.0249675750083</v>
      </c>
      <c r="G81" s="48">
        <f>$U11*BY_Demands!I14*$W$32</f>
        <v>3841.0942453667453</v>
      </c>
      <c r="H81" s="48">
        <f>$U11*BY_Demands!J14*$W$34</f>
        <v>24806.125912341649</v>
      </c>
      <c r="I81" s="48">
        <f>$U11*BY_Demands!K14*$W$36</f>
        <v>8541.6319262674442</v>
      </c>
      <c r="J81" s="44" t="s">
        <v>15</v>
      </c>
      <c r="K81" s="43" t="s">
        <v>21</v>
      </c>
      <c r="N81" s="14"/>
      <c r="O81" s="14"/>
    </row>
    <row r="82" spans="4:15">
      <c r="D82" s="44" t="s">
        <v>14</v>
      </c>
      <c r="E82" s="44">
        <v>2040</v>
      </c>
      <c r="F82" s="48">
        <f>$U12*BY_Demands!H15*$W$30</f>
        <v>246.14092923154035</v>
      </c>
      <c r="G82" s="48">
        <f>$U12*BY_Demands!I15*$W$32</f>
        <v>584.32380573055661</v>
      </c>
      <c r="H82" s="48">
        <f>$U12*BY_Demands!J15*$W$34</f>
        <v>3773.6147494987918</v>
      </c>
      <c r="I82" s="48">
        <f>$U12*BY_Demands!K15*$W$36</f>
        <v>1299.389849735308</v>
      </c>
      <c r="J82" s="44" t="s">
        <v>15</v>
      </c>
      <c r="K82" s="43" t="s">
        <v>22</v>
      </c>
      <c r="N82" s="14"/>
      <c r="O82" s="14"/>
    </row>
    <row r="83" spans="4:15">
      <c r="D83" s="44" t="s">
        <v>14</v>
      </c>
      <c r="E83" s="44">
        <v>2040</v>
      </c>
      <c r="F83" s="48">
        <f>$U13*BY_Demands!H16*$W$30</f>
        <v>291.90620891512367</v>
      </c>
      <c r="G83" s="48">
        <f>$U13*BY_Demands!I16*$W$32</f>
        <v>692.96783530549715</v>
      </c>
      <c r="H83" s="48">
        <f>$U13*BY_Demands!J16*$W$34</f>
        <v>4475.2474887920353</v>
      </c>
      <c r="I83" s="48">
        <f>$U13*BY_Demands!K16*$W$36</f>
        <v>1540.9869708512642</v>
      </c>
      <c r="J83" s="44" t="s">
        <v>15</v>
      </c>
      <c r="K83" s="43" t="s">
        <v>23</v>
      </c>
      <c r="N83" s="14"/>
      <c r="O83" s="14"/>
    </row>
    <row r="84" spans="4:15">
      <c r="D84" s="51" t="s">
        <v>14</v>
      </c>
      <c r="E84" s="51">
        <v>2040</v>
      </c>
      <c r="F84" s="52">
        <f>$U19*BY_Demands!H17*$W$31</f>
        <v>421.28788906308347</v>
      </c>
      <c r="G84" s="52">
        <f>$U19*BY_Demands!I17*$W$33</f>
        <v>1068.204473459575</v>
      </c>
      <c r="H84" s="52">
        <f>$U19*BY_Demands!J17*$W$35</f>
        <v>10388.017793657309</v>
      </c>
      <c r="I84" s="52">
        <f>$U19*BY_Demands!K17*$W$37</f>
        <v>2399.0124260291868</v>
      </c>
      <c r="J84" s="51" t="s">
        <v>15</v>
      </c>
      <c r="K84" s="53" t="s">
        <v>24</v>
      </c>
      <c r="N84" s="14"/>
      <c r="O84" s="14"/>
    </row>
    <row r="85" spans="4:15">
      <c r="D85" s="51" t="s">
        <v>14</v>
      </c>
      <c r="E85" s="51">
        <v>2040</v>
      </c>
      <c r="F85" s="52">
        <f>$U20*BY_Demands!H18*W$31</f>
        <v>422.37321638570165</v>
      </c>
      <c r="G85" s="52">
        <f>$U20*BY_Demands!I18*$W$33</f>
        <v>1070.9563956754428</v>
      </c>
      <c r="H85" s="52">
        <f>$U20*BY_Demands!J18*$W$35</f>
        <v>10414.779539798123</v>
      </c>
      <c r="I85" s="52">
        <f>$U20*BY_Demands!K18*$W$37</f>
        <v>2405.1927929489711</v>
      </c>
      <c r="J85" s="51" t="s">
        <v>15</v>
      </c>
      <c r="K85" s="53" t="s">
        <v>25</v>
      </c>
      <c r="N85" s="14"/>
      <c r="O85" s="14"/>
    </row>
    <row r="86" spans="4:15">
      <c r="D86" s="51" t="s">
        <v>14</v>
      </c>
      <c r="E86" s="51">
        <v>2040</v>
      </c>
      <c r="F86" s="52">
        <f>$U21*BY_Demands!H19*W$31</f>
        <v>389.86766307327684</v>
      </c>
      <c r="G86" s="52">
        <f>$U21*BY_Demands!I19*$W$33</f>
        <v>988.53632531018582</v>
      </c>
      <c r="H86" s="52">
        <f>$U21*BY_Demands!J19*$W$35</f>
        <v>9613.2652428808888</v>
      </c>
      <c r="I86" s="52">
        <f>$U21*BY_Demands!K19*$W$37</f>
        <v>2220.0908037014692</v>
      </c>
      <c r="J86" s="51" t="s">
        <v>15</v>
      </c>
      <c r="K86" s="53" t="s">
        <v>26</v>
      </c>
      <c r="N86" s="14"/>
      <c r="O86" s="14"/>
    </row>
    <row r="87" spans="4:15">
      <c r="D87" s="51" t="s">
        <v>14</v>
      </c>
      <c r="E87" s="51">
        <v>2040</v>
      </c>
      <c r="F87" s="52">
        <f>$U22*BY_Demands!H20*W$31</f>
        <v>1205.4821016267285</v>
      </c>
      <c r="G87" s="52">
        <f>$U22*BY_Demands!I20*$W$33</f>
        <v>3056.5829378501403</v>
      </c>
      <c r="H87" s="52">
        <f>$U22*BY_Demands!J20*$W$35</f>
        <v>29724.494453147618</v>
      </c>
      <c r="I87" s="52">
        <f>$U22*BY_Demands!K20*$W$37</f>
        <v>6864.5850408609067</v>
      </c>
      <c r="J87" s="51" t="s">
        <v>15</v>
      </c>
      <c r="K87" s="53" t="s">
        <v>27</v>
      </c>
      <c r="N87" s="14"/>
      <c r="O87" s="14"/>
    </row>
    <row r="88" spans="4:15">
      <c r="D88" s="51" t="s">
        <v>14</v>
      </c>
      <c r="E88" s="51">
        <v>2040</v>
      </c>
      <c r="F88" s="52">
        <f>$U23*BY_Demands!H21*W$31</f>
        <v>824.65266617677389</v>
      </c>
      <c r="G88" s="52">
        <f>$U23*BY_Demands!I21*$W$33</f>
        <v>2090.9636614986835</v>
      </c>
      <c r="H88" s="52">
        <f>$U23*BY_Demands!J21*$W$35</f>
        <v>20334.091703615366</v>
      </c>
      <c r="I88" s="52">
        <f>$U23*BY_Demands!K21*$W$37</f>
        <v>4695.9621785376175</v>
      </c>
      <c r="J88" s="51" t="s">
        <v>15</v>
      </c>
      <c r="K88" s="53" t="s">
        <v>28</v>
      </c>
      <c r="N88" s="14"/>
      <c r="O88" s="14"/>
    </row>
    <row r="89" spans="4:15">
      <c r="D89" s="51" t="s">
        <v>14</v>
      </c>
      <c r="E89" s="51">
        <v>2040</v>
      </c>
      <c r="F89" s="52">
        <f>$U24*BY_Demands!H22*W$31</f>
        <v>144.27617875341977</v>
      </c>
      <c r="G89" s="52">
        <f>$U24*BY_Demands!I22*$W$33</f>
        <v>365.82219322943655</v>
      </c>
      <c r="H89" s="52">
        <f>$U24*BY_Demands!J22*$W$35</f>
        <v>3557.5281203181876</v>
      </c>
      <c r="I89" s="52">
        <f>$U24*BY_Demands!K22*$W$37</f>
        <v>821.57677586985119</v>
      </c>
      <c r="J89" s="51" t="s">
        <v>15</v>
      </c>
      <c r="K89" s="53" t="s">
        <v>29</v>
      </c>
      <c r="N89" s="14"/>
      <c r="O89" s="14"/>
    </row>
    <row r="90" spans="4:15">
      <c r="D90" s="51" t="s">
        <v>14</v>
      </c>
      <c r="E90" s="51">
        <v>2040</v>
      </c>
      <c r="F90" s="52">
        <f>$U25*BY_Demands!H23*W$31</f>
        <v>162.50063337905564</v>
      </c>
      <c r="G90" s="52">
        <f>$U25*BY_Demands!I23*$W$33</f>
        <v>412.03155377089337</v>
      </c>
      <c r="H90" s="52">
        <f>$U25*BY_Demands!J23*$W$35</f>
        <v>4006.9024409326162</v>
      </c>
      <c r="I90" s="52">
        <f>$U25*BY_Demands!K23*$W$37</f>
        <v>925.35543706454507</v>
      </c>
      <c r="J90" s="51" t="s">
        <v>15</v>
      </c>
      <c r="K90" s="53" t="s">
        <v>30</v>
      </c>
      <c r="N90" s="14"/>
      <c r="O90" s="14"/>
    </row>
    <row r="91" spans="4:15">
      <c r="D91" s="44" t="s">
        <v>14</v>
      </c>
      <c r="E91" s="44">
        <v>2045</v>
      </c>
      <c r="F91" s="48">
        <f>$V7*BY_Demands!H10*$X$30</f>
        <v>561.38807585931625</v>
      </c>
      <c r="G91" s="48">
        <f>$V7*BY_Demands!I10*$X$32</f>
        <v>1332.7016274863288</v>
      </c>
      <c r="H91" s="48">
        <f>$V7*BY_Demands!J10*$X$34</f>
        <v>8606.7048250340504</v>
      </c>
      <c r="I91" s="48">
        <f>$V7*BY_Demands!K10*$X$36</f>
        <v>2963.5947577326124</v>
      </c>
      <c r="J91" s="44" t="s">
        <v>15</v>
      </c>
      <c r="K91" s="43" t="s">
        <v>17</v>
      </c>
      <c r="N91" s="14"/>
      <c r="O91" s="14"/>
    </row>
    <row r="92" spans="4:15">
      <c r="D92" s="44" t="s">
        <v>14</v>
      </c>
      <c r="E92" s="44">
        <v>2045</v>
      </c>
      <c r="F92" s="48">
        <f>$V8*BY_Demands!H11*$X$30</f>
        <v>589.55947764378811</v>
      </c>
      <c r="G92" s="48">
        <f>$V8*BY_Demands!I11*$X$32</f>
        <v>1399.5788459759899</v>
      </c>
      <c r="H92" s="48">
        <f>$V8*BY_Demands!J11*$X$34</f>
        <v>9038.6038091641367</v>
      </c>
      <c r="I92" s="48">
        <f>$V8*BY_Demands!K11*$X$36</f>
        <v>3112.3129479411341</v>
      </c>
      <c r="J92" s="44" t="s">
        <v>15</v>
      </c>
      <c r="K92" s="43" t="s">
        <v>18</v>
      </c>
      <c r="N92" s="14"/>
      <c r="O92" s="14"/>
    </row>
    <row r="93" spans="4:15">
      <c r="D93" s="44" t="s">
        <v>14</v>
      </c>
      <c r="E93" s="44">
        <v>2045</v>
      </c>
      <c r="F93" s="48">
        <f>$V9*BY_Demands!H12*$X$30</f>
        <v>583.83872072887766</v>
      </c>
      <c r="G93" s="48">
        <f>$V9*BY_Demands!I12*$X$32</f>
        <v>1385.9981121150438</v>
      </c>
      <c r="H93" s="48">
        <f>$V9*BY_Demands!J12*$X$34</f>
        <v>8950.8982303325247</v>
      </c>
      <c r="I93" s="48">
        <f>$V9*BY_Demands!K12*$X$36</f>
        <v>3082.1127959743508</v>
      </c>
      <c r="J93" s="44" t="s">
        <v>15</v>
      </c>
      <c r="K93" s="43" t="s">
        <v>19</v>
      </c>
      <c r="N93" s="14"/>
      <c r="O93" s="14"/>
    </row>
    <row r="94" spans="4:15">
      <c r="D94" s="44" t="s">
        <v>14</v>
      </c>
      <c r="E94" s="44">
        <v>2045</v>
      </c>
      <c r="F94" s="48">
        <f>$V10*BY_Demands!H13*$X$30</f>
        <v>2496.9330055471046</v>
      </c>
      <c r="G94" s="48">
        <f>$V10*BY_Demands!I13*$X$32</f>
        <v>5927.5692222769385</v>
      </c>
      <c r="H94" s="48">
        <f>$V10*BY_Demands!J13*$X$34</f>
        <v>38280.765607167217</v>
      </c>
      <c r="I94" s="48">
        <f>$V10*BY_Demands!K13*$X$36</f>
        <v>13181.429894680159</v>
      </c>
      <c r="J94" s="44" t="s">
        <v>15</v>
      </c>
      <c r="K94" s="43" t="s">
        <v>20</v>
      </c>
      <c r="N94" s="14"/>
      <c r="O94" s="14"/>
    </row>
    <row r="95" spans="4:15">
      <c r="D95" s="44" t="s">
        <v>14</v>
      </c>
      <c r="E95" s="44">
        <v>2045</v>
      </c>
      <c r="F95" s="48">
        <f>$V11*BY_Demands!H14*$X$30</f>
        <v>2030.3320956553166</v>
      </c>
      <c r="G95" s="48">
        <f>$V11*BY_Demands!I14*$X$32</f>
        <v>4819.8866427217281</v>
      </c>
      <c r="H95" s="48">
        <f>$V11*BY_Demands!J14*$X$34</f>
        <v>31127.253669130703</v>
      </c>
      <c r="I95" s="48">
        <f>$V11*BY_Demands!K14*$X$36</f>
        <v>10718.221162660138</v>
      </c>
      <c r="J95" s="44" t="s">
        <v>15</v>
      </c>
      <c r="K95" s="43" t="s">
        <v>21</v>
      </c>
      <c r="N95" s="14"/>
      <c r="O95" s="14"/>
    </row>
    <row r="96" spans="4:15">
      <c r="D96" s="44" t="s">
        <v>14</v>
      </c>
      <c r="E96" s="44">
        <v>2045</v>
      </c>
      <c r="F96" s="48">
        <f>$V12*BY_Demands!H15*$X$30</f>
        <v>251.77982468530431</v>
      </c>
      <c r="G96" s="48">
        <f>$V12*BY_Demands!I15*$X$32</f>
        <v>597.71020539170593</v>
      </c>
      <c r="H96" s="48">
        <f>$V12*BY_Demands!J15*$X$34</f>
        <v>3860.0653009029775</v>
      </c>
      <c r="I96" s="48">
        <f>$V12*BY_Demands!K15*$X$36</f>
        <v>1329.1578510962154</v>
      </c>
      <c r="J96" s="44" t="s">
        <v>15</v>
      </c>
      <c r="K96" s="43" t="s">
        <v>22</v>
      </c>
      <c r="N96" s="14"/>
      <c r="O96" s="14"/>
    </row>
    <row r="97" spans="4:22">
      <c r="D97" s="44" t="s">
        <v>14</v>
      </c>
      <c r="E97" s="44">
        <v>2045</v>
      </c>
      <c r="F97" s="48">
        <f>$V13*BY_Demands!H16*$X$30</f>
        <v>297.50153305175917</v>
      </c>
      <c r="G97" s="48">
        <f>$V13*BY_Demands!I16*$X$32</f>
        <v>706.25079927261265</v>
      </c>
      <c r="H97" s="48">
        <f>$V13*BY_Demands!J16*$X$34</f>
        <v>4561.0300433478942</v>
      </c>
      <c r="I97" s="48">
        <f>$V13*BY_Demands!K16*$X$36</f>
        <v>1570.5249571253144</v>
      </c>
      <c r="J97" s="44" t="s">
        <v>15</v>
      </c>
      <c r="K97" s="43" t="s">
        <v>23</v>
      </c>
      <c r="N97" s="14"/>
      <c r="O97" s="14"/>
    </row>
    <row r="98" spans="4:22">
      <c r="D98" s="51" t="s">
        <v>14</v>
      </c>
      <c r="E98" s="51">
        <v>2045</v>
      </c>
      <c r="F98" s="52">
        <f>$V19*BY_Demands!H17*$X$31</f>
        <v>420.55437530353885</v>
      </c>
      <c r="G98" s="52">
        <f>$V19*BY_Demands!I17*$X$33</f>
        <v>1066.3445987761788</v>
      </c>
      <c r="H98" s="52">
        <f>$V19*BY_Demands!J17*$X$35</f>
        <v>10369.930983701797</v>
      </c>
      <c r="I98" s="52">
        <f>$V19*BY_Demands!K17*$X$37</f>
        <v>2394.8354518756582</v>
      </c>
      <c r="J98" s="51" t="s">
        <v>15</v>
      </c>
      <c r="K98" s="53" t="s">
        <v>24</v>
      </c>
      <c r="N98" s="14"/>
      <c r="O98" s="14"/>
    </row>
    <row r="99" spans="4:22">
      <c r="D99" s="51" t="s">
        <v>14</v>
      </c>
      <c r="E99" s="51">
        <v>2045</v>
      </c>
      <c r="F99" s="52">
        <f>$V20*BY_Demands!H18*X$31</f>
        <v>429.87630660006346</v>
      </c>
      <c r="G99" s="52">
        <f>$V20*BY_Demands!I18*$X$33</f>
        <v>1089.980997948194</v>
      </c>
      <c r="H99" s="52">
        <f>$V20*BY_Demands!J18*$X$35</f>
        <v>10599.788975572659</v>
      </c>
      <c r="I99" s="52">
        <f>$V20*BY_Demands!K18*$X$37</f>
        <v>2447.9189361046715</v>
      </c>
      <c r="J99" s="51" t="s">
        <v>15</v>
      </c>
      <c r="K99" s="53" t="s">
        <v>25</v>
      </c>
      <c r="N99" s="14"/>
      <c r="O99" s="14"/>
    </row>
    <row r="100" spans="4:22">
      <c r="D100" s="51" t="s">
        <v>14</v>
      </c>
      <c r="E100" s="51">
        <v>2045</v>
      </c>
      <c r="F100" s="52">
        <f>$V21*BY_Demands!H19*X$31</f>
        <v>383.95682272083371</v>
      </c>
      <c r="G100" s="52">
        <f>$V21*BY_Demands!I19*$X$33</f>
        <v>973.54898228348009</v>
      </c>
      <c r="H100" s="52">
        <f>$V21*BY_Demands!J19*$X$35</f>
        <v>9467.5171301278715</v>
      </c>
      <c r="I100" s="52">
        <f>$V21*BY_Demands!K19*$X$37</f>
        <v>2186.4316840782549</v>
      </c>
      <c r="J100" s="51" t="s">
        <v>15</v>
      </c>
      <c r="K100" s="53" t="s">
        <v>26</v>
      </c>
      <c r="N100" s="14"/>
      <c r="O100" s="14"/>
    </row>
    <row r="101" spans="4:22">
      <c r="D101" s="51" t="s">
        <v>14</v>
      </c>
      <c r="E101" s="51">
        <v>2045</v>
      </c>
      <c r="F101" s="52">
        <f>$V22*BY_Demands!H20*X$31</f>
        <v>1285.6075140977402</v>
      </c>
      <c r="G101" s="52">
        <f>$V22*BY_Demands!I20*$X$33</f>
        <v>3259.7464425729454</v>
      </c>
      <c r="H101" s="52">
        <f>$V22*BY_Demands!J20*$X$35</f>
        <v>31700.208049672026</v>
      </c>
      <c r="I101" s="52">
        <f>$V22*BY_Demands!K20*$X$37</f>
        <v>7320.8570229161251</v>
      </c>
      <c r="J101" s="51" t="s">
        <v>15</v>
      </c>
      <c r="K101" s="53" t="s">
        <v>27</v>
      </c>
      <c r="N101" s="14"/>
      <c r="O101" s="14"/>
    </row>
    <row r="102" spans="4:22">
      <c r="D102" s="51" t="s">
        <v>14</v>
      </c>
      <c r="E102" s="51">
        <v>2045</v>
      </c>
      <c r="F102" s="52">
        <f>$V23*BY_Demands!H21*X$31</f>
        <v>1034.7916808822761</v>
      </c>
      <c r="G102" s="52">
        <f>$V23*BY_Demands!I21*$X$33</f>
        <v>2623.7856138600832</v>
      </c>
      <c r="H102" s="52">
        <f>$V23*BY_Demands!J21*$X$35</f>
        <v>25515.650159418739</v>
      </c>
      <c r="I102" s="52">
        <f>$V23*BY_Demands!K21*$X$37</f>
        <v>5892.5930823909812</v>
      </c>
      <c r="J102" s="51" t="s">
        <v>15</v>
      </c>
      <c r="K102" s="53" t="s">
        <v>28</v>
      </c>
      <c r="N102" s="14"/>
      <c r="O102" s="14"/>
    </row>
    <row r="103" spans="4:22">
      <c r="D103" s="51" t="s">
        <v>14</v>
      </c>
      <c r="E103" s="51">
        <v>2045</v>
      </c>
      <c r="F103" s="52">
        <f>$V24*BY_Demands!H22*X$31</f>
        <v>146.46382874184613</v>
      </c>
      <c r="G103" s="52">
        <f>$V24*BY_Demands!I22*$X$33</f>
        <v>371.36913052497061</v>
      </c>
      <c r="H103" s="52">
        <f>$V24*BY_Demands!J22*$X$35</f>
        <v>3611.4706797793838</v>
      </c>
      <c r="I103" s="52">
        <f>$V24*BY_Demands!K22*$X$37</f>
        <v>834.03428922896796</v>
      </c>
      <c r="J103" s="51" t="s">
        <v>15</v>
      </c>
      <c r="K103" s="53" t="s">
        <v>29</v>
      </c>
      <c r="N103" s="14">
        <v>2015</v>
      </c>
      <c r="O103" s="14">
        <v>2050</v>
      </c>
    </row>
    <row r="104" spans="4:22">
      <c r="D104" s="51" t="s">
        <v>14</v>
      </c>
      <c r="E104" s="51">
        <v>2045</v>
      </c>
      <c r="F104" s="52">
        <f>$V25*BY_Demands!H23*X$31</f>
        <v>170.50023994275742</v>
      </c>
      <c r="G104" s="52">
        <f>$V25*BY_Demands!I23*$X$33</f>
        <v>432.31510746209216</v>
      </c>
      <c r="H104" s="52">
        <f>$V25*BY_Demands!J23*$X$35</f>
        <v>4204.1548602005923</v>
      </c>
      <c r="I104" s="52">
        <f>$V25*BY_Demands!K23*$X$37</f>
        <v>970.9089790672482</v>
      </c>
      <c r="J104" s="51" t="s">
        <v>15</v>
      </c>
      <c r="K104" s="53" t="s">
        <v>30</v>
      </c>
      <c r="N104" s="14"/>
      <c r="O104" s="14"/>
      <c r="Q104" t="s">
        <v>179</v>
      </c>
      <c r="U104" t="s">
        <v>178</v>
      </c>
      <c r="V104" t="s">
        <v>180</v>
      </c>
    </row>
    <row r="105" spans="4:22">
      <c r="D105" s="44" t="s">
        <v>14</v>
      </c>
      <c r="E105" s="44">
        <v>2050</v>
      </c>
      <c r="F105" s="48">
        <f>$W7*BY_Demands!H10*$Y$30</f>
        <v>560.03352950975727</v>
      </c>
      <c r="G105" s="48">
        <f>$W7*BY_Demands!I10*$Y$32</f>
        <v>1329.4860156801828</v>
      </c>
      <c r="H105" s="48">
        <f>$W7*BY_Demands!J10*$Y$34</f>
        <v>8585.9381199617437</v>
      </c>
      <c r="I105" s="48">
        <f>$W7*BY_Demands!K10*$Y$36</f>
        <v>2956.4440421522831</v>
      </c>
      <c r="J105" s="44" t="s">
        <v>15</v>
      </c>
      <c r="K105" s="43" t="s">
        <v>17</v>
      </c>
      <c r="N105" s="14">
        <f>SUM(F7:I7)</f>
        <v>13054.808624958723</v>
      </c>
      <c r="O105" s="15">
        <f t="shared" ref="O105:O118" si="0">SUM(F105:I105)</f>
        <v>13431.901707303967</v>
      </c>
      <c r="Q105" s="14">
        <f>O105/N105</f>
        <v>1.028885378037967</v>
      </c>
      <c r="R105" s="14"/>
      <c r="S105" s="14"/>
      <c r="T105" s="14"/>
      <c r="U105" s="14">
        <v>1.0168104470157302</v>
      </c>
      <c r="V105" s="100">
        <f>Q105-U105</f>
        <v>1.2074931022236779E-2</v>
      </c>
    </row>
    <row r="106" spans="4:22">
      <c r="D106" s="44" t="s">
        <v>14</v>
      </c>
      <c r="E106" s="44">
        <v>2050</v>
      </c>
      <c r="F106" s="48">
        <f>$W8*BY_Demands!H11*$Y$30</f>
        <v>599.88525783777948</v>
      </c>
      <c r="G106" s="48">
        <f>$W8*BY_Demands!I11*$Y$32</f>
        <v>1424.0916289533168</v>
      </c>
      <c r="H106" s="48">
        <f>$W8*BY_Demands!J11*$Y$34</f>
        <v>9196.9095267941957</v>
      </c>
      <c r="I106" s="48">
        <f>$W8*BY_Demands!K11*$Y$36</f>
        <v>3166.8232401406444</v>
      </c>
      <c r="J106" s="44" t="s">
        <v>15</v>
      </c>
      <c r="K106" s="43" t="s">
        <v>18</v>
      </c>
      <c r="N106" s="14">
        <f t="shared" ref="N106:N118" si="1">SUM(F8:I8)</f>
        <v>11437.667267235338</v>
      </c>
      <c r="O106" s="15">
        <f t="shared" si="0"/>
        <v>14387.709653725937</v>
      </c>
      <c r="Q106" s="14">
        <f t="shared" ref="Q106:Q118" si="2">O106/N106</f>
        <v>1.2579234312001166</v>
      </c>
      <c r="R106" s="14"/>
      <c r="S106" s="14"/>
      <c r="T106" s="14"/>
      <c r="U106" s="14">
        <v>1.2431605246730921</v>
      </c>
      <c r="V106" s="100">
        <f t="shared" ref="V106:V118" si="3">Q106-U106</f>
        <v>1.47629065270245E-2</v>
      </c>
    </row>
    <row r="107" spans="4:22">
      <c r="D107" s="44" t="s">
        <v>14</v>
      </c>
      <c r="E107" s="44">
        <v>2050</v>
      </c>
      <c r="F107" s="48">
        <f>$W9*BY_Demands!H12*$Y$30</f>
        <v>574.05438949043435</v>
      </c>
      <c r="G107" s="48">
        <f>$W9*BY_Demands!I12*$Y$32</f>
        <v>1362.7706964892682</v>
      </c>
      <c r="H107" s="48">
        <f>$W9*BY_Demands!J12*$Y$34</f>
        <v>8800.8935285925727</v>
      </c>
      <c r="I107" s="48">
        <f>$W9*BY_Demands!K12*$Y$36</f>
        <v>3030.4608389537375</v>
      </c>
      <c r="J107" s="44" t="s">
        <v>15</v>
      </c>
      <c r="K107" s="43" t="s">
        <v>19</v>
      </c>
      <c r="N107" s="14">
        <f t="shared" si="1"/>
        <v>13326.187956354712</v>
      </c>
      <c r="O107" s="15">
        <f t="shared" si="0"/>
        <v>13768.179453526012</v>
      </c>
      <c r="Q107" s="14">
        <f t="shared" si="2"/>
        <v>1.0331671366649555</v>
      </c>
      <c r="R107" s="14"/>
      <c r="S107" s="14"/>
      <c r="T107" s="14"/>
      <c r="U107" s="14">
        <v>1.021041955205519</v>
      </c>
      <c r="V107" s="100">
        <f t="shared" si="3"/>
        <v>1.2125181459436529E-2</v>
      </c>
    </row>
    <row r="108" spans="4:22">
      <c r="D108" s="44" t="s">
        <v>14</v>
      </c>
      <c r="E108" s="44">
        <v>2050</v>
      </c>
      <c r="F108" s="48">
        <f>$W10*BY_Demands!H13*$Y$30</f>
        <v>2508.7638689962409</v>
      </c>
      <c r="G108" s="48">
        <f>$W10*BY_Demands!I13*$Y$32</f>
        <v>5955.6549826470664</v>
      </c>
      <c r="H108" s="48">
        <f>$W10*BY_Demands!J13*$Y$34</f>
        <v>38462.145928393555</v>
      </c>
      <c r="I108" s="48">
        <f>$W10*BY_Demands!K13*$Y$36</f>
        <v>13243.885594052897</v>
      </c>
      <c r="J108" s="44" t="s">
        <v>15</v>
      </c>
      <c r="K108" s="43" t="s">
        <v>20</v>
      </c>
      <c r="N108" s="14">
        <f t="shared" si="1"/>
        <v>52530.130853743089</v>
      </c>
      <c r="O108" s="15">
        <f t="shared" si="0"/>
        <v>60170.450374089756</v>
      </c>
      <c r="Q108" s="14">
        <f t="shared" si="2"/>
        <v>1.1454464208668966</v>
      </c>
      <c r="R108" s="14"/>
      <c r="S108" s="14"/>
      <c r="T108" s="14"/>
      <c r="U108" s="14">
        <v>1.1320035371240922</v>
      </c>
      <c r="V108" s="100">
        <f t="shared" si="3"/>
        <v>1.3442883742804446E-2</v>
      </c>
    </row>
    <row r="109" spans="4:22">
      <c r="D109" s="44" t="s">
        <v>14</v>
      </c>
      <c r="E109" s="44">
        <v>2050</v>
      </c>
      <c r="F109" s="48">
        <f>$W11*BY_Demands!H14*$Y$30</f>
        <v>2562.0849830668303</v>
      </c>
      <c r="G109" s="48">
        <f>$W11*BY_Demands!I14*$Y$32</f>
        <v>6082.2361099581358</v>
      </c>
      <c r="H109" s="48">
        <f>$W11*BY_Demands!J14*$Y$34</f>
        <v>39279.618029212652</v>
      </c>
      <c r="I109" s="48">
        <f>$W11*BY_Demands!K14*$Y$36</f>
        <v>13525.370329713103</v>
      </c>
      <c r="J109" s="44" t="s">
        <v>15</v>
      </c>
      <c r="K109" s="43" t="s">
        <v>21</v>
      </c>
      <c r="N109" s="14">
        <f t="shared" si="1"/>
        <v>13480.041523203714</v>
      </c>
      <c r="O109" s="15">
        <f t="shared" si="0"/>
        <v>61449.309451950714</v>
      </c>
      <c r="Q109" s="14">
        <f t="shared" si="2"/>
        <v>4.5585400717182996</v>
      </c>
      <c r="R109" s="14"/>
      <c r="S109" s="14"/>
      <c r="T109" s="14"/>
      <c r="U109" s="14">
        <v>4.5050413457153455</v>
      </c>
      <c r="V109" s="100">
        <f t="shared" si="3"/>
        <v>5.3498726002954022E-2</v>
      </c>
    </row>
    <row r="110" spans="4:22">
      <c r="D110" s="44" t="s">
        <v>14</v>
      </c>
      <c r="E110" s="44">
        <v>2050</v>
      </c>
      <c r="F110" s="48">
        <f>$W12*BY_Demands!H15*$Y$30</f>
        <v>257.53037346648</v>
      </c>
      <c r="G110" s="48">
        <f>$W12*BY_Demands!I15*$Y$32</f>
        <v>611.36166335664655</v>
      </c>
      <c r="H110" s="48">
        <f>$W12*BY_Demands!J15*$Y$34</f>
        <v>3948.2276222450887</v>
      </c>
      <c r="I110" s="48">
        <f>$W12*BY_Demands!K15*$Y$36</f>
        <v>1359.5152757634412</v>
      </c>
      <c r="J110" s="44" t="s">
        <v>15</v>
      </c>
      <c r="K110" s="43" t="s">
        <v>22</v>
      </c>
      <c r="N110" s="14">
        <f t="shared" si="1"/>
        <v>4832.4297032333216</v>
      </c>
      <c r="O110" s="15">
        <f t="shared" si="0"/>
        <v>6176.6349348316571</v>
      </c>
      <c r="Q110" s="14">
        <f t="shared" si="2"/>
        <v>1.2781634320927511</v>
      </c>
      <c r="R110" s="14"/>
      <c r="S110" s="14"/>
      <c r="T110" s="14"/>
      <c r="U110" s="14">
        <v>1.2631629902484935</v>
      </c>
      <c r="V110" s="100">
        <f t="shared" si="3"/>
        <v>1.5000441844257528E-2</v>
      </c>
    </row>
    <row r="111" spans="4:22">
      <c r="D111" s="44" t="s">
        <v>14</v>
      </c>
      <c r="E111" s="44">
        <v>2050</v>
      </c>
      <c r="F111" s="48">
        <f>$W13*BY_Demands!H16*$Y$30</f>
        <v>303.01074952608496</v>
      </c>
      <c r="G111" s="48">
        <f>$W13*BY_Demands!I16*$Y$32</f>
        <v>719.32934881299957</v>
      </c>
      <c r="H111" s="48">
        <f>$W13*BY_Demands!J16*$Y$34</f>
        <v>4645.4924714804429</v>
      </c>
      <c r="I111" s="48">
        <f>$W13*BY_Demands!K16*$Y$36</f>
        <v>1599.6083768925305</v>
      </c>
      <c r="J111" s="44" t="s">
        <v>15</v>
      </c>
      <c r="K111" s="43" t="s">
        <v>23</v>
      </c>
      <c r="N111" s="14">
        <f t="shared" si="1"/>
        <v>5569.2802611267252</v>
      </c>
      <c r="O111" s="15">
        <f t="shared" si="0"/>
        <v>7267.4409467120586</v>
      </c>
      <c r="Q111" s="14">
        <f t="shared" si="2"/>
        <v>1.3049156454629161</v>
      </c>
      <c r="R111" s="14"/>
      <c r="S111" s="14"/>
      <c r="T111" s="14"/>
      <c r="U111" s="14">
        <v>1.2896012414047595</v>
      </c>
      <c r="V111" s="100">
        <f t="shared" si="3"/>
        <v>1.5314404058156539E-2</v>
      </c>
    </row>
    <row r="112" spans="4:22">
      <c r="D112" s="51" t="s">
        <v>14</v>
      </c>
      <c r="E112" s="51">
        <v>2050</v>
      </c>
      <c r="F112" s="52">
        <f>$W19*BY_Demands!H17*$Y$31</f>
        <v>420.37110069793573</v>
      </c>
      <c r="G112" s="52">
        <f>$W19*BY_Demands!I17*$Y$33</f>
        <v>1065.8798933843098</v>
      </c>
      <c r="H112" s="52">
        <f>$W19*BY_Demands!J17*$Y$35</f>
        <v>10365.411841534276</v>
      </c>
      <c r="I112" s="52">
        <f>$W19*BY_Demands!K17*$Y$37</f>
        <v>2393.7917996187771</v>
      </c>
      <c r="J112" s="51" t="s">
        <v>15</v>
      </c>
      <c r="K112" s="53" t="s">
        <v>24</v>
      </c>
      <c r="N112" s="14">
        <f t="shared" si="1"/>
        <v>12344.385713643893</v>
      </c>
      <c r="O112" s="15">
        <f t="shared" si="0"/>
        <v>14245.454635235299</v>
      </c>
      <c r="Q112" s="14">
        <f t="shared" si="2"/>
        <v>1.1540027155413826</v>
      </c>
      <c r="R112" s="14"/>
      <c r="S112" s="14"/>
      <c r="T112" s="14"/>
      <c r="U112" s="14">
        <v>0.96040190665647995</v>
      </c>
      <c r="V112" s="100">
        <f t="shared" si="3"/>
        <v>0.19360080888490261</v>
      </c>
    </row>
    <row r="113" spans="4:22">
      <c r="D113" s="51" t="s">
        <v>14</v>
      </c>
      <c r="E113" s="51">
        <v>2050</v>
      </c>
      <c r="F113" s="52">
        <f>$W20*BY_Demands!H18*$Y$31</f>
        <v>437.40165888786277</v>
      </c>
      <c r="G113" s="52">
        <f>$W20*BY_Demands!I18*$Y$33</f>
        <v>1109.0620472422142</v>
      </c>
      <c r="H113" s="52">
        <f>$W20*BY_Demands!J18*$Y$35</f>
        <v>10785.347344323898</v>
      </c>
      <c r="I113" s="52">
        <f>$W20*BY_Demands!K18*$Y$37</f>
        <v>2490.7718500320748</v>
      </c>
      <c r="J113" s="51" t="s">
        <v>15</v>
      </c>
      <c r="K113" s="53" t="s">
        <v>25</v>
      </c>
      <c r="N113" s="14">
        <f t="shared" si="1"/>
        <v>11268.713320515661</v>
      </c>
      <c r="O113" s="15">
        <f t="shared" si="0"/>
        <v>14822.58290048605</v>
      </c>
      <c r="Q113" s="14">
        <f t="shared" si="2"/>
        <v>1.3153749215982151</v>
      </c>
      <c r="R113" s="14"/>
      <c r="S113" s="14"/>
      <c r="T113" s="14"/>
      <c r="U113" s="14">
        <v>1.0947015684260251</v>
      </c>
      <c r="V113" s="100">
        <f t="shared" si="3"/>
        <v>0.22067335317219006</v>
      </c>
    </row>
    <row r="114" spans="4:22">
      <c r="D114" s="51" t="s">
        <v>14</v>
      </c>
      <c r="E114" s="51">
        <v>2050</v>
      </c>
      <c r="F114" s="52">
        <f>$W21*BY_Demands!H19*$Y$31</f>
        <v>376.53543635200901</v>
      </c>
      <c r="G114" s="52">
        <f>$W21*BY_Demands!I19*$Y$33</f>
        <v>954.73154574125977</v>
      </c>
      <c r="H114" s="52">
        <f>$W21*BY_Demands!J19*$Y$35</f>
        <v>9284.5223285815737</v>
      </c>
      <c r="I114" s="52">
        <f>$W21*BY_Demands!K19*$Y$37</f>
        <v>2144.1708012487738</v>
      </c>
      <c r="J114" s="51" t="s">
        <v>15</v>
      </c>
      <c r="K114" s="53" t="s">
        <v>26</v>
      </c>
      <c r="N114" s="14">
        <f t="shared" si="1"/>
        <v>11163.842063977059</v>
      </c>
      <c r="O114" s="15">
        <f t="shared" si="0"/>
        <v>12759.960111923616</v>
      </c>
      <c r="Q114" s="14">
        <f t="shared" si="2"/>
        <v>1.1429721093150209</v>
      </c>
      <c r="R114" s="14"/>
      <c r="S114" s="14"/>
      <c r="T114" s="14"/>
      <c r="U114" s="14">
        <v>0.95122184571840429</v>
      </c>
      <c r="V114" s="100">
        <f t="shared" si="3"/>
        <v>0.19175026359661662</v>
      </c>
    </row>
    <row r="115" spans="4:22">
      <c r="D115" s="51" t="s">
        <v>14</v>
      </c>
      <c r="E115" s="51">
        <v>2050</v>
      </c>
      <c r="F115" s="52">
        <f>$W22*BY_Demands!H20*$Y$31</f>
        <v>1353.3161262028786</v>
      </c>
      <c r="G115" s="52">
        <f>$W22*BY_Demands!I20*$Y$33</f>
        <v>3431.4262943325057</v>
      </c>
      <c r="H115" s="52">
        <f>$W22*BY_Demands!J20*$Y$35</f>
        <v>33369.751099903646</v>
      </c>
      <c r="I115" s="52">
        <f>$W22*BY_Demands!K20*$Y$37</f>
        <v>7706.4218730015618</v>
      </c>
      <c r="J115" s="51" t="s">
        <v>15</v>
      </c>
      <c r="K115" s="53" t="s">
        <v>27</v>
      </c>
      <c r="N115" s="14">
        <f t="shared" si="1"/>
        <v>29818.806172257435</v>
      </c>
      <c r="O115" s="15">
        <f t="shared" si="0"/>
        <v>45860.915393440591</v>
      </c>
      <c r="Q115" s="14">
        <f t="shared" si="2"/>
        <v>1.5379863006087842</v>
      </c>
      <c r="R115" s="14"/>
      <c r="S115" s="14"/>
      <c r="T115" s="14"/>
      <c r="U115" s="14">
        <v>1.2799666375336656</v>
      </c>
      <c r="V115" s="100">
        <f t="shared" si="3"/>
        <v>0.25801966307511859</v>
      </c>
    </row>
    <row r="116" spans="4:22">
      <c r="D116" s="51" t="s">
        <v>14</v>
      </c>
      <c r="E116" s="51">
        <v>2050</v>
      </c>
      <c r="F116" s="52">
        <f>$W23*BY_Demands!H21*$Y$31</f>
        <v>1305.8081640261153</v>
      </c>
      <c r="G116" s="52">
        <f>$W23*BY_Demands!I21*$Y$33</f>
        <v>3310.9665824831354</v>
      </c>
      <c r="H116" s="52">
        <f>$W23*BY_Demands!J21*$Y$35</f>
        <v>32198.310929785832</v>
      </c>
      <c r="I116" s="52">
        <f>$W23*BY_Demands!K21*$Y$37</f>
        <v>7435.8890745134777</v>
      </c>
      <c r="J116" s="51" t="s">
        <v>15</v>
      </c>
      <c r="K116" s="53" t="s">
        <v>28</v>
      </c>
      <c r="N116" s="14">
        <f t="shared" si="1"/>
        <v>9377.1182820311024</v>
      </c>
      <c r="O116" s="15">
        <f t="shared" si="0"/>
        <v>44250.974750808564</v>
      </c>
      <c r="Q116" s="14">
        <f t="shared" si="2"/>
        <v>4.7190377064566276</v>
      </c>
      <c r="R116" s="14"/>
      <c r="S116" s="14"/>
      <c r="T116" s="14"/>
      <c r="U116" s="14">
        <v>3.9273502131566187</v>
      </c>
      <c r="V116" s="100">
        <f t="shared" si="3"/>
        <v>0.79168749330000887</v>
      </c>
    </row>
    <row r="117" spans="4:22">
      <c r="D117" s="51" t="s">
        <v>14</v>
      </c>
      <c r="E117" s="51">
        <v>2050</v>
      </c>
      <c r="F117" s="52">
        <f>$W24*BY_Demands!H22*$Y$31</f>
        <v>148.75289088596153</v>
      </c>
      <c r="G117" s="52">
        <f>$W24*BY_Demands!I22*$Y$33</f>
        <v>377.17320532951572</v>
      </c>
      <c r="H117" s="52">
        <f>$W24*BY_Demands!J22*$Y$35</f>
        <v>3667.9138363503948</v>
      </c>
      <c r="I117" s="52">
        <f>$W24*BY_Demands!K22*$Y$37</f>
        <v>847.06929135043549</v>
      </c>
      <c r="J117" s="51" t="s">
        <v>15</v>
      </c>
      <c r="K117" s="53" t="s">
        <v>29</v>
      </c>
      <c r="N117" s="14">
        <f t="shared" si="1"/>
        <v>4033.5859708289991</v>
      </c>
      <c r="O117" s="15">
        <f t="shared" si="0"/>
        <v>5040.9092239163074</v>
      </c>
      <c r="Q117" s="14">
        <f t="shared" si="2"/>
        <v>1.2497339241985412</v>
      </c>
      <c r="R117" s="14"/>
      <c r="S117" s="14"/>
      <c r="T117" s="14"/>
      <c r="U117" s="14">
        <v>1.0400728069781764</v>
      </c>
      <c r="V117" s="100">
        <f t="shared" si="3"/>
        <v>0.20966111722036485</v>
      </c>
    </row>
    <row r="118" spans="4:22">
      <c r="D118" s="51" t="s">
        <v>14</v>
      </c>
      <c r="E118" s="51">
        <v>2050</v>
      </c>
      <c r="F118" s="52">
        <f>$W25*BY_Demands!H23*$Y$31</f>
        <v>177.9641836581294</v>
      </c>
      <c r="G118" s="52">
        <f>$W25*BY_Demands!I23*$Y$33</f>
        <v>451.24045108908865</v>
      </c>
      <c r="H118" s="52">
        <f>$W25*BY_Demands!J23*$Y$35</f>
        <v>4388.1990307998822</v>
      </c>
      <c r="I118" s="52">
        <f>$W25*BY_Demands!K23*$Y$37</f>
        <v>1013.4122035491621</v>
      </c>
      <c r="J118" s="51" t="s">
        <v>15</v>
      </c>
      <c r="K118" s="53" t="s">
        <v>30</v>
      </c>
      <c r="N118" s="14">
        <f t="shared" si="1"/>
        <v>3335.1038282228569</v>
      </c>
      <c r="O118" s="15">
        <f t="shared" si="0"/>
        <v>6030.8158690962618</v>
      </c>
      <c r="Q118" s="14">
        <f t="shared" si="2"/>
        <v>1.8082842932988512</v>
      </c>
      <c r="R118" s="14"/>
      <c r="S118" s="14"/>
      <c r="T118" s="14"/>
      <c r="U118" s="14">
        <v>1.5049181944484815</v>
      </c>
      <c r="V118" s="100">
        <f t="shared" si="3"/>
        <v>0.30336609885036969</v>
      </c>
    </row>
    <row r="119" spans="4:22">
      <c r="D119" t="s">
        <v>14</v>
      </c>
      <c r="E119">
        <v>0</v>
      </c>
      <c r="F119">
        <v>5</v>
      </c>
      <c r="G119">
        <v>5</v>
      </c>
      <c r="J119" t="s">
        <v>15</v>
      </c>
      <c r="K119" s="6" t="s">
        <v>31</v>
      </c>
      <c r="N119" s="14"/>
      <c r="O119" s="14"/>
    </row>
    <row r="120" spans="4:22">
      <c r="N120" s="14"/>
      <c r="O120" s="14"/>
    </row>
    <row r="121" spans="4:22">
      <c r="N121" s="14"/>
      <c r="O121" s="14"/>
    </row>
    <row r="122" spans="4:22">
      <c r="N122" s="14"/>
      <c r="O122" s="14"/>
    </row>
    <row r="123" spans="4:22">
      <c r="N123" s="14"/>
      <c r="O123" s="14"/>
    </row>
    <row r="124" spans="4:22">
      <c r="N124" s="14"/>
      <c r="O124" s="14"/>
    </row>
    <row r="125" spans="4:22">
      <c r="N125" s="14"/>
      <c r="O125" s="14"/>
    </row>
    <row r="126" spans="4:22">
      <c r="N126" s="14"/>
      <c r="O126" s="14"/>
    </row>
    <row r="127" spans="4:22">
      <c r="N127" s="14"/>
      <c r="O127" s="14"/>
    </row>
    <row r="128" spans="4:22">
      <c r="N128" s="14"/>
      <c r="O128" s="14"/>
    </row>
    <row r="129" spans="14:15">
      <c r="N129" s="14"/>
      <c r="O129" s="14"/>
    </row>
    <row r="130" spans="14:15">
      <c r="N130" s="14"/>
      <c r="O130" s="14"/>
    </row>
    <row r="131" spans="14:15">
      <c r="N131" s="14"/>
      <c r="O131" s="14"/>
    </row>
    <row r="132" spans="14:15">
      <c r="N132" s="14"/>
      <c r="O132" s="14"/>
    </row>
  </sheetData>
  <conditionalFormatting sqref="O7:W13">
    <cfRule type="colorScale" priority="2">
      <colorScale>
        <cfvo type="min"/>
        <cfvo type="max"/>
        <color rgb="FFFCFCFF"/>
        <color rgb="FFF8696B"/>
      </colorScale>
    </cfRule>
  </conditionalFormatting>
  <conditionalFormatting sqref="O19:W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19C2-B1FE-47EC-8F80-35FA032D32AB}">
  <sheetPr>
    <tabColor theme="0" tint="-0.14999847407452621"/>
  </sheetPr>
  <dimension ref="A2:DS174"/>
  <sheetViews>
    <sheetView zoomScale="70" zoomScaleNormal="70" workbookViewId="0">
      <selection activeCell="B89" sqref="B89"/>
    </sheetView>
  </sheetViews>
  <sheetFormatPr defaultRowHeight="15"/>
  <cols>
    <col min="1" max="1" width="37" bestFit="1" customWidth="1"/>
    <col min="2" max="2" width="61.7109375" bestFit="1" customWidth="1"/>
    <col min="3" max="3" width="11.5703125" bestFit="1" customWidth="1"/>
    <col min="4" max="4" width="13" customWidth="1"/>
    <col min="5" max="6" width="11.5703125" bestFit="1" customWidth="1"/>
    <col min="7" max="7" width="12.42578125" customWidth="1"/>
    <col min="8" max="8" width="11.5703125" bestFit="1" customWidth="1"/>
    <col min="9" max="9" width="11.85546875" bestFit="1" customWidth="1"/>
    <col min="10" max="10" width="13.140625" bestFit="1" customWidth="1"/>
    <col min="11" max="12" width="11.5703125" bestFit="1" customWidth="1"/>
    <col min="13" max="53" width="13.42578125" customWidth="1"/>
    <col min="54" max="55" width="11.5703125" bestFit="1" customWidth="1"/>
    <col min="56" max="57" width="12" bestFit="1" customWidth="1"/>
    <col min="58" max="58" width="11.42578125" bestFit="1" customWidth="1"/>
    <col min="59" max="60" width="11.5703125" bestFit="1" customWidth="1"/>
    <col min="61" max="61" width="12" bestFit="1" customWidth="1"/>
    <col min="62" max="62" width="11.5703125" bestFit="1" customWidth="1"/>
    <col min="63" max="63" width="12" bestFit="1" customWidth="1"/>
    <col min="64" max="67" width="11.5703125" bestFit="1" customWidth="1"/>
    <col min="68" max="68" width="11.42578125" bestFit="1" customWidth="1"/>
    <col min="69" max="69" width="11.5703125" bestFit="1" customWidth="1"/>
    <col min="70" max="71" width="12" bestFit="1" customWidth="1"/>
    <col min="72" max="73" width="11.5703125" bestFit="1" customWidth="1"/>
    <col min="74" max="75" width="12" bestFit="1" customWidth="1"/>
    <col min="76" max="77" width="11.5703125" bestFit="1" customWidth="1"/>
    <col min="78" max="78" width="12" bestFit="1" customWidth="1"/>
    <col min="79" max="79" width="11.5703125" bestFit="1" customWidth="1"/>
    <col min="80" max="81" width="12" bestFit="1" customWidth="1"/>
    <col min="82" max="83" width="11.5703125" bestFit="1" customWidth="1"/>
    <col min="84" max="85" width="12" bestFit="1" customWidth="1"/>
    <col min="86" max="88" width="11.5703125" bestFit="1" customWidth="1"/>
    <col min="89" max="89" width="12" bestFit="1" customWidth="1"/>
    <col min="90" max="90" width="11.42578125" bestFit="1" customWidth="1"/>
    <col min="91" max="91" width="12" bestFit="1" customWidth="1"/>
    <col min="92" max="92" width="11.5703125" bestFit="1" customWidth="1"/>
    <col min="93" max="93" width="12" bestFit="1" customWidth="1"/>
    <col min="94" max="94" width="11.5703125" bestFit="1" customWidth="1"/>
    <col min="95" max="95" width="12" bestFit="1" customWidth="1"/>
    <col min="96" max="96" width="11.5703125" bestFit="1" customWidth="1"/>
    <col min="97" max="98" width="12" bestFit="1" customWidth="1"/>
    <col min="99" max="99" width="11.5703125" bestFit="1" customWidth="1"/>
    <col min="100" max="100" width="12" bestFit="1" customWidth="1"/>
    <col min="101" max="101" width="11.5703125" bestFit="1" customWidth="1"/>
    <col min="102" max="102" width="12" bestFit="1" customWidth="1"/>
    <col min="103" max="105" width="11.5703125" bestFit="1" customWidth="1"/>
    <col min="106" max="106" width="12" bestFit="1" customWidth="1"/>
    <col min="107" max="107" width="11.42578125" bestFit="1" customWidth="1"/>
    <col min="108" max="110" width="11.5703125" bestFit="1" customWidth="1"/>
    <col min="111" max="115" width="12" bestFit="1" customWidth="1"/>
    <col min="116" max="118" width="11.5703125" bestFit="1" customWidth="1"/>
    <col min="119" max="119" width="11.42578125" bestFit="1" customWidth="1"/>
    <col min="120" max="120" width="12" bestFit="1" customWidth="1"/>
    <col min="121" max="121" width="11.5703125" bestFit="1" customWidth="1"/>
    <col min="122" max="122" width="12" bestFit="1" customWidth="1"/>
    <col min="123" max="123" width="11.5703125" bestFit="1" customWidth="1"/>
  </cols>
  <sheetData>
    <row r="2" spans="1:123">
      <c r="B2" t="s">
        <v>127</v>
      </c>
    </row>
    <row r="3" spans="1:123">
      <c r="B3" s="93" t="s">
        <v>128</v>
      </c>
      <c r="C3" s="94" t="s">
        <v>129</v>
      </c>
      <c r="L3" t="s">
        <v>130</v>
      </c>
      <c r="AQ3">
        <f>AQ6/T6</f>
        <v>1.1392981511706934</v>
      </c>
    </row>
    <row r="4" spans="1:123" ht="15.75" thickBot="1"/>
    <row r="5" spans="1:123" ht="15.75" thickBot="1">
      <c r="A5" s="95"/>
      <c r="B5" s="95">
        <v>1990</v>
      </c>
      <c r="C5" s="95">
        <v>2000</v>
      </c>
      <c r="D5" s="95">
        <v>2001</v>
      </c>
      <c r="E5" s="95">
        <v>2002</v>
      </c>
      <c r="F5" s="95">
        <v>2003</v>
      </c>
      <c r="G5" s="95">
        <v>2004</v>
      </c>
      <c r="H5" s="95">
        <v>2005</v>
      </c>
      <c r="I5" s="95">
        <v>2006</v>
      </c>
      <c r="J5" s="95">
        <v>2007</v>
      </c>
      <c r="K5" s="95">
        <v>2008</v>
      </c>
      <c r="L5" s="95">
        <v>2009</v>
      </c>
      <c r="M5" s="95">
        <v>2010</v>
      </c>
      <c r="N5" s="95">
        <v>2011</v>
      </c>
      <c r="O5" s="95">
        <v>2012</v>
      </c>
      <c r="P5" s="95">
        <v>2013</v>
      </c>
      <c r="Q5" s="95">
        <v>2014</v>
      </c>
      <c r="R5" s="95">
        <v>2015</v>
      </c>
      <c r="S5" s="95">
        <v>2016</v>
      </c>
      <c r="T5" s="95">
        <v>2017</v>
      </c>
      <c r="U5" s="95">
        <v>2018</v>
      </c>
      <c r="V5" s="95">
        <v>2019</v>
      </c>
      <c r="W5" s="95">
        <v>2020</v>
      </c>
      <c r="X5" s="95">
        <v>2021</v>
      </c>
      <c r="Y5" s="95">
        <v>2022</v>
      </c>
      <c r="Z5" s="95">
        <v>2023</v>
      </c>
      <c r="AA5" s="95">
        <v>2024</v>
      </c>
      <c r="AB5" s="95">
        <v>2025</v>
      </c>
      <c r="AC5" s="95">
        <v>2026</v>
      </c>
      <c r="AD5" s="95">
        <v>2027</v>
      </c>
      <c r="AE5" s="95">
        <v>2028</v>
      </c>
      <c r="AF5" s="95">
        <v>2029</v>
      </c>
      <c r="AG5" s="95">
        <v>2030</v>
      </c>
      <c r="AH5" s="95">
        <v>2031</v>
      </c>
      <c r="AI5" s="95">
        <v>2032</v>
      </c>
      <c r="AJ5" s="95">
        <v>2033</v>
      </c>
      <c r="AK5" s="95">
        <v>2034</v>
      </c>
      <c r="AL5" s="95">
        <v>2035</v>
      </c>
      <c r="AM5" s="95">
        <v>2036</v>
      </c>
      <c r="AN5" s="95">
        <v>2037</v>
      </c>
      <c r="AO5" s="95">
        <v>2038</v>
      </c>
      <c r="AP5" s="95">
        <v>2039</v>
      </c>
      <c r="AQ5" s="95">
        <v>2040</v>
      </c>
      <c r="AR5" s="95">
        <v>2041</v>
      </c>
      <c r="AS5" s="95">
        <v>2042</v>
      </c>
      <c r="AT5" s="95">
        <v>2043</v>
      </c>
      <c r="AU5" s="95">
        <v>2044</v>
      </c>
      <c r="AV5" s="95">
        <v>2045</v>
      </c>
      <c r="AW5" s="95">
        <v>2046</v>
      </c>
      <c r="AX5" s="95">
        <v>2047</v>
      </c>
      <c r="AY5" s="95">
        <v>2048</v>
      </c>
      <c r="AZ5" s="95">
        <v>2049</v>
      </c>
      <c r="BA5" s="95">
        <v>2050</v>
      </c>
      <c r="BB5" s="95">
        <v>2051</v>
      </c>
      <c r="BC5" s="95">
        <v>2052</v>
      </c>
      <c r="BD5" s="95">
        <v>2053</v>
      </c>
      <c r="BE5" s="95">
        <v>2054</v>
      </c>
      <c r="BF5" s="95">
        <v>2055</v>
      </c>
      <c r="BG5" s="95">
        <v>2056</v>
      </c>
      <c r="BH5" s="95">
        <v>2057</v>
      </c>
      <c r="BI5" s="95">
        <v>2058</v>
      </c>
      <c r="BJ5" s="95">
        <v>2059</v>
      </c>
      <c r="BK5" s="95">
        <v>2060</v>
      </c>
      <c r="BL5" s="95">
        <v>2061</v>
      </c>
      <c r="BM5" s="95">
        <v>2062</v>
      </c>
      <c r="BN5" s="95">
        <v>2063</v>
      </c>
      <c r="BO5" s="95">
        <v>2064</v>
      </c>
      <c r="BP5" s="95">
        <v>2065</v>
      </c>
      <c r="BQ5" s="95">
        <v>2066</v>
      </c>
      <c r="BR5" s="95">
        <v>2067</v>
      </c>
      <c r="BS5" s="95">
        <v>2068</v>
      </c>
      <c r="BT5" s="95">
        <v>2069</v>
      </c>
      <c r="BU5" s="95">
        <v>2070</v>
      </c>
      <c r="BV5" s="95">
        <v>2071</v>
      </c>
      <c r="BW5" s="95">
        <v>2072</v>
      </c>
      <c r="BX5" s="95">
        <v>2073</v>
      </c>
      <c r="BY5" s="95">
        <v>2074</v>
      </c>
      <c r="BZ5" s="95">
        <v>2075</v>
      </c>
      <c r="CA5" s="95">
        <v>2076</v>
      </c>
      <c r="CB5" s="95">
        <v>2077</v>
      </c>
      <c r="CC5" s="95">
        <v>2078</v>
      </c>
      <c r="CD5" s="95">
        <v>2079</v>
      </c>
      <c r="CE5" s="95">
        <v>2080</v>
      </c>
      <c r="CF5" s="95">
        <v>2081</v>
      </c>
      <c r="CG5" s="95">
        <v>2082</v>
      </c>
      <c r="CH5" s="95">
        <v>2083</v>
      </c>
      <c r="CI5" s="95">
        <v>2084</v>
      </c>
      <c r="CJ5" s="95">
        <v>2085</v>
      </c>
      <c r="CK5" s="95">
        <v>2086</v>
      </c>
      <c r="CL5" s="95">
        <v>2087</v>
      </c>
      <c r="CM5" s="95">
        <v>2088</v>
      </c>
      <c r="CN5" s="95">
        <v>2089</v>
      </c>
      <c r="CO5" s="95">
        <v>2090</v>
      </c>
      <c r="CP5" s="95">
        <v>2091</v>
      </c>
      <c r="CQ5" s="95">
        <v>2092</v>
      </c>
      <c r="CR5" s="95">
        <v>2093</v>
      </c>
      <c r="CS5" s="95">
        <v>2094</v>
      </c>
      <c r="CT5" s="95">
        <v>2095</v>
      </c>
      <c r="CU5" s="95">
        <v>2096</v>
      </c>
      <c r="CV5" s="95">
        <v>2097</v>
      </c>
      <c r="CW5" s="95">
        <v>2098</v>
      </c>
      <c r="CX5" s="95">
        <v>2099</v>
      </c>
      <c r="CY5" s="95">
        <v>2100</v>
      </c>
      <c r="CZ5" s="95">
        <v>2101</v>
      </c>
      <c r="DA5" s="95">
        <v>2102</v>
      </c>
      <c r="DB5" s="95">
        <v>2103</v>
      </c>
      <c r="DC5" s="95">
        <v>2104</v>
      </c>
      <c r="DD5" s="95">
        <v>2105</v>
      </c>
      <c r="DE5" s="95">
        <v>2106</v>
      </c>
      <c r="DF5" s="95">
        <v>2107</v>
      </c>
      <c r="DG5" s="95">
        <v>2108</v>
      </c>
      <c r="DH5" s="95">
        <v>2109</v>
      </c>
      <c r="DI5" s="95">
        <v>2110</v>
      </c>
      <c r="DJ5" s="95">
        <v>2111</v>
      </c>
      <c r="DK5" s="95">
        <v>2112</v>
      </c>
      <c r="DL5" s="95">
        <v>2113</v>
      </c>
      <c r="DM5" s="95">
        <v>2114</v>
      </c>
      <c r="DN5" s="95">
        <v>2115</v>
      </c>
      <c r="DO5" s="95">
        <v>2116</v>
      </c>
      <c r="DP5" s="95">
        <v>2117</v>
      </c>
      <c r="DQ5" s="95">
        <v>2118</v>
      </c>
      <c r="DR5" s="95">
        <v>2119</v>
      </c>
      <c r="DS5" s="95">
        <v>2120</v>
      </c>
    </row>
    <row r="6" spans="1:123">
      <c r="A6" s="96" t="s">
        <v>131</v>
      </c>
      <c r="B6">
        <v>8590630</v>
      </c>
      <c r="C6">
        <v>8882792</v>
      </c>
      <c r="D6">
        <v>8909128</v>
      </c>
      <c r="E6">
        <v>8940788</v>
      </c>
      <c r="F6">
        <v>8975670</v>
      </c>
      <c r="G6">
        <v>9011392</v>
      </c>
      <c r="H6">
        <v>9047752</v>
      </c>
      <c r="I6">
        <v>9113257</v>
      </c>
      <c r="J6">
        <v>9182927</v>
      </c>
      <c r="K6">
        <v>9256347</v>
      </c>
      <c r="L6">
        <v>9340682</v>
      </c>
      <c r="M6">
        <v>9415570</v>
      </c>
      <c r="N6">
        <v>9482855</v>
      </c>
      <c r="O6">
        <v>9555893</v>
      </c>
      <c r="P6">
        <v>9644864</v>
      </c>
      <c r="Q6">
        <v>9747355</v>
      </c>
      <c r="R6">
        <v>9851017</v>
      </c>
      <c r="S6">
        <v>9995153</v>
      </c>
      <c r="T6">
        <v>10120242</v>
      </c>
      <c r="U6">
        <v>10230185</v>
      </c>
      <c r="V6">
        <v>10327589</v>
      </c>
      <c r="W6" s="93">
        <v>10415565</v>
      </c>
      <c r="X6" s="93">
        <v>10496511</v>
      </c>
      <c r="Y6" s="93">
        <v>10572368</v>
      </c>
      <c r="Z6" s="93">
        <v>10645832</v>
      </c>
      <c r="AA6" s="93">
        <v>10716573</v>
      </c>
      <c r="AB6" s="93">
        <v>10785917</v>
      </c>
      <c r="AC6" s="93">
        <v>10853397</v>
      </c>
      <c r="AD6" s="93">
        <v>10917655</v>
      </c>
      <c r="AE6" s="93">
        <v>10979506</v>
      </c>
      <c r="AF6" s="93">
        <v>11038937</v>
      </c>
      <c r="AG6" s="93">
        <v>11094873</v>
      </c>
      <c r="AH6" s="93">
        <v>11147214</v>
      </c>
      <c r="AI6" s="93">
        <v>11196365</v>
      </c>
      <c r="AJ6" s="93">
        <v>11242835</v>
      </c>
      <c r="AK6" s="93">
        <v>11287115</v>
      </c>
      <c r="AL6" s="93">
        <v>11329683</v>
      </c>
      <c r="AM6" s="93">
        <v>11371017</v>
      </c>
      <c r="AN6" s="93">
        <v>11411429</v>
      </c>
      <c r="AO6" s="93">
        <v>11451246</v>
      </c>
      <c r="AP6" s="93">
        <v>11490690</v>
      </c>
      <c r="AQ6" s="93">
        <v>11529973</v>
      </c>
      <c r="AR6" s="93">
        <v>11569550</v>
      </c>
      <c r="AS6" s="93">
        <v>11609441</v>
      </c>
      <c r="AT6" s="93">
        <v>11649743</v>
      </c>
      <c r="AU6" s="93">
        <v>11690372</v>
      </c>
      <c r="AV6" s="93">
        <v>11731276</v>
      </c>
      <c r="AW6" s="93">
        <v>11772316</v>
      </c>
      <c r="AX6" s="93">
        <v>11813415</v>
      </c>
      <c r="AY6" s="93">
        <v>11854388</v>
      </c>
      <c r="AZ6" s="93">
        <v>11895160</v>
      </c>
      <c r="BA6" s="93">
        <v>11935620</v>
      </c>
      <c r="BB6" s="93">
        <v>11975764</v>
      </c>
      <c r="BC6" s="93">
        <v>12015493</v>
      </c>
      <c r="BD6" s="93">
        <v>12054862</v>
      </c>
      <c r="BE6" s="93">
        <v>12093859</v>
      </c>
      <c r="BF6" s="93">
        <v>12132511</v>
      </c>
      <c r="BG6" s="93">
        <v>12170904</v>
      </c>
      <c r="BH6" s="93">
        <v>12209149</v>
      </c>
      <c r="BI6" s="93">
        <v>12247367</v>
      </c>
      <c r="BJ6" s="93">
        <v>12285619</v>
      </c>
      <c r="BK6" s="93">
        <v>12323942</v>
      </c>
      <c r="BL6" s="93">
        <v>12362519</v>
      </c>
      <c r="BM6" s="93">
        <v>12401474</v>
      </c>
      <c r="BN6" s="93">
        <v>12440991</v>
      </c>
      <c r="BO6" s="93">
        <v>12481052</v>
      </c>
      <c r="BP6" s="93">
        <v>12521781</v>
      </c>
      <c r="BQ6" s="93">
        <v>12563215</v>
      </c>
      <c r="BR6" s="93">
        <v>12605383</v>
      </c>
      <c r="BS6" s="93">
        <v>12648244</v>
      </c>
      <c r="BT6" s="93">
        <v>12691785</v>
      </c>
      <c r="BU6" s="93">
        <v>12735913</v>
      </c>
      <c r="BV6" s="93">
        <v>12780666</v>
      </c>
      <c r="BW6" s="93">
        <v>12825935</v>
      </c>
      <c r="BX6" s="93">
        <v>12871558</v>
      </c>
      <c r="BY6" s="93">
        <v>12917445</v>
      </c>
      <c r="BZ6" s="93">
        <v>12963368</v>
      </c>
      <c r="CA6" s="93">
        <v>13009177</v>
      </c>
      <c r="CB6" s="93">
        <v>13054704</v>
      </c>
      <c r="CC6" s="93">
        <v>13099843</v>
      </c>
      <c r="CD6" s="93">
        <v>13144547</v>
      </c>
      <c r="CE6" s="93">
        <v>13188733</v>
      </c>
      <c r="CF6" s="93">
        <v>13232382</v>
      </c>
      <c r="CG6" s="93">
        <v>13275656</v>
      </c>
      <c r="CH6" s="93">
        <v>13318665</v>
      </c>
      <c r="CI6" s="93">
        <v>13361558</v>
      </c>
      <c r="CJ6" s="93">
        <v>13404614</v>
      </c>
      <c r="CK6" s="93">
        <v>13448025</v>
      </c>
      <c r="CL6" s="93">
        <v>13492117</v>
      </c>
      <c r="CM6" s="93">
        <v>13537064</v>
      </c>
      <c r="CN6" s="93">
        <v>13583016</v>
      </c>
      <c r="CO6" s="93">
        <v>13630039</v>
      </c>
      <c r="CP6" s="93">
        <v>13678136</v>
      </c>
      <c r="CQ6" s="93">
        <v>13727206</v>
      </c>
      <c r="CR6" s="93">
        <v>13777019</v>
      </c>
      <c r="CS6" s="93">
        <v>13827293</v>
      </c>
      <c r="CT6" s="93">
        <v>13877820</v>
      </c>
      <c r="CU6" s="93">
        <v>13928315</v>
      </c>
      <c r="CV6" s="93">
        <v>13978522</v>
      </c>
      <c r="CW6" s="93">
        <v>14028261</v>
      </c>
      <c r="CX6" s="93">
        <v>14077454</v>
      </c>
      <c r="CY6" s="93">
        <v>14125990</v>
      </c>
      <c r="CZ6" s="93">
        <v>14173882</v>
      </c>
      <c r="DA6" s="93">
        <v>14221206</v>
      </c>
      <c r="DB6" s="93">
        <v>14267950</v>
      </c>
      <c r="DC6" s="93">
        <v>14314261</v>
      </c>
      <c r="DD6" s="93">
        <v>14360193</v>
      </c>
      <c r="DE6" s="93">
        <v>14405901</v>
      </c>
      <c r="DF6" s="93">
        <v>14451436</v>
      </c>
      <c r="DG6" s="93">
        <v>14496879</v>
      </c>
      <c r="DH6" s="93">
        <v>14542320</v>
      </c>
      <c r="DI6" s="93">
        <v>14587773</v>
      </c>
      <c r="DJ6" s="93">
        <v>14633292</v>
      </c>
      <c r="DK6" s="93">
        <v>14678836</v>
      </c>
      <c r="DL6" s="93">
        <v>14724415</v>
      </c>
      <c r="DM6" s="93">
        <v>14770016</v>
      </c>
      <c r="DN6" s="93">
        <v>14815600</v>
      </c>
      <c r="DO6" s="93">
        <v>14861123</v>
      </c>
      <c r="DP6" s="93">
        <v>14906536</v>
      </c>
      <c r="DQ6" s="93">
        <v>14951790</v>
      </c>
      <c r="DR6" s="93">
        <v>14996848</v>
      </c>
      <c r="DS6" s="93">
        <v>15040761</v>
      </c>
    </row>
    <row r="7" spans="1:123">
      <c r="A7" s="96" t="s">
        <v>132</v>
      </c>
      <c r="B7">
        <v>3830037</v>
      </c>
      <c r="L7" s="39"/>
      <c r="M7" s="39">
        <f>M6/M9</f>
        <v>4319068.8073394494</v>
      </c>
      <c r="N7">
        <v>4345582</v>
      </c>
      <c r="O7">
        <v>4360368</v>
      </c>
      <c r="P7">
        <v>4389007</v>
      </c>
      <c r="Q7">
        <v>4432614</v>
      </c>
      <c r="R7">
        <v>4481746</v>
      </c>
      <c r="S7">
        <v>4536214</v>
      </c>
      <c r="T7">
        <v>4593508</v>
      </c>
      <c r="U7">
        <v>4657395</v>
      </c>
      <c r="V7">
        <v>4718271</v>
      </c>
      <c r="W7">
        <f>V7+W8</f>
        <v>4785171</v>
      </c>
      <c r="X7">
        <f t="shared" ref="X7:AB7" si="0">W7+X8</f>
        <v>4852071</v>
      </c>
      <c r="Y7">
        <f t="shared" si="0"/>
        <v>4918971</v>
      </c>
      <c r="Z7">
        <f t="shared" si="0"/>
        <v>4985871</v>
      </c>
      <c r="AA7">
        <f t="shared" si="0"/>
        <v>5052771</v>
      </c>
      <c r="AB7">
        <f t="shared" si="0"/>
        <v>5119671</v>
      </c>
      <c r="AC7">
        <f t="shared" ref="AC7:BA7" si="1">AC6/AC9</f>
        <v>5151701.2297041593</v>
      </c>
      <c r="AD7">
        <f t="shared" si="1"/>
        <v>5182202.0966325812</v>
      </c>
      <c r="AE7">
        <f t="shared" si="1"/>
        <v>5211560.4507735409</v>
      </c>
      <c r="AF7">
        <f t="shared" si="1"/>
        <v>5239770.1215137299</v>
      </c>
      <c r="AG7">
        <f t="shared" si="1"/>
        <v>5266320.8465986717</v>
      </c>
      <c r="AH7">
        <f t="shared" si="1"/>
        <v>5291165.1597721362</v>
      </c>
      <c r="AI7">
        <f t="shared" si="1"/>
        <v>5314495.2993718572</v>
      </c>
      <c r="AJ7">
        <f t="shared" si="1"/>
        <v>5336552.8686420452</v>
      </c>
      <c r="AK7">
        <f t="shared" si="1"/>
        <v>5357570.926900791</v>
      </c>
      <c r="AL7">
        <f t="shared" si="1"/>
        <v>5377776.3628528761</v>
      </c>
      <c r="AM7">
        <f t="shared" si="1"/>
        <v>5397396.065203079</v>
      </c>
      <c r="AN7">
        <f t="shared" si="1"/>
        <v>5416578.1286708405</v>
      </c>
      <c r="AO7">
        <f t="shared" si="1"/>
        <v>5435477.7679140307</v>
      </c>
      <c r="AP7">
        <f t="shared" si="1"/>
        <v>5454200.3580214828</v>
      </c>
      <c r="AQ7">
        <f t="shared" si="1"/>
        <v>5472846.5274564046</v>
      </c>
      <c r="AR7">
        <f t="shared" si="1"/>
        <v>5491632.2476846427</v>
      </c>
      <c r="AS7">
        <f t="shared" si="1"/>
        <v>5510567.0119574443</v>
      </c>
      <c r="AT7">
        <f t="shared" si="1"/>
        <v>5529696.8625433519</v>
      </c>
      <c r="AU7">
        <f t="shared" si="1"/>
        <v>5548981.9277871326</v>
      </c>
      <c r="AV7">
        <f t="shared" si="1"/>
        <v>5568397.5252355458</v>
      </c>
      <c r="AW7">
        <f t="shared" si="1"/>
        <v>5587877.6767924326</v>
      </c>
      <c r="AX7">
        <f t="shared" si="1"/>
        <v>5607385.8334404947</v>
      </c>
      <c r="AY7">
        <f t="shared" si="1"/>
        <v>5626834.1826057071</v>
      </c>
      <c r="AZ7">
        <f t="shared" si="1"/>
        <v>5646187.1245958973</v>
      </c>
      <c r="BA7">
        <f t="shared" si="1"/>
        <v>5665391.9718666477</v>
      </c>
    </row>
    <row r="8" spans="1:123">
      <c r="A8" s="96"/>
      <c r="M8">
        <f>M7-L7</f>
        <v>4319068.8073394494</v>
      </c>
      <c r="N8">
        <f>N7-M7</f>
        <v>26513.192660550587</v>
      </c>
      <c r="O8">
        <f>O7-N7</f>
        <v>14786</v>
      </c>
      <c r="P8">
        <f t="shared" ref="P8:V8" si="2">P7-O7</f>
        <v>28639</v>
      </c>
      <c r="Q8">
        <f t="shared" si="2"/>
        <v>43607</v>
      </c>
      <c r="R8">
        <f t="shared" si="2"/>
        <v>49132</v>
      </c>
      <c r="S8">
        <f t="shared" si="2"/>
        <v>54468</v>
      </c>
      <c r="T8">
        <f t="shared" si="2"/>
        <v>57294</v>
      </c>
      <c r="U8">
        <f t="shared" si="2"/>
        <v>63887</v>
      </c>
      <c r="V8">
        <f t="shared" si="2"/>
        <v>60876</v>
      </c>
      <c r="W8" s="72">
        <v>66900</v>
      </c>
      <c r="X8" s="72">
        <v>66900</v>
      </c>
      <c r="Y8" s="72">
        <v>66900</v>
      </c>
      <c r="Z8" s="72">
        <v>66900</v>
      </c>
      <c r="AA8" s="72">
        <v>66900</v>
      </c>
      <c r="AB8" s="72">
        <v>66900</v>
      </c>
      <c r="AC8">
        <f t="shared" ref="AC8:BA8" si="3">AC7-AB7</f>
        <v>32030.229704159312</v>
      </c>
      <c r="AD8">
        <f t="shared" si="3"/>
        <v>30500.866928421892</v>
      </c>
      <c r="AE8">
        <f t="shared" si="3"/>
        <v>29358.35414095968</v>
      </c>
      <c r="AF8">
        <f t="shared" si="3"/>
        <v>28209.670740189031</v>
      </c>
      <c r="AG8">
        <f t="shared" si="3"/>
        <v>26550.725084941834</v>
      </c>
      <c r="AH8">
        <f t="shared" si="3"/>
        <v>24844.313173464499</v>
      </c>
      <c r="AI8">
        <f t="shared" si="3"/>
        <v>23330.139599720947</v>
      </c>
      <c r="AJ8">
        <f t="shared" si="3"/>
        <v>22057.569270187989</v>
      </c>
      <c r="AK8">
        <f t="shared" si="3"/>
        <v>21018.058258745819</v>
      </c>
      <c r="AL8">
        <f t="shared" si="3"/>
        <v>20205.43595208507</v>
      </c>
      <c r="AM8">
        <f t="shared" si="3"/>
        <v>19619.702350202948</v>
      </c>
      <c r="AN8">
        <f t="shared" si="3"/>
        <v>19182.063467761502</v>
      </c>
      <c r="AO8">
        <f t="shared" si="3"/>
        <v>18899.639243190177</v>
      </c>
      <c r="AP8">
        <f t="shared" si="3"/>
        <v>18722.590107452124</v>
      </c>
      <c r="AQ8">
        <f t="shared" si="3"/>
        <v>18646.169434921816</v>
      </c>
      <c r="AR8">
        <f t="shared" si="3"/>
        <v>18785.720228238031</v>
      </c>
      <c r="AS8">
        <f t="shared" si="3"/>
        <v>18934.764272801578</v>
      </c>
      <c r="AT8">
        <f t="shared" si="3"/>
        <v>19129.850585907698</v>
      </c>
      <c r="AU8">
        <f t="shared" si="3"/>
        <v>19285.065243780613</v>
      </c>
      <c r="AV8">
        <f t="shared" si="3"/>
        <v>19415.59744841326</v>
      </c>
      <c r="AW8">
        <f t="shared" si="3"/>
        <v>19480.151556886733</v>
      </c>
      <c r="AX8">
        <f t="shared" si="3"/>
        <v>19508.15664806217</v>
      </c>
      <c r="AY8">
        <f t="shared" si="3"/>
        <v>19448.349165212363</v>
      </c>
      <c r="AZ8">
        <f t="shared" si="3"/>
        <v>19352.941990190186</v>
      </c>
      <c r="BA8">
        <f t="shared" si="3"/>
        <v>19204.847270750441</v>
      </c>
    </row>
    <row r="9" spans="1:123">
      <c r="A9" s="97" t="s">
        <v>133</v>
      </c>
      <c r="B9">
        <v>2.14</v>
      </c>
      <c r="L9" s="39"/>
      <c r="M9" s="39">
        <f>N9</f>
        <v>2.1800000000000002</v>
      </c>
      <c r="N9">
        <v>2.1800000000000002</v>
      </c>
      <c r="O9">
        <v>2.19</v>
      </c>
      <c r="P9">
        <v>2.19</v>
      </c>
      <c r="Q9">
        <v>2.19</v>
      </c>
      <c r="R9">
        <v>2.19</v>
      </c>
      <c r="S9">
        <v>2.2000000000000002</v>
      </c>
      <c r="T9">
        <v>2.2000000000000002</v>
      </c>
      <c r="U9">
        <v>2.19</v>
      </c>
      <c r="V9">
        <v>2.19</v>
      </c>
      <c r="W9">
        <f>W6/W7</f>
        <v>2.1766338130863034</v>
      </c>
      <c r="X9">
        <f t="shared" ref="X9:AB9" si="4">X6/X7</f>
        <v>2.1633053184918358</v>
      </c>
      <c r="Y9">
        <f t="shared" si="4"/>
        <v>2.1493048037892479</v>
      </c>
      <c r="Z9">
        <f t="shared" si="4"/>
        <v>2.1352000482964764</v>
      </c>
      <c r="AA9">
        <f t="shared" si="4"/>
        <v>2.1209298818410729</v>
      </c>
      <c r="AB9">
        <f t="shared" si="4"/>
        <v>2.1067597898380579</v>
      </c>
      <c r="AC9" s="72">
        <f t="shared" ref="AC9:BA9" si="5">AB9</f>
        <v>2.1067597898380579</v>
      </c>
      <c r="AD9" s="72">
        <f t="shared" si="5"/>
        <v>2.1067597898380579</v>
      </c>
      <c r="AE9" s="72">
        <f t="shared" si="5"/>
        <v>2.1067597898380579</v>
      </c>
      <c r="AF9" s="72">
        <f t="shared" si="5"/>
        <v>2.1067597898380579</v>
      </c>
      <c r="AG9" s="72">
        <f t="shared" si="5"/>
        <v>2.1067597898380579</v>
      </c>
      <c r="AH9" s="72">
        <f t="shared" si="5"/>
        <v>2.1067597898380579</v>
      </c>
      <c r="AI9" s="72">
        <f t="shared" si="5"/>
        <v>2.1067597898380579</v>
      </c>
      <c r="AJ9" s="72">
        <f t="shared" si="5"/>
        <v>2.1067597898380579</v>
      </c>
      <c r="AK9" s="72">
        <f t="shared" si="5"/>
        <v>2.1067597898380579</v>
      </c>
      <c r="AL9" s="72">
        <f t="shared" si="5"/>
        <v>2.1067597898380579</v>
      </c>
      <c r="AM9" s="72">
        <f t="shared" si="5"/>
        <v>2.1067597898380579</v>
      </c>
      <c r="AN9" s="72">
        <f t="shared" si="5"/>
        <v>2.1067597898380579</v>
      </c>
      <c r="AO9" s="72">
        <f t="shared" si="5"/>
        <v>2.1067597898380579</v>
      </c>
      <c r="AP9" s="72">
        <f t="shared" si="5"/>
        <v>2.1067597898380579</v>
      </c>
      <c r="AQ9" s="72">
        <f t="shared" si="5"/>
        <v>2.1067597898380579</v>
      </c>
      <c r="AR9" s="72">
        <f t="shared" si="5"/>
        <v>2.1067597898380579</v>
      </c>
      <c r="AS9" s="72">
        <f t="shared" si="5"/>
        <v>2.1067597898380579</v>
      </c>
      <c r="AT9" s="72">
        <f t="shared" si="5"/>
        <v>2.1067597898380579</v>
      </c>
      <c r="AU9" s="72">
        <f t="shared" si="5"/>
        <v>2.1067597898380579</v>
      </c>
      <c r="AV9" s="72">
        <f t="shared" si="5"/>
        <v>2.1067597898380579</v>
      </c>
      <c r="AW9" s="72">
        <f t="shared" si="5"/>
        <v>2.1067597898380579</v>
      </c>
      <c r="AX9" s="72">
        <f t="shared" si="5"/>
        <v>2.1067597898380579</v>
      </c>
      <c r="AY9" s="72">
        <f t="shared" si="5"/>
        <v>2.1067597898380579</v>
      </c>
      <c r="AZ9" s="72">
        <f t="shared" si="5"/>
        <v>2.1067597898380579</v>
      </c>
      <c r="BA9" s="72">
        <f t="shared" si="5"/>
        <v>2.1067597898380579</v>
      </c>
    </row>
    <row r="10" spans="1:123">
      <c r="A10" s="97"/>
    </row>
    <row r="11" spans="1:123">
      <c r="A11" s="98" t="s">
        <v>134</v>
      </c>
    </row>
    <row r="12" spans="1:123">
      <c r="A12" t="s">
        <v>135</v>
      </c>
      <c r="M12">
        <v>1981319</v>
      </c>
      <c r="N12">
        <v>1984847</v>
      </c>
      <c r="O12">
        <v>1990204</v>
      </c>
      <c r="P12">
        <v>1999964</v>
      </c>
      <c r="Q12">
        <v>2007664</v>
      </c>
      <c r="R12">
        <v>2018064</v>
      </c>
      <c r="S12">
        <v>2053665</v>
      </c>
      <c r="T12">
        <v>2069353</v>
      </c>
      <c r="U12">
        <v>2081112</v>
      </c>
      <c r="V12">
        <v>2087965</v>
      </c>
    </row>
    <row r="13" spans="1:123">
      <c r="A13" t="s">
        <v>136</v>
      </c>
      <c r="M13" s="99">
        <f>SUM(B141:B143)</f>
        <v>2570114</v>
      </c>
      <c r="N13" s="99">
        <f t="shared" ref="N13:V13" si="6">SUM(C141:C143)</f>
        <v>2587717</v>
      </c>
      <c r="O13" s="99">
        <f t="shared" si="6"/>
        <v>2609582</v>
      </c>
      <c r="P13" s="99">
        <f t="shared" si="6"/>
        <v>2633714</v>
      </c>
      <c r="Q13" s="99">
        <f t="shared" si="6"/>
        <v>2661417</v>
      </c>
      <c r="R13" s="99">
        <f t="shared" si="6"/>
        <v>2698504</v>
      </c>
      <c r="S13" s="99">
        <f t="shared" si="6"/>
        <v>2742052</v>
      </c>
      <c r="T13" s="99">
        <f t="shared" si="6"/>
        <v>2789899</v>
      </c>
      <c r="U13" s="99">
        <f t="shared" si="6"/>
        <v>2843680</v>
      </c>
      <c r="V13" s="99">
        <f t="shared" si="6"/>
        <v>2890274</v>
      </c>
    </row>
    <row r="14" spans="1:123">
      <c r="M14" s="100">
        <f>SUM(M12:M13)/M7</f>
        <v>1.0537996042724975</v>
      </c>
      <c r="N14" s="100">
        <f t="shared" ref="N14:V14" si="7">SUM(N12:N13)/N7</f>
        <v>1.0522328194474295</v>
      </c>
      <c r="O14" s="100">
        <f t="shared" si="7"/>
        <v>1.0549077509054281</v>
      </c>
      <c r="P14" s="100">
        <f t="shared" si="7"/>
        <v>1.0557463225736483</v>
      </c>
      <c r="Q14" s="100">
        <f t="shared" si="7"/>
        <v>1.0533470769166906</v>
      </c>
      <c r="R14" s="100">
        <f t="shared" si="7"/>
        <v>1.0523952049045171</v>
      </c>
      <c r="S14" s="100">
        <f t="shared" si="7"/>
        <v>1.0572069571673646</v>
      </c>
      <c r="T14" s="100">
        <f t="shared" si="7"/>
        <v>1.0578520816770103</v>
      </c>
      <c r="U14" s="100">
        <f t="shared" si="7"/>
        <v>1.0574134253160834</v>
      </c>
      <c r="V14" s="100">
        <f t="shared" si="7"/>
        <v>1.0550981493008773</v>
      </c>
    </row>
    <row r="16" spans="1:123">
      <c r="M16" s="100">
        <f>M12/SUM(M12:M13)</f>
        <v>0.43531762414167141</v>
      </c>
      <c r="N16" s="100">
        <f t="shared" ref="N16:V16" si="8">N12/SUM(N12:N13)</f>
        <v>0.43407746725906954</v>
      </c>
      <c r="O16" s="100">
        <f t="shared" si="8"/>
        <v>0.43267317218670609</v>
      </c>
      <c r="P16" s="100">
        <f t="shared" si="8"/>
        <v>0.43161479930197999</v>
      </c>
      <c r="Q16" s="100">
        <f t="shared" si="8"/>
        <v>0.42999125523845055</v>
      </c>
      <c r="R16" s="100">
        <f t="shared" si="8"/>
        <v>0.42786704230703343</v>
      </c>
      <c r="S16" s="100">
        <f t="shared" si="8"/>
        <v>0.42822898015041339</v>
      </c>
      <c r="T16" s="100">
        <f t="shared" si="8"/>
        <v>0.4258583419834987</v>
      </c>
      <c r="U16" s="100">
        <f t="shared" si="8"/>
        <v>0.42257865915961529</v>
      </c>
      <c r="V16" s="100">
        <f t="shared" si="8"/>
        <v>0.41941839272883441</v>
      </c>
      <c r="W16" s="101">
        <f>V16</f>
        <v>0.41941839272883441</v>
      </c>
      <c r="X16" s="101">
        <f t="shared" ref="X16:BA17" si="9">W16</f>
        <v>0.41941839272883441</v>
      </c>
      <c r="Y16" s="101">
        <f t="shared" si="9"/>
        <v>0.41941839272883441</v>
      </c>
      <c r="Z16" s="101">
        <f t="shared" si="9"/>
        <v>0.41941839272883441</v>
      </c>
      <c r="AA16" s="101">
        <f t="shared" si="9"/>
        <v>0.41941839272883441</v>
      </c>
      <c r="AB16" s="101">
        <f t="shared" si="9"/>
        <v>0.41941839272883441</v>
      </c>
      <c r="AC16" s="101">
        <f t="shared" si="9"/>
        <v>0.41941839272883441</v>
      </c>
      <c r="AD16" s="101">
        <f t="shared" si="9"/>
        <v>0.41941839272883441</v>
      </c>
      <c r="AE16" s="101">
        <f t="shared" si="9"/>
        <v>0.41941839272883441</v>
      </c>
      <c r="AF16" s="101">
        <f t="shared" si="9"/>
        <v>0.41941839272883441</v>
      </c>
      <c r="AG16" s="101">
        <f t="shared" si="9"/>
        <v>0.41941839272883441</v>
      </c>
      <c r="AH16" s="101">
        <f t="shared" si="9"/>
        <v>0.41941839272883441</v>
      </c>
      <c r="AI16" s="101">
        <f t="shared" si="9"/>
        <v>0.41941839272883441</v>
      </c>
      <c r="AJ16" s="101">
        <f t="shared" si="9"/>
        <v>0.41941839272883441</v>
      </c>
      <c r="AK16" s="101">
        <f t="shared" si="9"/>
        <v>0.41941839272883441</v>
      </c>
      <c r="AL16" s="101">
        <f t="shared" si="9"/>
        <v>0.41941839272883441</v>
      </c>
      <c r="AM16" s="101">
        <f t="shared" si="9"/>
        <v>0.41941839272883441</v>
      </c>
      <c r="AN16" s="101">
        <f t="shared" si="9"/>
        <v>0.41941839272883441</v>
      </c>
      <c r="AO16" s="101">
        <f t="shared" si="9"/>
        <v>0.41941839272883441</v>
      </c>
      <c r="AP16" s="101">
        <f t="shared" si="9"/>
        <v>0.41941839272883441</v>
      </c>
      <c r="AQ16" s="101">
        <f t="shared" si="9"/>
        <v>0.41941839272883441</v>
      </c>
      <c r="AR16" s="101">
        <f t="shared" si="9"/>
        <v>0.41941839272883441</v>
      </c>
      <c r="AS16" s="101">
        <f t="shared" si="9"/>
        <v>0.41941839272883441</v>
      </c>
      <c r="AT16" s="101">
        <f t="shared" si="9"/>
        <v>0.41941839272883441</v>
      </c>
      <c r="AU16" s="101">
        <f t="shared" si="9"/>
        <v>0.41941839272883441</v>
      </c>
      <c r="AV16" s="101">
        <f t="shared" si="9"/>
        <v>0.41941839272883441</v>
      </c>
      <c r="AW16" s="101">
        <f t="shared" si="9"/>
        <v>0.41941839272883441</v>
      </c>
      <c r="AX16" s="101">
        <f t="shared" si="9"/>
        <v>0.41941839272883441</v>
      </c>
      <c r="AY16" s="101">
        <f t="shared" si="9"/>
        <v>0.41941839272883441</v>
      </c>
      <c r="AZ16" s="101">
        <f t="shared" si="9"/>
        <v>0.41941839272883441</v>
      </c>
      <c r="BA16" s="101">
        <f t="shared" si="9"/>
        <v>0.41941839272883441</v>
      </c>
    </row>
    <row r="17" spans="1:53">
      <c r="M17" s="100">
        <f>M13/SUM(M12:M13)</f>
        <v>0.56468237585832859</v>
      </c>
      <c r="N17" s="100">
        <f t="shared" ref="N17:V17" si="10">N13/SUM(N12:N13)</f>
        <v>0.56592253274093052</v>
      </c>
      <c r="O17" s="100">
        <f t="shared" si="10"/>
        <v>0.56732682781329391</v>
      </c>
      <c r="P17" s="100">
        <f t="shared" si="10"/>
        <v>0.56838520069802001</v>
      </c>
      <c r="Q17" s="100">
        <f t="shared" si="10"/>
        <v>0.57000874476154939</v>
      </c>
      <c r="R17" s="100">
        <f t="shared" si="10"/>
        <v>0.57213295769296657</v>
      </c>
      <c r="S17" s="100">
        <f t="shared" si="10"/>
        <v>0.57177101984958667</v>
      </c>
      <c r="T17" s="100">
        <f t="shared" si="10"/>
        <v>0.5741416580165013</v>
      </c>
      <c r="U17" s="100">
        <f t="shared" si="10"/>
        <v>0.57742134084038477</v>
      </c>
      <c r="V17" s="100">
        <f t="shared" si="10"/>
        <v>0.58058160727116559</v>
      </c>
      <c r="W17" s="101">
        <f>V17</f>
        <v>0.58058160727116559</v>
      </c>
      <c r="X17" s="101">
        <f t="shared" si="9"/>
        <v>0.58058160727116559</v>
      </c>
      <c r="Y17" s="101">
        <f t="shared" si="9"/>
        <v>0.58058160727116559</v>
      </c>
      <c r="Z17" s="101">
        <f t="shared" si="9"/>
        <v>0.58058160727116559</v>
      </c>
      <c r="AA17" s="101">
        <f t="shared" si="9"/>
        <v>0.58058160727116559</v>
      </c>
      <c r="AB17" s="101">
        <f t="shared" si="9"/>
        <v>0.58058160727116559</v>
      </c>
      <c r="AC17" s="101">
        <f t="shared" si="9"/>
        <v>0.58058160727116559</v>
      </c>
      <c r="AD17" s="101">
        <f t="shared" si="9"/>
        <v>0.58058160727116559</v>
      </c>
      <c r="AE17" s="101">
        <f t="shared" si="9"/>
        <v>0.58058160727116559</v>
      </c>
      <c r="AF17" s="101">
        <f t="shared" si="9"/>
        <v>0.58058160727116559</v>
      </c>
      <c r="AG17" s="101">
        <f t="shared" si="9"/>
        <v>0.58058160727116559</v>
      </c>
      <c r="AH17" s="101">
        <f t="shared" si="9"/>
        <v>0.58058160727116559</v>
      </c>
      <c r="AI17" s="101">
        <f t="shared" si="9"/>
        <v>0.58058160727116559</v>
      </c>
      <c r="AJ17" s="101">
        <f t="shared" si="9"/>
        <v>0.58058160727116559</v>
      </c>
      <c r="AK17" s="101">
        <f t="shared" si="9"/>
        <v>0.58058160727116559</v>
      </c>
      <c r="AL17" s="101">
        <f t="shared" si="9"/>
        <v>0.58058160727116559</v>
      </c>
      <c r="AM17" s="101">
        <f t="shared" si="9"/>
        <v>0.58058160727116559</v>
      </c>
      <c r="AN17" s="101">
        <f t="shared" si="9"/>
        <v>0.58058160727116559</v>
      </c>
      <c r="AO17" s="101">
        <f t="shared" si="9"/>
        <v>0.58058160727116559</v>
      </c>
      <c r="AP17" s="101">
        <f t="shared" si="9"/>
        <v>0.58058160727116559</v>
      </c>
      <c r="AQ17" s="101">
        <f t="shared" si="9"/>
        <v>0.58058160727116559</v>
      </c>
      <c r="AR17" s="101">
        <f t="shared" si="9"/>
        <v>0.58058160727116559</v>
      </c>
      <c r="AS17" s="101">
        <f t="shared" si="9"/>
        <v>0.58058160727116559</v>
      </c>
      <c r="AT17" s="101">
        <f t="shared" si="9"/>
        <v>0.58058160727116559</v>
      </c>
      <c r="AU17" s="101">
        <f t="shared" si="9"/>
        <v>0.58058160727116559</v>
      </c>
      <c r="AV17" s="101">
        <f t="shared" si="9"/>
        <v>0.58058160727116559</v>
      </c>
      <c r="AW17" s="101">
        <f t="shared" si="9"/>
        <v>0.58058160727116559</v>
      </c>
      <c r="AX17" s="101">
        <f t="shared" si="9"/>
        <v>0.58058160727116559</v>
      </c>
      <c r="AY17" s="101">
        <f t="shared" si="9"/>
        <v>0.58058160727116559</v>
      </c>
      <c r="AZ17" s="101">
        <f t="shared" si="9"/>
        <v>0.58058160727116559</v>
      </c>
      <c r="BA17" s="101">
        <f t="shared" si="9"/>
        <v>0.58058160727116559</v>
      </c>
    </row>
    <row r="19" spans="1:53">
      <c r="A19" t="s">
        <v>137</v>
      </c>
      <c r="M19" s="102">
        <f>M7*M16</f>
        <v>1880166.7717154115</v>
      </c>
      <c r="N19" s="15">
        <f t="shared" ref="N19:V19" si="11">N7*N16</f>
        <v>1886319.2283266019</v>
      </c>
      <c r="O19" s="102">
        <f t="shared" si="11"/>
        <v>1886614.2544614032</v>
      </c>
      <c r="P19" s="15">
        <f t="shared" si="11"/>
        <v>1894360.3754399852</v>
      </c>
      <c r="Q19" s="15">
        <f t="shared" si="11"/>
        <v>1905985.2578475294</v>
      </c>
      <c r="R19" s="102">
        <f t="shared" si="11"/>
        <v>1917591.4053913779</v>
      </c>
      <c r="S19" s="15">
        <f t="shared" si="11"/>
        <v>1942538.2949640274</v>
      </c>
      <c r="T19" s="15">
        <f t="shared" si="11"/>
        <v>1956183.7007679371</v>
      </c>
      <c r="U19" s="15">
        <f t="shared" si="11"/>
        <v>1968115.7342766963</v>
      </c>
      <c r="V19" s="15">
        <f t="shared" si="11"/>
        <v>1978929.6392790703</v>
      </c>
      <c r="W19" s="102">
        <f>W7*W16</f>
        <v>2006988.7297526293</v>
      </c>
      <c r="X19" s="15">
        <f t="shared" ref="X19:BA19" si="12">X7*X16</f>
        <v>2035047.8202261883</v>
      </c>
      <c r="Y19" s="15">
        <f t="shared" si="12"/>
        <v>2063106.9106997473</v>
      </c>
      <c r="Z19" s="15">
        <f t="shared" si="12"/>
        <v>2091166.0011733063</v>
      </c>
      <c r="AA19" s="15">
        <f t="shared" si="12"/>
        <v>2119225.0916468655</v>
      </c>
      <c r="AB19" s="102">
        <f t="shared" si="12"/>
        <v>2147284.1821204242</v>
      </c>
      <c r="AC19" s="15">
        <f t="shared" si="12"/>
        <v>2160718.2495816783</v>
      </c>
      <c r="AD19" s="15">
        <f t="shared" si="12"/>
        <v>2173510.8741656332</v>
      </c>
      <c r="AE19" s="15">
        <f t="shared" si="12"/>
        <v>2185824.3078725981</v>
      </c>
      <c r="AF19" s="15">
        <f t="shared" si="12"/>
        <v>2197655.962633858</v>
      </c>
      <c r="AG19" s="102">
        <f t="shared" si="12"/>
        <v>2208791.8250747696</v>
      </c>
      <c r="AH19" s="15">
        <f t="shared" si="12"/>
        <v>2219211.9869744359</v>
      </c>
      <c r="AI19" s="15">
        <f t="shared" si="12"/>
        <v>2228997.0766274901</v>
      </c>
      <c r="AJ19" s="15">
        <f t="shared" si="12"/>
        <v>2238248.4268782972</v>
      </c>
      <c r="AK19" s="15">
        <f t="shared" si="12"/>
        <v>2247063.7870914615</v>
      </c>
      <c r="AL19" s="102">
        <f t="shared" si="12"/>
        <v>2255538.3185628704</v>
      </c>
      <c r="AM19" s="15">
        <f t="shared" si="12"/>
        <v>2263767.1825884106</v>
      </c>
      <c r="AN19" s="15">
        <f t="shared" si="12"/>
        <v>2271812.4928172817</v>
      </c>
      <c r="AO19" s="15">
        <f t="shared" si="12"/>
        <v>2279739.3491318151</v>
      </c>
      <c r="AP19" s="15">
        <f t="shared" si="12"/>
        <v>2287591.9477824033</v>
      </c>
      <c r="AQ19" s="102">
        <f t="shared" si="12"/>
        <v>2295412.4941973481</v>
      </c>
      <c r="AR19" s="15">
        <f t="shared" si="12"/>
        <v>2303291.5707817292</v>
      </c>
      <c r="AS19" s="15">
        <f t="shared" si="12"/>
        <v>2311233.1591797271</v>
      </c>
      <c r="AT19" s="15">
        <f t="shared" si="12"/>
        <v>2319256.570365611</v>
      </c>
      <c r="AU19" s="15">
        <f t="shared" si="12"/>
        <v>2327345.0814338285</v>
      </c>
      <c r="AV19" s="102">
        <f t="shared" si="12"/>
        <v>2335488.3401095117</v>
      </c>
      <c r="AW19" s="15">
        <f t="shared" si="12"/>
        <v>2343658.6739656152</v>
      </c>
      <c r="AX19" s="15">
        <f t="shared" si="12"/>
        <v>2351840.753672048</v>
      </c>
      <c r="AY19" s="15">
        <f t="shared" si="12"/>
        <v>2359997.7490201504</v>
      </c>
      <c r="AZ19" s="15">
        <f t="shared" si="12"/>
        <v>2368114.7288442506</v>
      </c>
      <c r="BA19" s="102">
        <f t="shared" si="12"/>
        <v>2376169.5950191515</v>
      </c>
    </row>
    <row r="20" spans="1:53">
      <c r="A20" t="s">
        <v>138</v>
      </c>
      <c r="M20" s="102">
        <f>M7*M17</f>
        <v>2438902.035624038</v>
      </c>
      <c r="N20" s="15">
        <f t="shared" ref="N20:V20" si="13">N7*N17</f>
        <v>2459262.7716733981</v>
      </c>
      <c r="O20" s="102">
        <f t="shared" si="13"/>
        <v>2473753.7455385965</v>
      </c>
      <c r="P20" s="15">
        <f t="shared" si="13"/>
        <v>2494646.6245600148</v>
      </c>
      <c r="Q20" s="15">
        <f t="shared" si="13"/>
        <v>2526628.7421524706</v>
      </c>
      <c r="R20" s="102">
        <f t="shared" si="13"/>
        <v>2564154.5946086221</v>
      </c>
      <c r="S20" s="15">
        <f t="shared" si="13"/>
        <v>2593675.7050359729</v>
      </c>
      <c r="T20" s="15">
        <f t="shared" si="13"/>
        <v>2637324.2992320629</v>
      </c>
      <c r="U20" s="15">
        <f t="shared" si="13"/>
        <v>2689279.2657233039</v>
      </c>
      <c r="V20" s="15">
        <f t="shared" si="13"/>
        <v>2739341.3607209297</v>
      </c>
      <c r="W20" s="102">
        <f>W7*W17</f>
        <v>2778182.2702473709</v>
      </c>
      <c r="X20" s="15">
        <f t="shared" ref="X20:BA20" si="14">X7*X17</f>
        <v>2817023.1797738117</v>
      </c>
      <c r="Y20" s="15">
        <f t="shared" si="14"/>
        <v>2855864.0893002525</v>
      </c>
      <c r="Z20" s="15">
        <f t="shared" si="14"/>
        <v>2894704.9988266937</v>
      </c>
      <c r="AA20" s="15">
        <f t="shared" si="14"/>
        <v>2933545.9083531345</v>
      </c>
      <c r="AB20" s="102">
        <f t="shared" si="14"/>
        <v>2972386.8178795758</v>
      </c>
      <c r="AC20" s="15">
        <f t="shared" si="14"/>
        <v>2990982.980122481</v>
      </c>
      <c r="AD20" s="15">
        <f t="shared" si="14"/>
        <v>3008691.222466948</v>
      </c>
      <c r="AE20" s="15">
        <f t="shared" si="14"/>
        <v>3025736.1429009428</v>
      </c>
      <c r="AF20" s="15">
        <f t="shared" si="14"/>
        <v>3042114.1588798719</v>
      </c>
      <c r="AG20" s="102">
        <f t="shared" si="14"/>
        <v>3057529.0215239022</v>
      </c>
      <c r="AH20" s="15">
        <f t="shared" si="14"/>
        <v>3071953.1727977004</v>
      </c>
      <c r="AI20" s="15">
        <f t="shared" si="14"/>
        <v>3085498.2227443671</v>
      </c>
      <c r="AJ20" s="15">
        <f t="shared" si="14"/>
        <v>3098304.4417637479</v>
      </c>
      <c r="AK20" s="15">
        <f t="shared" si="14"/>
        <v>3110507.1398093295</v>
      </c>
      <c r="AL20" s="102">
        <f t="shared" si="14"/>
        <v>3122238.0442900057</v>
      </c>
      <c r="AM20" s="15">
        <f t="shared" si="14"/>
        <v>3133628.8826146685</v>
      </c>
      <c r="AN20" s="15">
        <f t="shared" si="14"/>
        <v>3144765.6358535588</v>
      </c>
      <c r="AO20" s="15">
        <f t="shared" si="14"/>
        <v>3155738.4187822156</v>
      </c>
      <c r="AP20" s="15">
        <f t="shared" si="14"/>
        <v>3166608.4102390795</v>
      </c>
      <c r="AQ20" s="102">
        <f t="shared" si="14"/>
        <v>3177434.0332590565</v>
      </c>
      <c r="AR20" s="15">
        <f t="shared" si="14"/>
        <v>3188340.6769029135</v>
      </c>
      <c r="AS20" s="15">
        <f t="shared" si="14"/>
        <v>3199333.8527777172</v>
      </c>
      <c r="AT20" s="15">
        <f t="shared" si="14"/>
        <v>3210440.292177741</v>
      </c>
      <c r="AU20" s="15">
        <f t="shared" si="14"/>
        <v>3221636.8463533041</v>
      </c>
      <c r="AV20" s="102">
        <f t="shared" si="14"/>
        <v>3232909.1851260341</v>
      </c>
      <c r="AW20" s="15">
        <f t="shared" si="14"/>
        <v>3244219.0028268173</v>
      </c>
      <c r="AX20" s="15">
        <f t="shared" si="14"/>
        <v>3255545.0797684467</v>
      </c>
      <c r="AY20" s="15">
        <f t="shared" si="14"/>
        <v>3266836.4335855567</v>
      </c>
      <c r="AZ20" s="15">
        <f t="shared" si="14"/>
        <v>3278072.3957516467</v>
      </c>
      <c r="BA20" s="102">
        <f t="shared" si="14"/>
        <v>3289222.3768474963</v>
      </c>
    </row>
    <row r="22" spans="1:53">
      <c r="A22" t="s">
        <v>139</v>
      </c>
    </row>
    <row r="23" spans="1:53">
      <c r="A23" t="s">
        <v>140</v>
      </c>
      <c r="M23">
        <f>M8*M16</f>
        <v>1880166.7717154115</v>
      </c>
      <c r="N23">
        <f>N8*N16</f>
        <v>11508.77951904355</v>
      </c>
      <c r="O23">
        <f t="shared" ref="O23:BA23" si="15">O8*O16</f>
        <v>6397.5055239526364</v>
      </c>
      <c r="P23">
        <f t="shared" si="15"/>
        <v>12361.016237209406</v>
      </c>
      <c r="Q23">
        <f t="shared" si="15"/>
        <v>18750.628667183115</v>
      </c>
      <c r="R23">
        <f t="shared" si="15"/>
        <v>21021.963522629165</v>
      </c>
      <c r="S23">
        <f t="shared" si="15"/>
        <v>23324.776090832715</v>
      </c>
      <c r="T23">
        <f t="shared" si="15"/>
        <v>24399.127845602576</v>
      </c>
      <c r="U23">
        <f t="shared" si="15"/>
        <v>26997.282797730342</v>
      </c>
      <c r="V23">
        <f t="shared" si="15"/>
        <v>25532.514075760522</v>
      </c>
      <c r="W23">
        <f t="shared" si="15"/>
        <v>28059.090473559023</v>
      </c>
      <c r="X23">
        <f t="shared" si="15"/>
        <v>28059.090473559023</v>
      </c>
      <c r="Y23">
        <f t="shared" si="15"/>
        <v>28059.090473559023</v>
      </c>
      <c r="Z23">
        <f t="shared" si="15"/>
        <v>28059.090473559023</v>
      </c>
      <c r="AA23">
        <f t="shared" si="15"/>
        <v>28059.090473559023</v>
      </c>
      <c r="AB23">
        <f t="shared" si="15"/>
        <v>28059.090473559023</v>
      </c>
      <c r="AC23">
        <f t="shared" si="15"/>
        <v>13434.067461253868</v>
      </c>
      <c r="AD23">
        <f t="shared" si="15"/>
        <v>12792.62458395477</v>
      </c>
      <c r="AE23">
        <f t="shared" si="15"/>
        <v>12313.433706965228</v>
      </c>
      <c r="AF23">
        <f t="shared" si="15"/>
        <v>11831.654761259711</v>
      </c>
      <c r="AG23">
        <f t="shared" si="15"/>
        <v>11135.862440911449</v>
      </c>
      <c r="AH23">
        <f t="shared" si="15"/>
        <v>10420.161899666287</v>
      </c>
      <c r="AI23">
        <f t="shared" si="15"/>
        <v>9785.0896530542923</v>
      </c>
      <c r="AJ23">
        <f t="shared" si="15"/>
        <v>9251.3502508071761</v>
      </c>
      <c r="AK23">
        <f t="shared" si="15"/>
        <v>8815.3602131641765</v>
      </c>
      <c r="AL23">
        <f t="shared" si="15"/>
        <v>8474.5314714089254</v>
      </c>
      <c r="AM23">
        <f t="shared" si="15"/>
        <v>8228.8640255402552</v>
      </c>
      <c r="AN23">
        <f t="shared" si="15"/>
        <v>8045.3102288710206</v>
      </c>
      <c r="AO23">
        <f t="shared" si="15"/>
        <v>7926.8563145336284</v>
      </c>
      <c r="AP23">
        <f t="shared" si="15"/>
        <v>7852.5986505883448</v>
      </c>
      <c r="AQ23">
        <f t="shared" si="15"/>
        <v>7820.5464149444269</v>
      </c>
      <c r="AR23">
        <f t="shared" si="15"/>
        <v>7879.0765843811478</v>
      </c>
      <c r="AS23">
        <f t="shared" si="15"/>
        <v>7941.5883979977953</v>
      </c>
      <c r="AT23">
        <f t="shared" si="15"/>
        <v>8023.4111858841579</v>
      </c>
      <c r="AU23">
        <f t="shared" si="15"/>
        <v>8088.5110682171717</v>
      </c>
      <c r="AV23">
        <f t="shared" si="15"/>
        <v>8143.2586756835481</v>
      </c>
      <c r="AW23">
        <f t="shared" si="15"/>
        <v>8170.3338561035343</v>
      </c>
      <c r="AX23">
        <f t="shared" si="15"/>
        <v>8182.0797064325607</v>
      </c>
      <c r="AY23">
        <f t="shared" si="15"/>
        <v>8156.9953481025377</v>
      </c>
      <c r="AZ23">
        <f t="shared" si="15"/>
        <v>8116.9798240999371</v>
      </c>
      <c r="BA23">
        <f t="shared" si="15"/>
        <v>8054.8661749008916</v>
      </c>
    </row>
    <row r="24" spans="1:53">
      <c r="A24" t="s">
        <v>141</v>
      </c>
      <c r="M24">
        <f>M8*M17</f>
        <v>2438902.035624038</v>
      </c>
      <c r="N24">
        <f>N8*N17</f>
        <v>15004.413141507039</v>
      </c>
      <c r="O24">
        <f t="shared" ref="O24:BA24" si="16">O8*O17</f>
        <v>8388.4944760473645</v>
      </c>
      <c r="P24">
        <f t="shared" si="16"/>
        <v>16277.983762790594</v>
      </c>
      <c r="Q24">
        <f t="shared" si="16"/>
        <v>24856.371332816885</v>
      </c>
      <c r="R24">
        <f t="shared" si="16"/>
        <v>28110.036477370835</v>
      </c>
      <c r="S24">
        <f t="shared" si="16"/>
        <v>31143.223909167285</v>
      </c>
      <c r="T24">
        <f t="shared" si="16"/>
        <v>32894.872154397424</v>
      </c>
      <c r="U24">
        <f t="shared" si="16"/>
        <v>36889.717202269661</v>
      </c>
      <c r="V24">
        <f t="shared" si="16"/>
        <v>35343.485924239474</v>
      </c>
      <c r="W24">
        <f t="shared" si="16"/>
        <v>38840.909526440977</v>
      </c>
      <c r="X24">
        <f t="shared" si="16"/>
        <v>38840.909526440977</v>
      </c>
      <c r="Y24">
        <f t="shared" si="16"/>
        <v>38840.909526440977</v>
      </c>
      <c r="Z24">
        <f t="shared" si="16"/>
        <v>38840.909526440977</v>
      </c>
      <c r="AA24">
        <f t="shared" si="16"/>
        <v>38840.909526440977</v>
      </c>
      <c r="AB24">
        <f t="shared" si="16"/>
        <v>38840.909526440977</v>
      </c>
      <c r="AC24">
        <f t="shared" si="16"/>
        <v>18596.162242905444</v>
      </c>
      <c r="AD24">
        <f t="shared" si="16"/>
        <v>17708.242344467122</v>
      </c>
      <c r="AE24">
        <f t="shared" si="16"/>
        <v>17044.920433994452</v>
      </c>
      <c r="AF24">
        <f t="shared" si="16"/>
        <v>16378.015978929319</v>
      </c>
      <c r="AG24">
        <f t="shared" si="16"/>
        <v>15414.862644030385</v>
      </c>
      <c r="AH24">
        <f t="shared" si="16"/>
        <v>14424.151273798212</v>
      </c>
      <c r="AI24">
        <f t="shared" si="16"/>
        <v>13545.049946666655</v>
      </c>
      <c r="AJ24">
        <f t="shared" si="16"/>
        <v>12806.219019380813</v>
      </c>
      <c r="AK24">
        <f t="shared" si="16"/>
        <v>12202.698045581643</v>
      </c>
      <c r="AL24">
        <f t="shared" si="16"/>
        <v>11730.904480676145</v>
      </c>
      <c r="AM24">
        <f t="shared" si="16"/>
        <v>11390.838324662693</v>
      </c>
      <c r="AN24">
        <f t="shared" si="16"/>
        <v>11136.75323889048</v>
      </c>
      <c r="AO24">
        <f t="shared" si="16"/>
        <v>10972.782928656548</v>
      </c>
      <c r="AP24">
        <f t="shared" si="16"/>
        <v>10869.99145686378</v>
      </c>
      <c r="AQ24">
        <f t="shared" si="16"/>
        <v>10825.623019977389</v>
      </c>
      <c r="AR24">
        <f t="shared" si="16"/>
        <v>10906.643643856884</v>
      </c>
      <c r="AS24">
        <f t="shared" si="16"/>
        <v>10993.175874803783</v>
      </c>
      <c r="AT24">
        <f t="shared" si="16"/>
        <v>11106.439400023541</v>
      </c>
      <c r="AU24">
        <f t="shared" si="16"/>
        <v>11196.55417556344</v>
      </c>
      <c r="AV24">
        <f t="shared" si="16"/>
        <v>11272.338772729712</v>
      </c>
      <c r="AW24">
        <f t="shared" si="16"/>
        <v>11309.817700783198</v>
      </c>
      <c r="AX24">
        <f t="shared" si="16"/>
        <v>11326.076941629608</v>
      </c>
      <c r="AY24">
        <f t="shared" si="16"/>
        <v>11291.353817109824</v>
      </c>
      <c r="AZ24">
        <f t="shared" si="16"/>
        <v>11235.962166090249</v>
      </c>
      <c r="BA24">
        <f t="shared" si="16"/>
        <v>11149.981095849549</v>
      </c>
    </row>
    <row r="26" spans="1:53">
      <c r="M26" s="39">
        <f t="shared" ref="M26:BA26" si="17">M23*$B$127</f>
        <v>280144848.9855963</v>
      </c>
      <c r="N26">
        <f t="shared" si="17"/>
        <v>1714808.148337489</v>
      </c>
      <c r="O26">
        <f t="shared" si="17"/>
        <v>953228.32306894287</v>
      </c>
      <c r="P26">
        <f t="shared" si="17"/>
        <v>1841791.4193442015</v>
      </c>
      <c r="Q26">
        <f t="shared" si="17"/>
        <v>2793843.671410284</v>
      </c>
      <c r="R26">
        <f t="shared" si="17"/>
        <v>3132272.5648717456</v>
      </c>
      <c r="S26">
        <f t="shared" si="17"/>
        <v>3475391.6375340745</v>
      </c>
      <c r="T26">
        <f t="shared" si="17"/>
        <v>3635470.0489947838</v>
      </c>
      <c r="U26">
        <f t="shared" si="17"/>
        <v>4022595.1368618212</v>
      </c>
      <c r="V26">
        <f t="shared" si="17"/>
        <v>3804344.597288318</v>
      </c>
      <c r="W26">
        <f t="shared" si="17"/>
        <v>4180804.4805602944</v>
      </c>
      <c r="X26">
        <f t="shared" si="17"/>
        <v>4180804.4805602944</v>
      </c>
      <c r="Y26">
        <f t="shared" si="17"/>
        <v>4180804.4805602944</v>
      </c>
      <c r="Z26">
        <f t="shared" si="17"/>
        <v>4180804.4805602944</v>
      </c>
      <c r="AA26">
        <f t="shared" si="17"/>
        <v>4180804.4805602944</v>
      </c>
      <c r="AB26">
        <f t="shared" si="17"/>
        <v>4180804.4805602944</v>
      </c>
      <c r="AC26">
        <f t="shared" si="17"/>
        <v>2001676.0517268262</v>
      </c>
      <c r="AD26">
        <f t="shared" si="17"/>
        <v>1906101.0630092607</v>
      </c>
      <c r="AE26">
        <f t="shared" si="17"/>
        <v>1834701.6223378191</v>
      </c>
      <c r="AF26">
        <f t="shared" si="17"/>
        <v>1762916.559427697</v>
      </c>
      <c r="AG26">
        <f t="shared" si="17"/>
        <v>1659243.503695806</v>
      </c>
      <c r="AH26">
        <f t="shared" si="17"/>
        <v>1552604.1230502769</v>
      </c>
      <c r="AI26">
        <f t="shared" si="17"/>
        <v>1457978.3583050896</v>
      </c>
      <c r="AJ26">
        <f t="shared" si="17"/>
        <v>1378451.1873702693</v>
      </c>
      <c r="AK26">
        <f t="shared" si="17"/>
        <v>1313488.6717614622</v>
      </c>
      <c r="AL26">
        <f t="shared" si="17"/>
        <v>1262705.1892399299</v>
      </c>
      <c r="AM26">
        <f t="shared" si="17"/>
        <v>1226100.7398054979</v>
      </c>
      <c r="AN26">
        <f t="shared" si="17"/>
        <v>1198751.2241017821</v>
      </c>
      <c r="AO26">
        <f t="shared" si="17"/>
        <v>1181101.5908655105</v>
      </c>
      <c r="AP26">
        <f t="shared" si="17"/>
        <v>1170037.1989376633</v>
      </c>
      <c r="AQ26">
        <f t="shared" si="17"/>
        <v>1165261.4158267197</v>
      </c>
      <c r="AR26">
        <f t="shared" si="17"/>
        <v>1173982.4110727911</v>
      </c>
      <c r="AS26">
        <f t="shared" si="17"/>
        <v>1183296.6713016715</v>
      </c>
      <c r="AT26">
        <f t="shared" si="17"/>
        <v>1195488.2666967395</v>
      </c>
      <c r="AU26">
        <f t="shared" si="17"/>
        <v>1205188.1491643586</v>
      </c>
      <c r="AV26">
        <f t="shared" si="17"/>
        <v>1213345.5426768486</v>
      </c>
      <c r="AW26">
        <f t="shared" si="17"/>
        <v>1217379.7445594266</v>
      </c>
      <c r="AX26">
        <f t="shared" si="17"/>
        <v>1219129.8762584515</v>
      </c>
      <c r="AY26">
        <f t="shared" si="17"/>
        <v>1215392.3068672782</v>
      </c>
      <c r="AZ26">
        <f t="shared" si="17"/>
        <v>1209429.9937908906</v>
      </c>
      <c r="BA26">
        <f t="shared" si="17"/>
        <v>1200175.0600602329</v>
      </c>
    </row>
    <row r="27" spans="1:53">
      <c r="M27" s="39">
        <f t="shared" ref="M27:BA27" si="18">M24*$B$128</f>
        <v>158528632.31556246</v>
      </c>
      <c r="N27">
        <f t="shared" si="18"/>
        <v>975286.85419795755</v>
      </c>
      <c r="O27">
        <f t="shared" si="18"/>
        <v>545252.14094307867</v>
      </c>
      <c r="P27">
        <f t="shared" si="18"/>
        <v>1058068.9445813887</v>
      </c>
      <c r="Q27">
        <f t="shared" si="18"/>
        <v>1615664.1366330974</v>
      </c>
      <c r="R27">
        <f t="shared" si="18"/>
        <v>1827152.3710291043</v>
      </c>
      <c r="S27">
        <f t="shared" si="18"/>
        <v>2024309.5540958736</v>
      </c>
      <c r="T27">
        <f t="shared" si="18"/>
        <v>2138166.6900358326</v>
      </c>
      <c r="U27">
        <f t="shared" si="18"/>
        <v>2397831.6181475278</v>
      </c>
      <c r="V27">
        <f t="shared" si="18"/>
        <v>2297326.5850755656</v>
      </c>
      <c r="W27">
        <f t="shared" si="18"/>
        <v>2524659.1192186633</v>
      </c>
      <c r="X27">
        <f t="shared" si="18"/>
        <v>2524659.1192186633</v>
      </c>
      <c r="Y27">
        <f t="shared" si="18"/>
        <v>2524659.1192186633</v>
      </c>
      <c r="Z27">
        <f t="shared" si="18"/>
        <v>2524659.1192186633</v>
      </c>
      <c r="AA27">
        <f t="shared" si="18"/>
        <v>2524659.1192186633</v>
      </c>
      <c r="AB27">
        <f t="shared" si="18"/>
        <v>2524659.1192186633</v>
      </c>
      <c r="AC27">
        <f t="shared" si="18"/>
        <v>1208750.5457888539</v>
      </c>
      <c r="AD27">
        <f t="shared" si="18"/>
        <v>1151035.752390363</v>
      </c>
      <c r="AE27">
        <f t="shared" si="18"/>
        <v>1107919.8282096393</v>
      </c>
      <c r="AF27">
        <f t="shared" si="18"/>
        <v>1064571.0386304057</v>
      </c>
      <c r="AG27">
        <f t="shared" si="18"/>
        <v>1001966.071861975</v>
      </c>
      <c r="AH27">
        <f t="shared" si="18"/>
        <v>937569.83279688377</v>
      </c>
      <c r="AI27">
        <f t="shared" si="18"/>
        <v>880428.24653333263</v>
      </c>
      <c r="AJ27">
        <f t="shared" si="18"/>
        <v>832404.23625975288</v>
      </c>
      <c r="AK27">
        <f t="shared" si="18"/>
        <v>793175.37296280684</v>
      </c>
      <c r="AL27">
        <f t="shared" si="18"/>
        <v>762508.79124394944</v>
      </c>
      <c r="AM27">
        <f t="shared" si="18"/>
        <v>740404.49110307498</v>
      </c>
      <c r="AN27">
        <f t="shared" si="18"/>
        <v>723888.96052788117</v>
      </c>
      <c r="AO27">
        <f t="shared" si="18"/>
        <v>713230.89036267565</v>
      </c>
      <c r="AP27">
        <f t="shared" si="18"/>
        <v>706549.44469614571</v>
      </c>
      <c r="AQ27">
        <f t="shared" si="18"/>
        <v>703665.49629853026</v>
      </c>
      <c r="AR27">
        <f t="shared" si="18"/>
        <v>708931.83685069741</v>
      </c>
      <c r="AS27">
        <f t="shared" si="18"/>
        <v>714556.4318622459</v>
      </c>
      <c r="AT27">
        <f t="shared" si="18"/>
        <v>721918.56100153015</v>
      </c>
      <c r="AU27">
        <f t="shared" si="18"/>
        <v>727776.02141162357</v>
      </c>
      <c r="AV27">
        <f t="shared" si="18"/>
        <v>732702.02022743132</v>
      </c>
      <c r="AW27">
        <f t="shared" si="18"/>
        <v>735138.15055090794</v>
      </c>
      <c r="AX27">
        <f t="shared" si="18"/>
        <v>736195.00120592455</v>
      </c>
      <c r="AY27">
        <f t="shared" si="18"/>
        <v>733937.99811213859</v>
      </c>
      <c r="AZ27">
        <f t="shared" si="18"/>
        <v>730337.54079586617</v>
      </c>
      <c r="BA27">
        <f t="shared" si="18"/>
        <v>724748.77123022068</v>
      </c>
    </row>
    <row r="28" spans="1:53">
      <c r="A28" t="s">
        <v>142</v>
      </c>
      <c r="L28" s="15"/>
      <c r="M28" s="15">
        <f>K110</f>
        <v>278944539.87636507</v>
      </c>
      <c r="N28" s="15">
        <f>M28+N26</f>
        <v>280659348.02470255</v>
      </c>
      <c r="O28" s="15">
        <f t="shared" ref="O28:BA29" si="19">N28+O26</f>
        <v>281612576.34777147</v>
      </c>
      <c r="P28" s="15">
        <f t="shared" si="19"/>
        <v>283454367.76711565</v>
      </c>
      <c r="Q28" s="15">
        <f t="shared" si="19"/>
        <v>286248211.43852592</v>
      </c>
      <c r="R28" s="15">
        <f t="shared" si="19"/>
        <v>289380484.00339764</v>
      </c>
      <c r="S28" s="15">
        <f t="shared" si="19"/>
        <v>292855875.64093173</v>
      </c>
      <c r="T28" s="15">
        <f t="shared" si="19"/>
        <v>296491345.68992651</v>
      </c>
      <c r="U28" s="15">
        <f t="shared" si="19"/>
        <v>300513940.82678831</v>
      </c>
      <c r="V28" s="15">
        <f t="shared" si="19"/>
        <v>304318285.42407662</v>
      </c>
      <c r="W28" s="15">
        <f t="shared" si="19"/>
        <v>308499089.90463692</v>
      </c>
      <c r="X28" s="15">
        <f t="shared" si="19"/>
        <v>312679894.38519722</v>
      </c>
      <c r="Y28" s="15">
        <f t="shared" si="19"/>
        <v>316860698.86575752</v>
      </c>
      <c r="Z28" s="15">
        <f t="shared" si="19"/>
        <v>321041503.34631783</v>
      </c>
      <c r="AA28" s="15">
        <f t="shared" si="19"/>
        <v>325222307.82687813</v>
      </c>
      <c r="AB28" s="15">
        <f t="shared" si="19"/>
        <v>329403112.30743843</v>
      </c>
      <c r="AC28" s="15">
        <f t="shared" si="19"/>
        <v>331404788.35916525</v>
      </c>
      <c r="AD28" s="15">
        <f t="shared" si="19"/>
        <v>333310889.42217451</v>
      </c>
      <c r="AE28" s="15">
        <f t="shared" si="19"/>
        <v>335145591.04451233</v>
      </c>
      <c r="AF28" s="15">
        <f t="shared" si="19"/>
        <v>336908507.60394001</v>
      </c>
      <c r="AG28" s="15">
        <f t="shared" si="19"/>
        <v>338567751.1076358</v>
      </c>
      <c r="AH28" s="15">
        <f t="shared" si="19"/>
        <v>340120355.23068607</v>
      </c>
      <c r="AI28" s="15">
        <f t="shared" si="19"/>
        <v>341578333.58899117</v>
      </c>
      <c r="AJ28" s="15">
        <f t="shared" si="19"/>
        <v>342956784.77636141</v>
      </c>
      <c r="AK28" s="15">
        <f t="shared" si="19"/>
        <v>344270273.44812286</v>
      </c>
      <c r="AL28" s="15">
        <f t="shared" si="19"/>
        <v>345532978.63736278</v>
      </c>
      <c r="AM28" s="15">
        <f t="shared" si="19"/>
        <v>346759079.3771683</v>
      </c>
      <c r="AN28" s="15">
        <f t="shared" si="19"/>
        <v>347957830.60127008</v>
      </c>
      <c r="AO28" s="15">
        <f t="shared" si="19"/>
        <v>349138932.19213557</v>
      </c>
      <c r="AP28" s="15">
        <f t="shared" si="19"/>
        <v>350308969.39107323</v>
      </c>
      <c r="AQ28" s="15">
        <f t="shared" si="19"/>
        <v>351474230.80689996</v>
      </c>
      <c r="AR28" s="15">
        <f t="shared" si="19"/>
        <v>352648213.21797276</v>
      </c>
      <c r="AS28" s="15">
        <f t="shared" si="19"/>
        <v>353831509.88927442</v>
      </c>
      <c r="AT28" s="15">
        <f t="shared" si="19"/>
        <v>355026998.15597117</v>
      </c>
      <c r="AU28" s="15">
        <f t="shared" si="19"/>
        <v>356232186.30513555</v>
      </c>
      <c r="AV28" s="15">
        <f t="shared" si="19"/>
        <v>357445531.84781241</v>
      </c>
      <c r="AW28" s="15">
        <f t="shared" si="19"/>
        <v>358662911.59237182</v>
      </c>
      <c r="AX28" s="15">
        <f t="shared" si="19"/>
        <v>359882041.46863025</v>
      </c>
      <c r="AY28" s="15">
        <f t="shared" si="19"/>
        <v>361097433.77549756</v>
      </c>
      <c r="AZ28" s="15">
        <f t="shared" si="19"/>
        <v>362306863.76928842</v>
      </c>
      <c r="BA28" s="15">
        <f t="shared" si="19"/>
        <v>363507038.82934868</v>
      </c>
    </row>
    <row r="29" spans="1:53">
      <c r="A29" t="s">
        <v>143</v>
      </c>
      <c r="L29" s="15"/>
      <c r="M29" s="15">
        <f>I110</f>
        <v>181173000.00000003</v>
      </c>
      <c r="N29" s="15">
        <f>M29+N27</f>
        <v>182148286.85419798</v>
      </c>
      <c r="O29" s="15">
        <f t="shared" si="19"/>
        <v>182693538.99514106</v>
      </c>
      <c r="P29" s="15">
        <f t="shared" si="19"/>
        <v>183751607.93972245</v>
      </c>
      <c r="Q29" s="15">
        <f t="shared" si="19"/>
        <v>185367272.07635555</v>
      </c>
      <c r="R29" s="15">
        <f t="shared" si="19"/>
        <v>187194424.44738466</v>
      </c>
      <c r="S29" s="15">
        <f t="shared" si="19"/>
        <v>189218734.00148052</v>
      </c>
      <c r="T29" s="15">
        <f t="shared" si="19"/>
        <v>191356900.69151634</v>
      </c>
      <c r="U29" s="15">
        <f t="shared" si="19"/>
        <v>193754732.30966386</v>
      </c>
      <c r="V29" s="15">
        <f t="shared" si="19"/>
        <v>196052058.89473942</v>
      </c>
      <c r="W29" s="15">
        <f t="shared" si="19"/>
        <v>198576718.0139581</v>
      </c>
      <c r="X29" s="15">
        <f t="shared" si="19"/>
        <v>201101377.13317677</v>
      </c>
      <c r="Y29" s="15">
        <f t="shared" si="19"/>
        <v>203626036.25239545</v>
      </c>
      <c r="Z29" s="15">
        <f t="shared" si="19"/>
        <v>206150695.37161413</v>
      </c>
      <c r="AA29" s="15">
        <f t="shared" si="19"/>
        <v>208675354.49083281</v>
      </c>
      <c r="AB29" s="15">
        <f t="shared" si="19"/>
        <v>211200013.61005148</v>
      </c>
      <c r="AC29" s="15">
        <f t="shared" si="19"/>
        <v>212408764.15584034</v>
      </c>
      <c r="AD29" s="15">
        <f t="shared" si="19"/>
        <v>213559799.90823069</v>
      </c>
      <c r="AE29" s="15">
        <f t="shared" si="19"/>
        <v>214667719.73644033</v>
      </c>
      <c r="AF29" s="15">
        <f t="shared" si="19"/>
        <v>215732290.77507073</v>
      </c>
      <c r="AG29" s="15">
        <f t="shared" si="19"/>
        <v>216734256.84693271</v>
      </c>
      <c r="AH29" s="15">
        <f t="shared" si="19"/>
        <v>217671826.67972958</v>
      </c>
      <c r="AI29" s="15">
        <f t="shared" si="19"/>
        <v>218552254.92626292</v>
      </c>
      <c r="AJ29" s="15">
        <f t="shared" si="19"/>
        <v>219384659.16252267</v>
      </c>
      <c r="AK29" s="15">
        <f t="shared" si="19"/>
        <v>220177834.53548548</v>
      </c>
      <c r="AL29" s="15">
        <f t="shared" si="19"/>
        <v>220940343.32672942</v>
      </c>
      <c r="AM29" s="15">
        <f t="shared" si="19"/>
        <v>221680747.8178325</v>
      </c>
      <c r="AN29" s="15">
        <f t="shared" si="19"/>
        <v>222404636.77836037</v>
      </c>
      <c r="AO29" s="15">
        <f t="shared" si="19"/>
        <v>223117867.66872305</v>
      </c>
      <c r="AP29" s="15">
        <f t="shared" si="19"/>
        <v>223824417.1134192</v>
      </c>
      <c r="AQ29" s="15">
        <f t="shared" si="19"/>
        <v>224528082.60971773</v>
      </c>
      <c r="AR29" s="15">
        <f t="shared" si="19"/>
        <v>225237014.44656843</v>
      </c>
      <c r="AS29" s="15">
        <f t="shared" si="19"/>
        <v>225951570.87843066</v>
      </c>
      <c r="AT29" s="15">
        <f t="shared" si="19"/>
        <v>226673489.4394322</v>
      </c>
      <c r="AU29" s="15">
        <f t="shared" si="19"/>
        <v>227401265.46084383</v>
      </c>
      <c r="AV29" s="15">
        <f t="shared" si="19"/>
        <v>228133967.48107126</v>
      </c>
      <c r="AW29" s="15">
        <f t="shared" si="19"/>
        <v>228869105.63162217</v>
      </c>
      <c r="AX29" s="15">
        <f t="shared" si="19"/>
        <v>229605300.63282809</v>
      </c>
      <c r="AY29" s="15">
        <f t="shared" si="19"/>
        <v>230339238.63094023</v>
      </c>
      <c r="AZ29" s="15">
        <f t="shared" si="19"/>
        <v>231069576.17173609</v>
      </c>
      <c r="BA29" s="15">
        <f t="shared" si="19"/>
        <v>231794324.94296631</v>
      </c>
    </row>
    <row r="30" spans="1:53">
      <c r="M30" s="14">
        <f>M28/1000000</f>
        <v>278.94453987636507</v>
      </c>
      <c r="N30" s="14">
        <f t="shared" ref="N30:BA31" si="20">N28/1000000</f>
        <v>280.65934802470252</v>
      </c>
      <c r="O30" s="14">
        <f t="shared" si="20"/>
        <v>281.61257634777149</v>
      </c>
      <c r="P30" s="14">
        <f t="shared" si="20"/>
        <v>283.45436776711563</v>
      </c>
      <c r="Q30" s="14">
        <f t="shared" si="20"/>
        <v>286.24821143852591</v>
      </c>
      <c r="R30" s="14">
        <f t="shared" si="20"/>
        <v>289.38048400339767</v>
      </c>
      <c r="S30" s="14">
        <f t="shared" si="20"/>
        <v>292.85587564093174</v>
      </c>
      <c r="T30" s="14">
        <f t="shared" si="20"/>
        <v>296.4913456899265</v>
      </c>
      <c r="U30" s="14">
        <f t="shared" si="20"/>
        <v>300.51394082678831</v>
      </c>
      <c r="V30" s="14">
        <f t="shared" si="20"/>
        <v>304.31828542407663</v>
      </c>
      <c r="W30" s="14">
        <f t="shared" si="20"/>
        <v>308.49908990463695</v>
      </c>
      <c r="X30" s="14">
        <f t="shared" si="20"/>
        <v>312.6798943851972</v>
      </c>
      <c r="Y30" s="14">
        <f t="shared" si="20"/>
        <v>316.86069886575751</v>
      </c>
      <c r="Z30" s="14">
        <f t="shared" si="20"/>
        <v>321.04150334631782</v>
      </c>
      <c r="AA30" s="14">
        <f t="shared" si="20"/>
        <v>325.22230782687814</v>
      </c>
      <c r="AB30" s="14">
        <f t="shared" si="20"/>
        <v>329.40311230743845</v>
      </c>
      <c r="AC30" s="14">
        <f t="shared" si="20"/>
        <v>331.40478835916525</v>
      </c>
      <c r="AD30" s="14">
        <f t="shared" si="20"/>
        <v>333.31088942217451</v>
      </c>
      <c r="AE30" s="14">
        <f t="shared" si="20"/>
        <v>335.14559104451234</v>
      </c>
      <c r="AF30" s="14">
        <f t="shared" si="20"/>
        <v>336.90850760394</v>
      </c>
      <c r="AG30" s="14">
        <f t="shared" si="20"/>
        <v>338.56775110763579</v>
      </c>
      <c r="AH30" s="14">
        <f t="shared" si="20"/>
        <v>340.12035523068607</v>
      </c>
      <c r="AI30" s="14">
        <f t="shared" si="20"/>
        <v>341.57833358899114</v>
      </c>
      <c r="AJ30" s="14">
        <f t="shared" si="20"/>
        <v>342.95678477636142</v>
      </c>
      <c r="AK30" s="14">
        <f t="shared" si="20"/>
        <v>344.27027344812285</v>
      </c>
      <c r="AL30" s="14">
        <f t="shared" si="20"/>
        <v>345.53297863736276</v>
      </c>
      <c r="AM30" s="14">
        <f t="shared" si="20"/>
        <v>346.75907937716829</v>
      </c>
      <c r="AN30" s="14">
        <f t="shared" si="20"/>
        <v>347.95783060127008</v>
      </c>
      <c r="AO30" s="14">
        <f t="shared" si="20"/>
        <v>349.1389321921356</v>
      </c>
      <c r="AP30" s="14">
        <f t="shared" si="20"/>
        <v>350.30896939107322</v>
      </c>
      <c r="AQ30" s="14">
        <f t="shared" si="20"/>
        <v>351.47423080689998</v>
      </c>
      <c r="AR30" s="14">
        <f t="shared" si="20"/>
        <v>352.64821321797274</v>
      </c>
      <c r="AS30" s="14">
        <f t="shared" si="20"/>
        <v>353.8315098892744</v>
      </c>
      <c r="AT30" s="14">
        <f t="shared" si="20"/>
        <v>355.02699815597117</v>
      </c>
      <c r="AU30" s="14">
        <f t="shared" si="20"/>
        <v>356.23218630513554</v>
      </c>
      <c r="AV30" s="14">
        <f t="shared" si="20"/>
        <v>357.44553184781239</v>
      </c>
      <c r="AW30" s="14">
        <f t="shared" si="20"/>
        <v>358.66291159237181</v>
      </c>
      <c r="AX30" s="14">
        <f t="shared" si="20"/>
        <v>359.88204146863023</v>
      </c>
      <c r="AY30" s="14">
        <f t="shared" si="20"/>
        <v>361.09743377549756</v>
      </c>
      <c r="AZ30" s="14">
        <f t="shared" si="20"/>
        <v>362.30686376928844</v>
      </c>
      <c r="BA30" s="14">
        <f t="shared" si="20"/>
        <v>363.50703882934869</v>
      </c>
    </row>
    <row r="31" spans="1:53">
      <c r="M31" s="14">
        <f>M29/1000000</f>
        <v>181.17300000000003</v>
      </c>
      <c r="N31" s="14">
        <f t="shared" si="20"/>
        <v>182.14828685419798</v>
      </c>
      <c r="O31" s="14">
        <f t="shared" si="20"/>
        <v>182.69353899514107</v>
      </c>
      <c r="P31" s="14">
        <f t="shared" si="20"/>
        <v>183.75160793972245</v>
      </c>
      <c r="Q31" s="14">
        <f t="shared" si="20"/>
        <v>185.36727207635553</v>
      </c>
      <c r="R31" s="14">
        <f t="shared" si="20"/>
        <v>187.19442444738465</v>
      </c>
      <c r="S31" s="14">
        <f t="shared" si="20"/>
        <v>189.21873400148053</v>
      </c>
      <c r="T31" s="14">
        <f t="shared" si="20"/>
        <v>191.35690069151633</v>
      </c>
      <c r="U31" s="14">
        <f t="shared" si="20"/>
        <v>193.75473230966386</v>
      </c>
      <c r="V31" s="14">
        <f t="shared" si="20"/>
        <v>196.05205889473942</v>
      </c>
      <c r="W31" s="14">
        <f t="shared" si="20"/>
        <v>198.5767180139581</v>
      </c>
      <c r="X31" s="14">
        <f t="shared" si="20"/>
        <v>201.10137713317678</v>
      </c>
      <c r="Y31" s="14">
        <f t="shared" si="20"/>
        <v>203.62603625239544</v>
      </c>
      <c r="Z31" s="14">
        <f t="shared" si="20"/>
        <v>206.15069537161412</v>
      </c>
      <c r="AA31" s="14">
        <f t="shared" si="20"/>
        <v>208.6753544908328</v>
      </c>
      <c r="AB31" s="14">
        <f t="shared" si="20"/>
        <v>211.20001361005149</v>
      </c>
      <c r="AC31" s="14">
        <f t="shared" si="20"/>
        <v>212.40876415584034</v>
      </c>
      <c r="AD31" s="14">
        <f t="shared" si="20"/>
        <v>213.5597999082307</v>
      </c>
      <c r="AE31" s="14">
        <f t="shared" si="20"/>
        <v>214.66771973644032</v>
      </c>
      <c r="AF31" s="14">
        <f t="shared" si="20"/>
        <v>215.73229077507074</v>
      </c>
      <c r="AG31" s="14">
        <f t="shared" si="20"/>
        <v>216.73425684693271</v>
      </c>
      <c r="AH31" s="14">
        <f t="shared" si="20"/>
        <v>217.67182667972958</v>
      </c>
      <c r="AI31" s="14">
        <f t="shared" si="20"/>
        <v>218.55225492626292</v>
      </c>
      <c r="AJ31" s="14">
        <f t="shared" si="20"/>
        <v>219.38465916252267</v>
      </c>
      <c r="AK31" s="14">
        <f t="shared" si="20"/>
        <v>220.17783453548549</v>
      </c>
      <c r="AL31" s="14">
        <f t="shared" si="20"/>
        <v>220.94034332672942</v>
      </c>
      <c r="AM31" s="14">
        <f t="shared" si="20"/>
        <v>221.6807478178325</v>
      </c>
      <c r="AN31" s="14">
        <f t="shared" si="20"/>
        <v>222.40463677836036</v>
      </c>
      <c r="AO31" s="14">
        <f t="shared" si="20"/>
        <v>223.11786766872305</v>
      </c>
      <c r="AP31" s="14">
        <f t="shared" si="20"/>
        <v>223.8244171134192</v>
      </c>
      <c r="AQ31" s="14">
        <f t="shared" si="20"/>
        <v>224.52808260971773</v>
      </c>
      <c r="AR31" s="14">
        <f t="shared" si="20"/>
        <v>225.23701444656842</v>
      </c>
      <c r="AS31" s="14">
        <f t="shared" si="20"/>
        <v>225.95157087843066</v>
      </c>
      <c r="AT31" s="14">
        <f t="shared" si="20"/>
        <v>226.67348943943222</v>
      </c>
      <c r="AU31" s="14">
        <f t="shared" si="20"/>
        <v>227.40126546084383</v>
      </c>
      <c r="AV31" s="14">
        <f t="shared" si="20"/>
        <v>228.13396748107127</v>
      </c>
      <c r="AW31" s="14">
        <f t="shared" si="20"/>
        <v>228.86910563162218</v>
      </c>
      <c r="AX31" s="14">
        <f t="shared" si="20"/>
        <v>229.60530063282809</v>
      </c>
      <c r="AY31" s="14">
        <f t="shared" si="20"/>
        <v>230.33923863094023</v>
      </c>
      <c r="AZ31" s="14">
        <f t="shared" si="20"/>
        <v>231.06957617173609</v>
      </c>
      <c r="BA31" s="14">
        <f t="shared" si="20"/>
        <v>231.79432494296631</v>
      </c>
    </row>
    <row r="32" spans="1:53"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1:53">
      <c r="A33" s="103" t="s">
        <v>144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66">
        <f>SUM(M30:M31)</f>
        <v>460.11753987636507</v>
      </c>
      <c r="N33" s="66">
        <f t="shared" ref="N33:BA33" si="21">SUM(N30:N31)</f>
        <v>462.8076348789005</v>
      </c>
      <c r="O33" s="66">
        <f t="shared" si="21"/>
        <v>464.30611534291256</v>
      </c>
      <c r="P33" s="66">
        <f t="shared" si="21"/>
        <v>467.2059757068381</v>
      </c>
      <c r="Q33" s="66">
        <f t="shared" si="21"/>
        <v>471.61548351488148</v>
      </c>
      <c r="R33" s="66">
        <f t="shared" si="21"/>
        <v>476.57490845078235</v>
      </c>
      <c r="S33" s="66">
        <f t="shared" si="21"/>
        <v>482.07460964241227</v>
      </c>
      <c r="T33" s="66">
        <f t="shared" si="21"/>
        <v>487.84824638144283</v>
      </c>
      <c r="U33" s="66">
        <f t="shared" si="21"/>
        <v>494.26867313645221</v>
      </c>
      <c r="V33" s="66">
        <f t="shared" si="21"/>
        <v>500.37034431881602</v>
      </c>
      <c r="W33" s="66">
        <f t="shared" si="21"/>
        <v>507.07580791859505</v>
      </c>
      <c r="X33" s="66">
        <f t="shared" si="21"/>
        <v>513.78127151837396</v>
      </c>
      <c r="Y33" s="66">
        <f t="shared" si="21"/>
        <v>520.48673511815298</v>
      </c>
      <c r="Z33" s="66">
        <f t="shared" si="21"/>
        <v>527.19219871793189</v>
      </c>
      <c r="AA33" s="66">
        <f t="shared" si="21"/>
        <v>533.89766231771091</v>
      </c>
      <c r="AB33" s="66">
        <f t="shared" si="21"/>
        <v>540.60312591748993</v>
      </c>
      <c r="AC33" s="66">
        <f t="shared" si="21"/>
        <v>543.81355251500554</v>
      </c>
      <c r="AD33" s="66">
        <f t="shared" si="21"/>
        <v>546.87068933040518</v>
      </c>
      <c r="AE33" s="66">
        <f t="shared" si="21"/>
        <v>549.81331078095263</v>
      </c>
      <c r="AF33" s="66">
        <f t="shared" si="21"/>
        <v>552.64079837901068</v>
      </c>
      <c r="AG33" s="66">
        <f t="shared" si="21"/>
        <v>555.30200795456847</v>
      </c>
      <c r="AH33" s="66">
        <f t="shared" si="21"/>
        <v>557.79218191041559</v>
      </c>
      <c r="AI33" s="66">
        <f t="shared" si="21"/>
        <v>560.13058851525409</v>
      </c>
      <c r="AJ33" s="66">
        <f t="shared" si="21"/>
        <v>562.34144393888414</v>
      </c>
      <c r="AK33" s="66">
        <f t="shared" si="21"/>
        <v>564.44810798360834</v>
      </c>
      <c r="AL33" s="66">
        <f t="shared" si="21"/>
        <v>566.47332196409218</v>
      </c>
      <c r="AM33" s="66">
        <f t="shared" si="21"/>
        <v>568.43982719500082</v>
      </c>
      <c r="AN33" s="66">
        <f t="shared" si="21"/>
        <v>570.3624673796304</v>
      </c>
      <c r="AO33" s="66">
        <f t="shared" si="21"/>
        <v>572.25679986085868</v>
      </c>
      <c r="AP33" s="66">
        <f t="shared" si="21"/>
        <v>574.13338650449236</v>
      </c>
      <c r="AQ33" s="66">
        <f t="shared" si="21"/>
        <v>576.00231341661765</v>
      </c>
      <c r="AR33" s="66">
        <f t="shared" si="21"/>
        <v>577.88522766454116</v>
      </c>
      <c r="AS33" s="66">
        <f t="shared" si="21"/>
        <v>579.78308076770509</v>
      </c>
      <c r="AT33" s="66">
        <f t="shared" si="21"/>
        <v>581.70048759540339</v>
      </c>
      <c r="AU33" s="66">
        <f t="shared" si="21"/>
        <v>583.63345176597932</v>
      </c>
      <c r="AV33" s="66">
        <f t="shared" si="21"/>
        <v>585.57949932888368</v>
      </c>
      <c r="AW33" s="66">
        <f t="shared" si="21"/>
        <v>587.53201722399399</v>
      </c>
      <c r="AX33" s="66">
        <f t="shared" si="21"/>
        <v>589.48734210145835</v>
      </c>
      <c r="AY33" s="66">
        <f t="shared" si="21"/>
        <v>591.43667240643776</v>
      </c>
      <c r="AZ33" s="66">
        <f t="shared" si="21"/>
        <v>593.3764399410245</v>
      </c>
      <c r="BA33" s="66">
        <f t="shared" si="21"/>
        <v>595.30136377231497</v>
      </c>
    </row>
    <row r="35" spans="1:53">
      <c r="R35">
        <f>R33/M33</f>
        <v>1.0357677487774959</v>
      </c>
      <c r="W35">
        <f>W33/M33</f>
        <v>1.1020571136124213</v>
      </c>
      <c r="AB35">
        <f>AB33/M33</f>
        <v>1.1749239684771668</v>
      </c>
      <c r="AG35">
        <f>AG33/M33</f>
        <v>1.2068698969914942</v>
      </c>
      <c r="AL35">
        <f>AL33/M33</f>
        <v>1.231149158357026</v>
      </c>
      <c r="AQ35">
        <f>AQ33/M33</f>
        <v>1.2518590653409805</v>
      </c>
      <c r="AV35">
        <f>AV33/M33</f>
        <v>1.2726737161252983</v>
      </c>
      <c r="BA35">
        <f>BA33/M33</f>
        <v>1.2938028051099164</v>
      </c>
    </row>
    <row r="36" spans="1:53">
      <c r="M36" s="104"/>
      <c r="N36" s="105"/>
      <c r="O36" s="105"/>
      <c r="P36" s="105"/>
      <c r="Q36" s="105"/>
      <c r="R36" s="105"/>
      <c r="W36" s="105"/>
      <c r="AB36" s="105"/>
      <c r="AG36" s="105"/>
      <c r="AL36" s="105"/>
      <c r="AQ36" s="105"/>
      <c r="AV36" s="105"/>
      <c r="BA36" s="105"/>
    </row>
    <row r="38" spans="1:53" ht="15.75" thickBot="1">
      <c r="M38" s="106">
        <v>2010</v>
      </c>
      <c r="N38" s="106">
        <v>2011</v>
      </c>
      <c r="O38" s="107">
        <v>2012</v>
      </c>
      <c r="P38" s="106">
        <v>2013</v>
      </c>
      <c r="Q38" s="106">
        <v>2014</v>
      </c>
      <c r="R38" s="107">
        <v>2015</v>
      </c>
      <c r="S38" s="106">
        <v>2016</v>
      </c>
      <c r="T38" s="106">
        <v>2017</v>
      </c>
      <c r="U38" s="108">
        <v>2018</v>
      </c>
      <c r="V38" s="108">
        <v>2019</v>
      </c>
      <c r="W38" s="107">
        <v>2020</v>
      </c>
      <c r="X38" s="109">
        <v>2021</v>
      </c>
      <c r="Y38" s="109">
        <v>2022</v>
      </c>
      <c r="Z38" s="109">
        <v>2023</v>
      </c>
      <c r="AA38" s="109">
        <v>2024</v>
      </c>
      <c r="AB38" s="107">
        <v>2025</v>
      </c>
      <c r="AC38" s="109">
        <v>2026</v>
      </c>
      <c r="AD38" s="109">
        <v>2027</v>
      </c>
      <c r="AE38" s="109">
        <v>2028</v>
      </c>
      <c r="AF38" s="109">
        <v>2029</v>
      </c>
      <c r="AG38" s="107">
        <v>2030</v>
      </c>
      <c r="AH38" s="109">
        <v>2031</v>
      </c>
      <c r="AI38" s="109">
        <v>2032</v>
      </c>
      <c r="AJ38" s="109">
        <v>2033</v>
      </c>
      <c r="AK38" s="109">
        <v>2034</v>
      </c>
      <c r="AL38" s="107">
        <v>2035</v>
      </c>
      <c r="AM38" s="109">
        <v>2036</v>
      </c>
      <c r="AN38" s="109">
        <v>2037</v>
      </c>
      <c r="AO38" s="109">
        <v>2038</v>
      </c>
      <c r="AP38" s="109">
        <v>2039</v>
      </c>
      <c r="AQ38" s="107">
        <v>2040</v>
      </c>
      <c r="AR38" s="109">
        <v>2041</v>
      </c>
      <c r="AS38" s="109">
        <v>2042</v>
      </c>
      <c r="AT38" s="109">
        <v>2043</v>
      </c>
      <c r="AU38" s="109">
        <v>2044</v>
      </c>
      <c r="AV38" s="107">
        <v>2045</v>
      </c>
      <c r="AW38" s="109">
        <v>2046</v>
      </c>
      <c r="AX38" s="109">
        <v>2047</v>
      </c>
      <c r="AY38" s="109">
        <v>2048</v>
      </c>
      <c r="AZ38" s="109">
        <v>2049</v>
      </c>
      <c r="BA38" s="107">
        <v>2050</v>
      </c>
    </row>
    <row r="39" spans="1:53">
      <c r="L39" t="s">
        <v>145</v>
      </c>
      <c r="M39">
        <f>M33/$M$33</f>
        <v>1</v>
      </c>
      <c r="N39">
        <f t="shared" ref="N39:BA39" si="22">N33/$M$33</f>
        <v>1.0058465386980429</v>
      </c>
      <c r="O39" s="110">
        <f t="shared" si="22"/>
        <v>1.0091032727586802</v>
      </c>
      <c r="P39">
        <f t="shared" si="22"/>
        <v>1.0154057066209163</v>
      </c>
      <c r="Q39">
        <f t="shared" si="22"/>
        <v>1.0249891443860322</v>
      </c>
      <c r="R39" s="110">
        <f t="shared" si="22"/>
        <v>1.0357677487774959</v>
      </c>
      <c r="S39">
        <f t="shared" si="22"/>
        <v>1.0477205667315945</v>
      </c>
      <c r="T39">
        <f t="shared" si="22"/>
        <v>1.0602687446180146</v>
      </c>
      <c r="U39">
        <f t="shared" si="22"/>
        <v>1.0742226285684819</v>
      </c>
      <c r="V39">
        <f t="shared" si="22"/>
        <v>1.0874837426394721</v>
      </c>
      <c r="W39" s="110">
        <f t="shared" si="22"/>
        <v>1.1020571136124213</v>
      </c>
      <c r="X39">
        <f t="shared" si="22"/>
        <v>1.1166304845853703</v>
      </c>
      <c r="Y39">
        <f t="shared" si="22"/>
        <v>1.1312038555583195</v>
      </c>
      <c r="Z39">
        <f t="shared" si="22"/>
        <v>1.1457772265312685</v>
      </c>
      <c r="AA39">
        <f t="shared" si="22"/>
        <v>1.1603505975042177</v>
      </c>
      <c r="AB39" s="110">
        <f t="shared" si="22"/>
        <v>1.1749239684771668</v>
      </c>
      <c r="AC39">
        <f t="shared" si="22"/>
        <v>1.181901373855754</v>
      </c>
      <c r="AD39">
        <f t="shared" si="22"/>
        <v>1.1885456257054468</v>
      </c>
      <c r="AE39">
        <f t="shared" si="22"/>
        <v>1.1949409947047207</v>
      </c>
      <c r="AF39">
        <f t="shared" si="22"/>
        <v>1.2010861366587045</v>
      </c>
      <c r="AG39" s="110">
        <f t="shared" si="22"/>
        <v>1.2068698969914942</v>
      </c>
      <c r="AH39">
        <f t="shared" si="22"/>
        <v>1.212281935742541</v>
      </c>
      <c r="AI39">
        <f t="shared" si="22"/>
        <v>1.217364129752069</v>
      </c>
      <c r="AJ39">
        <f t="shared" si="22"/>
        <v>1.2221691094192735</v>
      </c>
      <c r="AK39">
        <f t="shared" si="22"/>
        <v>1.2267476439504506</v>
      </c>
      <c r="AL39" s="110">
        <f t="shared" si="22"/>
        <v>1.231149158357026</v>
      </c>
      <c r="AM39">
        <f t="shared" si="22"/>
        <v>1.2354230776504245</v>
      </c>
      <c r="AN39">
        <f t="shared" si="22"/>
        <v>1.2396016625075594</v>
      </c>
      <c r="AO39">
        <f t="shared" si="22"/>
        <v>1.2437187245994268</v>
      </c>
      <c r="AP39">
        <f t="shared" si="22"/>
        <v>1.2477972186384454</v>
      </c>
      <c r="AQ39" s="110">
        <f t="shared" si="22"/>
        <v>1.2518590653409805</v>
      </c>
      <c r="AR39">
        <f t="shared" si="22"/>
        <v>1.2559513115275298</v>
      </c>
      <c r="AS39">
        <f t="shared" si="22"/>
        <v>1.2600760251902037</v>
      </c>
      <c r="AT39">
        <f t="shared" si="22"/>
        <v>1.2642432360907345</v>
      </c>
      <c r="AU39">
        <f t="shared" si="22"/>
        <v>1.2684442586622613</v>
      </c>
      <c r="AV39" s="110">
        <f t="shared" si="22"/>
        <v>1.2726737161252983</v>
      </c>
      <c r="AW39">
        <f t="shared" si="22"/>
        <v>1.2769172359346821</v>
      </c>
      <c r="AX39">
        <f t="shared" si="22"/>
        <v>1.2811668563207899</v>
      </c>
      <c r="AY39">
        <f t="shared" si="22"/>
        <v>1.2854034483566059</v>
      </c>
      <c r="AZ39">
        <f t="shared" si="22"/>
        <v>1.289619257071718</v>
      </c>
      <c r="BA39" s="110">
        <f t="shared" si="22"/>
        <v>1.2938028051099164</v>
      </c>
    </row>
    <row r="40" spans="1:53">
      <c r="L40" t="s">
        <v>146</v>
      </c>
      <c r="M40">
        <f>M6/$M$6</f>
        <v>1</v>
      </c>
      <c r="N40">
        <f t="shared" ref="N40:BA40" si="23">N6/$M$6</f>
        <v>1.0071461419754726</v>
      </c>
      <c r="O40" s="110">
        <f t="shared" si="23"/>
        <v>1.0149032931622832</v>
      </c>
      <c r="P40">
        <f t="shared" si="23"/>
        <v>1.0243526414226647</v>
      </c>
      <c r="Q40">
        <f t="shared" si="23"/>
        <v>1.0352379091228678</v>
      </c>
      <c r="R40" s="110">
        <f t="shared" si="23"/>
        <v>1.0462475452893452</v>
      </c>
      <c r="S40">
        <f t="shared" si="23"/>
        <v>1.0615558059681995</v>
      </c>
      <c r="T40">
        <f t="shared" si="23"/>
        <v>1.0748411407912639</v>
      </c>
      <c r="U40">
        <f t="shared" si="23"/>
        <v>1.0865178634963151</v>
      </c>
      <c r="V40">
        <f t="shared" si="23"/>
        <v>1.0968628558865794</v>
      </c>
      <c r="W40" s="110">
        <f t="shared" si="23"/>
        <v>1.1062065281230982</v>
      </c>
      <c r="X40">
        <f t="shared" si="23"/>
        <v>1.1148035647337335</v>
      </c>
      <c r="Y40">
        <f t="shared" si="23"/>
        <v>1.1228601136203118</v>
      </c>
      <c r="Z40">
        <f t="shared" si="23"/>
        <v>1.1306625090143241</v>
      </c>
      <c r="AA40">
        <f t="shared" si="23"/>
        <v>1.138175702586248</v>
      </c>
      <c r="AB40" s="110">
        <f t="shared" si="23"/>
        <v>1.1455405248965278</v>
      </c>
      <c r="AC40">
        <f t="shared" si="23"/>
        <v>1.1527073772485361</v>
      </c>
      <c r="AD40">
        <f t="shared" si="23"/>
        <v>1.1595320304559362</v>
      </c>
      <c r="AE40">
        <f t="shared" si="23"/>
        <v>1.1661010432719421</v>
      </c>
      <c r="AF40">
        <f t="shared" si="23"/>
        <v>1.1724130350047846</v>
      </c>
      <c r="AG40" s="110">
        <f t="shared" si="23"/>
        <v>1.1783538330658685</v>
      </c>
      <c r="AH40">
        <f t="shared" si="23"/>
        <v>1.1839128167492781</v>
      </c>
      <c r="AI40">
        <f t="shared" si="23"/>
        <v>1.1891329999139724</v>
      </c>
      <c r="AJ40">
        <f t="shared" si="23"/>
        <v>1.1940684419530629</v>
      </c>
      <c r="AK40">
        <f t="shared" si="23"/>
        <v>1.1987712905325965</v>
      </c>
      <c r="AL40" s="110">
        <f t="shared" si="23"/>
        <v>1.2032923126268511</v>
      </c>
      <c r="AM40">
        <f t="shared" si="23"/>
        <v>1.2076822752101042</v>
      </c>
      <c r="AN40">
        <f t="shared" si="23"/>
        <v>1.2119743148848132</v>
      </c>
      <c r="AO40">
        <f t="shared" si="23"/>
        <v>1.2162031613593229</v>
      </c>
      <c r="AP40">
        <f t="shared" si="23"/>
        <v>1.2203923926007667</v>
      </c>
      <c r="AQ40" s="110">
        <f t="shared" si="23"/>
        <v>1.2245645245056858</v>
      </c>
      <c r="AR40">
        <f t="shared" si="23"/>
        <v>1.2287678812859975</v>
      </c>
      <c r="AS40">
        <f t="shared" si="23"/>
        <v>1.233004587082885</v>
      </c>
      <c r="AT40">
        <f t="shared" si="23"/>
        <v>1.2372849439810867</v>
      </c>
      <c r="AU40">
        <f t="shared" si="23"/>
        <v>1.2416000305876331</v>
      </c>
      <c r="AV40" s="110">
        <f t="shared" si="23"/>
        <v>1.245944324135448</v>
      </c>
      <c r="AW40">
        <f t="shared" si="23"/>
        <v>1.2503030618433084</v>
      </c>
      <c r="AX40">
        <f t="shared" si="23"/>
        <v>1.2546680657676592</v>
      </c>
      <c r="AY40">
        <f t="shared" si="23"/>
        <v>1.2590196876025561</v>
      </c>
      <c r="AZ40">
        <f t="shared" si="23"/>
        <v>1.2633499618185622</v>
      </c>
      <c r="BA40" s="110">
        <f t="shared" si="23"/>
        <v>1.267647099432111</v>
      </c>
    </row>
    <row r="41" spans="1:53">
      <c r="L41" t="s">
        <v>147</v>
      </c>
      <c r="N41">
        <f>N33/M33</f>
        <v>1.0058465386980429</v>
      </c>
      <c r="O41">
        <f>O33/N33</f>
        <v>1.0032378041135905</v>
      </c>
      <c r="P41">
        <f>P33/O33</f>
        <v>1.006245578656193</v>
      </c>
      <c r="Q41">
        <f t="shared" ref="Q41:BA41" si="24">Q33/P33</f>
        <v>1.0094380381187809</v>
      </c>
      <c r="R41">
        <f t="shared" si="24"/>
        <v>1.010515822972857</v>
      </c>
      <c r="S41">
        <f t="shared" si="24"/>
        <v>1.011540056125716</v>
      </c>
      <c r="T41">
        <f t="shared" si="24"/>
        <v>1.0119766455721724</v>
      </c>
      <c r="U41">
        <f t="shared" si="24"/>
        <v>1.0131607047942308</v>
      </c>
      <c r="V41">
        <f t="shared" si="24"/>
        <v>1.0123448470720282</v>
      </c>
      <c r="W41">
        <f t="shared" si="24"/>
        <v>1.0134010012302139</v>
      </c>
      <c r="X41">
        <f t="shared" si="24"/>
        <v>1.0132237892146796</v>
      </c>
      <c r="Y41">
        <f t="shared" si="24"/>
        <v>1.0130512028590735</v>
      </c>
      <c r="Z41">
        <f t="shared" si="24"/>
        <v>1.0128830633853843</v>
      </c>
      <c r="AA41">
        <f t="shared" si="24"/>
        <v>1.0127192011112567</v>
      </c>
      <c r="AB41">
        <f t="shared" si="24"/>
        <v>1.0125594548788055</v>
      </c>
      <c r="AC41">
        <f t="shared" si="24"/>
        <v>1.0059386016166054</v>
      </c>
      <c r="AD41">
        <f t="shared" si="24"/>
        <v>1.0056216635301956</v>
      </c>
      <c r="AE41">
        <f t="shared" si="24"/>
        <v>1.0053808359232974</v>
      </c>
      <c r="AF41">
        <f t="shared" si="24"/>
        <v>1.0051426321309718</v>
      </c>
      <c r="AG41">
        <f t="shared" si="24"/>
        <v>1.0048154417541439</v>
      </c>
      <c r="AH41">
        <f t="shared" si="24"/>
        <v>1.0044843597180921</v>
      </c>
      <c r="AI41">
        <f t="shared" si="24"/>
        <v>1.0041922541775856</v>
      </c>
      <c r="AJ41">
        <f t="shared" si="24"/>
        <v>1.0039470356894638</v>
      </c>
      <c r="AK41">
        <f t="shared" si="24"/>
        <v>1.0037462365035168</v>
      </c>
      <c r="AL41">
        <f t="shared" si="24"/>
        <v>1.0035879542367829</v>
      </c>
      <c r="AM41">
        <f t="shared" si="24"/>
        <v>1.0034714878082702</v>
      </c>
      <c r="AN41">
        <f t="shared" si="24"/>
        <v>1.0033823108315914</v>
      </c>
      <c r="AO41">
        <f t="shared" si="24"/>
        <v>1.0033212782915595</v>
      </c>
      <c r="AP41">
        <f t="shared" si="24"/>
        <v>1.0032792736479321</v>
      </c>
      <c r="AQ41">
        <f t="shared" si="24"/>
        <v>1.0032552137814243</v>
      </c>
      <c r="AR41">
        <f t="shared" si="24"/>
        <v>1.0032689352179069</v>
      </c>
      <c r="AS41">
        <f t="shared" si="24"/>
        <v>1.0032841350017441</v>
      </c>
      <c r="AT41">
        <f t="shared" si="24"/>
        <v>1.003307110695882</v>
      </c>
      <c r="AU41">
        <f t="shared" si="24"/>
        <v>1.0033229543584643</v>
      </c>
      <c r="AV41">
        <f t="shared" si="24"/>
        <v>1.0033343660426179</v>
      </c>
      <c r="AW41">
        <f t="shared" si="24"/>
        <v>1.0033343344453622</v>
      </c>
      <c r="AX41">
        <f t="shared" si="24"/>
        <v>1.0033280311883308</v>
      </c>
      <c r="AY41">
        <f t="shared" si="24"/>
        <v>1.003306823006632</v>
      </c>
      <c r="AZ41">
        <f t="shared" si="24"/>
        <v>1.0032797552554431</v>
      </c>
      <c r="BA41">
        <f t="shared" si="24"/>
        <v>1.0032440179651922</v>
      </c>
    </row>
    <row r="42" spans="1:53">
      <c r="O42">
        <f>O39/M39</f>
        <v>1.0091032727586802</v>
      </c>
      <c r="R42">
        <f>R39/O39</f>
        <v>1.0264239317606418</v>
      </c>
      <c r="W42">
        <f>W39/R39</f>
        <v>1.0640002210082</v>
      </c>
      <c r="AB42">
        <f>AB39/W39</f>
        <v>1.0661189460733991</v>
      </c>
      <c r="AG42">
        <f>AG39/AB39</f>
        <v>1.0271897836553057</v>
      </c>
      <c r="AL42">
        <f>AL39/AG39</f>
        <v>1.0201175465773531</v>
      </c>
      <c r="AQ42">
        <f>AQ39/AL39</f>
        <v>1.0168216067430789</v>
      </c>
      <c r="AV42">
        <f>AV39/AQ39</f>
        <v>1.0166269920956705</v>
      </c>
      <c r="BA42">
        <f>BA39/AV39</f>
        <v>1.0166021256799005</v>
      </c>
    </row>
    <row r="43" spans="1:53">
      <c r="L43" t="s">
        <v>148</v>
      </c>
      <c r="O43" s="110">
        <f>(O42)^(1/2)</f>
        <v>1.0045413245649379</v>
      </c>
      <c r="R43" s="110">
        <f>(R42)^(1/3)</f>
        <v>1.0087315159870189</v>
      </c>
      <c r="W43" s="110">
        <f>(W42)^(1/5)</f>
        <v>1.0124844073448924</v>
      </c>
      <c r="AB43" s="110">
        <f>(AB42)^(1/5)</f>
        <v>1.0128873150562965</v>
      </c>
      <c r="AG43" s="110">
        <f>(AG42)^(1/5)</f>
        <v>1.0053797608389503</v>
      </c>
      <c r="AL43" s="110">
        <f>(AL42)^(1/5)</f>
        <v>1.0039915174509098</v>
      </c>
      <c r="AQ43" s="110">
        <f>(AQ42)^(1/5)</f>
        <v>1.0033419098535472</v>
      </c>
      <c r="AV43" s="110">
        <f>(AV42)^(1/5)</f>
        <v>1.0033034999728869</v>
      </c>
      <c r="BA43" s="110">
        <f>(BA42)^(1/5)</f>
        <v>1.0032985918195001</v>
      </c>
    </row>
    <row r="44" spans="1:53">
      <c r="O44" s="111">
        <f>O43*O43</f>
        <v>1.0091032727586799</v>
      </c>
      <c r="R44" s="111">
        <f>R43*R43*R43</f>
        <v>1.0264239317606421</v>
      </c>
      <c r="W44" s="111">
        <f>W43*W43*W43*W43*W43</f>
        <v>1.0640002210082</v>
      </c>
      <c r="AB44" s="111">
        <f>AB43*AB43*AB43*AB43*AB43</f>
        <v>1.0661189460733995</v>
      </c>
      <c r="AG44" s="111">
        <f>AG43*AG43*AG43*AG43*AG43</f>
        <v>1.0271897836553054</v>
      </c>
      <c r="AL44" s="111">
        <f>AL43*AL43*AL43*AL43*AL43</f>
        <v>1.0201175465773529</v>
      </c>
      <c r="AQ44" s="111">
        <f>AQ43*AQ43*AQ43*AQ43*AQ43</f>
        <v>1.0168216067430789</v>
      </c>
      <c r="AV44" s="112">
        <f>AV43*AV43*AV43*AV43*AV43</f>
        <v>1.0166269920956712</v>
      </c>
      <c r="BA44" s="112">
        <f>BA43*BA43*BA43*BA43*BA43</f>
        <v>1.0166021256799007</v>
      </c>
    </row>
    <row r="45" spans="1:53">
      <c r="O45" s="111">
        <f>O44-O42</f>
        <v>0</v>
      </c>
      <c r="R45" s="111">
        <f>R44-R42</f>
        <v>0</v>
      </c>
      <c r="W45" s="111">
        <f>W44-W42</f>
        <v>0</v>
      </c>
      <c r="AB45" s="111">
        <f>AB44-AB42</f>
        <v>0</v>
      </c>
      <c r="AG45" s="111">
        <f>AG44-AG42</f>
        <v>0</v>
      </c>
      <c r="AL45" s="111">
        <f>AL44-AL42</f>
        <v>0</v>
      </c>
      <c r="AQ45" s="111">
        <f>AQ44-AQ42</f>
        <v>0</v>
      </c>
      <c r="AV45" s="111">
        <f>AV44-AV42</f>
        <v>0</v>
      </c>
      <c r="BA45" s="111">
        <f>BA44-BA42</f>
        <v>0</v>
      </c>
    </row>
    <row r="47" spans="1:53">
      <c r="O47" s="110">
        <f>O44*R44*W44*AB44*AG44*AL44*AQ44*AV44*BA44</f>
        <v>1.2938028051099175</v>
      </c>
    </row>
    <row r="52" spans="1:18" ht="15.75" thickBot="1"/>
    <row r="53" spans="1:18">
      <c r="A53" s="113" t="s">
        <v>149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/>
    </row>
    <row r="54" spans="1:18">
      <c r="A54" s="116"/>
      <c r="P54" s="117"/>
    </row>
    <row r="55" spans="1:18">
      <c r="A55" s="116"/>
      <c r="P55" s="117"/>
    </row>
    <row r="56" spans="1:18">
      <c r="A56" s="116"/>
      <c r="P56" s="117"/>
    </row>
    <row r="57" spans="1:18">
      <c r="A57" s="116"/>
      <c r="P57" s="117"/>
    </row>
    <row r="58" spans="1:18">
      <c r="A58" s="116"/>
      <c r="P58" s="117"/>
    </row>
    <row r="59" spans="1:18">
      <c r="A59" s="116"/>
      <c r="C59" s="72" t="s">
        <v>150</v>
      </c>
      <c r="D59" s="72" t="s">
        <v>151</v>
      </c>
      <c r="P59" s="117"/>
    </row>
    <row r="60" spans="1:18">
      <c r="A60" s="116"/>
      <c r="C60" t="s">
        <v>112</v>
      </c>
      <c r="D60" t="s">
        <v>113</v>
      </c>
      <c r="P60" s="117"/>
    </row>
    <row r="61" spans="1:18">
      <c r="A61" s="116"/>
      <c r="B61" s="77" t="s">
        <v>36</v>
      </c>
      <c r="C61" s="76" t="s">
        <v>110</v>
      </c>
      <c r="D61" s="76" t="s">
        <v>111</v>
      </c>
      <c r="P61" s="117"/>
    </row>
    <row r="62" spans="1:18">
      <c r="A62" s="116"/>
      <c r="B62" s="74">
        <v>2012</v>
      </c>
      <c r="C62" s="118">
        <f t="shared" ref="C62:C70" si="25">(R62-1)</f>
        <v>4.541324564937943E-3</v>
      </c>
      <c r="D62" s="118">
        <f t="shared" ref="D62:D70" si="26">C62</f>
        <v>4.541324564937943E-3</v>
      </c>
      <c r="F62" t="s">
        <v>152</v>
      </c>
      <c r="P62" s="117"/>
      <c r="R62" s="110">
        <f>$O$43</f>
        <v>1.0045413245649379</v>
      </c>
    </row>
    <row r="63" spans="1:18">
      <c r="A63" s="116"/>
      <c r="B63" s="74">
        <v>2015</v>
      </c>
      <c r="C63" s="118">
        <f t="shared" si="25"/>
        <v>8.7315159870189341E-3</v>
      </c>
      <c r="D63" s="118">
        <f t="shared" si="26"/>
        <v>8.7315159870189341E-3</v>
      </c>
      <c r="P63" s="117"/>
      <c r="R63" s="110">
        <f>$R$43</f>
        <v>1.0087315159870189</v>
      </c>
    </row>
    <row r="64" spans="1:18">
      <c r="A64" s="116"/>
      <c r="B64" s="74">
        <v>2020</v>
      </c>
      <c r="C64" s="118">
        <f t="shared" si="25"/>
        <v>1.2484407344892423E-2</v>
      </c>
      <c r="D64" s="118">
        <f t="shared" si="26"/>
        <v>1.2484407344892423E-2</v>
      </c>
      <c r="P64" s="117"/>
      <c r="R64" s="110">
        <f>$W$43</f>
        <v>1.0124844073448924</v>
      </c>
    </row>
    <row r="65" spans="1:18">
      <c r="A65" s="116"/>
      <c r="B65" s="74">
        <v>2025</v>
      </c>
      <c r="C65" s="118">
        <f t="shared" si="25"/>
        <v>1.2887315056296478E-2</v>
      </c>
      <c r="D65" s="118">
        <f t="shared" si="26"/>
        <v>1.2887315056296478E-2</v>
      </c>
      <c r="P65" s="117"/>
      <c r="R65" s="110">
        <f>$AB$43</f>
        <v>1.0128873150562965</v>
      </c>
    </row>
    <row r="66" spans="1:18">
      <c r="A66" s="116"/>
      <c r="B66" s="74">
        <v>2030</v>
      </c>
      <c r="C66" s="118">
        <f t="shared" si="25"/>
        <v>5.3797608389503093E-3</v>
      </c>
      <c r="D66" s="118">
        <f t="shared" si="26"/>
        <v>5.3797608389503093E-3</v>
      </c>
      <c r="P66" s="117"/>
      <c r="R66" s="110">
        <f>$AG$43</f>
        <v>1.0053797608389503</v>
      </c>
    </row>
    <row r="67" spans="1:18">
      <c r="A67" s="116"/>
      <c r="B67" s="74">
        <v>2035</v>
      </c>
      <c r="C67" s="118">
        <f t="shared" si="25"/>
        <v>3.991517450909754E-3</v>
      </c>
      <c r="D67" s="118">
        <f t="shared" si="26"/>
        <v>3.991517450909754E-3</v>
      </c>
      <c r="P67" s="117"/>
      <c r="R67" s="110">
        <f>$AL$43</f>
        <v>1.0039915174509098</v>
      </c>
    </row>
    <row r="68" spans="1:18">
      <c r="A68" s="116"/>
      <c r="B68" s="74">
        <v>2040</v>
      </c>
      <c r="C68" s="118">
        <f t="shared" si="25"/>
        <v>3.3419098535472092E-3</v>
      </c>
      <c r="D68" s="118">
        <f t="shared" si="26"/>
        <v>3.3419098535472092E-3</v>
      </c>
      <c r="P68" s="117"/>
      <c r="R68" s="110">
        <f>$AQ$43</f>
        <v>1.0033419098535472</v>
      </c>
    </row>
    <row r="69" spans="1:18">
      <c r="A69" s="116"/>
      <c r="B69" s="74">
        <v>2045</v>
      </c>
      <c r="C69" s="118">
        <f t="shared" si="25"/>
        <v>3.3034999728869252E-3</v>
      </c>
      <c r="D69" s="118">
        <f t="shared" si="26"/>
        <v>3.3034999728869252E-3</v>
      </c>
      <c r="P69" s="117"/>
      <c r="R69" s="110">
        <f>$AV$43</f>
        <v>1.0033034999728869</v>
      </c>
    </row>
    <row r="70" spans="1:18">
      <c r="A70" s="116"/>
      <c r="B70" s="74">
        <v>2050</v>
      </c>
      <c r="C70" s="118">
        <f t="shared" si="25"/>
        <v>3.2985918195000963E-3</v>
      </c>
      <c r="D70" s="118">
        <f t="shared" si="26"/>
        <v>3.2985918195000963E-3</v>
      </c>
      <c r="P70" s="117"/>
      <c r="R70" s="110">
        <f>$BA$43</f>
        <v>1.0032985918195001</v>
      </c>
    </row>
    <row r="71" spans="1:18">
      <c r="A71" s="116"/>
      <c r="P71" s="117"/>
    </row>
    <row r="72" spans="1:18">
      <c r="A72" s="116"/>
      <c r="P72" s="117"/>
    </row>
    <row r="73" spans="1:18">
      <c r="A73" s="116"/>
      <c r="P73" s="117"/>
    </row>
    <row r="74" spans="1:18">
      <c r="A74" s="116"/>
      <c r="P74" s="117"/>
    </row>
    <row r="75" spans="1:18">
      <c r="A75" s="116"/>
      <c r="B75" s="14" t="s">
        <v>94</v>
      </c>
      <c r="C75" s="14"/>
      <c r="D75" s="15">
        <v>2010</v>
      </c>
      <c r="E75" s="15">
        <v>2012</v>
      </c>
      <c r="F75" s="15">
        <v>2015</v>
      </c>
      <c r="G75" s="15">
        <v>2020</v>
      </c>
      <c r="H75" s="15">
        <v>2025</v>
      </c>
      <c r="I75" s="15">
        <v>2030</v>
      </c>
      <c r="J75" s="15">
        <v>2035</v>
      </c>
      <c r="K75" s="15">
        <v>2040</v>
      </c>
      <c r="L75" s="15">
        <v>2045</v>
      </c>
      <c r="M75" s="15">
        <v>2050</v>
      </c>
      <c r="P75" s="117"/>
    </row>
    <row r="76" spans="1:18">
      <c r="A76" s="116"/>
      <c r="B76" s="14" t="s">
        <v>104</v>
      </c>
      <c r="C76" s="42" t="s">
        <v>95</v>
      </c>
      <c r="D76" s="101">
        <f>M19/$O$19</f>
        <v>0.99658251137944864</v>
      </c>
      <c r="E76" s="101">
        <f>O19/$O$19</f>
        <v>1</v>
      </c>
      <c r="F76" s="101">
        <f>R19/$O$19</f>
        <v>1.0164194407291904</v>
      </c>
      <c r="G76" s="101">
        <f>W19/$O$19</f>
        <v>1.0638044979287995</v>
      </c>
      <c r="H76" s="101">
        <f>AB19/$O$19</f>
        <v>1.1381681109652371</v>
      </c>
      <c r="I76" s="101">
        <f>AG19/$O$19</f>
        <v>1.1707702408436125</v>
      </c>
      <c r="J76" s="101">
        <f>AL19/$O$19</f>
        <v>1.1955482225521448</v>
      </c>
      <c r="K76" s="101">
        <f>AQ19/$O$19</f>
        <v>1.2166835317655595</v>
      </c>
      <c r="L76" s="101">
        <f>AV19/$O$19</f>
        <v>1.237925736321893</v>
      </c>
      <c r="M76" s="101">
        <f>BA19/$O$19</f>
        <v>1.2594888379540565</v>
      </c>
      <c r="P76" s="117"/>
    </row>
    <row r="77" spans="1:18">
      <c r="A77" s="116"/>
      <c r="B77" s="14"/>
      <c r="C77" s="55" t="s">
        <v>96</v>
      </c>
      <c r="D77" s="101">
        <f>M20/$O$20</f>
        <v>0.98591140691452672</v>
      </c>
      <c r="E77" s="101">
        <f>O20/$O$20</f>
        <v>1</v>
      </c>
      <c r="F77" s="101">
        <f>R20/$O$20</f>
        <v>1.036543996844093</v>
      </c>
      <c r="G77" s="101">
        <f>W20/$O$20</f>
        <v>1.1230633911147421</v>
      </c>
      <c r="H77" s="101">
        <f>AB20/$O$20</f>
        <v>1.2015694057018658</v>
      </c>
      <c r="I77" s="101">
        <f>AG20/$O$20</f>
        <v>1.2359876269164389</v>
      </c>
      <c r="J77" s="101">
        <f>AL20/$O$20</f>
        <v>1.2621458582613356</v>
      </c>
      <c r="K77" s="101">
        <f>AQ20/$O$20</f>
        <v>1.2844585031915745</v>
      </c>
      <c r="L77" s="101">
        <f>AV20/$O$20</f>
        <v>1.3068839980360094</v>
      </c>
      <c r="M77" s="101">
        <f>BA20/$O$20</f>
        <v>1.3296482654264168</v>
      </c>
      <c r="P77" s="117"/>
    </row>
    <row r="78" spans="1:18">
      <c r="A78" s="116"/>
      <c r="B78" s="14" t="s">
        <v>105</v>
      </c>
      <c r="C78" s="42" t="s">
        <v>95</v>
      </c>
      <c r="D78" s="119">
        <f t="shared" ref="D78:M78" si="27">D76</f>
        <v>0.99658251137944864</v>
      </c>
      <c r="E78" s="119">
        <f t="shared" si="27"/>
        <v>1</v>
      </c>
      <c r="F78" s="119">
        <f t="shared" si="27"/>
        <v>1.0164194407291904</v>
      </c>
      <c r="G78" s="119">
        <f t="shared" si="27"/>
        <v>1.0638044979287995</v>
      </c>
      <c r="H78" s="119">
        <f t="shared" si="27"/>
        <v>1.1381681109652371</v>
      </c>
      <c r="I78" s="119">
        <f t="shared" si="27"/>
        <v>1.1707702408436125</v>
      </c>
      <c r="J78" s="119">
        <f t="shared" si="27"/>
        <v>1.1955482225521448</v>
      </c>
      <c r="K78" s="119">
        <f t="shared" si="27"/>
        <v>1.2166835317655595</v>
      </c>
      <c r="L78" s="119">
        <f t="shared" si="27"/>
        <v>1.237925736321893</v>
      </c>
      <c r="M78" s="119">
        <f t="shared" si="27"/>
        <v>1.2594888379540565</v>
      </c>
      <c r="P78" s="117"/>
    </row>
    <row r="79" spans="1:18">
      <c r="A79" s="116"/>
      <c r="C79" s="55" t="s">
        <v>96</v>
      </c>
      <c r="D79" s="119">
        <f t="shared" ref="D79:M79" si="28">D77</f>
        <v>0.98591140691452672</v>
      </c>
      <c r="E79" s="119">
        <f t="shared" si="28"/>
        <v>1</v>
      </c>
      <c r="F79" s="119">
        <f t="shared" si="28"/>
        <v>1.036543996844093</v>
      </c>
      <c r="G79" s="119">
        <f t="shared" si="28"/>
        <v>1.1230633911147421</v>
      </c>
      <c r="H79" s="119">
        <f t="shared" si="28"/>
        <v>1.2015694057018658</v>
      </c>
      <c r="I79" s="119">
        <f t="shared" si="28"/>
        <v>1.2359876269164389</v>
      </c>
      <c r="J79" s="119">
        <f t="shared" si="28"/>
        <v>1.2621458582613356</v>
      </c>
      <c r="K79" s="119">
        <f t="shared" si="28"/>
        <v>1.2844585031915745</v>
      </c>
      <c r="L79" s="119">
        <f t="shared" si="28"/>
        <v>1.3068839980360094</v>
      </c>
      <c r="M79" s="119">
        <f t="shared" si="28"/>
        <v>1.3296482654264168</v>
      </c>
      <c r="P79" s="117"/>
    </row>
    <row r="80" spans="1:18">
      <c r="A80" s="116"/>
      <c r="B80" s="14" t="s">
        <v>106</v>
      </c>
      <c r="C80" s="42" t="s">
        <v>95</v>
      </c>
      <c r="D80" s="119">
        <f t="shared" ref="D80:M80" si="29">D76</f>
        <v>0.99658251137944864</v>
      </c>
      <c r="E80" s="119">
        <f t="shared" si="29"/>
        <v>1</v>
      </c>
      <c r="F80" s="119">
        <f t="shared" si="29"/>
        <v>1.0164194407291904</v>
      </c>
      <c r="G80" s="119">
        <f t="shared" si="29"/>
        <v>1.0638044979287995</v>
      </c>
      <c r="H80" s="119">
        <f t="shared" si="29"/>
        <v>1.1381681109652371</v>
      </c>
      <c r="I80" s="119">
        <f t="shared" si="29"/>
        <v>1.1707702408436125</v>
      </c>
      <c r="J80" s="119">
        <f t="shared" si="29"/>
        <v>1.1955482225521448</v>
      </c>
      <c r="K80" s="119">
        <f t="shared" si="29"/>
        <v>1.2166835317655595</v>
      </c>
      <c r="L80" s="119">
        <f t="shared" si="29"/>
        <v>1.237925736321893</v>
      </c>
      <c r="M80" s="119">
        <f t="shared" si="29"/>
        <v>1.2594888379540565</v>
      </c>
      <c r="P80" s="117"/>
    </row>
    <row r="81" spans="1:16">
      <c r="A81" s="116"/>
      <c r="C81" s="55" t="s">
        <v>96</v>
      </c>
      <c r="D81" s="119">
        <f t="shared" ref="D81:M81" si="30">D77</f>
        <v>0.98591140691452672</v>
      </c>
      <c r="E81" s="119">
        <f t="shared" si="30"/>
        <v>1</v>
      </c>
      <c r="F81" s="119">
        <f t="shared" si="30"/>
        <v>1.036543996844093</v>
      </c>
      <c r="G81" s="119">
        <f t="shared" si="30"/>
        <v>1.1230633911147421</v>
      </c>
      <c r="H81" s="119">
        <f t="shared" si="30"/>
        <v>1.2015694057018658</v>
      </c>
      <c r="I81" s="119">
        <f t="shared" si="30"/>
        <v>1.2359876269164389</v>
      </c>
      <c r="J81" s="119">
        <f t="shared" si="30"/>
        <v>1.2621458582613356</v>
      </c>
      <c r="K81" s="119">
        <f t="shared" si="30"/>
        <v>1.2844585031915745</v>
      </c>
      <c r="L81" s="119">
        <f t="shared" si="30"/>
        <v>1.3068839980360094</v>
      </c>
      <c r="M81" s="119">
        <f t="shared" si="30"/>
        <v>1.3296482654264168</v>
      </c>
      <c r="P81" s="117"/>
    </row>
    <row r="82" spans="1:16">
      <c r="A82" s="116"/>
      <c r="B82" t="s">
        <v>107</v>
      </c>
      <c r="C82" s="42" t="s">
        <v>95</v>
      </c>
      <c r="D82" s="119">
        <f t="shared" ref="D82:M82" si="31">D76</f>
        <v>0.99658251137944864</v>
      </c>
      <c r="E82" s="119">
        <f t="shared" si="31"/>
        <v>1</v>
      </c>
      <c r="F82" s="119">
        <f t="shared" si="31"/>
        <v>1.0164194407291904</v>
      </c>
      <c r="G82" s="119">
        <f t="shared" si="31"/>
        <v>1.0638044979287995</v>
      </c>
      <c r="H82" s="119">
        <f t="shared" si="31"/>
        <v>1.1381681109652371</v>
      </c>
      <c r="I82" s="119">
        <f t="shared" si="31"/>
        <v>1.1707702408436125</v>
      </c>
      <c r="J82" s="119">
        <f t="shared" si="31"/>
        <v>1.1955482225521448</v>
      </c>
      <c r="K82" s="119">
        <f t="shared" si="31"/>
        <v>1.2166835317655595</v>
      </c>
      <c r="L82" s="119">
        <f t="shared" si="31"/>
        <v>1.237925736321893</v>
      </c>
      <c r="M82" s="119">
        <f t="shared" si="31"/>
        <v>1.2594888379540565</v>
      </c>
      <c r="P82" s="117"/>
    </row>
    <row r="83" spans="1:16">
      <c r="A83" s="116"/>
      <c r="B83" s="14"/>
      <c r="C83" s="55" t="s">
        <v>96</v>
      </c>
      <c r="D83" s="119">
        <f t="shared" ref="D83:M83" si="32">D77</f>
        <v>0.98591140691452672</v>
      </c>
      <c r="E83" s="119">
        <f t="shared" si="32"/>
        <v>1</v>
      </c>
      <c r="F83" s="119">
        <f t="shared" si="32"/>
        <v>1.036543996844093</v>
      </c>
      <c r="G83" s="119">
        <f t="shared" si="32"/>
        <v>1.1230633911147421</v>
      </c>
      <c r="H83" s="119">
        <f t="shared" si="32"/>
        <v>1.2015694057018658</v>
      </c>
      <c r="I83" s="119">
        <f t="shared" si="32"/>
        <v>1.2359876269164389</v>
      </c>
      <c r="J83" s="119">
        <f t="shared" si="32"/>
        <v>1.2621458582613356</v>
      </c>
      <c r="K83" s="119">
        <f t="shared" si="32"/>
        <v>1.2844585031915745</v>
      </c>
      <c r="L83" s="119">
        <f t="shared" si="32"/>
        <v>1.3068839980360094</v>
      </c>
      <c r="M83" s="119">
        <f t="shared" si="32"/>
        <v>1.3296482654264168</v>
      </c>
      <c r="P83" s="117"/>
    </row>
    <row r="84" spans="1:16">
      <c r="A84" s="116"/>
      <c r="P84" s="117"/>
    </row>
    <row r="85" spans="1:16">
      <c r="A85" s="116"/>
      <c r="P85" s="117"/>
    </row>
    <row r="86" spans="1:16">
      <c r="A86" s="116"/>
      <c r="P86" s="117"/>
    </row>
    <row r="87" spans="1:16">
      <c r="A87" s="116"/>
      <c r="P87" s="117"/>
    </row>
    <row r="88" spans="1:16">
      <c r="A88" s="116"/>
      <c r="P88" s="117"/>
    </row>
    <row r="89" spans="1:16">
      <c r="A89" s="116"/>
      <c r="P89" s="117"/>
    </row>
    <row r="90" spans="1:16">
      <c r="A90" s="116"/>
      <c r="P90" s="117"/>
    </row>
    <row r="91" spans="1:16">
      <c r="A91" s="116"/>
      <c r="P91" s="117"/>
    </row>
    <row r="92" spans="1:16">
      <c r="A92" s="116"/>
      <c r="P92" s="117"/>
    </row>
    <row r="93" spans="1:16">
      <c r="A93" s="116"/>
      <c r="P93" s="117"/>
    </row>
    <row r="94" spans="1:16" ht="15.75" thickBot="1">
      <c r="A94" s="120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2"/>
    </row>
    <row r="98" spans="1:53">
      <c r="BA98" s="123">
        <f>SUM(AB8:BA8)</f>
        <v>612620.97186664771</v>
      </c>
    </row>
    <row r="99" spans="1:53">
      <c r="M99" s="15"/>
      <c r="N99" s="15"/>
    </row>
    <row r="100" spans="1:53">
      <c r="A100" t="s">
        <v>153</v>
      </c>
      <c r="M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</row>
    <row r="101" spans="1:53">
      <c r="A101">
        <v>2010</v>
      </c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</row>
    <row r="102" spans="1:53">
      <c r="A102" s="124" t="s">
        <v>154</v>
      </c>
      <c r="B102" s="125" t="s">
        <v>155</v>
      </c>
      <c r="C102" s="125" t="s">
        <v>70</v>
      </c>
      <c r="D102" s="124" t="s">
        <v>156</v>
      </c>
      <c r="E102" s="124" t="s">
        <v>157</v>
      </c>
      <c r="F102" s="124" t="s">
        <v>158</v>
      </c>
      <c r="G102" s="124" t="s">
        <v>159</v>
      </c>
    </row>
    <row r="103" spans="1:53">
      <c r="A103" s="126" t="s">
        <v>8</v>
      </c>
      <c r="B103" s="127" t="s">
        <v>160</v>
      </c>
      <c r="C103" s="128" t="s">
        <v>99</v>
      </c>
      <c r="D103" s="129">
        <v>1.359822481968229</v>
      </c>
      <c r="E103" s="129">
        <v>1.4329240674680135</v>
      </c>
      <c r="F103" s="129">
        <v>6.4112162728555813</v>
      </c>
      <c r="G103" s="129">
        <v>2.4081834031847142</v>
      </c>
    </row>
    <row r="104" spans="1:53">
      <c r="A104" s="126" t="s">
        <v>9</v>
      </c>
      <c r="B104" s="127" t="s">
        <v>161</v>
      </c>
      <c r="C104" s="128" t="s">
        <v>99</v>
      </c>
      <c r="D104" s="130">
        <v>2.7111988615639842</v>
      </c>
      <c r="E104" s="130">
        <v>2.8569479854486475</v>
      </c>
      <c r="F104" s="130">
        <v>12.782611326625101</v>
      </c>
      <c r="G104" s="130">
        <v>4.8014091454800827</v>
      </c>
    </row>
    <row r="105" spans="1:53">
      <c r="A105" s="131" t="s">
        <v>10</v>
      </c>
      <c r="B105" s="128" t="s">
        <v>162</v>
      </c>
      <c r="C105" s="128" t="s">
        <v>99</v>
      </c>
      <c r="D105" s="130">
        <v>15.430662348486223</v>
      </c>
      <c r="E105" s="130">
        <v>26.081344376563898</v>
      </c>
      <c r="F105" s="130">
        <v>152.62141023595939</v>
      </c>
      <c r="G105" s="130">
        <v>50.046809370761167</v>
      </c>
    </row>
    <row r="106" spans="1:53">
      <c r="A106" s="126" t="s">
        <v>11</v>
      </c>
      <c r="B106" s="127" t="s">
        <v>163</v>
      </c>
      <c r="C106" s="128" t="s">
        <v>99</v>
      </c>
      <c r="D106" s="130">
        <v>2.0729585062240665</v>
      </c>
      <c r="E106" s="130">
        <v>5.4740000000000002</v>
      </c>
      <c r="F106" s="130">
        <v>30.677848547717847</v>
      </c>
      <c r="G106" s="130">
        <v>13.264128630705397</v>
      </c>
      <c r="H106" t="s">
        <v>164</v>
      </c>
      <c r="I106" s="100">
        <f>SUM(D106:G106)</f>
        <v>51.488935684647316</v>
      </c>
      <c r="J106" t="s">
        <v>165</v>
      </c>
      <c r="K106" s="100">
        <f>SUM(D103:G103)</f>
        <v>11.61214622547654</v>
      </c>
    </row>
    <row r="107" spans="1:53">
      <c r="A107" s="126" t="s">
        <v>12</v>
      </c>
      <c r="B107" s="127" t="s">
        <v>166</v>
      </c>
      <c r="C107" s="128" t="s">
        <v>99</v>
      </c>
      <c r="D107" s="130">
        <v>4.1330414937759343</v>
      </c>
      <c r="E107" s="130">
        <v>10.914</v>
      </c>
      <c r="F107" s="130">
        <v>61.16515145228216</v>
      </c>
      <c r="G107" s="130">
        <v>26.445871369294608</v>
      </c>
      <c r="I107" s="100">
        <f t="shared" ref="I107:I108" si="33">SUM(D107:G107)</f>
        <v>102.6580643153527</v>
      </c>
      <c r="K107" s="100">
        <f t="shared" ref="K107:K108" si="34">SUM(D104:G104)</f>
        <v>23.152167319117815</v>
      </c>
    </row>
    <row r="108" spans="1:53">
      <c r="A108" s="131" t="s">
        <v>13</v>
      </c>
      <c r="B108" s="128" t="s">
        <v>167</v>
      </c>
      <c r="C108" s="128" t="s">
        <v>99</v>
      </c>
      <c r="D108" s="130">
        <v>1.4630000000000001</v>
      </c>
      <c r="E108" s="130">
        <v>1.9369999999999998</v>
      </c>
      <c r="F108" s="130">
        <v>15.506</v>
      </c>
      <c r="G108" s="130">
        <v>8.120000000000001</v>
      </c>
      <c r="I108" s="100">
        <f t="shared" si="33"/>
        <v>27.026</v>
      </c>
      <c r="K108" s="100">
        <f t="shared" si="34"/>
        <v>244.18022633177068</v>
      </c>
    </row>
    <row r="109" spans="1:53">
      <c r="I109" s="132">
        <f>SUM(I106:I108)</f>
        <v>181.17300000000003</v>
      </c>
      <c r="K109" s="132">
        <f>SUM(K106:K108)</f>
        <v>278.94453987636507</v>
      </c>
    </row>
    <row r="110" spans="1:53">
      <c r="I110">
        <f>I109*1000000</f>
        <v>181173000.00000003</v>
      </c>
      <c r="K110">
        <f>K109*1000000</f>
        <v>278944539.87636507</v>
      </c>
      <c r="M110">
        <f>SUM(I110:L110)</f>
        <v>460117539.87636507</v>
      </c>
    </row>
    <row r="113" spans="1:11">
      <c r="I113">
        <f>I110/M13</f>
        <v>70.492203847767072</v>
      </c>
      <c r="K113">
        <f>K110/M12</f>
        <v>140.78729365456297</v>
      </c>
    </row>
    <row r="114" spans="1:11">
      <c r="I114">
        <f>I110/M20</f>
        <v>74.284656519073181</v>
      </c>
      <c r="K114">
        <f>K110/M19</f>
        <v>148.3615943397744</v>
      </c>
    </row>
    <row r="123" spans="1:11">
      <c r="A123" s="133"/>
      <c r="B123" s="134"/>
      <c r="C123" s="134"/>
      <c r="D123" s="135"/>
    </row>
    <row r="124" spans="1:11">
      <c r="A124" s="136"/>
      <c r="B124" s="110"/>
      <c r="C124" s="110"/>
      <c r="D124" s="137"/>
    </row>
    <row r="125" spans="1:11">
      <c r="A125" s="136" t="s">
        <v>168</v>
      </c>
      <c r="B125" s="110"/>
      <c r="C125" s="110"/>
      <c r="D125" s="137"/>
    </row>
    <row r="126" spans="1:11">
      <c r="A126" s="136"/>
      <c r="B126" s="110"/>
      <c r="C126" s="110"/>
      <c r="D126" s="137"/>
    </row>
    <row r="127" spans="1:11">
      <c r="A127" s="136" t="s">
        <v>169</v>
      </c>
      <c r="B127" s="110">
        <v>149</v>
      </c>
      <c r="C127" s="110" t="s">
        <v>170</v>
      </c>
      <c r="D127" s="137"/>
    </row>
    <row r="128" spans="1:11">
      <c r="A128" s="136" t="s">
        <v>171</v>
      </c>
      <c r="B128" s="110">
        <v>65</v>
      </c>
      <c r="C128" s="110" t="s">
        <v>170</v>
      </c>
      <c r="D128" s="137"/>
    </row>
    <row r="129" spans="1:11">
      <c r="A129" s="136"/>
      <c r="B129" s="110"/>
      <c r="C129" s="110"/>
      <c r="D129" s="137"/>
    </row>
    <row r="130" spans="1:11">
      <c r="A130" s="136"/>
      <c r="B130" s="110"/>
      <c r="C130" s="110"/>
      <c r="D130" s="137"/>
    </row>
    <row r="131" spans="1:11">
      <c r="A131" s="136"/>
      <c r="B131" s="110"/>
      <c r="C131" s="110"/>
      <c r="D131" s="137"/>
    </row>
    <row r="132" spans="1:11">
      <c r="A132" s="136"/>
      <c r="B132" s="110"/>
      <c r="C132" s="110"/>
      <c r="D132" s="137"/>
    </row>
    <row r="133" spans="1:11">
      <c r="A133" s="138"/>
      <c r="B133" s="139"/>
      <c r="C133" s="139"/>
      <c r="D133" s="140"/>
    </row>
    <row r="139" spans="1:11" ht="16.5" thickBot="1">
      <c r="A139" s="141"/>
      <c r="B139" s="142">
        <v>2010</v>
      </c>
      <c r="C139" s="142">
        <v>2011</v>
      </c>
      <c r="D139" s="142">
        <v>2012</v>
      </c>
      <c r="E139" s="142">
        <v>2013</v>
      </c>
      <c r="F139" s="142">
        <v>2014</v>
      </c>
      <c r="G139" s="142">
        <v>2015</v>
      </c>
      <c r="H139" s="142">
        <v>2016</v>
      </c>
      <c r="I139" s="142">
        <v>2017</v>
      </c>
      <c r="J139" s="142">
        <v>2018</v>
      </c>
      <c r="K139" s="143">
        <v>2019</v>
      </c>
    </row>
    <row r="140" spans="1:11" ht="16.5" thickBot="1">
      <c r="A140" s="144" t="s">
        <v>140</v>
      </c>
      <c r="B140" s="145">
        <v>1981319</v>
      </c>
      <c r="C140" s="145">
        <v>1984847</v>
      </c>
      <c r="D140" s="145">
        <v>1990204</v>
      </c>
      <c r="E140" s="145">
        <v>1999964</v>
      </c>
      <c r="F140" s="145">
        <v>2007664</v>
      </c>
      <c r="G140" s="145">
        <v>2018064</v>
      </c>
      <c r="H140" s="145">
        <v>2053665</v>
      </c>
      <c r="I140" s="145">
        <v>2069353</v>
      </c>
      <c r="J140" s="145">
        <v>2081112</v>
      </c>
      <c r="K140" s="146">
        <v>2087965</v>
      </c>
    </row>
    <row r="141" spans="1:11" ht="16.5" thickBot="1">
      <c r="A141" s="144" t="s">
        <v>141</v>
      </c>
      <c r="B141" s="145">
        <v>2570114</v>
      </c>
      <c r="C141" s="145">
        <v>2587717</v>
      </c>
      <c r="D141" s="145">
        <v>2609582</v>
      </c>
      <c r="E141" s="145">
        <v>2332253</v>
      </c>
      <c r="F141" s="145">
        <v>2356831</v>
      </c>
      <c r="G141" s="145">
        <v>2388571</v>
      </c>
      <c r="H141" s="145">
        <v>2424113</v>
      </c>
      <c r="I141" s="145">
        <v>2462972</v>
      </c>
      <c r="J141" s="145">
        <v>2508679</v>
      </c>
      <c r="K141" s="146">
        <v>2548530</v>
      </c>
    </row>
    <row r="142" spans="1:11" ht="16.5" thickBot="1">
      <c r="A142" s="144" t="s">
        <v>172</v>
      </c>
      <c r="B142" s="147">
        <v>0</v>
      </c>
      <c r="C142" s="147">
        <v>0</v>
      </c>
      <c r="D142" s="147">
        <v>0</v>
      </c>
      <c r="E142" s="145">
        <v>79127</v>
      </c>
      <c r="F142" s="145">
        <v>77855</v>
      </c>
      <c r="G142" s="145">
        <v>78932</v>
      </c>
      <c r="H142" s="145">
        <v>78937</v>
      </c>
      <c r="I142" s="145">
        <v>79650</v>
      </c>
      <c r="J142" s="145">
        <v>81180</v>
      </c>
      <c r="K142" s="146">
        <v>81338</v>
      </c>
    </row>
    <row r="143" spans="1:11" ht="16.5" thickBot="1">
      <c r="A143" s="144" t="s">
        <v>173</v>
      </c>
      <c r="B143" s="147">
        <v>0</v>
      </c>
      <c r="C143" s="147">
        <v>0</v>
      </c>
      <c r="D143" s="147">
        <v>0</v>
      </c>
      <c r="E143" s="145">
        <v>222334</v>
      </c>
      <c r="F143" s="145">
        <v>226731</v>
      </c>
      <c r="G143" s="145">
        <v>231001</v>
      </c>
      <c r="H143" s="145">
        <v>239002</v>
      </c>
      <c r="I143" s="145">
        <v>247277</v>
      </c>
      <c r="J143" s="145">
        <v>253821</v>
      </c>
      <c r="K143" s="146">
        <v>260406</v>
      </c>
    </row>
    <row r="144" spans="1:11">
      <c r="D144" s="99"/>
    </row>
    <row r="145" spans="2:11">
      <c r="B145" s="99">
        <f>SUM(B140:B144)</f>
        <v>4551433</v>
      </c>
      <c r="C145" s="99">
        <f>SUM(C140:C144)</f>
        <v>4572564</v>
      </c>
      <c r="D145" s="99">
        <f>SUM(D140:D144)</f>
        <v>4599786</v>
      </c>
      <c r="E145" s="99">
        <f>SUM(E140:E144)</f>
        <v>4633678</v>
      </c>
      <c r="F145" s="99">
        <f t="shared" ref="F145:K145" si="35">SUM(F140:F144)</f>
        <v>4669081</v>
      </c>
      <c r="G145" s="99">
        <f t="shared" si="35"/>
        <v>4716568</v>
      </c>
      <c r="H145" s="99">
        <f t="shared" si="35"/>
        <v>4795717</v>
      </c>
      <c r="I145" s="99">
        <f t="shared" si="35"/>
        <v>4859252</v>
      </c>
      <c r="J145" s="99">
        <f t="shared" si="35"/>
        <v>4924792</v>
      </c>
      <c r="K145" s="99">
        <f t="shared" si="35"/>
        <v>4978239</v>
      </c>
    </row>
    <row r="146" spans="2:11">
      <c r="C146" s="99">
        <f>C145-B145</f>
        <v>21131</v>
      </c>
      <c r="D146" s="99">
        <f>D145-C145</f>
        <v>27222</v>
      </c>
      <c r="E146" s="99">
        <f>E145-D145</f>
        <v>33892</v>
      </c>
      <c r="F146" s="99">
        <f t="shared" ref="F146:K146" si="36">F145-E145</f>
        <v>35403</v>
      </c>
      <c r="G146" s="99">
        <f t="shared" si="36"/>
        <v>47487</v>
      </c>
      <c r="H146" s="99">
        <f t="shared" si="36"/>
        <v>79149</v>
      </c>
      <c r="I146" s="99">
        <f t="shared" si="36"/>
        <v>63535</v>
      </c>
      <c r="J146" s="99">
        <f t="shared" si="36"/>
        <v>65540</v>
      </c>
      <c r="K146" s="99">
        <f t="shared" si="36"/>
        <v>53447</v>
      </c>
    </row>
    <row r="171" spans="3:5">
      <c r="C171" t="s">
        <v>174</v>
      </c>
    </row>
    <row r="173" spans="3:5">
      <c r="D173" t="s">
        <v>175</v>
      </c>
      <c r="E173" t="s">
        <v>176</v>
      </c>
    </row>
    <row r="174" spans="3:5">
      <c r="C174" t="s">
        <v>177</v>
      </c>
      <c r="D174">
        <v>413000</v>
      </c>
      <c r="E174">
        <v>528000</v>
      </c>
    </row>
  </sheetData>
  <hyperlinks>
    <hyperlink ref="C3" r:id="rId1" xr:uid="{9B09ACE2-F9B7-45EB-AEC7-A63FF179470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LOG</vt:lpstr>
      <vt:lpstr>Intro</vt:lpstr>
      <vt:lpstr>BY_Demands</vt:lpstr>
      <vt:lpstr>Mm2_PROJ</vt:lpstr>
      <vt:lpstr>APP_PROJ</vt:lpstr>
      <vt:lpstr>Projection New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Martin Hagberg</cp:lastModifiedBy>
  <dcterms:created xsi:type="dcterms:W3CDTF">2009-05-27T15:40:55Z</dcterms:created>
  <dcterms:modified xsi:type="dcterms:W3CDTF">2021-02-04T08:36:45Z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286113917827606</vt:r8>
  </property>
</Properties>
</file>